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66925"/>
  <mc:AlternateContent xmlns:mc="http://schemas.openxmlformats.org/markup-compatibility/2006">
    <mc:Choice Requires="x15">
      <x15ac:absPath xmlns:x15ac="http://schemas.microsoft.com/office/spreadsheetml/2010/11/ac" url="C:\Users\U80812945\AppData\Local\rubicon\Acta Nova Client\Data\168059255\"/>
    </mc:Choice>
  </mc:AlternateContent>
  <xr:revisionPtr revIDLastSave="0" documentId="13_ncr:1_{951648D4-2F92-4E13-85CE-A2F1A27AAFBA}" xr6:coauthVersionLast="47" xr6:coauthVersionMax="47" xr10:uidLastSave="{00000000-0000-0000-0000-000000000000}"/>
  <bookViews>
    <workbookView xWindow="-120" yWindow="-120" windowWidth="29040" windowHeight="15720" tabRatio="918" xr2:uid="{F36D1111-CF0D-4891-95EA-3B4AA8EEDA8D}"/>
  </bookViews>
  <sheets>
    <sheet name="Guida alla compilazione" sheetId="33" r:id="rId1"/>
    <sheet name=" - " sheetId="20" r:id="rId2"/>
    <sheet name="Allegato Istruzione DC rete" sheetId="29" r:id="rId3"/>
    <sheet name="-" sheetId="8" r:id="rId4"/>
    <sheet name="Allegato Istruzione DC energia" sheetId="24" r:id="rId5"/>
  </sheets>
  <definedNames>
    <definedName name="_xlnm._FilterDatabase" localSheetId="4" hidden="1">'Allegato Istruzione DC energia'!$B$80:$O$88</definedName>
    <definedName name="_xlnm.Print_Area" localSheetId="4">'Allegato Istruzione DC energia'!$A$1:$V$103</definedName>
    <definedName name="_xlnm.Print_Area" localSheetId="2">'Allegato Istruzione DC rete'!$A$1:$W$147</definedName>
    <definedName name="_xlnm.Print_Area" localSheetId="0">'Guida alla compilazione'!$A$1:$A$75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1" i="24" l="1"/>
  <c r="I99" i="29" l="1"/>
  <c r="D100" i="29"/>
  <c r="B146" i="29"/>
  <c r="B145" i="29"/>
  <c r="B144" i="29"/>
  <c r="B143" i="29"/>
  <c r="B86" i="24" l="1"/>
  <c r="B103" i="29"/>
  <c r="H22" i="24" l="1"/>
  <c r="P94" i="29" l="1"/>
  <c r="L94" i="29"/>
  <c r="H94" i="29"/>
  <c r="F94" i="29"/>
  <c r="C26" i="29" l="1"/>
  <c r="B37" i="24"/>
  <c r="E18" i="29"/>
  <c r="E15" i="29"/>
  <c r="E22" i="29" s="1"/>
  <c r="E23" i="29" s="1"/>
  <c r="B102" i="24"/>
  <c r="B101" i="24"/>
  <c r="B100" i="24"/>
  <c r="B99" i="24"/>
  <c r="C83" i="24"/>
  <c r="Q77" i="24" l="1"/>
  <c r="M77" i="24"/>
  <c r="I77" i="24"/>
  <c r="E77" i="24"/>
  <c r="C15" i="24"/>
  <c r="V89" i="29" l="1"/>
  <c r="U89" i="29"/>
  <c r="Q89" i="29"/>
  <c r="D88" i="29"/>
  <c r="R132" i="29"/>
  <c r="Q132" i="29"/>
  <c r="M132" i="29"/>
  <c r="I132" i="29"/>
  <c r="Q99" i="29" l="1"/>
  <c r="M99" i="29"/>
  <c r="H142" i="29"/>
  <c r="G142" i="29"/>
  <c r="E142" i="29"/>
  <c r="H140" i="29"/>
  <c r="G140" i="29"/>
  <c r="F140" i="29"/>
  <c r="E140" i="29"/>
  <c r="F60" i="29"/>
  <c r="G60" i="29" s="1"/>
  <c r="H60" i="29" s="1"/>
  <c r="J60" i="29" s="1"/>
  <c r="K60" i="29" s="1"/>
  <c r="L60" i="29" s="1"/>
  <c r="F37" i="29"/>
  <c r="F24" i="29"/>
  <c r="F21" i="29"/>
  <c r="F17" i="29"/>
  <c r="E16" i="29"/>
  <c r="D2" i="29"/>
  <c r="D43" i="29" s="1"/>
  <c r="E123" i="29" l="1"/>
  <c r="F123" i="29" s="1"/>
  <c r="G123" i="29" s="1"/>
  <c r="H123" i="29" s="1"/>
  <c r="I123" i="29" s="1"/>
  <c r="F84" i="29"/>
  <c r="G84" i="29" s="1"/>
  <c r="F68" i="29"/>
  <c r="G68" i="29" s="1"/>
  <c r="F76" i="29"/>
  <c r="G76" i="29" s="1"/>
  <c r="F72" i="29"/>
  <c r="G72" i="29" s="1"/>
  <c r="F80" i="29"/>
  <c r="G80" i="29" s="1"/>
  <c r="E19" i="29"/>
  <c r="E20" i="29" s="1"/>
  <c r="F25" i="29"/>
  <c r="F26" i="29" s="1"/>
  <c r="E119" i="29"/>
  <c r="F119" i="29" s="1"/>
  <c r="E115" i="29"/>
  <c r="F115" i="29" s="1"/>
  <c r="E111" i="29"/>
  <c r="F111" i="29" s="1"/>
  <c r="E127" i="29"/>
  <c r="F127" i="29" s="1"/>
  <c r="E107" i="29"/>
  <c r="F40" i="29" l="1"/>
  <c r="G40" i="29" s="1"/>
  <c r="G26" i="29"/>
  <c r="E88" i="29"/>
  <c r="F64" i="29"/>
  <c r="G64" i="29" s="1"/>
  <c r="H76" i="29"/>
  <c r="J76" i="29" s="1"/>
  <c r="K76" i="29" s="1"/>
  <c r="H68" i="29"/>
  <c r="J68" i="29" s="1"/>
  <c r="K68" i="29" s="1"/>
  <c r="H80" i="29"/>
  <c r="J80" i="29" s="1"/>
  <c r="K80" i="29" s="1"/>
  <c r="H84" i="29"/>
  <c r="J84" i="29" s="1"/>
  <c r="K84" i="29" s="1"/>
  <c r="H72" i="29"/>
  <c r="J72" i="29" s="1"/>
  <c r="K72" i="29" s="1"/>
  <c r="F107" i="29"/>
  <c r="G107" i="29" s="1"/>
  <c r="N60" i="29"/>
  <c r="G115" i="29"/>
  <c r="H115" i="29" s="1"/>
  <c r="I115" i="29" s="1"/>
  <c r="G127" i="29"/>
  <c r="H127" i="29" s="1"/>
  <c r="I127" i="29" s="1"/>
  <c r="G119" i="29"/>
  <c r="H119" i="29" s="1"/>
  <c r="I119" i="29" s="1"/>
  <c r="G111" i="29"/>
  <c r="H111" i="29" s="1"/>
  <c r="I111" i="29" s="1"/>
  <c r="O60" i="29" l="1"/>
  <c r="P60" i="29" s="1"/>
  <c r="Q60" i="29" s="1"/>
  <c r="R60" i="29" s="1"/>
  <c r="D103" i="29"/>
  <c r="D131" i="29" s="1"/>
  <c r="L84" i="29"/>
  <c r="N84" i="29" s="1"/>
  <c r="O84" i="29" s="1"/>
  <c r="L68" i="29"/>
  <c r="N68" i="29" s="1"/>
  <c r="O68" i="29" s="1"/>
  <c r="L76" i="29"/>
  <c r="N76" i="29" s="1"/>
  <c r="O76" i="29" s="1"/>
  <c r="L80" i="29"/>
  <c r="N80" i="29" s="1"/>
  <c r="O80" i="29" s="1"/>
  <c r="L72" i="29"/>
  <c r="N72" i="29" s="1"/>
  <c r="O72" i="29" s="1"/>
  <c r="J123" i="29"/>
  <c r="K123" i="29" s="1"/>
  <c r="L123" i="29" s="1"/>
  <c r="F88" i="29"/>
  <c r="G88" i="29"/>
  <c r="H107" i="29"/>
  <c r="I107" i="29" s="1"/>
  <c r="J119" i="29"/>
  <c r="F98" i="24"/>
  <c r="G98" i="24"/>
  <c r="S60" i="29" l="1"/>
  <c r="T60" i="29" s="1"/>
  <c r="U60" i="29" s="1"/>
  <c r="W61" i="29" s="1"/>
  <c r="E103" i="29"/>
  <c r="F103" i="29" s="1"/>
  <c r="F142" i="29"/>
  <c r="J107" i="29"/>
  <c r="M123" i="29"/>
  <c r="J111" i="29"/>
  <c r="K111" i="29" s="1"/>
  <c r="L111" i="29" s="1"/>
  <c r="J127" i="29"/>
  <c r="K127" i="29" s="1"/>
  <c r="L127" i="29" s="1"/>
  <c r="K119" i="29"/>
  <c r="L119" i="29" s="1"/>
  <c r="J115" i="29"/>
  <c r="K115" i="29" s="1"/>
  <c r="L115" i="29" s="1"/>
  <c r="H64" i="29"/>
  <c r="J64" i="29" s="1"/>
  <c r="K64" i="29" s="1"/>
  <c r="L83" i="24"/>
  <c r="H83" i="24"/>
  <c r="E131" i="29" l="1"/>
  <c r="V60" i="29"/>
  <c r="M119" i="29"/>
  <c r="N119" i="29" s="1"/>
  <c r="O119" i="29" s="1"/>
  <c r="P119" i="29" s="1"/>
  <c r="M115" i="29"/>
  <c r="M111" i="29"/>
  <c r="I88" i="29"/>
  <c r="P84" i="29"/>
  <c r="P68" i="29"/>
  <c r="Q68" i="29" s="1"/>
  <c r="N123" i="29"/>
  <c r="O123" i="29" s="1"/>
  <c r="P123" i="29" s="1"/>
  <c r="M127" i="29"/>
  <c r="P76" i="29"/>
  <c r="P72" i="29"/>
  <c r="P80" i="29"/>
  <c r="H88" i="29"/>
  <c r="K107" i="29"/>
  <c r="G103" i="29"/>
  <c r="F131" i="29"/>
  <c r="Q80" i="29" l="1"/>
  <c r="R80" i="29" s="1"/>
  <c r="S80" i="29" s="1"/>
  <c r="Q76" i="29"/>
  <c r="R76" i="29" s="1"/>
  <c r="S76" i="29" s="1"/>
  <c r="R68" i="29"/>
  <c r="S68" i="29" s="1"/>
  <c r="Q84" i="29"/>
  <c r="R84" i="29" s="1"/>
  <c r="S84" i="29" s="1"/>
  <c r="Q72" i="29"/>
  <c r="R72" i="29" s="1"/>
  <c r="S72" i="29" s="1"/>
  <c r="Q123" i="29"/>
  <c r="R123" i="29" s="1"/>
  <c r="Q119" i="29"/>
  <c r="R119" i="29" s="1"/>
  <c r="J88" i="29"/>
  <c r="N127" i="29"/>
  <c r="O127" i="29" s="1"/>
  <c r="P127" i="29" s="1"/>
  <c r="N111" i="29"/>
  <c r="O111" i="29" s="1"/>
  <c r="P111" i="29" s="1"/>
  <c r="N115" i="29"/>
  <c r="O115" i="29" s="1"/>
  <c r="P115" i="29" s="1"/>
  <c r="L107" i="29"/>
  <c r="H103" i="29"/>
  <c r="I103" i="29" s="1"/>
  <c r="G131" i="29"/>
  <c r="S124" i="29" l="1"/>
  <c r="S120" i="29"/>
  <c r="Q127" i="29"/>
  <c r="R127" i="29" s="1"/>
  <c r="Q115" i="29"/>
  <c r="R115" i="29" s="1"/>
  <c r="Q111" i="29"/>
  <c r="R111" i="29" s="1"/>
  <c r="T84" i="29"/>
  <c r="T80" i="29"/>
  <c r="T76" i="29"/>
  <c r="T72" i="29"/>
  <c r="M107" i="29"/>
  <c r="N107" i="29" s="1"/>
  <c r="H131" i="29"/>
  <c r="J103" i="29"/>
  <c r="K103" i="29" s="1"/>
  <c r="T68" i="29" l="1"/>
  <c r="S128" i="29"/>
  <c r="S116" i="29"/>
  <c r="S112" i="29"/>
  <c r="U84" i="29"/>
  <c r="V84" i="29" s="1"/>
  <c r="U80" i="29"/>
  <c r="V80" i="29" s="1"/>
  <c r="U76" i="29"/>
  <c r="V76" i="29" s="1"/>
  <c r="U72" i="29"/>
  <c r="V72" i="29" s="1"/>
  <c r="U68" i="29"/>
  <c r="V68" i="29" s="1"/>
  <c r="K88" i="29"/>
  <c r="L64" i="29"/>
  <c r="N64" i="29" s="1"/>
  <c r="O64" i="29" s="1"/>
  <c r="O107" i="29"/>
  <c r="I131" i="29"/>
  <c r="W81" i="29" l="1"/>
  <c r="W69" i="29"/>
  <c r="W73" i="29"/>
  <c r="W77" i="29"/>
  <c r="W85" i="29"/>
  <c r="L88" i="29"/>
  <c r="M88" i="29"/>
  <c r="J131" i="29"/>
  <c r="P107" i="29"/>
  <c r="Q107" i="29" l="1"/>
  <c r="R107" i="29" s="1"/>
  <c r="L103" i="29"/>
  <c r="K131" i="29"/>
  <c r="S108" i="29" l="1"/>
  <c r="N88" i="29"/>
  <c r="M103" i="29"/>
  <c r="M131" i="29" s="1"/>
  <c r="L131" i="29"/>
  <c r="N103" i="29" l="1"/>
  <c r="O103" i="29" s="1"/>
  <c r="P64" i="29"/>
  <c r="O88" i="29"/>
  <c r="Q64" i="29" l="1"/>
  <c r="Q88" i="29" s="1"/>
  <c r="N131" i="29"/>
  <c r="P88" i="29"/>
  <c r="P103" i="29"/>
  <c r="O131" i="29"/>
  <c r="R64" i="29" l="1"/>
  <c r="S64" i="29" s="1"/>
  <c r="S88" i="29" s="1"/>
  <c r="Q103" i="29"/>
  <c r="Q131" i="29" s="1"/>
  <c r="P131" i="29"/>
  <c r="S104" i="29" l="1"/>
  <c r="R88" i="29"/>
  <c r="R103" i="29"/>
  <c r="R131" i="29" l="1"/>
  <c r="T64" i="29"/>
  <c r="T88" i="29" l="1"/>
  <c r="U64" i="29"/>
  <c r="U88" i="29" s="1"/>
  <c r="W65" i="29" l="1"/>
  <c r="V64" i="29"/>
  <c r="P83" i="24"/>
  <c r="G96" i="24"/>
  <c r="D96" i="24"/>
  <c r="E96" i="24"/>
  <c r="D98" i="24"/>
  <c r="F96" i="24"/>
  <c r="F71" i="24"/>
  <c r="G71" i="24" s="1"/>
  <c r="I71" i="24" s="1"/>
  <c r="J71" i="24" s="1"/>
  <c r="K71" i="24" s="1"/>
  <c r="D48" i="24"/>
  <c r="L33" i="24"/>
  <c r="F29" i="24"/>
  <c r="I32" i="24" s="1"/>
  <c r="E29" i="24"/>
  <c r="E18" i="24" s="1"/>
  <c r="H18" i="24" s="1"/>
  <c r="D29" i="24"/>
  <c r="D33" i="24" s="1"/>
  <c r="C29" i="24"/>
  <c r="C33" i="24" s="1"/>
  <c r="I28" i="24"/>
  <c r="H28" i="24"/>
  <c r="G28" i="24"/>
  <c r="I27" i="24"/>
  <c r="H27" i="24"/>
  <c r="G27" i="24"/>
  <c r="I26" i="24"/>
  <c r="H26" i="24"/>
  <c r="G26" i="24"/>
  <c r="I25" i="24"/>
  <c r="H25" i="24"/>
  <c r="G25" i="24"/>
  <c r="I24" i="24"/>
  <c r="H24" i="24"/>
  <c r="G24" i="24"/>
  <c r="I23" i="24"/>
  <c r="H23" i="24"/>
  <c r="G23" i="24"/>
  <c r="I22" i="24"/>
  <c r="G22" i="24"/>
  <c r="F16" i="24"/>
  <c r="D16" i="24"/>
  <c r="C2" i="24"/>
  <c r="C55" i="24" s="1"/>
  <c r="V88" i="29" l="1"/>
  <c r="F18" i="24"/>
  <c r="G18" i="24" s="1"/>
  <c r="G29" i="24"/>
  <c r="G33" i="24" s="1"/>
  <c r="F33" i="24"/>
  <c r="I33" i="24" s="1"/>
  <c r="I30" i="24"/>
  <c r="I31" i="24"/>
  <c r="E33" i="24"/>
  <c r="H33" i="24" s="1"/>
  <c r="H30" i="24"/>
  <c r="H31" i="24"/>
  <c r="D35" i="24"/>
  <c r="D37" i="24" s="1"/>
  <c r="H29" i="24"/>
  <c r="H32" i="24"/>
  <c r="I29" i="24"/>
  <c r="D51" i="24" l="1"/>
  <c r="E37" i="24"/>
  <c r="I18" i="24"/>
  <c r="M71" i="24"/>
  <c r="N71" i="24" s="1"/>
  <c r="C86" i="24" l="1"/>
  <c r="E51" i="24"/>
  <c r="O71" i="24"/>
  <c r="P71" i="24" s="1"/>
  <c r="Q71" i="24" l="1"/>
  <c r="R71" i="24" s="1"/>
  <c r="S71" i="24" s="1"/>
  <c r="E98" i="24"/>
  <c r="D86" i="24"/>
  <c r="E86" i="24" s="1"/>
  <c r="T71" i="24" l="1"/>
  <c r="U71" i="24" s="1"/>
  <c r="F86" i="24"/>
  <c r="G86" i="24" s="1"/>
  <c r="H86" i="24" s="1"/>
  <c r="V72" i="24" l="1"/>
  <c r="I86" i="24"/>
  <c r="J86" i="24" s="1"/>
  <c r="K86" i="24" s="1"/>
  <c r="L86" i="24" l="1"/>
  <c r="M86" i="24" l="1"/>
  <c r="N86" i="24" s="1"/>
  <c r="O86" i="24" s="1"/>
  <c r="P86" i="24" s="1"/>
  <c r="Q86" i="24" l="1"/>
  <c r="R87" i="24"/>
</calcChain>
</file>

<file path=xl/sharedStrings.xml><?xml version="1.0" encoding="utf-8"?>
<sst xmlns="http://schemas.openxmlformats.org/spreadsheetml/2006/main" count="567" uniqueCount="191">
  <si>
    <t>[CHF]</t>
  </si>
  <si>
    <t>Kontrolle</t>
  </si>
  <si>
    <t>B</t>
  </si>
  <si>
    <t>C</t>
  </si>
  <si>
    <t>D</t>
  </si>
  <si>
    <t>A</t>
  </si>
  <si>
    <t>E</t>
  </si>
  <si>
    <t xml:space="preserve">  </t>
  </si>
  <si>
    <t>[%]</t>
  </si>
  <si>
    <t>WACC T2027</t>
  </si>
  <si>
    <t>WACC T2026</t>
  </si>
  <si>
    <t>WACC T2025</t>
  </si>
  <si>
    <t>WACC T2028</t>
  </si>
  <si>
    <t>1.</t>
  </si>
  <si>
    <t>+</t>
  </si>
  <si>
    <t>-</t>
  </si>
  <si>
    <t>=</t>
  </si>
  <si>
    <t>2.</t>
  </si>
  <si>
    <t>3.</t>
  </si>
  <si>
    <t>Calcolo</t>
  </si>
  <si>
    <t>Scheda 5.1</t>
  </si>
  <si>
    <t>dal</t>
  </si>
  <si>
    <t>al</t>
  </si>
  <si>
    <t>Calcolo relativo all'esercizio contabile t</t>
  </si>
  <si>
    <t>Periodo di riferimento per la differenza di copertura dell'energia</t>
  </si>
  <si>
    <t>Quale tasso d'interesse (WACC) avete utilizzato per la remunerazione degli impianti di produzione?</t>
  </si>
  <si>
    <t>Ricavi provenienti dalla fornitura di energia</t>
  </si>
  <si>
    <t>Periodo: dal</t>
  </si>
  <si>
    <r>
      <t xml:space="preserve">Ricavi totali
</t>
    </r>
    <r>
      <rPr>
        <sz val="10"/>
        <rFont val="Arial"/>
        <family val="2"/>
      </rPr>
      <t>[CHF]</t>
    </r>
  </si>
  <si>
    <t>Ricavi provenienti dalla fornitura di energia (senza perdite di rete)</t>
  </si>
  <si>
    <r>
      <t xml:space="preserve">di cui clienti con servizio universale
</t>
    </r>
    <r>
      <rPr>
        <sz val="10"/>
        <color indexed="12"/>
        <rFont val="Arial"/>
        <family val="2"/>
      </rPr>
      <t>[CHF]</t>
    </r>
  </si>
  <si>
    <r>
      <t xml:space="preserve">Costi
</t>
    </r>
    <r>
      <rPr>
        <sz val="10"/>
        <rFont val="Arial"/>
        <family val="2"/>
      </rPr>
      <t>[CHF]</t>
    </r>
  </si>
  <si>
    <t>Fornitura 
[MWh]</t>
  </si>
  <si>
    <t>Fornitura
[MWh]</t>
  </si>
  <si>
    <r>
      <t>di cui clienti con servizio universale
[</t>
    </r>
    <r>
      <rPr>
        <b/>
        <sz val="10"/>
        <rFont val="Arial"/>
        <family val="2"/>
      </rPr>
      <t>MWh]</t>
    </r>
  </si>
  <si>
    <t>Quota di clienti con servizio universale
[%]</t>
  </si>
  <si>
    <t>di cui clienti con servizio universale [Rp/kWh]</t>
  </si>
  <si>
    <t>Note</t>
  </si>
  <si>
    <t>Prezzi di costo</t>
  </si>
  <si>
    <t>Prezzi di costo fornitura energia</t>
  </si>
  <si>
    <t>Produzione propria</t>
  </si>
  <si>
    <r>
      <t xml:space="preserve">     - di cui energie rinnovabili (secondo art. 6 cpv. 5</t>
    </r>
    <r>
      <rPr>
        <vertAlign val="superscript"/>
        <sz val="10"/>
        <rFont val="Arial"/>
        <family val="2"/>
      </rPr>
      <t>bis</t>
    </r>
    <r>
      <rPr>
        <sz val="10"/>
        <rFont val="Arial"/>
        <family val="2"/>
      </rPr>
      <t xml:space="preserve"> LAEl)</t>
    </r>
  </si>
  <si>
    <t>Acquisto garanzie di origine</t>
  </si>
  <si>
    <t>./. Perdite di rete proprie</t>
  </si>
  <si>
    <t>Totale acquisti senza perdite di rete</t>
  </si>
  <si>
    <t>Costi amministrativi e di distribuzione (senza differenze di copertura)</t>
  </si>
  <si>
    <t>Altri costi della fornitura di energia</t>
  </si>
  <si>
    <t>Utile della distribuzione</t>
  </si>
  <si>
    <t xml:space="preserve">     - di cui grandi impianti idroelettrici (secondo art. 31 LEne)</t>
  </si>
  <si>
    <t>Totale prezzi di costo per la fornitura di energia</t>
  </si>
  <si>
    <t>Impiego delle differenze di copertura</t>
  </si>
  <si>
    <t>Prezzi di costo tariffati</t>
  </si>
  <si>
    <t>2. Adeguamento deciso dalla ElCom o da istanze superiori</t>
  </si>
  <si>
    <t>3. Altre differenze di copertura</t>
  </si>
  <si>
    <t>Adeguamento dei costi secondo decisione del</t>
  </si>
  <si>
    <t>[Data]</t>
  </si>
  <si>
    <t>(riduzioni tariffarie (+) / aumenti tariffari (-))</t>
  </si>
  <si>
    <t>= Copertura in eccesso (+) / Copertura insufficiente (-)</t>
  </si>
  <si>
    <t>Differenza di copertura totale</t>
  </si>
  <si>
    <t>Panoramica prassi precedente ElCom</t>
  </si>
  <si>
    <t>Panoramica</t>
  </si>
  <si>
    <t>Contab. analitica T2025 (DC 2023)</t>
  </si>
  <si>
    <t>fine 2023 / 
inizio 2024</t>
  </si>
  <si>
    <t>fine 2024 / 
inizio 2025</t>
  </si>
  <si>
    <t>fine 2025 / 
inizio 2026</t>
  </si>
  <si>
    <t>Riporto da
periodi precedenti</t>
  </si>
  <si>
    <t>Stato fine esercizio 2022</t>
  </si>
  <si>
    <t>Saldo totale</t>
  </si>
  <si>
    <t>Interessi</t>
  </si>
  <si>
    <t>calcolatori</t>
  </si>
  <si>
    <t>incl. interessi 2023</t>
  </si>
  <si>
    <t>computati nelle</t>
  </si>
  <si>
    <t>tariffe 2024</t>
  </si>
  <si>
    <t xml:space="preserve">Saldo da </t>
  </si>
  <si>
    <t>riportare</t>
  </si>
  <si>
    <t>incl. interessi 2024</t>
  </si>
  <si>
    <t>incl. interessi 2025</t>
  </si>
  <si>
    <t>incl. interessi 2026</t>
  </si>
  <si>
    <t>possibile</t>
  </si>
  <si>
    <t>Residuo</t>
  </si>
  <si>
    <t>fine 2026 / 
inizio 2027</t>
  </si>
  <si>
    <t>Acquisto (incl. energia di compensazione), senza garanzie di origine</t>
  </si>
  <si>
    <t>(copertura in eccesso (+) / copertua insufficiente (-))</t>
  </si>
  <si>
    <t>Computati nelle</t>
  </si>
  <si>
    <t>tariffe 2025
(1a quota DC)</t>
  </si>
  <si>
    <t>tariffe 2026
(2a quota DC)</t>
  </si>
  <si>
    <t>tariffe 2027
(3a quota DC)</t>
  </si>
  <si>
    <t>Panoramica DC 2023 fino alla riduzione a zero</t>
  </si>
  <si>
    <t>Per periodo</t>
  </si>
  <si>
    <t>seguente</t>
  </si>
  <si>
    <t>Storno senza incidenza sulle tariffe</t>
  </si>
  <si>
    <t>Esercizi contabili (valori effettivi)</t>
  </si>
  <si>
    <t>Differenza di copertura</t>
  </si>
  <si>
    <t>Differenza di</t>
  </si>
  <si>
    <t>copertura totale</t>
  </si>
  <si>
    <t>incl. interessi</t>
  </si>
  <si>
    <t>tariffe</t>
  </si>
  <si>
    <t>(1a quota DC)</t>
  </si>
  <si>
    <t>(2a quota DC)</t>
  </si>
  <si>
    <t>(3a quota DC)</t>
  </si>
  <si>
    <t>Riduzione DC</t>
  </si>
  <si>
    <t>Residuo possibile</t>
  </si>
  <si>
    <t>Prassi precedente ElCom</t>
  </si>
  <si>
    <t>Riporto da 
periodi precedenti</t>
  </si>
  <si>
    <t>Computati nelle
tariffe</t>
  </si>
  <si>
    <t xml:space="preserve">Stato delle DC 
a fine </t>
  </si>
  <si>
    <t>Regolamentazione OAEl</t>
  </si>
  <si>
    <t>totale</t>
  </si>
  <si>
    <t>Quota MWh 
forniti
[%]</t>
  </si>
  <si>
    <t>Differenza di copertura
(senza interessi)</t>
  </si>
  <si>
    <t>Scheda 3.2</t>
  </si>
  <si>
    <t>Differenze di copertura (DC) per la rete</t>
  </si>
  <si>
    <t>Periodo di riferimento per la differenza di copertura della rete</t>
  </si>
  <si>
    <t>Altri proventi (posizione 900 contabilità analitica)</t>
  </si>
  <si>
    <t>Ricavi provenienti dall'utilizzazione della rete (senza posizione 800 contabilità analitica)</t>
  </si>
  <si>
    <t>Totale proventi</t>
  </si>
  <si>
    <t>Costi del capitale calcolatori: contabilità analitica posizioni 100 e 600.3</t>
  </si>
  <si>
    <t>Costi per sistemi di misurazione e informazione: contabilità analitica posizione 500</t>
  </si>
  <si>
    <t>Totale spese e costi della propria rete</t>
  </si>
  <si>
    <t>Total spese e costi di livelli di rete superiori, incl. PSRS Swissgrid</t>
  </si>
  <si>
    <t>Total spese e costi</t>
  </si>
  <si>
    <t>Copertura in eccesso (+) / Copertura insufficiente (-)</t>
  </si>
  <si>
    <t>(costi (-) / ricavi (+))</t>
  </si>
  <si>
    <t>Adeguamento deciso dalla ElCom o da istanze superiori</t>
  </si>
  <si>
    <t>Altre differenze di copertura</t>
  </si>
  <si>
    <t>di cui differenze di copertura LR 2</t>
  </si>
  <si>
    <t>Controllo</t>
  </si>
  <si>
    <t>Panorama</t>
  </si>
  <si>
    <t>Differenze di copertura (DC) per l'energia</t>
  </si>
  <si>
    <t>ct./kWh</t>
  </si>
  <si>
    <t>Remunerazione: tasso d'interesse per l'anno (t+2)</t>
  </si>
  <si>
    <t>Costi di rete di livelli di rete superiori (contabilità analitica posizione 300)</t>
  </si>
  <si>
    <t>PSRS Swissgrid (contabilità analitica posizione 400)</t>
  </si>
  <si>
    <t>Costi di rete (contabilità analitica posizioni 200, 600 (senza 600.3), 700, 1000 e sottrazione 750)</t>
  </si>
  <si>
    <t>di cui differenze di copertura LR 3</t>
  </si>
  <si>
    <t>di cui differenze di copertura LR 4</t>
  </si>
  <si>
    <t>di cui differenze di copertura LR 5</t>
  </si>
  <si>
    <t>di cui differenze di copertura LR 6</t>
  </si>
  <si>
    <t>di cui differenze di copertura LR 7</t>
  </si>
  <si>
    <t>Computati nelle tariffe</t>
  </si>
  <si>
    <r>
      <rPr>
        <sz val="10"/>
        <rFont val="Arial"/>
        <family val="2"/>
      </rPr>
      <t xml:space="preserve">- Le celle blu sono campi di immissione facoltativi. </t>
    </r>
  </si>
  <si>
    <r>
      <rPr>
        <b/>
        <sz val="14"/>
        <rFont val="Arial"/>
        <family val="2"/>
      </rPr>
      <t>Differenze di copertura della rete</t>
    </r>
  </si>
  <si>
    <r>
      <rPr>
        <b/>
        <sz val="12"/>
        <rFont val="Arial"/>
        <family val="2"/>
      </rPr>
      <t>2. Adeguamenti decisi dalla ElCom (o da autorità superiori)</t>
    </r>
  </si>
  <si>
    <r>
      <rPr>
        <b/>
        <sz val="12"/>
        <rFont val="Arial"/>
        <family val="2"/>
      </rPr>
      <t>3. Altre differenze di copertura</t>
    </r>
  </si>
  <si>
    <r>
      <rPr>
        <b/>
        <sz val="12"/>
        <rFont val="Arial"/>
        <family val="2"/>
      </rPr>
      <t>4. Panoramiche</t>
    </r>
  </si>
  <si>
    <r>
      <rPr>
        <b/>
        <sz val="10"/>
        <rFont val="Arial"/>
        <family val="2"/>
      </rPr>
      <t>Panoramica della precedente prassi della ElCom</t>
    </r>
  </si>
  <si>
    <r>
      <rPr>
        <b/>
        <sz val="12"/>
        <rFont val="Arial"/>
        <family val="2"/>
      </rPr>
      <t>5. Riepilogo</t>
    </r>
  </si>
  <si>
    <r>
      <rPr>
        <b/>
        <sz val="14"/>
        <rFont val="Arial"/>
        <family val="2"/>
      </rPr>
      <t>Differenze di copertura dell’energia</t>
    </r>
  </si>
  <si>
    <r>
      <rPr>
        <b/>
        <sz val="10"/>
        <rFont val="Arial"/>
        <family val="2"/>
      </rPr>
      <t xml:space="preserve">Osservazioni generali: </t>
    </r>
  </si>
  <si>
    <t xml:space="preserve">- Successivamente, compilare le celle gialle; alcune di queste contengono formule che eseguono un calcolo automatico, ma modificabile. Tuttavia, si prega di rispettare l'istruzione sulle DC. Se non si dispone di dati da inserire in una cella gialla, immettere sempre il valore zero. </t>
  </si>
  <si>
    <t xml:space="preserve">I saldi delle differenze di copertura della rete devono essere distribuiti in modo appropriato tra i diversi livelli di rete (LR). Ciò significa che le differenze di copertura vengono imputate al livello di rete in cui si sono verificate. </t>
  </si>
  <si>
    <t>1. Differenze di copertura della rete dell'ultimo esercizio contabile concluso</t>
  </si>
  <si>
    <t>Lo scopo di questi formulari è determinare le coperture in eccesso o le coperture insufficienti dell’ultimo esercizio contabile concluso. Le differenze di copertura (DC) per un determinato anno vengono calcolate confrontando i ricavi effettivi con i costi computabili effettivi per l’esercizio contabile concluso.</t>
  </si>
  <si>
    <t>Per calcolare le DC della rete è necessario utilizzare i dati effettivi del periodo di riferimento t (il periodo per il quale viene calcolata la differenza di copertura). Questi importi provengono dalla contabilità finanziaria, ad eccezione degli ammortamenti e degli interessi calcolatori.</t>
  </si>
  <si>
    <t>Le spiegazioni sulle varie voci da compilare sono contenute nella guida alla compilazione della contabilità analitica (calcolo dei costi) pubblicata sul sito internet della ElCom, sotto Temi &gt; EDES - Sistema per la fornitura dei dati della ElCom &gt; Documenti contabilità analitica.</t>
  </si>
  <si>
    <t>Precedente prassi della ElCom: saldo DC fino al 2023 (contabilità analitica T2025)</t>
  </si>
  <si>
    <t>Panoramica della regolamentazione secondo l'OAEl</t>
  </si>
  <si>
    <t xml:space="preserve">Regolamentazione secondo l'OAEl: DC annuale dal 2024 (contabilità analitica T2026) </t>
  </si>
  <si>
    <t xml:space="preserve">Regolamentazione secondo l'OAEl: DC annuale dal 2024 (contabitlità analitica T2026) </t>
  </si>
  <si>
    <t>Una verifica degli importi assegnati ai vari LR è presente alla riga 88 (sotto i vari LR).</t>
  </si>
  <si>
    <t>L’importo della DC per l’anno t (col. C, cella F142) è ripreso direttamente dalla panoramica della regolamentazione secondo l'OAEl, cella D103.</t>
  </si>
  <si>
    <t>1. Differenze di copertura dell’energia dell'ultimo esercizio contabile concluso</t>
  </si>
  <si>
    <t>Per calcolare le DC dell’energia è necessario utilizzare i dati effettivi del periodo di riferimento t (il periodo per il quale viene calcolata la differenza di copertura). Questi importi provengono dalla contabilità finanziaria, ad eccezione degli ammortamenti e degli interessi calcolatori sui beni patrimoniali necessari alla produzione propria (cfr. Istruzione WACC produzione), e dell’utile calcolato secondo la regola attuale basata sui costi della distribuzione, compreso l’utile.</t>
  </si>
  <si>
    <t>Nel riepilogo bisogna indicare il «Riporto da periodi precedenti» della precedente prassi della ElCom (col. A, cella D142) e/o lo «Stato delle DC a fine t» della nuova regolamentazione secondo l'OAEl (col. B). La colonna B comprende 3 elementi: lo stato all’anno t-1 (cella E144), lo stato all’anno t-2 (cella E145) e lo stato all’anno t-3 (cella E146).</t>
  </si>
  <si>
    <t>Nel riepilogo bisogna indicare il «Riporto da periodi precedenti» della precedente prassi della ElCom (col. A, cella C98) e/o lo «Stato delle DC a fine t» della nuova regolamentazione secondo l'OAEl (col. B). La colonna B comprende 3 elementi: lo stato all’anno t-1 (cella D100), lo stato all’anno t-2 (cella D101) e lo stato all’anno t-3 (cella D102).</t>
  </si>
  <si>
    <t>L’importo della DC per l’anno t (col. C, cella E98) è ripreso direttamente dalla panoramica della regolamentazione secondo l'OAEl, cella C86.</t>
  </si>
  <si>
    <t>Riepilogo</t>
  </si>
  <si>
    <t>La remunerazione della DC per l’anno in questione viene calcolata utilizzando il costo del capitale di terzi (t+2), che deve essere indicato nelle celle E97, G97, K97 e O97. Per la panoramica della DC 2024, ad esempio, la cella E97 dovrebbe contenere (al massimo in caso di copertura insufficiente e almeno in caso di copertura in eccesso) il costo del capitale di terzi (CT) per le tariffe 2026.</t>
  </si>
  <si>
    <t>La remunerazione della DC per l’anno in questione viene calcolata utilizzando il costo del capitale di terzi (t+2), che deve essere indicato nelle celle D80, F80, J80 e N80. Per la panoramica della DC 2024, ad esempio, la cella D80 dovrebbe contenere (al massimo in caso di copertura insufficiente e almeno in caso di copertura in eccesso) il costo del capitale di terzi (CT) per le tariffe 2026.</t>
  </si>
  <si>
    <t>cfr. scheda 5.5</t>
  </si>
  <si>
    <t>cfr. scheda 5.4</t>
  </si>
  <si>
    <t>Contabilità analitica (calcolo dei costi) per le tariffe</t>
  </si>
  <si>
    <t>- Iniziare compilando la cella «Calcolo relativo all'esercizio contabile t» (t = anno della DC), cella D8 per la rete e C8 per l’energia. Le celle collegate vengono aggiornate.</t>
  </si>
  <si>
    <t xml:space="preserve">ATTENZIONE: prima di compilare un formulario DC, cancellare sempre i dati presenti nelle celle «Storno senza incidenza sulle tariffe» (cfr. righe 61 segg. e 104 segg. delle DC rete, righe 72 e 87 delle DC energia), in particolare se si è copiato un vecchio formulario DC. </t>
  </si>
  <si>
    <t xml:space="preserve">Le colonne grigio scuro della panoramica della precedente prassi della ElCom sono tratte direttamente dalla contabilità analitica delle tariffe 2025 (DC 2023) e devono riprendere, senza modifiche, i dati dichiarati in tale file. La colonna 3 «Saldo totale» indica il saldo residuo alla fine del 2022 (col. 1) sommato all’importo della DC 2023 (col. 2). La colonna 6 mostra l’importo effettivamente computato nelle tariffe 2024. La colonna 8 mostra l’importo computato nelle tariffe 2025. Come regola generale, la compensazione delle DC deve avvenire su tre periodi di calcolo susseguenti. La cella di compensazione Q60 (totale LR) contiene quindi una formula che suddivide il saldo (P60) sui due anni rimanenti. La stessa logica si applica ai vari LR, ad esempio Q64 e P64, Q68 e P68, ecc. Tuttavia è possibile modificare gli importi di compensazione annuali per gli ultimi due anni (anche per ciascun LR). </t>
  </si>
  <si>
    <t>La remunerazione del saldo (celle F60, J60, N60, R60) è calcolata utilizzando il WACC rete (t+2), che deve essere indicato nelle celle G56 (WACC delle tariffe 2025), K56 (WACC delle tariffe 2026), O56 (WACC delle tariffe 2027) e S56 (WACC delle tariffe 2028). Il WACC da utilizzare deve corrispondere in caso di coperture insufficienti al massimo al WACC e in caso di coperture in eccesso almeno al WACC.</t>
  </si>
  <si>
    <t xml:space="preserve">Le colonne grigio scuro della panoramica della precedente prassi della ElCom sono tratte direttamente dalla contabilità analitica delle tariffe 2025 (DC 2023) e devono riprendere, senza modifiche, i dati dichiarati in tale file. La colonna 3 «Saldo totale» indica il saldo residuo alla fine del 2022 (col. 1) sommato all’importo della DC 2023 (col. 2). La colonna 6 mostra l’importo effettivamente computato nelle tariffe 2024. La colonna 8 mostra l’importo computato nelle tariffe 2025. Come regola generale, la compensazione delle DC deve avvenire su tre periodi di calcolo susseguenti. La cella di compensazione P71 contiene quindi una formula che suddivide il saldo (O71) sui due anni rimanenti. È tuttavia possibile modificare gli importi di compensazione annuali per questi ultimi due anni. </t>
  </si>
  <si>
    <t>La remunerazione del saldo (celle E71, I71, M71, Q71) è calcolata utilizzando il WACC rete (t+2), che deve essere indicato nelle celle F67 (WACC delle tariffe 2025), J67 (WACC delle tariffe 2026), N67 (WACC delle tariffe 2027) e R67 (WACC delle tariffe 2028). Il WACC da utilizzare deve corrispondere in caso di coperture insufficienti al massimo al WACC e in caso di coperture in eccesso almeno al WACC.</t>
  </si>
  <si>
    <t>A. Una variazione del WACC o del costo del capitale di terzi al momento dell’ultima compensazione della DC genererà un importo nella colonna «Residuo possibile». In effetti l’ultimo importo da compensare (la tranche finale) è remunerato a un tasso non ancora pubblicato (tasso stimato). L’eventuale resto può/deve quindi essere incluso nel calcolo delle tariffe che si sta effettuando.
Ad esempio, quando la DC annua dell'energia è una copertura in eccesso:
- una riduzione del tasso genererà una copertura insufficiente che potrà essere eliminata o ridotta attraverso la cella «Storno senza incidenza sulle tariffe» (U72 o Q87). Oppure questa copertura insufficiente potrebbe essere presa in conto come incremento delle tariffe (v. Riepilogo, col. E, cella G103). 
- un aumento del tasso genererà una copertura in eccesso che sarà automaticamente presa in conto come riduzione delle tariffe (v. Riepilogo, col. E, cella G103).</t>
  </si>
  <si>
    <t>Differenze di copertura rete</t>
  </si>
  <si>
    <t>1. Differenze di copertura energia
Ricavi provenienti dalla fornitura di energia</t>
  </si>
  <si>
    <t>Ogni anno è inoltre possibile eliminare, senza incidenza sulle tariffe, in tutto o in parte il saldo della copertura insufficiente nelle celle «Storno senza incidenza sulle tariffe» (sono permessi solo importi superiori a zero). L’importo di riduzione dichiarato (nelle celle Q61 o U61) diminuisce il saldo della copertura insufficiente (delle celle P60 o T60), che deve successivamente essere ripartito negli anni rimanenti. La stessa logica si applica ai vari LR, ad esempio agli importi di riduzione dichiarati Q65 e U65, Q69 e U69, ecc. Un’eliminazione analoga non è evidentemente possibile per le coperture in eccesso, che devono essere integralmente rimborsate ai consumatori finali.</t>
  </si>
  <si>
    <t>La panoramica della nuova regolamentazione secondo l'OAEl tiene conto solo della DC dell’anno t (cella D103 ripresa da F40) e non più del saldo degli anni precedenti. La tabella della panoramica contiene, nelle prime due celle «Computati nelle tariffe 20XX» (I103 e M103), una formula standard per la compensazione regolare su 3 anni (circa 1/3 all’anno). È possibile modificare gli importi di compensazione di ciascuno dei tre anni. Ogni anno è inoltre possibile eliminare, senza incidenza sulle tariffe, in tutto o in parte il saldo della copertura insufficiente nelle celle «Storno senza incidenza sulle tariffe» (sono permessi solo importi superiori a zero). L’importo di riduzione dichiarato (nelle celle I104, M104 o Q104) diminuisce, senza farlo apparire, il saldo della copertura insufficiente (delle celle H103, L103 e P103), che deve successivamente essere ripartito negli anni rimanenti. La stessa logica si applica ai vari LR, ad esempio agli importi di riduzione dichiarati I108, M108 e Q108; I112, M112 e Q112 ecc. Un’eliminazione analoga non è evidentemente possibile per le coperture in eccesso, che devono essere integralmente rimborsate ai consumatori finali.</t>
  </si>
  <si>
    <t>Ogni anno è inoltre possibile eliminare, senza incidenza sulle tariffe, in tutto o in parte il saldo delle coperture insufficienti nelle celle «Storno senza incidenza sulle tariffe» (sono permessi solo importi superiori a zero). L’importo di riduzione dichiarato (nelle celle P72 o T72) diminuisce il saldo della copertura insufficiente (delle celle O71 o S71), che deve successivamente essere ripartito negli anni rimanenti. Un’eliminazione analoga non è evidentemente possibile per le coperture in eccesso, che devono essere integralmente rimborsate ai consumatori finali.</t>
  </si>
  <si>
    <t>La panoramica della nuova regolamentazione secondo l'OAEl tiene conto solo della DC dell’anno t (cella C86 ripresa da D51) e non più del saldo degli anni precedenti. La tabella della panoramica contiene, nelle prime due celle «Computati nelle tariffe 20XX» (H86 e L86), una formula standard per la compensazione regolare su 3 anni (circa 1/3 all’anno). È possibile modificare gli importi di compensazione di ciascuno dei tre anni. Ogni anno è inoltre possibile eliminare, senza incidenza sulle tariffe, in tutto o in parte il saldo della copertura insufficiente nelle celle «Storno senza incidenza sulle tariffe» (sono permessi solo importi superiori a zero). L’importo di riduzione dichiarato (nelle celle H87, L87 o P87) diminuisce, senza farlo apparire, il saldo della copertura insufficiente (delle celle G86, K86 e O86), che deve successivamente essere ripartito negli anni rimanenti. Un'eliminazione analoga non è evidentemente possibile per le coperture in eccesso, che devono essere integralmente rimborsate ai consumatori finali.</t>
  </si>
  <si>
    <t>Le DC corrette dalla ElCom nell’ambito di una verifica dei costi e/o delle tariffe devono essere inserite al punto 2. Gli importi che riducono i costi (coperture in eccesso) sono contrassegnati dal segno positivo (+), mentre quelli che incrementano i costi (coperture insufficienti) sono contrassegnati dal segno negativo (-). Si prega di inserire il numero della procedura nella colonna «Note».</t>
  </si>
  <si>
    <t>Le DC che non possono essere assegnate alle categorie precedenti devono essere registrate al punto 3. Gli importi che riducono i costi (coperture in eccesso) sono contrassegnati dal segno positivo (+), mentre quelli che incrementano i costi (coperture insufficienti) sono contrassegnati dal segno negativo (-). Si prega di giustificare i dati nella colonna «Note». Le coperture insufficienti ridotte o soppresse senza incidenza sulle tariffe, per esempio, devono essere registrate in questa voce con un importo positivo (+).</t>
  </si>
  <si>
    <t>Gli importi delle DC «Computati nelle tariffe t+1» (col. D) e gli importi delle DC «Computati nelle tariffe t+2 » (col. E) sono anch’essi composti da 3 elementi relativi alle 3 compensazioni delle DC:
- per quanto riguarda gli importi delle DC «Computati nelle tariffe t+1» (col. D), si tratta degli importi dell’anno t-1 (cella G144), dell’anno t-2 (cella G145) e dell’anno t-3 (cella G146).
- per quanto riguarda gli importi delle DC «Computati nelle tariffe t+2» (col. E), si tratta degli importi dell’anno t (cella H143), dell’anno t-1 (cella H144) e dell’anno t-2 (cella H145).
Quando si include nelle tariffe la terza o ultima tranche (quota) della differenza di copertura di un determinato esercizio contabile, il tasso t+2 determinante per il calcolo dell'ultima remunerazione non è ancora noto. Perciò, di norma, per quest’ultima remunerazione si utilizza, come stima, l'ultimo tasso noto. Tuttavia, se quest’ultimo dovesse variare, genererebbe una modesta eccedenza di copertura o copertura insufficiente. Questo "residuo possibile" deve essere inserito in un’apposita cella aggiuntiva (cella H147). Si noti che il residuo possibile del saldo della DC 2023 apparirà solo nel contesto della DC 2026 (calcolo delle tariffe 2028) e dovrà essere imputato alle tariffe 2028; il residuo possibile della DC 2024 apparirà solo nel contesto della DC 2027 (calcolo delle tariffe 2029) e dovrà essere imputato alle tariffe 2029, e così via.</t>
  </si>
  <si>
    <t>Gli importi delle DC «Computati nelle tariffe t+1» (col. D) e gli importi delle DC «Computati nelle tariffe t+2 » (col. E) sono anch’essi composti da 3 elementi relativi alle 3 compensazioni delle DC:
- per quanto riguarda gli importi delle DC «Computati nelle tariffe t+1» (col. D), si tratta degli importi dell’anno t-1 (cella F100), dell’anno t-2 (cella F101) e dell’anno t-3 (cella F102).
- per quanto riguarda gli importi delle DC «Computati nelle tariffe t+2» (col. D), si tratta degli importi dell’anno t (cella G99), dell’anno t-1 (cella G100) e dell’anno t-2 (cella G101).
Quando si include nelle tariffe la terza o ultima tranche (quota) della differenza di copertura di un determinato esercizio contabile, il tasso t+2 determinante per il calcolo dell'ultima remunerazione non è ancora noto. Perciò, di norma, per quest’ultima remunerazione si utilizza, come stima, l'ultimo tasso noto. Tuttavia, se quest’ultimo dovesse variare, genererebbe una modesta eccedenza di copertura o copertura insufficiente. Questo "residuo possibile" deve essere inserito in un’apposita cella aggiuntiva (cella G103). Si noti che il residuo possibile del saldo della DC 2023 apparirà solo nel contesto della DC 2026 (calcolo delle tariffe 2028) e dovrà essere imputato alle tariffe 2028; il residuo possibile della DC 2024 apparirà solo nel contesto della DC 2027 (calcolo delle tariffe 2029) e dovrà essere imputato alle tariffe 2029, e così via.</t>
  </si>
  <si>
    <t>Istruzione 3/2024: Guida alla compilazione dei formulari Differenze di copertura (DC)</t>
  </si>
  <si>
    <r>
      <t>B. Se un gestore di rete desidera compensare una differenza di copertura su un periodo più lungo, deve presentare alla ElCom una richiesta per iscritto e motivata (art. 4</t>
    </r>
    <r>
      <rPr>
        <i/>
        <sz val="10"/>
        <rFont val="Arial"/>
        <family val="2"/>
      </rPr>
      <t xml:space="preserve">f </t>
    </r>
    <r>
      <rPr>
        <sz val="10"/>
        <rFont val="Arial"/>
        <family val="2"/>
      </rPr>
      <t>cpv. 2 e art. 18</t>
    </r>
    <r>
      <rPr>
        <i/>
        <sz val="10"/>
        <rFont val="Arial"/>
        <family val="2"/>
      </rPr>
      <t xml:space="preserve">b </t>
    </r>
    <r>
      <rPr>
        <sz val="10"/>
        <rFont val="Arial"/>
        <family val="2"/>
      </rPr>
      <t>cpv. 2 OAEl).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</si>
</sst>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0.0000_ ;_ * \-#,##0.0000_ ;_ * &quot;-&quot;??_ ;_ @_ "/>
    <numFmt numFmtId="167" formatCode="0_ ;\-0\ "/>
    <numFmt numFmtId="168" formatCode="0.000000000"/>
  </numFmts>
  <fonts count="6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rgb="FFFF0000"/>
      <name val="Arial"/>
      <family val="2"/>
    </font>
    <font>
      <sz val="10"/>
      <color theme="0"/>
      <name val="Arial"/>
      <family val="2"/>
    </font>
    <font>
      <sz val="11"/>
      <color theme="1"/>
      <name val="Calibri"/>
      <family val="2"/>
      <scheme val="minor"/>
    </font>
    <font>
      <sz val="11"/>
      <color theme="1"/>
      <name val="Arial"/>
      <family val="2"/>
    </font>
    <font>
      <sz val="11"/>
      <color theme="0"/>
      <name val="Arial"/>
      <family val="2"/>
    </font>
    <font>
      <b/>
      <sz val="12"/>
      <name val="Arial"/>
      <family val="2"/>
    </font>
    <font>
      <b/>
      <u/>
      <sz val="16"/>
      <name val="Arial"/>
      <family val="2"/>
    </font>
    <font>
      <b/>
      <sz val="11"/>
      <name val="Arial"/>
      <family val="2"/>
    </font>
    <font>
      <sz val="10"/>
      <color indexed="8"/>
      <name val="Arial"/>
      <family val="2"/>
    </font>
    <font>
      <b/>
      <sz val="10"/>
      <color indexed="8"/>
      <name val="Arial"/>
      <family val="2"/>
    </font>
    <font>
      <b/>
      <sz val="10"/>
      <name val="Arial"/>
      <family val="2"/>
    </font>
    <font>
      <sz val="10"/>
      <name val="Arial"/>
      <family val="2"/>
    </font>
    <font>
      <sz val="10"/>
      <color indexed="10"/>
      <name val="Arial"/>
      <family val="2"/>
    </font>
    <font>
      <sz val="11"/>
      <color indexed="8"/>
      <name val="Calibri"/>
      <family val="2"/>
    </font>
    <font>
      <sz val="11"/>
      <name val="Arial"/>
      <family val="2"/>
    </font>
    <font>
      <b/>
      <sz val="10"/>
      <color indexed="12"/>
      <name val="Arial"/>
      <family val="2"/>
    </font>
    <font>
      <sz val="10"/>
      <color indexed="12"/>
      <name val="Arial"/>
      <family val="2"/>
    </font>
    <font>
      <b/>
      <sz val="10"/>
      <color indexed="22"/>
      <name val="Arial"/>
      <family val="2"/>
    </font>
    <font>
      <vertAlign val="superscript"/>
      <sz val="10"/>
      <name val="Arial"/>
      <family val="2"/>
    </font>
    <font>
      <i/>
      <sz val="10"/>
      <color indexed="22"/>
      <name val="Arial"/>
      <family val="2"/>
    </font>
    <font>
      <i/>
      <sz val="8"/>
      <color indexed="10"/>
      <name val="Arial"/>
      <family val="2"/>
    </font>
    <font>
      <sz val="10"/>
      <color indexed="22"/>
      <name val="Arial"/>
      <family val="2"/>
    </font>
    <font>
      <sz val="8"/>
      <name val="Arial"/>
      <family val="2"/>
    </font>
    <font>
      <sz val="11"/>
      <color indexed="8"/>
      <name val="Arial"/>
      <family val="2"/>
    </font>
    <font>
      <sz val="9"/>
      <color rgb="FFFF0000"/>
      <name val="Arial"/>
      <family val="2"/>
    </font>
    <font>
      <b/>
      <sz val="10"/>
      <color rgb="FFFF0000"/>
      <name val="Arial"/>
      <family val="2"/>
    </font>
    <font>
      <sz val="11"/>
      <color rgb="FFFF0000"/>
      <name val="Arial"/>
      <family val="2"/>
    </font>
    <font>
      <sz val="11"/>
      <color rgb="FFFF00FF"/>
      <name val="Arial"/>
      <family val="2"/>
    </font>
    <font>
      <sz val="10"/>
      <color rgb="FFFF00FF"/>
      <name val="Arial"/>
      <family val="2"/>
    </font>
    <font>
      <b/>
      <sz val="11"/>
      <color theme="1"/>
      <name val="Arial"/>
      <family val="2"/>
    </font>
    <font>
      <b/>
      <u/>
      <sz val="11"/>
      <color rgb="FFFF0000"/>
      <name val="Arial"/>
      <family val="2"/>
    </font>
    <font>
      <sz val="10"/>
      <color rgb="FFFF33CC"/>
      <name val="Arial"/>
      <family val="2"/>
    </font>
    <font>
      <i/>
      <sz val="10"/>
      <name val="Arial"/>
      <family val="2"/>
    </font>
    <font>
      <sz val="14"/>
      <color rgb="FFFF00FF"/>
      <name val="Arial"/>
      <family val="2"/>
    </font>
    <font>
      <sz val="12"/>
      <color theme="1"/>
      <name val="Arial"/>
      <family val="2"/>
    </font>
    <font>
      <sz val="12"/>
      <color rgb="FFFF0000"/>
      <name val="Arial"/>
      <family val="2"/>
    </font>
    <font>
      <b/>
      <sz val="11"/>
      <color rgb="FFFF33CC"/>
      <name val="Arial"/>
      <family val="2"/>
    </font>
    <font>
      <sz val="9"/>
      <color rgb="FFFF33CC"/>
      <name val="Arial"/>
      <family val="2"/>
    </font>
    <font>
      <sz val="9"/>
      <name val="Arial"/>
      <family val="2"/>
    </font>
    <font>
      <i/>
      <sz val="11"/>
      <name val="Arial"/>
      <family val="2"/>
    </font>
    <font>
      <sz val="11"/>
      <color rgb="FFFF33CC"/>
      <name val="Arial"/>
      <family val="2"/>
    </font>
    <font>
      <b/>
      <sz val="10"/>
      <color theme="1"/>
      <name val="Arial"/>
      <family val="2"/>
    </font>
    <font>
      <b/>
      <sz val="14"/>
      <name val="Arial"/>
      <family val="2"/>
    </font>
    <font>
      <b/>
      <sz val="14"/>
      <color rgb="FFFF0000"/>
      <name val="Arial"/>
      <family val="2"/>
    </font>
    <font>
      <b/>
      <sz val="14"/>
      <color theme="1"/>
      <name val="Arial"/>
      <family val="2"/>
    </font>
    <font>
      <b/>
      <i/>
      <sz val="10"/>
      <color indexed="10"/>
      <name val="Arial"/>
      <family val="2"/>
    </font>
    <font>
      <b/>
      <sz val="11"/>
      <color theme="1"/>
      <name val="Calibri"/>
      <family val="2"/>
      <scheme val="minor"/>
    </font>
    <font>
      <b/>
      <sz val="11"/>
      <color rgb="FFFF0000"/>
      <name val="Arial"/>
      <family val="2"/>
    </font>
    <font>
      <b/>
      <u/>
      <sz val="16"/>
      <color theme="1"/>
      <name val="Arial"/>
      <family val="2"/>
    </font>
    <font>
      <b/>
      <sz val="12"/>
      <color indexed="8"/>
      <name val="Arial"/>
      <family val="2"/>
    </font>
    <font>
      <sz val="10"/>
      <color rgb="FF0070C0"/>
      <name val="Arial"/>
      <family val="2"/>
    </font>
    <font>
      <b/>
      <sz val="11"/>
      <color rgb="FFCC00FF"/>
      <name val="Arial"/>
      <family val="2"/>
    </font>
    <font>
      <sz val="12"/>
      <name val="Arial"/>
      <family val="2"/>
    </font>
    <font>
      <b/>
      <sz val="11"/>
      <color rgb="FFFF33CC"/>
      <name val="Calibri"/>
      <family val="2"/>
      <scheme val="minor"/>
    </font>
    <font>
      <sz val="11"/>
      <name val="Calibri"/>
      <family val="2"/>
      <scheme val="minor"/>
    </font>
    <font>
      <sz val="8"/>
      <color rgb="FFFF0000"/>
      <name val="Arial"/>
      <family val="2"/>
    </font>
    <font>
      <sz val="11"/>
      <color rgb="FFFF0000"/>
      <name val="Calibri"/>
      <family val="2"/>
      <scheme val="minor"/>
    </font>
    <font>
      <sz val="7"/>
      <name val="Arial"/>
      <family val="2"/>
    </font>
    <font>
      <sz val="10"/>
      <color rgb="FF000000"/>
      <name val="Segoe UI"/>
      <family val="2"/>
    </font>
    <font>
      <sz val="10"/>
      <name val="Segoe UI"/>
      <family val="2"/>
    </font>
    <font>
      <sz val="12"/>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00B0F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14999847407452621"/>
        <bgColor indexed="64"/>
      </patternFill>
    </fill>
    <fill>
      <patternFill patternType="lightUp"/>
    </fill>
  </fills>
  <borders count="83">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thin">
        <color indexed="23"/>
      </left>
      <right style="thin">
        <color indexed="23"/>
      </right>
      <top style="thin">
        <color indexed="23"/>
      </top>
      <bottom style="thin">
        <color indexed="2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9"/>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23"/>
      </left>
      <right style="thin">
        <color indexed="9"/>
      </right>
      <top style="thin">
        <color indexed="23"/>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ck">
        <color rgb="FF00B0F0"/>
      </right>
      <top style="medium">
        <color indexed="64"/>
      </top>
      <bottom style="medium">
        <color indexed="64"/>
      </bottom>
      <diagonal/>
    </border>
    <border>
      <left/>
      <right style="thin">
        <color indexed="64"/>
      </right>
      <top style="medium">
        <color indexed="64"/>
      </top>
      <bottom/>
      <diagonal/>
    </border>
    <border>
      <left style="thin">
        <color indexed="64"/>
      </left>
      <right style="thick">
        <color rgb="FF00B0F0"/>
      </right>
      <top style="medium">
        <color indexed="64"/>
      </top>
      <bottom/>
      <diagonal/>
    </border>
    <border>
      <left style="thin">
        <color indexed="64"/>
      </left>
      <right style="thick">
        <color rgb="FF00B0F0"/>
      </right>
      <top/>
      <bottom/>
      <diagonal/>
    </border>
    <border>
      <left style="thin">
        <color indexed="64"/>
      </left>
      <right style="thick">
        <color rgb="FF00B0F0"/>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ck">
        <color rgb="FF00B0F0"/>
      </right>
      <top style="medium">
        <color indexed="64"/>
      </top>
      <bottom/>
      <diagonal/>
    </border>
    <border>
      <left/>
      <right style="thick">
        <color rgb="FF00B0F0"/>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23"/>
      </right>
      <top style="thin">
        <color indexed="23"/>
      </top>
      <bottom style="thin">
        <color theme="0" tint="-0.499984740745262"/>
      </bottom>
      <diagonal/>
    </border>
    <border>
      <left style="thin">
        <color indexed="23"/>
      </left>
      <right style="thin">
        <color indexed="9"/>
      </right>
      <top/>
      <bottom style="thin">
        <color indexed="64"/>
      </bottom>
      <diagonal/>
    </border>
  </borders>
  <cellStyleXfs count="8">
    <xf numFmtId="0" fontId="0"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0" fontId="10" fillId="0" borderId="0"/>
    <xf numFmtId="0" fontId="7" fillId="0" borderId="0"/>
    <xf numFmtId="0" fontId="6" fillId="0" borderId="0"/>
    <xf numFmtId="0" fontId="2" fillId="0" borderId="0"/>
  </cellStyleXfs>
  <cellXfs count="506">
    <xf numFmtId="0" fontId="0" fillId="0" borderId="0" xfId="0"/>
    <xf numFmtId="0" fontId="11" fillId="2" borderId="0" xfId="0" applyFont="1" applyFill="1"/>
    <xf numFmtId="0" fontId="11" fillId="0" borderId="0" xfId="0" applyFont="1"/>
    <xf numFmtId="0" fontId="13" fillId="2" borderId="0" xfId="0" applyFont="1" applyFill="1"/>
    <xf numFmtId="0" fontId="14" fillId="0" borderId="0" xfId="0" applyFont="1"/>
    <xf numFmtId="0" fontId="15" fillId="2" borderId="0" xfId="0" applyFont="1" applyFill="1"/>
    <xf numFmtId="0" fontId="16" fillId="2" borderId="0" xfId="0" applyFont="1" applyFill="1"/>
    <xf numFmtId="0" fontId="17" fillId="2" borderId="0" xfId="0" applyFont="1" applyFill="1"/>
    <xf numFmtId="0" fontId="16" fillId="0" borderId="0" xfId="0" applyFont="1"/>
    <xf numFmtId="0" fontId="16" fillId="0" borderId="0" xfId="0" applyFont="1" applyAlignment="1">
      <alignment vertical="center"/>
    </xf>
    <xf numFmtId="0" fontId="18" fillId="2" borderId="0" xfId="0" applyFont="1" applyFill="1"/>
    <xf numFmtId="14" fontId="19" fillId="0" borderId="2" xfId="0" applyNumberFormat="1" applyFont="1" applyBorder="1" applyAlignment="1">
      <alignment horizontal="center"/>
    </xf>
    <xf numFmtId="0" fontId="16" fillId="2" borderId="0" xfId="0" applyFont="1" applyFill="1" applyAlignment="1">
      <alignment horizontal="center"/>
    </xf>
    <xf numFmtId="0" fontId="16" fillId="2" borderId="0" xfId="0" applyFont="1" applyFill="1" applyAlignment="1">
      <alignment horizontal="right"/>
    </xf>
    <xf numFmtId="14" fontId="19" fillId="5" borderId="3" xfId="0" applyNumberFormat="1" applyFont="1" applyFill="1" applyBorder="1" applyAlignment="1" applyProtection="1">
      <alignment horizontal="center"/>
      <protection locked="0"/>
    </xf>
    <xf numFmtId="0" fontId="20" fillId="0" borderId="0" xfId="0" applyFont="1"/>
    <xf numFmtId="0" fontId="20" fillId="2" borderId="0" xfId="0" applyFont="1" applyFill="1"/>
    <xf numFmtId="2" fontId="19" fillId="5" borderId="3" xfId="2" applyNumberFormat="1" applyFont="1" applyFill="1" applyBorder="1" applyAlignment="1" applyProtection="1">
      <alignment horizontal="right"/>
      <protection locked="0"/>
    </xf>
    <xf numFmtId="0" fontId="12" fillId="0" borderId="0" xfId="0" applyFont="1"/>
    <xf numFmtId="14" fontId="19" fillId="4" borderId="9" xfId="0" applyNumberFormat="1" applyFont="1" applyFill="1" applyBorder="1" applyAlignment="1">
      <alignment horizontal="center"/>
    </xf>
    <xf numFmtId="165" fontId="18" fillId="4" borderId="8" xfId="1" applyNumberFormat="1" applyFont="1" applyFill="1" applyBorder="1" applyAlignment="1">
      <alignment horizontal="center" vertical="center"/>
    </xf>
    <xf numFmtId="165" fontId="18" fillId="4" borderId="5" xfId="1" applyNumberFormat="1" applyFont="1" applyFill="1" applyBorder="1" applyAlignment="1">
      <alignment horizontal="center" wrapText="1"/>
    </xf>
    <xf numFmtId="165" fontId="23" fillId="4" borderId="5" xfId="1" applyNumberFormat="1" applyFont="1" applyFill="1" applyBorder="1" applyAlignment="1">
      <alignment horizontal="center" wrapText="1"/>
    </xf>
    <xf numFmtId="165" fontId="18" fillId="4" borderId="1" xfId="1" applyNumberFormat="1" applyFont="1" applyFill="1" applyBorder="1" applyAlignment="1">
      <alignment horizontal="center"/>
    </xf>
    <xf numFmtId="0" fontId="11" fillId="2" borderId="0" xfId="0" applyFont="1" applyFill="1" applyAlignment="1">
      <alignment vertical="center"/>
    </xf>
    <xf numFmtId="0" fontId="19" fillId="2" borderId="13" xfId="0" applyFont="1" applyFill="1" applyBorder="1" applyAlignment="1">
      <alignment vertical="center"/>
    </xf>
    <xf numFmtId="3" fontId="19" fillId="5" borderId="14" xfId="0" applyNumberFormat="1" applyFont="1" applyFill="1" applyBorder="1" applyAlignment="1" applyProtection="1">
      <alignment vertical="center"/>
      <protection locked="0"/>
    </xf>
    <xf numFmtId="164" fontId="25" fillId="4" borderId="15" xfId="1" applyFont="1" applyFill="1" applyBorder="1" applyAlignment="1">
      <alignment horizontal="right" vertical="center"/>
    </xf>
    <xf numFmtId="0" fontId="19" fillId="2" borderId="0" xfId="0" applyFont="1" applyFill="1" applyAlignment="1">
      <alignment vertical="center"/>
    </xf>
    <xf numFmtId="0" fontId="11" fillId="0" borderId="0" xfId="0" applyFont="1" applyAlignment="1">
      <alignment vertical="center"/>
    </xf>
    <xf numFmtId="0" fontId="19" fillId="0" borderId="0" xfId="0" applyFont="1"/>
    <xf numFmtId="3" fontId="19" fillId="0" borderId="0" xfId="0" applyNumberFormat="1" applyFont="1"/>
    <xf numFmtId="9" fontId="25" fillId="0" borderId="0" xfId="2" applyFont="1" applyAlignment="1">
      <alignment horizontal="center" vertical="center"/>
    </xf>
    <xf numFmtId="164" fontId="25" fillId="0" borderId="0" xfId="1" applyFont="1" applyAlignment="1">
      <alignment horizontal="right" vertical="center"/>
    </xf>
    <xf numFmtId="0" fontId="19" fillId="0" borderId="0" xfId="0" applyFont="1" applyAlignment="1">
      <alignment horizontal="left" vertical="top" wrapText="1"/>
    </xf>
    <xf numFmtId="0" fontId="13" fillId="0" borderId="0" xfId="0" applyFont="1"/>
    <xf numFmtId="0" fontId="18" fillId="4" borderId="18" xfId="0" applyFont="1" applyFill="1" applyBorder="1" applyAlignment="1">
      <alignment horizontal="left" vertical="center"/>
    </xf>
    <xf numFmtId="165" fontId="18" fillId="4" borderId="8" xfId="1" applyNumberFormat="1" applyFont="1" applyFill="1" applyBorder="1" applyAlignment="1">
      <alignment horizontal="center" wrapText="1"/>
    </xf>
    <xf numFmtId="165" fontId="23" fillId="4" borderId="8" xfId="1" applyNumberFormat="1" applyFont="1" applyFill="1" applyBorder="1" applyAlignment="1">
      <alignment horizontal="center" wrapText="1"/>
    </xf>
    <xf numFmtId="165" fontId="23" fillId="4" borderId="9" xfId="1" applyNumberFormat="1" applyFont="1" applyFill="1" applyBorder="1" applyAlignment="1">
      <alignment horizontal="center" wrapText="1"/>
    </xf>
    <xf numFmtId="165" fontId="18" fillId="4" borderId="9" xfId="1" applyNumberFormat="1" applyFont="1" applyFill="1" applyBorder="1" applyAlignment="1">
      <alignment horizontal="center"/>
    </xf>
    <xf numFmtId="0" fontId="19" fillId="2" borderId="19" xfId="0" applyFont="1" applyFill="1" applyBorder="1"/>
    <xf numFmtId="3" fontId="19" fillId="5" borderId="20" xfId="0" applyNumberFormat="1" applyFont="1" applyFill="1" applyBorder="1" applyProtection="1">
      <protection locked="0"/>
    </xf>
    <xf numFmtId="9" fontId="25" fillId="4" borderId="21" xfId="2" applyFont="1" applyFill="1" applyBorder="1" applyAlignment="1">
      <alignment horizontal="center" vertical="center"/>
    </xf>
    <xf numFmtId="164" fontId="25" fillId="4" borderId="22" xfId="1" applyFont="1" applyFill="1" applyBorder="1" applyAlignment="1">
      <alignment horizontal="right" vertical="center"/>
    </xf>
    <xf numFmtId="0" fontId="19" fillId="2" borderId="19" xfId="0" quotePrefix="1" applyFont="1" applyFill="1" applyBorder="1"/>
    <xf numFmtId="9" fontId="27" fillId="4" borderId="21" xfId="2" applyFont="1" applyFill="1" applyBorder="1" applyAlignment="1">
      <alignment horizontal="right" vertical="center"/>
    </xf>
    <xf numFmtId="164" fontId="27" fillId="4" borderId="22" xfId="1" applyFont="1" applyFill="1" applyBorder="1" applyAlignment="1">
      <alignment horizontal="right" vertical="center"/>
    </xf>
    <xf numFmtId="0" fontId="19" fillId="2" borderId="0" xfId="0" applyFont="1" applyFill="1"/>
    <xf numFmtId="0" fontId="28" fillId="2" borderId="0" xfId="0" applyFont="1" applyFill="1" applyAlignment="1">
      <alignment vertical="center"/>
    </xf>
    <xf numFmtId="0" fontId="19" fillId="2" borderId="23" xfId="0" quotePrefix="1" applyFont="1" applyFill="1" applyBorder="1" applyAlignment="1">
      <alignment vertical="center"/>
    </xf>
    <xf numFmtId="3" fontId="18" fillId="4" borderId="1" xfId="0" applyNumberFormat="1" applyFont="1" applyFill="1" applyBorder="1" applyAlignment="1">
      <alignment horizontal="right" vertical="center"/>
    </xf>
    <xf numFmtId="9" fontId="25" fillId="4" borderId="5" xfId="2" applyFont="1" applyFill="1" applyBorder="1" applyAlignment="1">
      <alignment horizontal="center" vertical="center"/>
    </xf>
    <xf numFmtId="164" fontId="25" fillId="4" borderId="1" xfId="1" applyFont="1" applyFill="1" applyBorder="1" applyAlignment="1">
      <alignment horizontal="right" vertical="center"/>
    </xf>
    <xf numFmtId="165" fontId="18" fillId="4" borderId="24" xfId="1" applyNumberFormat="1" applyFont="1" applyFill="1" applyBorder="1" applyAlignment="1">
      <alignment horizontal="left" vertical="center"/>
    </xf>
    <xf numFmtId="0" fontId="28" fillId="0" borderId="0" xfId="0" applyFont="1"/>
    <xf numFmtId="0" fontId="19" fillId="2" borderId="11" xfId="0" applyFont="1" applyFill="1" applyBorder="1"/>
    <xf numFmtId="3" fontId="19" fillId="4" borderId="25" xfId="2" applyNumberFormat="1" applyFont="1" applyFill="1" applyBorder="1" applyAlignment="1">
      <alignment horizontal="right" vertical="center"/>
    </xf>
    <xf numFmtId="9" fontId="25" fillId="4" borderId="25" xfId="2" applyFont="1" applyFill="1" applyBorder="1" applyAlignment="1">
      <alignment horizontal="center" vertical="center"/>
    </xf>
    <xf numFmtId="164" fontId="25" fillId="4" borderId="26" xfId="1" applyFont="1" applyFill="1" applyBorder="1" applyAlignment="1">
      <alignment horizontal="right" vertical="center"/>
    </xf>
    <xf numFmtId="3" fontId="19" fillId="4" borderId="5" xfId="2" applyNumberFormat="1" applyFont="1" applyFill="1" applyBorder="1" applyAlignment="1">
      <alignment horizontal="right" vertical="center"/>
    </xf>
    <xf numFmtId="9" fontId="29" fillId="4" borderId="5" xfId="2" applyFont="1" applyFill="1" applyBorder="1" applyAlignment="1">
      <alignment horizontal="center" vertical="center"/>
    </xf>
    <xf numFmtId="3" fontId="19" fillId="4" borderId="21" xfId="2" applyNumberFormat="1" applyFont="1" applyFill="1" applyBorder="1" applyAlignment="1">
      <alignment horizontal="right" vertical="center"/>
    </xf>
    <xf numFmtId="9" fontId="29" fillId="4" borderId="21" xfId="2" applyFont="1" applyFill="1" applyBorder="1" applyAlignment="1">
      <alignment horizontal="center" vertical="center"/>
    </xf>
    <xf numFmtId="165" fontId="18" fillId="4" borderId="27" xfId="1" applyNumberFormat="1" applyFont="1" applyFill="1" applyBorder="1" applyAlignment="1">
      <alignment horizontal="left" vertical="center"/>
    </xf>
    <xf numFmtId="3" fontId="18" fillId="4" borderId="28" xfId="0" applyNumberFormat="1" applyFont="1" applyFill="1" applyBorder="1" applyAlignment="1">
      <alignment horizontal="right"/>
    </xf>
    <xf numFmtId="3" fontId="19" fillId="5" borderId="15" xfId="0" applyNumberFormat="1" applyFont="1" applyFill="1" applyBorder="1" applyProtection="1">
      <protection locked="0"/>
    </xf>
    <xf numFmtId="9" fontId="25" fillId="4" borderId="29" xfId="2" applyFont="1" applyFill="1" applyBorder="1" applyAlignment="1">
      <alignment horizontal="center" vertical="center"/>
    </xf>
    <xf numFmtId="164" fontId="25" fillId="4" borderId="28" xfId="1" applyFont="1" applyFill="1" applyBorder="1" applyAlignment="1">
      <alignment horizontal="right" vertical="center"/>
    </xf>
    <xf numFmtId="3" fontId="18" fillId="4" borderId="30" xfId="0" applyNumberFormat="1" applyFont="1" applyFill="1" applyBorder="1"/>
    <xf numFmtId="0" fontId="19" fillId="0" borderId="0" xfId="0" applyFont="1" applyAlignment="1">
      <alignment vertical="top"/>
    </xf>
    <xf numFmtId="0" fontId="20" fillId="0" borderId="0" xfId="0" applyFont="1" applyAlignment="1">
      <alignment vertical="top"/>
    </xf>
    <xf numFmtId="165" fontId="18" fillId="4" borderId="30" xfId="1" applyNumberFormat="1" applyFont="1" applyFill="1" applyBorder="1" applyAlignment="1">
      <alignment vertical="center"/>
    </xf>
    <xf numFmtId="3" fontId="19" fillId="0" borderId="37" xfId="0" applyNumberFormat="1" applyFont="1" applyBorder="1"/>
    <xf numFmtId="0" fontId="19" fillId="0" borderId="37" xfId="0" applyFont="1" applyBorder="1"/>
    <xf numFmtId="0" fontId="30" fillId="2" borderId="0" xfId="0" applyFont="1" applyFill="1"/>
    <xf numFmtId="0" fontId="19" fillId="2" borderId="0" xfId="0" applyFont="1" applyFill="1" applyAlignment="1">
      <alignment horizontal="center"/>
    </xf>
    <xf numFmtId="3" fontId="18" fillId="0" borderId="0" xfId="0" applyNumberFormat="1" applyFont="1"/>
    <xf numFmtId="0" fontId="31" fillId="2" borderId="0" xfId="0" applyFont="1" applyFill="1" applyAlignment="1">
      <alignment vertical="center"/>
    </xf>
    <xf numFmtId="0" fontId="31" fillId="0" borderId="0" xfId="0" applyFont="1" applyAlignment="1">
      <alignment vertical="center"/>
    </xf>
    <xf numFmtId="0" fontId="31" fillId="2" borderId="0" xfId="0" applyFont="1" applyFill="1"/>
    <xf numFmtId="0" fontId="31" fillId="0" borderId="0" xfId="0" applyFont="1"/>
    <xf numFmtId="165" fontId="18" fillId="0" borderId="0" xfId="1" applyNumberFormat="1" applyFont="1" applyAlignment="1">
      <alignment horizontal="left" vertical="center"/>
    </xf>
    <xf numFmtId="3" fontId="18" fillId="0" borderId="0" xfId="0" applyNumberFormat="1" applyFont="1" applyAlignment="1">
      <alignment vertical="center"/>
    </xf>
    <xf numFmtId="165" fontId="20" fillId="0" borderId="0" xfId="1" applyNumberFormat="1" applyFont="1" applyAlignment="1">
      <alignment horizontal="left" vertical="center" wrapText="1"/>
    </xf>
    <xf numFmtId="3" fontId="19" fillId="0" borderId="0" xfId="0" applyNumberFormat="1" applyFont="1" applyAlignment="1">
      <alignment horizontal="left" vertical="center"/>
    </xf>
    <xf numFmtId="3" fontId="19" fillId="3" borderId="0" xfId="0" applyNumberFormat="1" applyFont="1" applyFill="1" applyAlignment="1">
      <alignment horizontal="left" vertical="center"/>
    </xf>
    <xf numFmtId="165" fontId="33" fillId="0" borderId="0" xfId="1" applyNumberFormat="1" applyFont="1" applyAlignment="1">
      <alignment horizontal="left" vertical="center"/>
    </xf>
    <xf numFmtId="0" fontId="15" fillId="10" borderId="0" xfId="0" applyFont="1" applyFill="1" applyAlignment="1">
      <alignment vertical="top"/>
    </xf>
    <xf numFmtId="0" fontId="11" fillId="10" borderId="0" xfId="0" applyFont="1" applyFill="1" applyAlignment="1">
      <alignment vertical="top"/>
    </xf>
    <xf numFmtId="0" fontId="34" fillId="10" borderId="0" xfId="0" applyFont="1" applyFill="1" applyAlignment="1">
      <alignment horizontal="right" vertical="top"/>
    </xf>
    <xf numFmtId="0" fontId="11" fillId="0" borderId="0" xfId="0" applyFont="1" applyAlignment="1">
      <alignment vertical="top"/>
    </xf>
    <xf numFmtId="0" fontId="22" fillId="0" borderId="0" xfId="0" applyFont="1"/>
    <xf numFmtId="0" fontId="34" fillId="0" borderId="0" xfId="0" applyFont="1"/>
    <xf numFmtId="0" fontId="16" fillId="3" borderId="0" xfId="0" applyFont="1" applyFill="1" applyAlignment="1">
      <alignment horizontal="center"/>
    </xf>
    <xf numFmtId="165" fontId="9" fillId="11" borderId="45" xfId="1" applyNumberFormat="1" applyFont="1" applyFill="1" applyBorder="1" applyAlignment="1">
      <alignment horizontal="center" wrapText="1"/>
    </xf>
    <xf numFmtId="0" fontId="9" fillId="11" borderId="46" xfId="0" applyFont="1" applyFill="1" applyBorder="1" applyAlignment="1">
      <alignment horizontal="center" wrapText="1"/>
    </xf>
    <xf numFmtId="165" fontId="19" fillId="4" borderId="37" xfId="1" applyNumberFormat="1" applyFont="1" applyFill="1" applyBorder="1" applyAlignment="1">
      <alignment horizontal="center" wrapText="1"/>
    </xf>
    <xf numFmtId="165" fontId="19" fillId="4" borderId="45" xfId="1" applyNumberFormat="1" applyFont="1" applyFill="1" applyBorder="1" applyAlignment="1">
      <alignment horizontal="center" wrapText="1"/>
    </xf>
    <xf numFmtId="0" fontId="19" fillId="4" borderId="46" xfId="0" applyFont="1" applyFill="1" applyBorder="1" applyAlignment="1">
      <alignment horizontal="center" wrapText="1"/>
    </xf>
    <xf numFmtId="0" fontId="19" fillId="4" borderId="47" xfId="0" applyFont="1" applyFill="1" applyBorder="1" applyAlignment="1">
      <alignment horizontal="left" wrapText="1"/>
    </xf>
    <xf numFmtId="0" fontId="35" fillId="0" borderId="0" xfId="0" applyFont="1"/>
    <xf numFmtId="165" fontId="9" fillId="11" borderId="49" xfId="1" applyNumberFormat="1" applyFont="1" applyFill="1" applyBorder="1" applyAlignment="1">
      <alignment horizontal="center" wrapText="1"/>
    </xf>
    <xf numFmtId="165" fontId="9" fillId="11" borderId="44" xfId="1" applyNumberFormat="1" applyFont="1" applyFill="1" applyBorder="1" applyAlignment="1">
      <alignment horizontal="center" wrapText="1"/>
    </xf>
    <xf numFmtId="165" fontId="9" fillId="11" borderId="44" xfId="1" applyNumberFormat="1" applyFont="1" applyFill="1" applyBorder="1" applyAlignment="1">
      <alignment horizontal="center" vertical="top" wrapText="1"/>
    </xf>
    <xf numFmtId="0" fontId="9" fillId="11" borderId="49" xfId="0" applyFont="1" applyFill="1" applyBorder="1" applyAlignment="1">
      <alignment horizontal="center" wrapText="1"/>
    </xf>
    <xf numFmtId="165" fontId="19" fillId="4" borderId="44" xfId="1" applyNumberFormat="1" applyFont="1" applyFill="1" applyBorder="1" applyAlignment="1">
      <alignment horizontal="center" vertical="top" wrapText="1"/>
    </xf>
    <xf numFmtId="0" fontId="19" fillId="4" borderId="49" xfId="0" applyFont="1" applyFill="1" applyBorder="1" applyAlignment="1">
      <alignment horizontal="center" wrapText="1"/>
    </xf>
    <xf numFmtId="0" fontId="19" fillId="6" borderId="50" xfId="0" applyFont="1" applyFill="1" applyBorder="1" applyAlignment="1">
      <alignment horizontal="left" wrapText="1"/>
    </xf>
    <xf numFmtId="165" fontId="19" fillId="4" borderId="0" xfId="1" applyNumberFormat="1" applyFont="1" applyFill="1" applyBorder="1" applyAlignment="1">
      <alignment horizontal="center" wrapText="1"/>
    </xf>
    <xf numFmtId="165" fontId="19" fillId="4" borderId="44" xfId="1" applyNumberFormat="1" applyFont="1" applyFill="1" applyBorder="1" applyAlignment="1">
      <alignment horizontal="center" wrapText="1"/>
    </xf>
    <xf numFmtId="0" fontId="19" fillId="4" borderId="50" xfId="0" applyFont="1" applyFill="1" applyBorder="1" applyAlignment="1">
      <alignment horizontal="left" vertical="center" wrapText="1"/>
    </xf>
    <xf numFmtId="0" fontId="19" fillId="4" borderId="51" xfId="0" applyFont="1" applyFill="1" applyBorder="1" applyAlignment="1">
      <alignment vertical="center"/>
    </xf>
    <xf numFmtId="4" fontId="19" fillId="5" borderId="30" xfId="0" applyNumberFormat="1" applyFont="1" applyFill="1" applyBorder="1" applyAlignment="1" applyProtection="1">
      <alignment vertical="center"/>
      <protection locked="0"/>
    </xf>
    <xf numFmtId="4" fontId="19" fillId="4" borderId="30" xfId="0" applyNumberFormat="1" applyFont="1" applyFill="1" applyBorder="1" applyAlignment="1">
      <alignment vertical="center"/>
    </xf>
    <xf numFmtId="4" fontId="19" fillId="4" borderId="30" xfId="1" applyNumberFormat="1" applyFont="1" applyFill="1" applyBorder="1" applyAlignment="1">
      <alignment vertical="center"/>
    </xf>
    <xf numFmtId="0" fontId="8" fillId="0" borderId="0" xfId="0" applyFont="1"/>
    <xf numFmtId="0" fontId="8" fillId="0" borderId="0" xfId="0" applyFont="1" applyAlignment="1">
      <alignment horizontal="center"/>
    </xf>
    <xf numFmtId="0" fontId="32" fillId="2" borderId="0" xfId="0" applyFont="1" applyFill="1" applyAlignment="1">
      <alignment horizontal="left" vertical="top"/>
    </xf>
    <xf numFmtId="0" fontId="34" fillId="3" borderId="0" xfId="0" applyFont="1" applyFill="1"/>
    <xf numFmtId="0" fontId="36" fillId="0" borderId="0" xfId="0" applyFont="1"/>
    <xf numFmtId="0" fontId="19" fillId="0" borderId="0" xfId="0" applyFont="1" applyAlignment="1">
      <alignment horizontal="center" vertical="center"/>
    </xf>
    <xf numFmtId="0" fontId="34" fillId="0" borderId="0" xfId="0" applyFont="1" applyAlignment="1">
      <alignment horizontal="center"/>
    </xf>
    <xf numFmtId="165" fontId="19" fillId="4" borderId="46" xfId="1" applyNumberFormat="1" applyFont="1" applyFill="1" applyBorder="1" applyAlignment="1">
      <alignment horizontal="center" wrapText="1"/>
    </xf>
    <xf numFmtId="165" fontId="19" fillId="4" borderId="49" xfId="1" applyNumberFormat="1" applyFont="1" applyFill="1" applyBorder="1" applyAlignment="1">
      <alignment horizontal="center" wrapText="1"/>
    </xf>
    <xf numFmtId="4" fontId="19" fillId="9" borderId="30" xfId="0" applyNumberFormat="1" applyFont="1" applyFill="1" applyBorder="1" applyAlignment="1">
      <alignment vertical="center"/>
    </xf>
    <xf numFmtId="0" fontId="30" fillId="0" borderId="0" xfId="0" applyFont="1" applyAlignment="1">
      <alignment horizontal="left"/>
    </xf>
    <xf numFmtId="0" fontId="30" fillId="0" borderId="0" xfId="0" applyFont="1" applyAlignment="1">
      <alignment horizontal="center" wrapText="1"/>
    </xf>
    <xf numFmtId="0" fontId="37" fillId="10" borderId="0" xfId="0" applyFont="1" applyFill="1" applyAlignment="1">
      <alignment vertical="top"/>
    </xf>
    <xf numFmtId="0" fontId="19" fillId="8" borderId="49" xfId="0" applyFont="1" applyFill="1" applyBorder="1" applyAlignment="1">
      <alignment horizontal="center" wrapText="1"/>
    </xf>
    <xf numFmtId="4" fontId="19" fillId="4" borderId="30" xfId="1" applyNumberFormat="1" applyFont="1" applyFill="1" applyBorder="1" applyAlignment="1">
      <alignment horizontal="right" vertical="center"/>
    </xf>
    <xf numFmtId="0" fontId="38" fillId="0" borderId="0" xfId="0" applyFont="1"/>
    <xf numFmtId="4" fontId="19" fillId="12" borderId="30" xfId="1" applyNumberFormat="1" applyFont="1" applyFill="1" applyBorder="1" applyAlignment="1" applyProtection="1">
      <alignment horizontal="right" vertical="center"/>
      <protection locked="0"/>
    </xf>
    <xf numFmtId="0" fontId="39" fillId="0" borderId="0" xfId="0" applyFont="1"/>
    <xf numFmtId="0" fontId="19" fillId="4" borderId="44" xfId="0" applyFont="1" applyFill="1" applyBorder="1" applyAlignment="1">
      <alignment horizontal="center" wrapText="1"/>
    </xf>
    <xf numFmtId="4" fontId="19" fillId="5" borderId="34" xfId="1" applyNumberFormat="1" applyFont="1" applyFill="1" applyBorder="1" applyAlignment="1" applyProtection="1">
      <alignment horizontal="right" vertical="center"/>
      <protection locked="0"/>
    </xf>
    <xf numFmtId="4" fontId="19" fillId="12" borderId="34" xfId="1" applyNumberFormat="1" applyFont="1" applyFill="1" applyBorder="1" applyAlignment="1" applyProtection="1">
      <alignment horizontal="right" vertical="center"/>
      <protection locked="0"/>
    </xf>
    <xf numFmtId="0" fontId="18" fillId="4" borderId="53" xfId="0" applyFont="1" applyFill="1" applyBorder="1" applyAlignment="1">
      <alignment horizontal="center" wrapText="1"/>
    </xf>
    <xf numFmtId="165" fontId="18" fillId="4" borderId="32" xfId="1" applyNumberFormat="1" applyFont="1" applyFill="1" applyBorder="1" applyAlignment="1">
      <alignment horizontal="left" vertical="center"/>
    </xf>
    <xf numFmtId="3" fontId="8" fillId="0" borderId="0" xfId="0" applyNumberFormat="1" applyFont="1" applyAlignment="1">
      <alignment horizontal="left" vertical="center"/>
    </xf>
    <xf numFmtId="165" fontId="18" fillId="4" borderId="8" xfId="1" applyNumberFormat="1" applyFont="1" applyFill="1" applyBorder="1" applyAlignment="1">
      <alignment horizontal="left" vertical="center"/>
    </xf>
    <xf numFmtId="0" fontId="41" fillId="0" borderId="0" xfId="0" applyFont="1"/>
    <xf numFmtId="2" fontId="19" fillId="12" borderId="43" xfId="0" applyNumberFormat="1" applyFont="1" applyFill="1" applyBorder="1" applyAlignment="1" applyProtection="1">
      <alignment horizontal="center"/>
      <protection locked="0"/>
    </xf>
    <xf numFmtId="0" fontId="15" fillId="13" borderId="0" xfId="0" applyFont="1" applyFill="1" applyAlignment="1">
      <alignment wrapText="1"/>
    </xf>
    <xf numFmtId="168" fontId="11" fillId="0" borderId="0" xfId="0" applyNumberFormat="1" applyFont="1"/>
    <xf numFmtId="4" fontId="11" fillId="0" borderId="0" xfId="0" applyNumberFormat="1" applyFont="1"/>
    <xf numFmtId="0" fontId="22" fillId="0" borderId="0" xfId="0" quotePrefix="1" applyFont="1"/>
    <xf numFmtId="4" fontId="18" fillId="4" borderId="43" xfId="1" applyNumberFormat="1" applyFont="1" applyFill="1" applyBorder="1" applyAlignment="1">
      <alignment horizontal="right" vertical="center"/>
    </xf>
    <xf numFmtId="4" fontId="19" fillId="4" borderId="35" xfId="1" applyNumberFormat="1" applyFont="1" applyFill="1" applyBorder="1" applyAlignment="1">
      <alignment vertical="center"/>
    </xf>
    <xf numFmtId="0" fontId="15" fillId="0" borderId="0" xfId="0" applyFont="1" applyAlignment="1">
      <alignment vertical="top"/>
    </xf>
    <xf numFmtId="0" fontId="22" fillId="0" borderId="0" xfId="0" applyFont="1" applyAlignment="1">
      <alignment vertical="center"/>
    </xf>
    <xf numFmtId="2" fontId="39" fillId="0" borderId="0" xfId="0" applyNumberFormat="1" applyFont="1"/>
    <xf numFmtId="0" fontId="34" fillId="0" borderId="0" xfId="0" applyFont="1" applyAlignment="1">
      <alignment horizontal="right" vertical="top"/>
    </xf>
    <xf numFmtId="0" fontId="42" fillId="10" borderId="0" xfId="0" applyFont="1" applyFill="1" applyAlignment="1">
      <alignment vertical="top"/>
    </xf>
    <xf numFmtId="0" fontId="43" fillId="10" borderId="0" xfId="0" applyFont="1" applyFill="1" applyAlignment="1">
      <alignment horizontal="right" vertical="top"/>
    </xf>
    <xf numFmtId="0" fontId="42" fillId="0" borderId="0" xfId="0" applyFont="1" applyAlignment="1">
      <alignment vertical="top"/>
    </xf>
    <xf numFmtId="0" fontId="13" fillId="0" borderId="0" xfId="0" applyFont="1" applyAlignment="1">
      <alignment vertical="top"/>
    </xf>
    <xf numFmtId="165" fontId="19" fillId="4" borderId="49" xfId="1" applyNumberFormat="1" applyFont="1" applyFill="1" applyBorder="1" applyAlignment="1">
      <alignment horizontal="center" vertical="center" wrapText="1"/>
    </xf>
    <xf numFmtId="0" fontId="39" fillId="0" borderId="0" xfId="0" applyFont="1" applyAlignment="1">
      <alignment horizontal="right"/>
    </xf>
    <xf numFmtId="0" fontId="45" fillId="0" borderId="0" xfId="0" applyFont="1" applyAlignment="1">
      <alignment wrapText="1"/>
    </xf>
    <xf numFmtId="3" fontId="39" fillId="0" borderId="0" xfId="0" applyNumberFormat="1" applyFont="1" applyAlignment="1">
      <alignment horizontal="left" vertical="center"/>
    </xf>
    <xf numFmtId="0" fontId="39" fillId="2" borderId="0" xfId="0" applyFont="1" applyFill="1" applyAlignment="1">
      <alignment horizontal="center"/>
    </xf>
    <xf numFmtId="0" fontId="39" fillId="0" borderId="0" xfId="0" applyFont="1" applyAlignment="1">
      <alignment vertical="top" wrapText="1"/>
    </xf>
    <xf numFmtId="0" fontId="30" fillId="0" borderId="1" xfId="0" applyFont="1" applyBorder="1" applyAlignment="1">
      <alignment horizontal="center" vertical="top" wrapText="1"/>
    </xf>
    <xf numFmtId="0" fontId="34" fillId="0" borderId="0" xfId="0" quotePrefix="1" applyFont="1"/>
    <xf numFmtId="0" fontId="40" fillId="8" borderId="1" xfId="0" applyFont="1" applyFill="1" applyBorder="1" applyAlignment="1">
      <alignment horizontal="right"/>
    </xf>
    <xf numFmtId="4" fontId="19" fillId="8" borderId="30" xfId="0" applyNumberFormat="1" applyFont="1" applyFill="1" applyBorder="1" applyAlignment="1">
      <alignment vertical="center"/>
    </xf>
    <xf numFmtId="0" fontId="30" fillId="0" borderId="0" xfId="0" applyFont="1" applyAlignment="1">
      <alignment horizontal="center" vertical="top" wrapText="1"/>
    </xf>
    <xf numFmtId="0" fontId="34" fillId="0" borderId="0" xfId="0" applyFont="1" applyAlignment="1">
      <alignment horizontal="center" wrapText="1"/>
    </xf>
    <xf numFmtId="0" fontId="22" fillId="0" borderId="0" xfId="0" applyFont="1" applyAlignment="1">
      <alignment horizontal="center"/>
    </xf>
    <xf numFmtId="0" fontId="9" fillId="11" borderId="49" xfId="0" applyFont="1" applyFill="1" applyBorder="1" applyAlignment="1">
      <alignment horizontal="center" vertical="top" wrapText="1"/>
    </xf>
    <xf numFmtId="167" fontId="9" fillId="11" borderId="44" xfId="1" applyNumberFormat="1" applyFont="1" applyFill="1" applyBorder="1" applyAlignment="1">
      <alignment horizontal="center" vertical="top" wrapText="1"/>
    </xf>
    <xf numFmtId="165" fontId="19" fillId="4" borderId="55" xfId="1" applyNumberFormat="1" applyFont="1" applyFill="1" applyBorder="1" applyAlignment="1">
      <alignment horizontal="center" wrapText="1"/>
    </xf>
    <xf numFmtId="165" fontId="19" fillId="4" borderId="4" xfId="1" applyNumberFormat="1" applyFont="1" applyFill="1" applyBorder="1" applyAlignment="1">
      <alignment horizontal="center" vertical="top" wrapText="1"/>
    </xf>
    <xf numFmtId="165" fontId="19" fillId="4" borderId="4" xfId="1" applyNumberFormat="1" applyFont="1" applyFill="1" applyBorder="1" applyAlignment="1">
      <alignment horizontal="center" wrapText="1"/>
    </xf>
    <xf numFmtId="0" fontId="9" fillId="11" borderId="56" xfId="0" applyFont="1" applyFill="1" applyBorder="1" applyAlignment="1">
      <alignment horizontal="center" wrapText="1"/>
    </xf>
    <xf numFmtId="0" fontId="9" fillId="11" borderId="57" xfId="0" applyFont="1" applyFill="1" applyBorder="1" applyAlignment="1">
      <alignment horizontal="center" vertical="top" wrapText="1"/>
    </xf>
    <xf numFmtId="0" fontId="9" fillId="11" borderId="58" xfId="0" applyFont="1" applyFill="1" applyBorder="1" applyAlignment="1">
      <alignment horizontal="center" wrapText="1"/>
    </xf>
    <xf numFmtId="4" fontId="19" fillId="4" borderId="54" xfId="1" applyNumberFormat="1" applyFont="1" applyFill="1" applyBorder="1" applyAlignment="1">
      <alignment horizontal="right" vertical="center"/>
    </xf>
    <xf numFmtId="165" fontId="19" fillId="4" borderId="59" xfId="1" applyNumberFormat="1" applyFont="1" applyFill="1" applyBorder="1" applyAlignment="1">
      <alignment horizontal="center" wrapText="1"/>
    </xf>
    <xf numFmtId="0" fontId="19" fillId="4" borderId="56" xfId="0" applyFont="1" applyFill="1" applyBorder="1" applyAlignment="1">
      <alignment horizontal="center" wrapText="1"/>
    </xf>
    <xf numFmtId="0" fontId="19" fillId="4" borderId="57" xfId="0" applyFont="1" applyFill="1" applyBorder="1" applyAlignment="1">
      <alignment horizontal="center" vertical="top" wrapText="1"/>
    </xf>
    <xf numFmtId="0" fontId="19" fillId="4" borderId="58" xfId="0" applyFont="1" applyFill="1" applyBorder="1" applyAlignment="1">
      <alignment horizontal="center" wrapText="1"/>
    </xf>
    <xf numFmtId="4" fontId="19" fillId="8" borderId="54" xfId="1" applyNumberFormat="1" applyFont="1" applyFill="1" applyBorder="1" applyAlignment="1">
      <alignment horizontal="right" vertical="center"/>
    </xf>
    <xf numFmtId="165" fontId="19" fillId="4" borderId="57" xfId="1" applyNumberFormat="1" applyFont="1" applyFill="1" applyBorder="1" applyAlignment="1">
      <alignment horizontal="center" wrapText="1"/>
    </xf>
    <xf numFmtId="4" fontId="19" fillId="4" borderId="54" xfId="0" applyNumberFormat="1" applyFont="1" applyFill="1" applyBorder="1" applyAlignment="1">
      <alignment vertical="center"/>
    </xf>
    <xf numFmtId="0" fontId="19" fillId="4" borderId="57" xfId="0" applyFont="1" applyFill="1" applyBorder="1" applyAlignment="1">
      <alignment horizontal="center" wrapText="1"/>
    </xf>
    <xf numFmtId="4" fontId="19" fillId="7" borderId="36" xfId="0" applyNumberFormat="1" applyFont="1" applyFill="1" applyBorder="1" applyAlignment="1" applyProtection="1">
      <alignment horizontal="left" vertical="center" wrapText="1"/>
      <protection locked="0"/>
    </xf>
    <xf numFmtId="0" fontId="19" fillId="4" borderId="49" xfId="0" applyFont="1" applyFill="1" applyBorder="1" applyAlignment="1">
      <alignment horizontal="center" vertical="center"/>
    </xf>
    <xf numFmtId="0" fontId="11" fillId="14" borderId="1" xfId="0" applyFont="1" applyFill="1" applyBorder="1"/>
    <xf numFmtId="0" fontId="11" fillId="14" borderId="26" xfId="0" applyFont="1" applyFill="1" applyBorder="1"/>
    <xf numFmtId="4" fontId="19" fillId="12" borderId="1" xfId="0" applyNumberFormat="1" applyFont="1" applyFill="1" applyBorder="1" applyAlignment="1">
      <alignment vertical="center"/>
    </xf>
    <xf numFmtId="4" fontId="19" fillId="12" borderId="1" xfId="1" applyNumberFormat="1" applyFont="1" applyFill="1" applyBorder="1" applyAlignment="1">
      <alignment horizontal="right" vertical="center"/>
    </xf>
    <xf numFmtId="0" fontId="19" fillId="4" borderId="7" xfId="0" applyFont="1" applyFill="1" applyBorder="1" applyAlignment="1">
      <alignment horizontal="right" vertical="center"/>
    </xf>
    <xf numFmtId="0" fontId="19" fillId="4" borderId="60" xfId="0" applyFont="1" applyFill="1" applyBorder="1" applyAlignment="1">
      <alignment horizontal="center" wrapText="1"/>
    </xf>
    <xf numFmtId="0" fontId="19" fillId="4" borderId="61" xfId="0" applyFont="1" applyFill="1" applyBorder="1" applyAlignment="1">
      <alignment horizontal="center" wrapText="1"/>
    </xf>
    <xf numFmtId="4" fontId="29" fillId="12" borderId="62" xfId="1" applyNumberFormat="1" applyFont="1" applyFill="1" applyBorder="1" applyAlignment="1">
      <alignment horizontal="right" vertical="center"/>
    </xf>
    <xf numFmtId="0" fontId="11" fillId="14" borderId="15" xfId="0" applyFont="1" applyFill="1" applyBorder="1"/>
    <xf numFmtId="4" fontId="19" fillId="12" borderId="15" xfId="0" applyNumberFormat="1" applyFont="1" applyFill="1" applyBorder="1" applyAlignment="1">
      <alignment vertical="center"/>
    </xf>
    <xf numFmtId="0" fontId="11" fillId="14" borderId="63" xfId="0" applyFont="1" applyFill="1" applyBorder="1"/>
    <xf numFmtId="4" fontId="29" fillId="12" borderId="64" xfId="1" applyNumberFormat="1" applyFont="1" applyFill="1" applyBorder="1" applyAlignment="1">
      <alignment horizontal="right" vertical="center"/>
    </xf>
    <xf numFmtId="0" fontId="19" fillId="12" borderId="30" xfId="0" applyFont="1" applyFill="1" applyBorder="1" applyAlignment="1">
      <alignment vertical="center"/>
    </xf>
    <xf numFmtId="0" fontId="8" fillId="2" borderId="0" xfId="0" applyFont="1" applyFill="1"/>
    <xf numFmtId="165" fontId="19" fillId="8" borderId="56" xfId="1" applyNumberFormat="1" applyFont="1" applyFill="1" applyBorder="1" applyAlignment="1">
      <alignment horizontal="center" wrapText="1"/>
    </xf>
    <xf numFmtId="0" fontId="34" fillId="0" borderId="0" xfId="0" applyFont="1" applyAlignment="1">
      <alignment vertical="center"/>
    </xf>
    <xf numFmtId="0" fontId="22" fillId="2" borderId="0" xfId="0" applyFont="1" applyFill="1"/>
    <xf numFmtId="0" fontId="22" fillId="2" borderId="0" xfId="0" applyFont="1" applyFill="1" applyAlignment="1">
      <alignment horizontal="right"/>
    </xf>
    <xf numFmtId="10" fontId="22" fillId="3" borderId="0" xfId="0" applyNumberFormat="1" applyFont="1" applyFill="1"/>
    <xf numFmtId="0" fontId="22" fillId="3" borderId="0" xfId="0" applyFont="1" applyFill="1" applyAlignment="1">
      <alignment vertical="center"/>
    </xf>
    <xf numFmtId="0" fontId="22" fillId="3" borderId="0" xfId="0" applyFont="1" applyFill="1"/>
    <xf numFmtId="0" fontId="22" fillId="2" borderId="0" xfId="0" applyFont="1" applyFill="1" applyAlignment="1">
      <alignment vertical="center"/>
    </xf>
    <xf numFmtId="0" fontId="40" fillId="2" borderId="0" xfId="0" applyFont="1" applyFill="1"/>
    <xf numFmtId="0" fontId="46" fillId="0" borderId="0" xfId="0" applyFont="1" applyAlignment="1">
      <alignment vertical="center"/>
    </xf>
    <xf numFmtId="0" fontId="15" fillId="0" borderId="0" xfId="0" applyFont="1" applyAlignment="1">
      <alignment vertical="center"/>
    </xf>
    <xf numFmtId="0" fontId="13" fillId="2" borderId="0" xfId="0" applyFont="1" applyFill="1" applyAlignment="1">
      <alignment vertical="center"/>
    </xf>
    <xf numFmtId="0" fontId="47" fillId="0" borderId="0" xfId="0" applyFont="1" applyAlignment="1">
      <alignment vertical="center"/>
    </xf>
    <xf numFmtId="165" fontId="18" fillId="0" borderId="0" xfId="3" applyNumberFormat="1" applyFont="1" applyAlignment="1">
      <alignment horizontal="right" vertical="center"/>
    </xf>
    <xf numFmtId="165" fontId="19" fillId="0" borderId="0" xfId="3" applyNumberFormat="1" applyFont="1" applyAlignment="1">
      <alignment horizontal="left" vertical="center"/>
    </xf>
    <xf numFmtId="0" fontId="19" fillId="0" borderId="0" xfId="0" applyFont="1" applyAlignment="1">
      <alignment vertical="center"/>
    </xf>
    <xf numFmtId="0" fontId="22" fillId="3" borderId="0" xfId="0" applyFont="1" applyFill="1" applyAlignment="1">
      <alignment horizontal="right" vertical="center"/>
    </xf>
    <xf numFmtId="166" fontId="19" fillId="3" borderId="0" xfId="1" applyNumberFormat="1" applyFont="1" applyFill="1" applyAlignment="1">
      <alignment horizontal="right" vertical="center"/>
    </xf>
    <xf numFmtId="0" fontId="19" fillId="8" borderId="61" xfId="0" applyFont="1" applyFill="1" applyBorder="1" applyAlignment="1">
      <alignment horizontal="center" wrapText="1"/>
    </xf>
    <xf numFmtId="3" fontId="18" fillId="4" borderId="15" xfId="0" applyNumberFormat="1" applyFont="1" applyFill="1" applyBorder="1" applyAlignment="1">
      <alignment horizontal="right" vertical="center"/>
    </xf>
    <xf numFmtId="9" fontId="18" fillId="4" borderId="15" xfId="2" applyFont="1" applyFill="1" applyBorder="1" applyAlignment="1">
      <alignment horizontal="right" vertical="center"/>
    </xf>
    <xf numFmtId="4" fontId="19" fillId="12" borderId="1" xfId="0" applyNumberFormat="1" applyFont="1" applyFill="1" applyBorder="1" applyAlignment="1">
      <alignment horizontal="right"/>
    </xf>
    <xf numFmtId="0" fontId="12" fillId="2" borderId="0" xfId="0" applyFont="1" applyFill="1" applyAlignment="1">
      <alignment horizontal="left"/>
    </xf>
    <xf numFmtId="0" fontId="34" fillId="0" borderId="0" xfId="0" applyFont="1" applyAlignment="1">
      <alignment vertical="top"/>
    </xf>
    <xf numFmtId="0" fontId="18" fillId="4" borderId="35" xfId="1" applyNumberFormat="1" applyFont="1" applyFill="1" applyBorder="1" applyAlignment="1">
      <alignment horizontal="left" vertical="center"/>
    </xf>
    <xf numFmtId="0" fontId="8" fillId="2" borderId="0" xfId="0" applyFont="1" applyFill="1" applyAlignment="1">
      <alignment horizontal="center"/>
    </xf>
    <xf numFmtId="0" fontId="19" fillId="0" borderId="0" xfId="0" applyFont="1" applyAlignment="1">
      <alignment horizontal="center"/>
    </xf>
    <xf numFmtId="0" fontId="19" fillId="8" borderId="46" xfId="0" applyFont="1" applyFill="1" applyBorder="1" applyAlignment="1">
      <alignment horizontal="center" wrapText="1"/>
    </xf>
    <xf numFmtId="0" fontId="19" fillId="4" borderId="66" xfId="0" applyFont="1" applyFill="1" applyBorder="1" applyAlignment="1">
      <alignment horizontal="center" wrapText="1"/>
    </xf>
    <xf numFmtId="0" fontId="19" fillId="4" borderId="67" xfId="0" applyFont="1" applyFill="1" applyBorder="1" applyAlignment="1">
      <alignment horizontal="center" wrapText="1"/>
    </xf>
    <xf numFmtId="0" fontId="19" fillId="4" borderId="28" xfId="0" applyFont="1" applyFill="1" applyBorder="1" applyAlignment="1">
      <alignment horizontal="center" wrapText="1"/>
    </xf>
    <xf numFmtId="0" fontId="53" fillId="0" borderId="0" xfId="0" applyFont="1" applyAlignment="1">
      <alignment horizontal="right"/>
    </xf>
    <xf numFmtId="0" fontId="19" fillId="4" borderId="68" xfId="0" applyFont="1" applyFill="1" applyBorder="1" applyAlignment="1">
      <alignment horizontal="center" wrapText="1"/>
    </xf>
    <xf numFmtId="0" fontId="15" fillId="0" borderId="0" xfId="0" applyFont="1"/>
    <xf numFmtId="0" fontId="37" fillId="0" borderId="0" xfId="0" applyFont="1"/>
    <xf numFmtId="0" fontId="55" fillId="0" borderId="0" xfId="0" applyFont="1"/>
    <xf numFmtId="165" fontId="19" fillId="8" borderId="44" xfId="1" applyNumberFormat="1" applyFont="1" applyFill="1" applyBorder="1" applyAlignment="1">
      <alignment horizontal="center" wrapText="1"/>
    </xf>
    <xf numFmtId="165" fontId="19" fillId="8" borderId="57" xfId="1" applyNumberFormat="1" applyFont="1" applyFill="1" applyBorder="1" applyAlignment="1">
      <alignment horizontal="center" wrapText="1"/>
    </xf>
    <xf numFmtId="0" fontId="19" fillId="4" borderId="50" xfId="0" applyFont="1" applyFill="1" applyBorder="1" applyAlignment="1">
      <alignment horizontal="left" wrapText="1"/>
    </xf>
    <xf numFmtId="165" fontId="19" fillId="8" borderId="45" xfId="1" applyNumberFormat="1" applyFont="1" applyFill="1" applyBorder="1" applyAlignment="1">
      <alignment horizontal="center" wrapText="1"/>
    </xf>
    <xf numFmtId="165" fontId="19" fillId="4" borderId="28" xfId="1" applyNumberFormat="1" applyFont="1" applyFill="1" applyBorder="1" applyAlignment="1">
      <alignment horizontal="center" wrapText="1"/>
    </xf>
    <xf numFmtId="4" fontId="19" fillId="4" borderId="34" xfId="1" applyNumberFormat="1" applyFont="1" applyFill="1" applyBorder="1" applyAlignment="1">
      <alignment horizontal="right" vertical="center"/>
    </xf>
    <xf numFmtId="0" fontId="37" fillId="13" borderId="0" xfId="0" applyFont="1" applyFill="1" applyAlignment="1">
      <alignment vertical="top"/>
    </xf>
    <xf numFmtId="0" fontId="11" fillId="0" borderId="0" xfId="0" applyFont="1" applyAlignment="1">
      <alignment vertical="top" wrapText="1"/>
    </xf>
    <xf numFmtId="4" fontId="19" fillId="8" borderId="35" xfId="1" applyNumberFormat="1" applyFont="1" applyFill="1" applyBorder="1" applyAlignment="1">
      <alignment vertical="center"/>
    </xf>
    <xf numFmtId="4" fontId="19" fillId="8" borderId="30" xfId="1" applyNumberFormat="1" applyFont="1" applyFill="1" applyBorder="1" applyAlignment="1">
      <alignment horizontal="right" vertical="center"/>
    </xf>
    <xf numFmtId="4" fontId="19" fillId="8" borderId="65" xfId="1" applyNumberFormat="1" applyFont="1" applyFill="1" applyBorder="1" applyAlignment="1">
      <alignment horizontal="right" vertical="center"/>
    </xf>
    <xf numFmtId="0" fontId="56" fillId="0" borderId="0" xfId="0" applyFont="1"/>
    <xf numFmtId="0" fontId="57" fillId="0" borderId="0" xfId="0" quotePrefix="1" applyFont="1" applyAlignment="1">
      <alignment horizontal="left" vertical="center"/>
    </xf>
    <xf numFmtId="0" fontId="19" fillId="2" borderId="42" xfId="0" applyFont="1" applyFill="1" applyBorder="1" applyAlignment="1">
      <alignment horizontal="center" wrapText="1"/>
    </xf>
    <xf numFmtId="0" fontId="17" fillId="0" borderId="0" xfId="0" applyFont="1"/>
    <xf numFmtId="165" fontId="19" fillId="0" borderId="38" xfId="1" quotePrefix="1" applyNumberFormat="1" applyFont="1" applyBorder="1" applyAlignment="1">
      <alignment horizontal="left" vertical="top"/>
    </xf>
    <xf numFmtId="165" fontId="19" fillId="0" borderId="71" xfId="1" applyNumberFormat="1" applyFont="1" applyBorder="1" applyAlignment="1">
      <alignment horizontal="left" vertical="top"/>
    </xf>
    <xf numFmtId="3" fontId="19" fillId="5" borderId="8" xfId="0" applyNumberFormat="1" applyFont="1" applyFill="1" applyBorder="1" applyAlignment="1" applyProtection="1">
      <alignment vertical="top"/>
      <protection locked="0"/>
    </xf>
    <xf numFmtId="165" fontId="19" fillId="0" borderId="72" xfId="1" quotePrefix="1" applyNumberFormat="1" applyFont="1" applyBorder="1" applyAlignment="1">
      <alignment horizontal="left" vertical="top"/>
    </xf>
    <xf numFmtId="3" fontId="19" fillId="5" borderId="25" xfId="0" applyNumberFormat="1" applyFont="1" applyFill="1" applyBorder="1" applyAlignment="1" applyProtection="1">
      <alignment vertical="top"/>
      <protection locked="0"/>
    </xf>
    <xf numFmtId="0" fontId="18" fillId="4" borderId="32" xfId="0" quotePrefix="1" applyFont="1" applyFill="1" applyBorder="1" applyAlignment="1">
      <alignment horizontal="center" vertical="center"/>
    </xf>
    <xf numFmtId="0" fontId="18" fillId="4" borderId="33" xfId="0" applyFont="1" applyFill="1" applyBorder="1" applyAlignment="1">
      <alignment vertical="center"/>
    </xf>
    <xf numFmtId="0" fontId="19" fillId="4" borderId="33" xfId="0" applyFont="1" applyFill="1" applyBorder="1" applyAlignment="1">
      <alignment horizontal="center" wrapText="1"/>
    </xf>
    <xf numFmtId="3" fontId="18" fillId="4" borderId="34" xfId="0" applyNumberFormat="1" applyFont="1" applyFill="1" applyBorder="1" applyAlignment="1">
      <alignment horizontal="right" wrapText="1"/>
    </xf>
    <xf numFmtId="165" fontId="19" fillId="0" borderId="70" xfId="1" applyNumberFormat="1" applyFont="1" applyBorder="1" applyAlignment="1">
      <alignment horizontal="left" vertical="top"/>
    </xf>
    <xf numFmtId="0" fontId="19" fillId="0" borderId="70" xfId="0" applyFont="1" applyBorder="1" applyAlignment="1">
      <alignment vertical="top" wrapText="1"/>
    </xf>
    <xf numFmtId="0" fontId="19" fillId="0" borderId="6" xfId="0" applyFont="1" applyBorder="1" applyAlignment="1">
      <alignment horizontal="right" vertical="top" wrapText="1"/>
    </xf>
    <xf numFmtId="3" fontId="19" fillId="5" borderId="45" xfId="0" applyNumberFormat="1" applyFont="1" applyFill="1" applyBorder="1" applyAlignment="1" applyProtection="1">
      <alignment vertical="top"/>
      <protection locked="0"/>
    </xf>
    <xf numFmtId="165" fontId="19" fillId="0" borderId="24" xfId="1" quotePrefix="1" applyNumberFormat="1" applyFont="1" applyBorder="1" applyAlignment="1">
      <alignment horizontal="left" vertical="top"/>
    </xf>
    <xf numFmtId="165" fontId="19" fillId="0" borderId="69" xfId="1" applyNumberFormat="1" applyFont="1" applyBorder="1" applyAlignment="1">
      <alignment horizontal="left" vertical="top"/>
    </xf>
    <xf numFmtId="0" fontId="19" fillId="0" borderId="69" xfId="0" applyFont="1" applyBorder="1" applyAlignment="1">
      <alignment vertical="top" wrapText="1"/>
    </xf>
    <xf numFmtId="3" fontId="19" fillId="5" borderId="5" xfId="0" applyNumberFormat="1" applyFont="1" applyFill="1" applyBorder="1" applyAlignment="1" applyProtection="1">
      <alignment vertical="top"/>
      <protection locked="0"/>
    </xf>
    <xf numFmtId="0" fontId="19" fillId="0" borderId="73" xfId="0" applyFont="1" applyBorder="1" applyAlignment="1">
      <alignment vertical="top" wrapText="1"/>
    </xf>
    <xf numFmtId="0" fontId="18" fillId="4" borderId="24" xfId="0" quotePrefix="1" applyFont="1" applyFill="1" applyBorder="1" applyAlignment="1">
      <alignment horizontal="center" vertical="center"/>
    </xf>
    <xf numFmtId="0" fontId="18" fillId="4" borderId="69" xfId="0" applyFont="1" applyFill="1" applyBorder="1" applyAlignment="1">
      <alignment vertical="center"/>
    </xf>
    <xf numFmtId="0" fontId="19" fillId="4" borderId="69" xfId="0" applyFont="1" applyFill="1" applyBorder="1" applyAlignment="1">
      <alignment horizontal="center" wrapText="1"/>
    </xf>
    <xf numFmtId="3" fontId="18" fillId="4" borderId="5" xfId="0" applyNumberFormat="1" applyFont="1" applyFill="1" applyBorder="1" applyAlignment="1">
      <alignment horizontal="right" wrapText="1"/>
    </xf>
    <xf numFmtId="0" fontId="19" fillId="0" borderId="76" xfId="0" applyFont="1" applyBorder="1" applyAlignment="1">
      <alignment horizontal="right" vertical="top" wrapText="1"/>
    </xf>
    <xf numFmtId="0" fontId="18" fillId="4" borderId="72" xfId="0" quotePrefix="1" applyFont="1" applyFill="1" applyBorder="1" applyAlignment="1">
      <alignment horizontal="center" vertical="center"/>
    </xf>
    <xf numFmtId="0" fontId="18" fillId="4" borderId="73" xfId="0" applyFont="1" applyFill="1" applyBorder="1" applyAlignment="1">
      <alignment vertical="center"/>
    </xf>
    <xf numFmtId="0" fontId="19" fillId="4" borderId="73" xfId="0" applyFont="1" applyFill="1" applyBorder="1" applyAlignment="1">
      <alignment horizontal="center" wrapText="1"/>
    </xf>
    <xf numFmtId="3" fontId="18" fillId="4" borderId="21" xfId="0" applyNumberFormat="1" applyFont="1" applyFill="1" applyBorder="1" applyAlignment="1">
      <alignment horizontal="right" wrapText="1"/>
    </xf>
    <xf numFmtId="3" fontId="18" fillId="4" borderId="34" xfId="0" applyNumberFormat="1" applyFont="1" applyFill="1" applyBorder="1" applyAlignment="1">
      <alignment horizontal="right" vertical="center" wrapText="1"/>
    </xf>
    <xf numFmtId="0" fontId="19" fillId="2" borderId="0" xfId="0" applyFont="1" applyFill="1" applyAlignment="1">
      <alignment horizontal="center" wrapText="1"/>
    </xf>
    <xf numFmtId="3" fontId="18" fillId="5" borderId="30" xfId="0" applyNumberFormat="1" applyFont="1" applyFill="1" applyBorder="1" applyAlignment="1" applyProtection="1">
      <alignment vertical="top"/>
      <protection locked="0"/>
    </xf>
    <xf numFmtId="0" fontId="13" fillId="2" borderId="0" xfId="0" quotePrefix="1" applyFont="1" applyFill="1"/>
    <xf numFmtId="3" fontId="18" fillId="4" borderId="30" xfId="0" applyNumberFormat="1" applyFont="1" applyFill="1" applyBorder="1" applyAlignment="1">
      <alignment horizontal="right" vertical="center" wrapText="1"/>
    </xf>
    <xf numFmtId="165" fontId="30" fillId="0" borderId="0" xfId="1" quotePrefix="1" applyNumberFormat="1" applyFont="1" applyAlignment="1">
      <alignment horizontal="left"/>
    </xf>
    <xf numFmtId="0" fontId="19" fillId="4" borderId="33" xfId="0" applyFont="1" applyFill="1" applyBorder="1" applyAlignment="1">
      <alignment horizontal="center" vertical="center" wrapText="1"/>
    </xf>
    <xf numFmtId="0" fontId="18" fillId="4" borderId="33" xfId="1" applyNumberFormat="1" applyFont="1" applyFill="1" applyBorder="1" applyAlignment="1">
      <alignment horizontal="left" vertical="center"/>
    </xf>
    <xf numFmtId="2" fontId="19" fillId="12" borderId="65" xfId="0" applyNumberFormat="1" applyFont="1" applyFill="1" applyBorder="1" applyAlignment="1" applyProtection="1">
      <alignment horizontal="center"/>
      <protection locked="0"/>
    </xf>
    <xf numFmtId="3" fontId="18" fillId="4" borderId="28" xfId="0" applyNumberFormat="1" applyFont="1" applyFill="1" applyBorder="1" applyAlignment="1">
      <alignment vertical="center"/>
    </xf>
    <xf numFmtId="0" fontId="19" fillId="8" borderId="7" xfId="0" applyFont="1" applyFill="1" applyBorder="1" applyAlignment="1">
      <alignment horizontal="right" vertical="center"/>
    </xf>
    <xf numFmtId="4" fontId="29" fillId="12" borderId="79" xfId="1" applyNumberFormat="1" applyFont="1" applyFill="1" applyBorder="1" applyAlignment="1">
      <alignment horizontal="right" vertical="center"/>
    </xf>
    <xf numFmtId="0" fontId="19" fillId="8" borderId="51" xfId="0" applyFont="1" applyFill="1" applyBorder="1" applyAlignment="1">
      <alignment vertical="center"/>
    </xf>
    <xf numFmtId="165" fontId="19" fillId="4" borderId="49" xfId="1" applyNumberFormat="1" applyFont="1" applyFill="1" applyBorder="1" applyAlignment="1">
      <alignment horizontal="center" vertical="top" wrapText="1"/>
    </xf>
    <xf numFmtId="0" fontId="19" fillId="6" borderId="44" xfId="0" applyFont="1" applyFill="1" applyBorder="1" applyAlignment="1">
      <alignment horizontal="center" wrapText="1"/>
    </xf>
    <xf numFmtId="0" fontId="18" fillId="6" borderId="52" xfId="0" applyFont="1" applyFill="1" applyBorder="1" applyAlignment="1">
      <alignment horizontal="center" wrapText="1"/>
    </xf>
    <xf numFmtId="0" fontId="18" fillId="6" borderId="53" xfId="0" applyFont="1" applyFill="1" applyBorder="1" applyAlignment="1">
      <alignment horizontal="center" vertical="top" wrapText="1"/>
    </xf>
    <xf numFmtId="0" fontId="18" fillId="6" borderId="53" xfId="0" applyFont="1" applyFill="1" applyBorder="1" applyAlignment="1">
      <alignment horizontal="center" wrapText="1"/>
    </xf>
    <xf numFmtId="4" fontId="18" fillId="6" borderId="43" xfId="1" applyNumberFormat="1" applyFont="1" applyFill="1" applyBorder="1" applyAlignment="1">
      <alignment horizontal="right" vertical="center"/>
    </xf>
    <xf numFmtId="0" fontId="59" fillId="0" borderId="0" xfId="0" applyFont="1"/>
    <xf numFmtId="4" fontId="19" fillId="6" borderId="30" xfId="1" applyNumberFormat="1" applyFont="1" applyFill="1" applyBorder="1" applyAlignment="1">
      <alignment vertical="center"/>
    </xf>
    <xf numFmtId="4" fontId="19" fillId="6" borderId="30" xfId="1" applyNumberFormat="1" applyFont="1" applyFill="1" applyBorder="1" applyAlignment="1">
      <alignment horizontal="right" vertical="center"/>
    </xf>
    <xf numFmtId="0" fontId="59" fillId="0" borderId="0" xfId="0" applyFont="1" applyAlignment="1">
      <alignment vertical="center"/>
    </xf>
    <xf numFmtId="4" fontId="19" fillId="6" borderId="35" xfId="1" applyNumberFormat="1" applyFont="1" applyFill="1" applyBorder="1" applyAlignment="1">
      <alignment vertical="center"/>
    </xf>
    <xf numFmtId="0" fontId="5" fillId="0" borderId="0" xfId="0" applyFont="1" applyAlignment="1">
      <alignment horizontal="center"/>
    </xf>
    <xf numFmtId="0" fontId="4" fillId="0" borderId="0" xfId="0" applyFont="1"/>
    <xf numFmtId="0" fontId="13" fillId="12" borderId="43" xfId="0" applyFont="1" applyFill="1" applyBorder="1" applyAlignment="1" applyProtection="1">
      <alignment horizontal="right"/>
      <protection locked="0"/>
    </xf>
    <xf numFmtId="4" fontId="3" fillId="8" borderId="1" xfId="0" applyNumberFormat="1" applyFont="1" applyFill="1" applyBorder="1"/>
    <xf numFmtId="165" fontId="19" fillId="0" borderId="73" xfId="1" applyNumberFormat="1" applyFont="1" applyBorder="1" applyAlignment="1">
      <alignment horizontal="left" vertical="top"/>
    </xf>
    <xf numFmtId="3" fontId="19" fillId="7" borderId="9" xfId="0" applyNumberFormat="1" applyFont="1" applyFill="1" applyBorder="1" applyAlignment="1" applyProtection="1">
      <alignment vertical="center"/>
      <protection locked="0"/>
    </xf>
    <xf numFmtId="165" fontId="58" fillId="0" borderId="0" xfId="3" applyNumberFormat="1" applyFont="1" applyFill="1" applyBorder="1" applyAlignment="1">
      <alignment horizontal="right" vertical="center"/>
    </xf>
    <xf numFmtId="4" fontId="3" fillId="0" borderId="0" xfId="0" applyNumberFormat="1" applyFont="1"/>
    <xf numFmtId="4" fontId="19" fillId="12" borderId="30" xfId="0" applyNumberFormat="1" applyFont="1" applyFill="1" applyBorder="1" applyAlignment="1">
      <alignment vertical="center"/>
    </xf>
    <xf numFmtId="4" fontId="19" fillId="12" borderId="30" xfId="1" applyNumberFormat="1" applyFont="1" applyFill="1" applyBorder="1" applyAlignment="1">
      <alignment vertical="center"/>
    </xf>
    <xf numFmtId="0" fontId="13" fillId="2" borderId="0" xfId="0" applyFont="1" applyFill="1" applyAlignment="1">
      <alignment horizontal="left"/>
    </xf>
    <xf numFmtId="3" fontId="13" fillId="9" borderId="30" xfId="0" applyNumberFormat="1" applyFont="1" applyFill="1" applyBorder="1" applyAlignment="1">
      <alignment horizontal="right" vertical="center" wrapText="1"/>
    </xf>
    <xf numFmtId="0" fontId="43" fillId="10" borderId="0" xfId="0" applyFont="1" applyFill="1" applyAlignment="1">
      <alignment vertical="top"/>
    </xf>
    <xf numFmtId="0" fontId="19" fillId="0" borderId="15" xfId="0" applyFont="1" applyBorder="1" applyAlignment="1">
      <alignment horizontal="center"/>
    </xf>
    <xf numFmtId="165" fontId="19" fillId="8" borderId="49" xfId="1" applyNumberFormat="1" applyFont="1" applyFill="1" applyBorder="1" applyAlignment="1">
      <alignment horizontal="center" wrapText="1"/>
    </xf>
    <xf numFmtId="0" fontId="22" fillId="10" borderId="0" xfId="0" applyFont="1" applyFill="1" applyAlignment="1">
      <alignment vertical="top"/>
    </xf>
    <xf numFmtId="0" fontId="22" fillId="10" borderId="0" xfId="0" applyFont="1" applyFill="1" applyAlignment="1">
      <alignment horizontal="right" vertical="top"/>
    </xf>
    <xf numFmtId="0" fontId="22" fillId="0" borderId="0" xfId="0" applyFont="1" applyAlignment="1">
      <alignment vertical="top"/>
    </xf>
    <xf numFmtId="0" fontId="19" fillId="8" borderId="43" xfId="0" applyFont="1" applyFill="1" applyBorder="1" applyAlignment="1">
      <alignment horizontal="right" vertical="center"/>
    </xf>
    <xf numFmtId="0" fontId="48" fillId="0" borderId="0" xfId="0" applyFont="1" applyAlignment="1">
      <alignment horizontal="right" wrapText="1"/>
    </xf>
    <xf numFmtId="4" fontId="12" fillId="0" borderId="0" xfId="0" applyNumberFormat="1" applyFont="1"/>
    <xf numFmtId="3" fontId="19" fillId="0" borderId="0" xfId="0" applyNumberFormat="1" applyFont="1" applyAlignment="1">
      <alignment horizontal="center" vertical="center"/>
    </xf>
    <xf numFmtId="3" fontId="39" fillId="0" borderId="0" xfId="0" applyNumberFormat="1" applyFont="1" applyAlignment="1">
      <alignment horizontal="center" vertical="center"/>
    </xf>
    <xf numFmtId="0" fontId="48" fillId="0" borderId="0" xfId="0" applyFont="1" applyAlignment="1">
      <alignment horizontal="right"/>
    </xf>
    <xf numFmtId="0" fontId="44" fillId="0" borderId="0" xfId="0" applyFont="1" applyAlignment="1">
      <alignment horizontal="right"/>
    </xf>
    <xf numFmtId="0" fontId="55" fillId="0" borderId="0" xfId="0" applyFont="1" applyAlignment="1">
      <alignment horizontal="right"/>
    </xf>
    <xf numFmtId="0" fontId="61" fillId="0" borderId="0" xfId="0" applyFont="1"/>
    <xf numFmtId="0" fontId="54" fillId="0" borderId="0" xfId="0" applyFont="1"/>
    <xf numFmtId="4" fontId="60" fillId="0" borderId="0" xfId="0" applyNumberFormat="1" applyFont="1" applyAlignment="1">
      <alignment horizontal="center" wrapText="1"/>
    </xf>
    <xf numFmtId="0" fontId="33" fillId="2" borderId="0" xfId="0" applyFont="1" applyFill="1"/>
    <xf numFmtId="0" fontId="34" fillId="2" borderId="0" xfId="0" applyFont="1" applyFill="1"/>
    <xf numFmtId="0" fontId="30" fillId="0" borderId="0" xfId="0" applyFont="1"/>
    <xf numFmtId="165" fontId="63" fillId="0" borderId="0" xfId="1" quotePrefix="1" applyNumberFormat="1" applyFont="1" applyAlignment="1">
      <alignment horizontal="left" vertical="center"/>
    </xf>
    <xf numFmtId="0" fontId="9" fillId="11" borderId="49" xfId="1" applyNumberFormat="1" applyFont="1" applyFill="1" applyBorder="1" applyAlignment="1">
      <alignment horizontal="center" vertical="top" wrapText="1"/>
    </xf>
    <xf numFmtId="165" fontId="18" fillId="4" borderId="32" xfId="1" applyNumberFormat="1" applyFont="1" applyFill="1" applyBorder="1" applyAlignment="1">
      <alignment horizontal="left" vertical="center" wrapText="1"/>
    </xf>
    <xf numFmtId="165" fontId="18" fillId="4" borderId="33" xfId="1" applyNumberFormat="1" applyFont="1" applyFill="1" applyBorder="1" applyAlignment="1">
      <alignment horizontal="left" vertical="center" wrapText="1"/>
    </xf>
    <xf numFmtId="0" fontId="0" fillId="13" borderId="0" xfId="0" applyFill="1"/>
    <xf numFmtId="0" fontId="19" fillId="6" borderId="50" xfId="0" applyFont="1" applyFill="1" applyBorder="1" applyAlignment="1">
      <alignment horizontal="center" vertical="center" wrapText="1"/>
    </xf>
    <xf numFmtId="0" fontId="32" fillId="2" borderId="0" xfId="0" applyFont="1" applyFill="1" applyAlignment="1">
      <alignment horizontal="right" vertical="top"/>
    </xf>
    <xf numFmtId="165" fontId="19" fillId="0" borderId="75" xfId="1" quotePrefix="1" applyNumberFormat="1" applyFont="1" applyBorder="1" applyAlignment="1">
      <alignment horizontal="left" vertical="top"/>
    </xf>
    <xf numFmtId="0" fontId="64" fillId="0" borderId="0" xfId="0" applyFont="1"/>
    <xf numFmtId="0" fontId="19" fillId="0" borderId="39" xfId="0" applyFont="1" applyBorder="1" applyAlignment="1">
      <alignment horizontal="right" vertical="top" wrapText="1"/>
    </xf>
    <xf numFmtId="0" fontId="40" fillId="0" borderId="0" xfId="0" applyFont="1"/>
    <xf numFmtId="0" fontId="32" fillId="0" borderId="0" xfId="0" applyFont="1" applyAlignment="1">
      <alignment horizontal="left"/>
    </xf>
    <xf numFmtId="0" fontId="11" fillId="0" borderId="0" xfId="0" applyFont="1" applyAlignment="1">
      <alignment horizontal="left"/>
    </xf>
    <xf numFmtId="0" fontId="28" fillId="0" borderId="0" xfId="0" applyFont="1" applyAlignment="1">
      <alignment vertical="center"/>
    </xf>
    <xf numFmtId="0" fontId="65" fillId="0" borderId="0" xfId="0" applyFont="1" applyAlignment="1">
      <alignment vertical="center"/>
    </xf>
    <xf numFmtId="0" fontId="19" fillId="0" borderId="74" xfId="0" applyFont="1" applyBorder="1" applyAlignment="1">
      <alignment horizontal="right" vertical="top" wrapText="1"/>
    </xf>
    <xf numFmtId="0" fontId="62" fillId="0" borderId="0" xfId="0" applyFont="1" applyAlignment="1">
      <alignment wrapText="1"/>
    </xf>
    <xf numFmtId="0" fontId="62" fillId="0" borderId="0" xfId="0" applyFont="1"/>
    <xf numFmtId="0" fontId="19" fillId="4" borderId="49" xfId="1" applyNumberFormat="1" applyFont="1" applyFill="1" applyBorder="1" applyAlignment="1">
      <alignment horizontal="center" wrapText="1"/>
    </xf>
    <xf numFmtId="0" fontId="50" fillId="0" borderId="0" xfId="7" applyFont="1"/>
    <xf numFmtId="0" fontId="2" fillId="0" borderId="0" xfId="7"/>
    <xf numFmtId="0" fontId="19" fillId="0" borderId="0" xfId="7" quotePrefix="1" applyFont="1" applyAlignment="1">
      <alignment vertical="top" wrapText="1"/>
    </xf>
    <xf numFmtId="0" fontId="2" fillId="0" borderId="0" xfId="7" quotePrefix="1" applyAlignment="1">
      <alignment vertical="top" wrapText="1"/>
    </xf>
    <xf numFmtId="0" fontId="8" fillId="0" borderId="0" xfId="7" applyFont="1"/>
    <xf numFmtId="0" fontId="18" fillId="0" borderId="0" xfId="7" quotePrefix="1" applyFont="1" applyAlignment="1">
      <alignment vertical="top" wrapText="1"/>
    </xf>
    <xf numFmtId="0" fontId="2" fillId="0" borderId="0" xfId="7" applyAlignment="1">
      <alignment wrapText="1"/>
    </xf>
    <xf numFmtId="0" fontId="50" fillId="0" borderId="0" xfId="7" applyFont="1" applyAlignment="1">
      <alignment wrapText="1"/>
    </xf>
    <xf numFmtId="0" fontId="51" fillId="0" borderId="0" xfId="7" applyFont="1" applyAlignment="1">
      <alignment wrapText="1"/>
    </xf>
    <xf numFmtId="0" fontId="19" fillId="0" borderId="0" xfId="7" applyFont="1" applyAlignment="1">
      <alignment wrapText="1"/>
    </xf>
    <xf numFmtId="0" fontId="8" fillId="0" borderId="0" xfId="7" applyFont="1" applyAlignment="1">
      <alignment wrapText="1"/>
    </xf>
    <xf numFmtId="0" fontId="13" fillId="0" borderId="0" xfId="7" applyFont="1" applyAlignment="1">
      <alignment wrapText="1"/>
    </xf>
    <xf numFmtId="0" fontId="19" fillId="0" borderId="0" xfId="7" applyFont="1" applyAlignment="1">
      <alignment vertical="center" wrapText="1"/>
    </xf>
    <xf numFmtId="0" fontId="13" fillId="0" borderId="0" xfId="7" applyFont="1" applyAlignment="1">
      <alignment horizontal="justify" wrapText="1"/>
    </xf>
    <xf numFmtId="0" fontId="8" fillId="0" borderId="0" xfId="7" applyFont="1" applyAlignment="1">
      <alignment vertical="top" wrapText="1"/>
    </xf>
    <xf numFmtId="0" fontId="18" fillId="0" borderId="0" xfId="7" applyFont="1" applyAlignment="1">
      <alignment horizontal="justify" wrapText="1"/>
    </xf>
    <xf numFmtId="0" fontId="2" fillId="0" borderId="0" xfId="7" applyAlignment="1">
      <alignment vertical="center" wrapText="1"/>
    </xf>
    <xf numFmtId="0" fontId="8" fillId="0" borderId="0" xfId="7" applyFont="1" applyAlignment="1">
      <alignment vertical="center" wrapText="1"/>
    </xf>
    <xf numFmtId="0" fontId="19" fillId="0" borderId="0" xfId="7" applyFont="1" applyAlignment="1">
      <alignment vertical="top" wrapText="1"/>
    </xf>
    <xf numFmtId="0" fontId="52" fillId="0" borderId="0" xfId="7" applyFont="1" applyAlignment="1">
      <alignment wrapText="1"/>
    </xf>
    <xf numFmtId="0" fontId="49" fillId="0" borderId="0" xfId="7" applyFont="1" applyAlignment="1">
      <alignment vertical="center" wrapText="1"/>
    </xf>
    <xf numFmtId="0" fontId="19" fillId="0" borderId="0" xfId="7" applyFont="1"/>
    <xf numFmtId="0" fontId="2" fillId="0" borderId="0" xfId="7" applyAlignment="1">
      <alignment vertical="top" wrapText="1"/>
    </xf>
    <xf numFmtId="0" fontId="66" fillId="0" borderId="0" xfId="0" applyFont="1" applyAlignment="1">
      <alignment vertical="center"/>
    </xf>
    <xf numFmtId="0" fontId="1" fillId="0" borderId="0" xfId="7" applyFont="1"/>
    <xf numFmtId="0" fontId="18" fillId="0" borderId="0" xfId="7" applyFont="1"/>
    <xf numFmtId="0" fontId="19" fillId="0" borderId="0" xfId="7" applyFont="1" applyAlignment="1">
      <alignment vertical="top"/>
    </xf>
    <xf numFmtId="0" fontId="18" fillId="0" borderId="0" xfId="7" applyFont="1" applyAlignment="1">
      <alignment vertical="center" wrapText="1"/>
    </xf>
    <xf numFmtId="0" fontId="67" fillId="0" borderId="0" xfId="0" applyFont="1" applyAlignment="1">
      <alignment vertical="center"/>
    </xf>
    <xf numFmtId="0" fontId="13" fillId="0" borderId="0" xfId="0" quotePrefix="1" applyFont="1" applyAlignment="1">
      <alignment horizontal="left" vertical="center"/>
    </xf>
    <xf numFmtId="0" fontId="18" fillId="0" borderId="42" xfId="0" applyFont="1" applyBorder="1"/>
    <xf numFmtId="0" fontId="18" fillId="0" borderId="0" xfId="0" applyFont="1"/>
    <xf numFmtId="14" fontId="19" fillId="7" borderId="30" xfId="0" applyNumberFormat="1" applyFont="1" applyFill="1" applyBorder="1" applyAlignment="1" applyProtection="1">
      <alignment horizontal="center" vertical="top"/>
      <protection locked="0"/>
    </xf>
    <xf numFmtId="3" fontId="19" fillId="7" borderId="26" xfId="0" applyNumberFormat="1" applyFont="1" applyFill="1" applyBorder="1" applyAlignment="1" applyProtection="1">
      <alignment vertical="center"/>
      <protection locked="0"/>
    </xf>
    <xf numFmtId="0" fontId="19" fillId="0" borderId="0" xfId="0" applyFont="1" applyAlignment="1">
      <alignment vertical="top" wrapText="1"/>
    </xf>
    <xf numFmtId="4" fontId="19" fillId="12" borderId="40" xfId="1" applyNumberFormat="1" applyFont="1" applyFill="1" applyBorder="1" applyAlignment="1">
      <alignment horizontal="right" vertical="center"/>
    </xf>
    <xf numFmtId="4" fontId="19" fillId="12" borderId="65" xfId="1" applyNumberFormat="1" applyFont="1" applyFill="1" applyBorder="1" applyAlignment="1">
      <alignment horizontal="right" vertical="center"/>
    </xf>
    <xf numFmtId="0" fontId="62" fillId="0" borderId="0" xfId="0" applyFont="1" applyAlignment="1">
      <alignment vertical="top"/>
    </xf>
    <xf numFmtId="0" fontId="68" fillId="0" borderId="0" xfId="0" applyFont="1"/>
    <xf numFmtId="0" fontId="60" fillId="10" borderId="0" xfId="0" applyFont="1" applyFill="1" applyAlignment="1">
      <alignment vertical="top"/>
    </xf>
    <xf numFmtId="165" fontId="19" fillId="0" borderId="0" xfId="3" applyNumberFormat="1" applyFont="1" applyFill="1" applyBorder="1" applyAlignment="1">
      <alignment horizontal="right" vertical="center"/>
    </xf>
    <xf numFmtId="0" fontId="46" fillId="2" borderId="0" xfId="0" applyFont="1" applyFill="1" applyAlignment="1">
      <alignment horizontal="left" vertical="top"/>
    </xf>
    <xf numFmtId="0" fontId="15" fillId="13" borderId="0" xfId="0" applyFont="1" applyFill="1" applyAlignment="1">
      <alignment vertical="top"/>
    </xf>
    <xf numFmtId="3" fontId="19" fillId="7" borderId="15" xfId="0" applyNumberFormat="1" applyFont="1" applyFill="1" applyBorder="1" applyAlignment="1" applyProtection="1">
      <alignment vertical="center"/>
      <protection locked="0"/>
    </xf>
    <xf numFmtId="3" fontId="13" fillId="9" borderId="30" xfId="0" applyNumberFormat="1" applyFont="1" applyFill="1" applyBorder="1" applyAlignment="1">
      <alignment vertical="center"/>
    </xf>
    <xf numFmtId="3" fontId="19" fillId="12" borderId="20" xfId="0" applyNumberFormat="1" applyFont="1" applyFill="1" applyBorder="1" applyProtection="1">
      <protection locked="0"/>
    </xf>
    <xf numFmtId="3" fontId="19" fillId="5" borderId="82" xfId="0" applyNumberFormat="1" applyFont="1" applyFill="1" applyBorder="1" applyAlignment="1" applyProtection="1">
      <alignment vertical="center"/>
      <protection locked="0"/>
    </xf>
    <xf numFmtId="3" fontId="19" fillId="5" borderId="81" xfId="0" applyNumberFormat="1" applyFont="1" applyFill="1" applyBorder="1" applyProtection="1">
      <protection locked="0"/>
    </xf>
    <xf numFmtId="0" fontId="13" fillId="2" borderId="0" xfId="0" applyFont="1" applyFill="1" applyAlignment="1">
      <alignment wrapText="1"/>
    </xf>
    <xf numFmtId="0" fontId="19" fillId="8" borderId="32" xfId="0" applyFont="1" applyFill="1" applyBorder="1" applyAlignment="1">
      <alignment horizontal="right" vertical="center"/>
    </xf>
    <xf numFmtId="0" fontId="19" fillId="8" borderId="36" xfId="0" applyFont="1" applyFill="1" applyBorder="1" applyAlignment="1">
      <alignment horizontal="right" vertical="center"/>
    </xf>
    <xf numFmtId="165" fontId="18" fillId="4" borderId="32" xfId="1" applyNumberFormat="1" applyFont="1" applyFill="1" applyBorder="1" applyAlignment="1">
      <alignment horizontal="left" vertical="top"/>
    </xf>
    <xf numFmtId="165" fontId="18" fillId="4" borderId="33" xfId="1" applyNumberFormat="1" applyFont="1" applyFill="1" applyBorder="1" applyAlignment="1">
      <alignment horizontal="left" vertical="top"/>
    </xf>
    <xf numFmtId="165" fontId="18" fillId="4" borderId="35" xfId="1" applyNumberFormat="1" applyFont="1" applyFill="1" applyBorder="1" applyAlignment="1">
      <alignment horizontal="left" vertical="top"/>
    </xf>
    <xf numFmtId="165" fontId="19" fillId="7" borderId="38" xfId="1" applyNumberFormat="1" applyFont="1" applyFill="1" applyBorder="1" applyAlignment="1" applyProtection="1">
      <alignment vertical="center"/>
      <protection locked="0"/>
    </xf>
    <xf numFmtId="165" fontId="19" fillId="7" borderId="71" xfId="1" applyNumberFormat="1" applyFont="1" applyFill="1" applyBorder="1" applyAlignment="1" applyProtection="1">
      <alignment vertical="center"/>
      <protection locked="0"/>
    </xf>
    <xf numFmtId="165" fontId="19" fillId="7" borderId="39" xfId="1" applyNumberFormat="1" applyFont="1" applyFill="1" applyBorder="1" applyAlignment="1" applyProtection="1">
      <alignment vertical="center"/>
      <protection locked="0"/>
    </xf>
    <xf numFmtId="165" fontId="19" fillId="7" borderId="27" xfId="1" applyNumberFormat="1" applyFont="1" applyFill="1" applyBorder="1" applyAlignment="1" applyProtection="1">
      <alignment vertical="center"/>
      <protection locked="0"/>
    </xf>
    <xf numFmtId="165" fontId="19" fillId="7" borderId="42" xfId="1" applyNumberFormat="1" applyFont="1" applyFill="1" applyBorder="1" applyAlignment="1" applyProtection="1">
      <alignment vertical="center"/>
      <protection locked="0"/>
    </xf>
    <xf numFmtId="165" fontId="19" fillId="7" borderId="59" xfId="1" applyNumberFormat="1" applyFont="1" applyFill="1" applyBorder="1" applyAlignment="1" applyProtection="1">
      <alignment vertical="center"/>
      <protection locked="0"/>
    </xf>
    <xf numFmtId="0" fontId="13" fillId="4" borderId="32" xfId="0" applyFont="1" applyFill="1" applyBorder="1" applyAlignment="1">
      <alignment vertical="center"/>
    </xf>
    <xf numFmtId="0" fontId="13" fillId="4" borderId="33" xfId="0" applyFont="1" applyFill="1" applyBorder="1" applyAlignment="1">
      <alignment vertical="center"/>
    </xf>
    <xf numFmtId="165" fontId="58" fillId="4" borderId="5" xfId="3" applyNumberFormat="1" applyFont="1" applyFill="1" applyBorder="1" applyAlignment="1">
      <alignment horizontal="right" vertical="center"/>
    </xf>
    <xf numFmtId="165" fontId="58" fillId="4" borderId="6" xfId="3" applyNumberFormat="1" applyFont="1" applyFill="1" applyBorder="1" applyAlignment="1">
      <alignment horizontal="right" vertical="center"/>
    </xf>
    <xf numFmtId="0" fontId="13" fillId="2" borderId="0" xfId="0" applyFont="1" applyFill="1" applyAlignment="1">
      <alignment horizontal="left"/>
    </xf>
    <xf numFmtId="0" fontId="19" fillId="4" borderId="77" xfId="0" applyFont="1" applyFill="1" applyBorder="1" applyAlignment="1">
      <alignment horizontal="center" vertical="center"/>
    </xf>
    <xf numFmtId="0" fontId="19" fillId="4" borderId="55" xfId="0" applyFont="1" applyFill="1" applyBorder="1" applyAlignment="1">
      <alignment horizontal="center" vertical="center"/>
    </xf>
    <xf numFmtId="0" fontId="19" fillId="4" borderId="78"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32" xfId="0" applyFont="1" applyFill="1" applyBorder="1" applyAlignment="1">
      <alignment horizontal="left" vertical="center"/>
    </xf>
    <xf numFmtId="0" fontId="19" fillId="4" borderId="36" xfId="0" applyFont="1" applyFill="1" applyBorder="1" applyAlignment="1">
      <alignment horizontal="left" vertical="center"/>
    </xf>
    <xf numFmtId="0" fontId="19" fillId="4" borderId="32" xfId="0" applyFont="1" applyFill="1" applyBorder="1" applyAlignment="1">
      <alignment horizontal="right" vertical="center"/>
    </xf>
    <xf numFmtId="0" fontId="19" fillId="4" borderId="35" xfId="0" applyFont="1" applyFill="1" applyBorder="1" applyAlignment="1">
      <alignment horizontal="right" vertical="center"/>
    </xf>
    <xf numFmtId="165" fontId="58" fillId="4" borderId="38" xfId="3" applyNumberFormat="1" applyFont="1" applyFill="1" applyBorder="1" applyAlignment="1">
      <alignment horizontal="right" vertical="top"/>
    </xf>
    <xf numFmtId="165" fontId="58" fillId="4" borderId="39" xfId="3" applyNumberFormat="1" applyFont="1" applyFill="1" applyBorder="1" applyAlignment="1">
      <alignment horizontal="right" vertical="top"/>
    </xf>
    <xf numFmtId="0" fontId="40" fillId="8" borderId="27" xfId="0" applyFont="1" applyFill="1" applyBorder="1" applyAlignment="1">
      <alignment horizontal="right"/>
    </xf>
    <xf numFmtId="0" fontId="40" fillId="8" borderId="59" xfId="0" applyFont="1" applyFill="1" applyBorder="1" applyAlignment="1">
      <alignment horizontal="right"/>
    </xf>
    <xf numFmtId="0" fontId="0" fillId="8" borderId="77" xfId="0" applyFill="1" applyBorder="1" applyAlignment="1">
      <alignment horizontal="center"/>
    </xf>
    <xf numFmtId="0" fontId="0" fillId="8" borderId="55" xfId="0" applyFill="1" applyBorder="1" applyAlignment="1">
      <alignment horizontal="center"/>
    </xf>
    <xf numFmtId="0" fontId="0" fillId="8" borderId="78" xfId="0" applyFill="1" applyBorder="1" applyAlignment="1">
      <alignment horizontal="center"/>
    </xf>
    <xf numFmtId="0" fontId="0" fillId="8" borderId="4" xfId="0" applyFill="1" applyBorder="1" applyAlignment="1">
      <alignment horizontal="center"/>
    </xf>
    <xf numFmtId="0" fontId="0" fillId="8" borderId="27" xfId="0" applyFill="1" applyBorder="1" applyAlignment="1">
      <alignment horizontal="center"/>
    </xf>
    <xf numFmtId="0" fontId="0" fillId="8" borderId="59" xfId="0" applyFill="1" applyBorder="1" applyAlignment="1">
      <alignment horizontal="center"/>
    </xf>
    <xf numFmtId="0" fontId="19" fillId="0" borderId="16" xfId="0" applyFont="1" applyBorder="1" applyAlignment="1">
      <alignment horizontal="center"/>
    </xf>
    <xf numFmtId="0" fontId="19" fillId="0" borderId="41" xfId="0" applyFont="1" applyBorder="1" applyAlignment="1">
      <alignment horizontal="center"/>
    </xf>
    <xf numFmtId="0" fontId="19" fillId="7" borderId="34" xfId="0" applyFont="1" applyFill="1" applyBorder="1" applyAlignment="1" applyProtection="1">
      <alignment horizontal="left" vertical="top" wrapText="1"/>
      <protection locked="0"/>
    </xf>
    <xf numFmtId="0" fontId="19" fillId="7" borderId="33" xfId="0" applyFont="1" applyFill="1" applyBorder="1" applyAlignment="1" applyProtection="1">
      <alignment horizontal="left" vertical="top" wrapText="1"/>
      <protection locked="0"/>
    </xf>
    <xf numFmtId="0" fontId="19" fillId="7" borderId="36" xfId="0" applyFont="1" applyFill="1" applyBorder="1" applyAlignment="1" applyProtection="1">
      <alignment horizontal="left" vertical="top" wrapText="1"/>
      <protection locked="0"/>
    </xf>
    <xf numFmtId="0" fontId="19" fillId="4" borderId="35" xfId="0" applyFont="1" applyFill="1" applyBorder="1" applyAlignment="1">
      <alignment horizontal="left" vertical="center"/>
    </xf>
    <xf numFmtId="0" fontId="40" fillId="8" borderId="8" xfId="0" applyFont="1" applyFill="1" applyBorder="1" applyAlignment="1">
      <alignment horizontal="right"/>
    </xf>
    <xf numFmtId="0" fontId="40" fillId="8" borderId="39" xfId="0" applyFont="1" applyFill="1" applyBorder="1" applyAlignment="1">
      <alignment horizontal="right"/>
    </xf>
    <xf numFmtId="0" fontId="19" fillId="7" borderId="5" xfId="0" applyFont="1" applyFill="1" applyBorder="1" applyAlignment="1" applyProtection="1">
      <alignment horizontal="left" vertical="top" wrapText="1"/>
      <protection locked="0"/>
    </xf>
    <xf numFmtId="0" fontId="19" fillId="7" borderId="69" xfId="0" applyFont="1" applyFill="1" applyBorder="1" applyAlignment="1" applyProtection="1">
      <alignment horizontal="left" vertical="top" wrapText="1"/>
      <protection locked="0"/>
    </xf>
    <xf numFmtId="0" fontId="19" fillId="7" borderId="12" xfId="0" applyFont="1" applyFill="1" applyBorder="1" applyAlignment="1" applyProtection="1">
      <alignment horizontal="left" vertical="top" wrapText="1"/>
      <protection locked="0"/>
    </xf>
    <xf numFmtId="0" fontId="19" fillId="7" borderId="8" xfId="0" applyFont="1" applyFill="1" applyBorder="1" applyAlignment="1" applyProtection="1">
      <alignment horizontal="left" vertical="top" wrapText="1"/>
      <protection locked="0"/>
    </xf>
    <xf numFmtId="0" fontId="19" fillId="7" borderId="71" xfId="0" applyFont="1" applyFill="1" applyBorder="1" applyAlignment="1" applyProtection="1">
      <alignment horizontal="left" vertical="top" wrapText="1"/>
      <protection locked="0"/>
    </xf>
    <xf numFmtId="0" fontId="19" fillId="7" borderId="10" xfId="0" applyFont="1" applyFill="1" applyBorder="1" applyAlignment="1" applyProtection="1">
      <alignment horizontal="left" vertical="top" wrapText="1"/>
      <protection locked="0"/>
    </xf>
    <xf numFmtId="0" fontId="19" fillId="8" borderId="34" xfId="0" applyFont="1" applyFill="1" applyBorder="1" applyAlignment="1" applyProtection="1">
      <alignment horizontal="left" vertical="center" wrapText="1"/>
      <protection locked="0"/>
    </xf>
    <xf numFmtId="0" fontId="19" fillId="8" borderId="33" xfId="0" applyFont="1" applyFill="1" applyBorder="1" applyAlignment="1" applyProtection="1">
      <alignment horizontal="left" vertical="center" wrapText="1"/>
      <protection locked="0"/>
    </xf>
    <xf numFmtId="0" fontId="19" fillId="8" borderId="36" xfId="0" applyFont="1" applyFill="1" applyBorder="1" applyAlignment="1" applyProtection="1">
      <alignment horizontal="left" vertical="center" wrapText="1"/>
      <protection locked="0"/>
    </xf>
    <xf numFmtId="0" fontId="13" fillId="2" borderId="42" xfId="0" applyFont="1" applyFill="1" applyBorder="1" applyAlignment="1">
      <alignment horizontal="left"/>
    </xf>
    <xf numFmtId="0" fontId="12" fillId="11" borderId="0" xfId="0" applyFont="1" applyFill="1" applyAlignment="1">
      <alignment horizontal="center" wrapText="1"/>
    </xf>
    <xf numFmtId="165" fontId="19" fillId="0" borderId="73" xfId="1" applyNumberFormat="1" applyFont="1" applyBorder="1" applyAlignment="1">
      <alignment horizontal="left" vertical="top"/>
    </xf>
    <xf numFmtId="0" fontId="19" fillId="7" borderId="16" xfId="0" applyFont="1" applyFill="1" applyBorder="1" applyAlignment="1" applyProtection="1">
      <alignment horizontal="left" vertical="top" wrapText="1"/>
      <protection locked="0"/>
    </xf>
    <xf numFmtId="0" fontId="19" fillId="7" borderId="80" xfId="0" applyFont="1" applyFill="1" applyBorder="1" applyAlignment="1" applyProtection="1">
      <alignment horizontal="left" vertical="top" wrapText="1"/>
      <protection locked="0"/>
    </xf>
    <xf numFmtId="0" fontId="19" fillId="7" borderId="17" xfId="0" applyFont="1" applyFill="1" applyBorder="1" applyAlignment="1" applyProtection="1">
      <alignment horizontal="left" vertical="top" wrapText="1"/>
      <protection locked="0"/>
    </xf>
    <xf numFmtId="165" fontId="18" fillId="4" borderId="32" xfId="1" applyNumberFormat="1" applyFont="1" applyFill="1" applyBorder="1" applyAlignment="1">
      <alignment horizontal="left" vertical="center"/>
    </xf>
    <xf numFmtId="165" fontId="18" fillId="4" borderId="33" xfId="1" applyNumberFormat="1" applyFont="1" applyFill="1" applyBorder="1" applyAlignment="1">
      <alignment horizontal="left" vertical="center"/>
    </xf>
    <xf numFmtId="0" fontId="37" fillId="13" borderId="0" xfId="0" applyFont="1" applyFill="1" applyAlignment="1">
      <alignment horizontal="left" vertical="top"/>
    </xf>
    <xf numFmtId="0" fontId="19" fillId="4" borderId="34" xfId="0" applyFont="1" applyFill="1" applyBorder="1" applyAlignment="1">
      <alignment horizontal="left" vertical="center"/>
    </xf>
    <xf numFmtId="0" fontId="19" fillId="4" borderId="33" xfId="0" applyFont="1" applyFill="1" applyBorder="1" applyAlignment="1">
      <alignment horizontal="left" vertical="center"/>
    </xf>
    <xf numFmtId="165" fontId="13" fillId="4" borderId="32" xfId="1" applyNumberFormat="1" applyFont="1" applyFill="1" applyBorder="1" applyAlignment="1">
      <alignment horizontal="left" vertical="center"/>
    </xf>
    <xf numFmtId="165" fontId="13" fillId="4" borderId="35" xfId="1" applyNumberFormat="1" applyFont="1" applyFill="1" applyBorder="1" applyAlignment="1">
      <alignment horizontal="left" vertical="center"/>
    </xf>
    <xf numFmtId="3" fontId="19" fillId="6" borderId="34" xfId="0" applyNumberFormat="1" applyFont="1" applyFill="1" applyBorder="1" applyAlignment="1">
      <alignment horizontal="left" vertical="center"/>
    </xf>
    <xf numFmtId="3" fontId="19" fillId="6" borderId="33" xfId="0" applyNumberFormat="1" applyFont="1" applyFill="1" applyBorder="1" applyAlignment="1">
      <alignment horizontal="left" vertical="center"/>
    </xf>
    <xf numFmtId="3" fontId="19" fillId="6" borderId="36" xfId="0" applyNumberFormat="1" applyFont="1" applyFill="1" applyBorder="1" applyAlignment="1">
      <alignment horizontal="left" vertical="center"/>
    </xf>
    <xf numFmtId="0" fontId="19" fillId="4" borderId="7" xfId="0" applyFont="1" applyFill="1" applyBorder="1" applyAlignment="1">
      <alignment horizontal="left" vertical="center"/>
    </xf>
    <xf numFmtId="0" fontId="19" fillId="4" borderId="48" xfId="0" applyFont="1" applyFill="1" applyBorder="1" applyAlignment="1">
      <alignment horizontal="left" vertical="center"/>
    </xf>
    <xf numFmtId="3" fontId="19" fillId="0" borderId="37" xfId="0" applyNumberFormat="1" applyFont="1" applyBorder="1" applyAlignment="1">
      <alignment horizontal="left" vertical="top" wrapText="1"/>
    </xf>
    <xf numFmtId="165" fontId="18" fillId="0" borderId="0" xfId="3" applyNumberFormat="1" applyFont="1" applyFill="1" applyAlignment="1">
      <alignment horizontal="right" vertical="center" wrapText="1"/>
    </xf>
    <xf numFmtId="0" fontId="22" fillId="0" borderId="0" xfId="0" applyFont="1" applyAlignment="1">
      <alignment horizontal="right" vertical="center" wrapText="1"/>
    </xf>
    <xf numFmtId="3" fontId="8" fillId="0" borderId="44" xfId="0" applyNumberFormat="1" applyFont="1" applyBorder="1" applyAlignment="1">
      <alignment horizontal="left" vertical="center"/>
    </xf>
    <xf numFmtId="3" fontId="8" fillId="0" borderId="0" xfId="0" applyNumberFormat="1" applyFont="1" applyAlignment="1">
      <alignment horizontal="left" vertical="center"/>
    </xf>
    <xf numFmtId="165" fontId="33" fillId="0" borderId="0" xfId="3" applyNumberFormat="1" applyFont="1" applyFill="1" applyAlignment="1">
      <alignment horizontal="right" vertical="center" wrapText="1"/>
    </xf>
    <xf numFmtId="0" fontId="11" fillId="0" borderId="0" xfId="0" applyFont="1" applyAlignment="1">
      <alignment horizontal="right" vertical="center" wrapText="1"/>
    </xf>
    <xf numFmtId="165" fontId="19" fillId="7" borderId="40" xfId="1" applyNumberFormat="1" applyFont="1" applyFill="1" applyBorder="1" applyAlignment="1" applyProtection="1">
      <alignment horizontal="left" vertical="center"/>
      <protection locked="0"/>
    </xf>
    <xf numFmtId="165" fontId="19" fillId="7" borderId="41" xfId="1" applyNumberFormat="1" applyFont="1" applyFill="1" applyBorder="1" applyAlignment="1" applyProtection="1">
      <alignment horizontal="left" vertical="center"/>
      <protection locked="0"/>
    </xf>
    <xf numFmtId="165" fontId="18" fillId="4" borderId="27" xfId="1" quotePrefix="1" applyNumberFormat="1" applyFont="1" applyFill="1" applyBorder="1" applyAlignment="1">
      <alignment horizontal="left" vertical="center"/>
    </xf>
    <xf numFmtId="165" fontId="18" fillId="4" borderId="59" xfId="1" applyNumberFormat="1" applyFont="1" applyFill="1" applyBorder="1" applyAlignment="1">
      <alignment horizontal="left" vertical="center"/>
    </xf>
    <xf numFmtId="3" fontId="19" fillId="4" borderId="29" xfId="0" applyNumberFormat="1" applyFont="1" applyFill="1" applyBorder="1" applyAlignment="1">
      <alignment horizontal="left" vertical="center"/>
    </xf>
    <xf numFmtId="3" fontId="19" fillId="4" borderId="42" xfId="0" applyNumberFormat="1" applyFont="1" applyFill="1" applyBorder="1" applyAlignment="1">
      <alignment horizontal="left" vertical="center"/>
    </xf>
    <xf numFmtId="3" fontId="19" fillId="4" borderId="31" xfId="0" applyNumberFormat="1" applyFont="1" applyFill="1" applyBorder="1" applyAlignment="1">
      <alignment horizontal="left" vertical="center"/>
    </xf>
    <xf numFmtId="164" fontId="18" fillId="7" borderId="29" xfId="1" applyFont="1" applyFill="1" applyBorder="1" applyAlignment="1">
      <alignment horizontal="right" vertical="center"/>
    </xf>
    <xf numFmtId="0" fontId="22" fillId="7" borderId="31" xfId="0" applyFont="1" applyFill="1" applyBorder="1"/>
    <xf numFmtId="0" fontId="19" fillId="7" borderId="32" xfId="0" applyFont="1" applyFill="1" applyBorder="1" applyAlignment="1" applyProtection="1">
      <alignment horizontal="left" vertical="top" wrapText="1"/>
      <protection locked="0"/>
    </xf>
    <xf numFmtId="3" fontId="19" fillId="4" borderId="34" xfId="0" applyNumberFormat="1" applyFont="1" applyFill="1" applyBorder="1" applyAlignment="1">
      <alignment horizontal="left" vertical="center"/>
    </xf>
    <xf numFmtId="3" fontId="19" fillId="4" borderId="33" xfId="0" applyNumberFormat="1" applyFont="1" applyFill="1" applyBorder="1" applyAlignment="1">
      <alignment horizontal="left" vertical="center"/>
    </xf>
    <xf numFmtId="3" fontId="19" fillId="4" borderId="36" xfId="0" applyNumberFormat="1" applyFont="1" applyFill="1" applyBorder="1" applyAlignment="1">
      <alignment horizontal="left" vertical="center"/>
    </xf>
    <xf numFmtId="165" fontId="18" fillId="4" borderId="7" xfId="1" applyNumberFormat="1" applyFont="1" applyFill="1" applyBorder="1" applyAlignment="1">
      <alignment horizontal="left" vertical="center"/>
    </xf>
    <xf numFmtId="0" fontId="19" fillId="0" borderId="11" xfId="0" applyFont="1" applyBorder="1" applyAlignment="1">
      <alignment horizontal="left" vertical="center"/>
    </xf>
    <xf numFmtId="165" fontId="18" fillId="4" borderId="8" xfId="1" applyNumberFormat="1" applyFont="1" applyFill="1" applyBorder="1" applyAlignment="1">
      <alignment horizontal="left" vertical="center"/>
    </xf>
    <xf numFmtId="0" fontId="11" fillId="0" borderId="10" xfId="0" applyFont="1" applyBorder="1"/>
    <xf numFmtId="165" fontId="18" fillId="4" borderId="5" xfId="1" applyNumberFormat="1" applyFont="1" applyFill="1" applyBorder="1" applyAlignment="1">
      <alignment horizontal="left" wrapText="1"/>
    </xf>
    <xf numFmtId="0" fontId="22" fillId="0" borderId="12" xfId="0" applyFont="1" applyBorder="1" applyAlignment="1">
      <alignment horizontal="left"/>
    </xf>
    <xf numFmtId="0" fontId="19" fillId="7" borderId="16" xfId="0" applyFont="1" applyFill="1" applyBorder="1" applyAlignment="1" applyProtection="1">
      <alignment horizontal="left" vertical="center" wrapText="1"/>
      <protection locked="0"/>
    </xf>
    <xf numFmtId="0" fontId="19" fillId="7" borderId="17" xfId="0" applyFont="1" applyFill="1" applyBorder="1" applyAlignment="1" applyProtection="1">
      <alignment horizontal="left" vertical="center" wrapText="1"/>
      <protection locked="0"/>
    </xf>
    <xf numFmtId="165" fontId="18" fillId="4" borderId="8" xfId="1" applyNumberFormat="1" applyFont="1" applyFill="1" applyBorder="1" applyAlignment="1">
      <alignment horizontal="left" wrapText="1"/>
    </xf>
    <xf numFmtId="0" fontId="22" fillId="0" borderId="10" xfId="0" applyFont="1" applyBorder="1" applyAlignment="1">
      <alignment horizontal="left"/>
    </xf>
    <xf numFmtId="0" fontId="19" fillId="7" borderId="5" xfId="0" applyFont="1" applyFill="1" applyBorder="1" applyAlignment="1" applyProtection="1">
      <alignment horizontal="left" vertical="center" wrapText="1"/>
      <protection locked="0"/>
    </xf>
    <xf numFmtId="0" fontId="19" fillId="7" borderId="12" xfId="0" applyFont="1" applyFill="1" applyBorder="1" applyAlignment="1" applyProtection="1">
      <alignment horizontal="left" vertical="center" wrapText="1"/>
      <protection locked="0"/>
    </xf>
  </cellXfs>
  <cellStyles count="8">
    <cellStyle name="Komma 2" xfId="3" xr:uid="{C93B6768-95BF-42D6-94D5-C31DB1D1010C}"/>
    <cellStyle name="Milliers" xfId="1" builtinId="3"/>
    <cellStyle name="Normal" xfId="0" builtinId="0"/>
    <cellStyle name="Normal 2" xfId="5" xr:uid="{7B843327-4C24-4E7F-BD6C-9960167A880B}"/>
    <cellStyle name="Normal 2 2" xfId="7" xr:uid="{EA8E742E-AD8D-438C-B83C-096F5C6AEC55}"/>
    <cellStyle name="Normale 2" xfId="6" xr:uid="{1ECDCE3A-27A7-4841-A9D6-ECC3F70B9F96}"/>
    <cellStyle name="Pourcentage" xfId="2" builtinId="5"/>
    <cellStyle name="Standard_Vorschlag Gestehungskostenblatt Kore-Tool_Voll_d_V1" xfId="4" xr:uid="{3557B099-DA85-4DF6-99D5-3808C945418F}"/>
  </cellStyles>
  <dxfs count="206">
    <dxf>
      <fill>
        <patternFill>
          <bgColor rgb="FFFF0000"/>
        </patternFill>
      </fill>
    </dxf>
    <dxf>
      <numFmt numFmtId="2" formatCode="0.00"/>
      <fill>
        <patternFill patternType="lightUp">
          <bgColor auto="1"/>
        </patternFill>
      </fill>
    </dxf>
    <dxf>
      <fill>
        <patternFill patternType="lightUp">
          <bgColor auto="1"/>
        </patternFill>
      </fill>
    </dxf>
    <dxf>
      <fill>
        <patternFill>
          <bgColor rgb="FFFF0000"/>
        </patternFill>
      </fill>
    </dxf>
    <dxf>
      <font>
        <condense val="0"/>
        <extend val="0"/>
        <color indexed="8"/>
      </font>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ont>
        <b val="0"/>
        <i val="0"/>
        <color theme="0" tint="-0.24994659260841701"/>
      </font>
    </dxf>
    <dxf>
      <fill>
        <patternFill>
          <bgColor rgb="FFFF0000"/>
        </patternFill>
      </fill>
    </dxf>
    <dxf>
      <fill>
        <patternFill patternType="lightUp">
          <bgColor auto="1"/>
        </patternFill>
      </fill>
    </dxf>
    <dxf>
      <font>
        <condense val="0"/>
        <extend val="0"/>
        <color indexed="8"/>
      </font>
    </dxf>
    <dxf>
      <font>
        <condense val="0"/>
        <extend val="0"/>
        <color indexed="8"/>
      </font>
    </dxf>
    <dxf>
      <font>
        <b val="0"/>
        <i val="0"/>
        <color theme="0" tint="-0.14996795556505021"/>
      </font>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b val="0"/>
        <i val="0"/>
        <strike val="0"/>
        <u val="none"/>
        <color indexed="12"/>
        <name val="Cambria"/>
        <scheme val="none"/>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24994659260841701"/>
      </font>
    </dxf>
    <dxf>
      <font>
        <b val="0"/>
        <i val="0"/>
        <color theme="0" tint="-0.24994659260841701"/>
      </font>
    </dxf>
    <dxf>
      <font>
        <color theme="0" tint="-0.24994659260841701"/>
      </font>
    </dxf>
    <dxf>
      <font>
        <b/>
        <i val="0"/>
        <color auto="1"/>
      </font>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ont>
        <b val="0"/>
        <i val="0"/>
        <color theme="0" tint="-0.24994659260841701"/>
      </font>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24994659260841701"/>
      </font>
    </dxf>
    <dxf>
      <font>
        <color theme="0" tint="-0.24994659260841701"/>
      </font>
    </dxf>
    <dxf>
      <font>
        <b/>
        <i val="0"/>
        <color auto="1"/>
      </font>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s>
  <tableStyles count="0" defaultTableStyle="TableStyleMedium2" defaultPivotStyle="PivotStyleLight16"/>
  <colors>
    <mruColors>
      <color rgb="FFFFFF99"/>
      <color rgb="FFFF33CC"/>
      <color rgb="FFCC00FF"/>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142875</xdr:rowOff>
    </xdr:from>
    <xdr:to>
      <xdr:col>0</xdr:col>
      <xdr:colOff>424997</xdr:colOff>
      <xdr:row>3</xdr:row>
      <xdr:rowOff>70245</xdr:rowOff>
    </xdr:to>
    <xdr:pic>
      <xdr:nvPicPr>
        <xdr:cNvPr id="2" name="Picture 13560" descr="ElCom_d_hoch">
          <a:extLst>
            <a:ext uri="{FF2B5EF4-FFF2-40B4-BE49-F238E27FC236}">
              <a16:creationId xmlns:a16="http://schemas.microsoft.com/office/drawing/2014/main" id="{FA4387FF-D5A9-49CE-B6ED-8E9383E29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123825" y="142875"/>
          <a:ext cx="301625" cy="3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417924</xdr:colOff>
      <xdr:row>13</xdr:row>
      <xdr:rowOff>34926</xdr:rowOff>
    </xdr:from>
    <xdr:to>
      <xdr:col>9</xdr:col>
      <xdr:colOff>171062</xdr:colOff>
      <xdr:row>44</xdr:row>
      <xdr:rowOff>171450</xdr:rowOff>
    </xdr:to>
    <xdr:sp macro="" textlink="">
      <xdr:nvSpPr>
        <xdr:cNvPr id="3" name="Rectangle 2">
          <a:extLst>
            <a:ext uri="{FF2B5EF4-FFF2-40B4-BE49-F238E27FC236}">
              <a16:creationId xmlns:a16="http://schemas.microsoft.com/office/drawing/2014/main" id="{BCFD67D0-EB01-4195-B06B-5332F7F58F46}"/>
            </a:ext>
          </a:extLst>
        </xdr:cNvPr>
        <xdr:cNvSpPr/>
      </xdr:nvSpPr>
      <xdr:spPr>
        <a:xfrm>
          <a:off x="417924" y="2289825"/>
          <a:ext cx="13414709" cy="713448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450631</xdr:colOff>
      <xdr:row>14</xdr:row>
      <xdr:rowOff>71377</xdr:rowOff>
    </xdr:from>
    <xdr:to>
      <xdr:col>11</xdr:col>
      <xdr:colOff>169126</xdr:colOff>
      <xdr:row>56</xdr:row>
      <xdr:rowOff>185121</xdr:rowOff>
    </xdr:to>
    <xdr:grpSp>
      <xdr:nvGrpSpPr>
        <xdr:cNvPr id="2" name="Group 1057">
          <a:extLst>
            <a:ext uri="{FF2B5EF4-FFF2-40B4-BE49-F238E27FC236}">
              <a16:creationId xmlns:a16="http://schemas.microsoft.com/office/drawing/2014/main" id="{AC331021-9BEF-4B81-BE09-99E797A3E2BA}"/>
            </a:ext>
          </a:extLst>
        </xdr:cNvPr>
        <xdr:cNvGrpSpPr>
          <a:grpSpLocks/>
        </xdr:cNvGrpSpPr>
      </xdr:nvGrpSpPr>
      <xdr:grpSpPr bwMode="auto">
        <a:xfrm>
          <a:off x="450631" y="2452627"/>
          <a:ext cx="15279964" cy="9805432"/>
          <a:chOff x="-3625" y="-312"/>
          <a:chExt cx="21577" cy="321"/>
        </a:xfrm>
      </xdr:grpSpPr>
      <xdr:sp macro="" textlink="">
        <xdr:nvSpPr>
          <xdr:cNvPr id="3" name="Line 1058">
            <a:extLst>
              <a:ext uri="{FF2B5EF4-FFF2-40B4-BE49-F238E27FC236}">
                <a16:creationId xmlns:a16="http://schemas.microsoft.com/office/drawing/2014/main" id="{B01C7022-5A25-4C37-BCC2-6C83BE87AF3A}"/>
              </a:ext>
            </a:extLst>
          </xdr:cNvPr>
          <xdr:cNvSpPr>
            <a:spLocks noChangeShapeType="1"/>
          </xdr:cNvSpPr>
        </xdr:nvSpPr>
        <xdr:spPr bwMode="auto">
          <a:xfrm flipV="1">
            <a:off x="-3613" y="-312"/>
            <a:ext cx="21533"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4" name="Line 1059">
            <a:extLst>
              <a:ext uri="{FF2B5EF4-FFF2-40B4-BE49-F238E27FC236}">
                <a16:creationId xmlns:a16="http://schemas.microsoft.com/office/drawing/2014/main" id="{0751140E-38C4-46C4-A9BC-BD5C321C8DB6}"/>
              </a:ext>
            </a:extLst>
          </xdr:cNvPr>
          <xdr:cNvSpPr>
            <a:spLocks noChangeShapeType="1"/>
          </xdr:cNvSpPr>
        </xdr:nvSpPr>
        <xdr:spPr bwMode="auto">
          <a:xfrm>
            <a:off x="-3625"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5" name="Line 1060">
            <a:extLst>
              <a:ext uri="{FF2B5EF4-FFF2-40B4-BE49-F238E27FC236}">
                <a16:creationId xmlns:a16="http://schemas.microsoft.com/office/drawing/2014/main" id="{68026319-1A79-4A4E-9D81-7610DC7F7E5B}"/>
              </a:ext>
            </a:extLst>
          </xdr:cNvPr>
          <xdr:cNvSpPr>
            <a:spLocks noChangeShapeType="1"/>
          </xdr:cNvSpPr>
        </xdr:nvSpPr>
        <xdr:spPr bwMode="auto">
          <a:xfrm>
            <a:off x="-3608"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6" name="Line 1061">
            <a:extLst>
              <a:ext uri="{FF2B5EF4-FFF2-40B4-BE49-F238E27FC236}">
                <a16:creationId xmlns:a16="http://schemas.microsoft.com/office/drawing/2014/main" id="{075E31DC-70EA-4A4F-8CDD-A46AFFD29635}"/>
              </a:ext>
            </a:extLst>
          </xdr:cNvPr>
          <xdr:cNvSpPr>
            <a:spLocks noChangeShapeType="1"/>
          </xdr:cNvSpPr>
        </xdr:nvSpPr>
        <xdr:spPr bwMode="auto">
          <a:xfrm flipV="1">
            <a:off x="17949"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38100</xdr:colOff>
      <xdr:row>0</xdr:row>
      <xdr:rowOff>60960</xdr:rowOff>
    </xdr:from>
    <xdr:to>
      <xdr:col>0</xdr:col>
      <xdr:colOff>342900</xdr:colOff>
      <xdr:row>3</xdr:row>
      <xdr:rowOff>35476</xdr:rowOff>
    </xdr:to>
    <xdr:pic>
      <xdr:nvPicPr>
        <xdr:cNvPr id="7" name="Picture 13560" descr="ElCom_d_hoch">
          <a:extLst>
            <a:ext uri="{FF2B5EF4-FFF2-40B4-BE49-F238E27FC236}">
              <a16:creationId xmlns:a16="http://schemas.microsoft.com/office/drawing/2014/main" id="{50282269-F8CA-42EB-9BB2-0A6A095F0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38100" y="60960"/>
          <a:ext cx="304800" cy="409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163A-558C-4360-9B46-B6C4E0347C04}">
  <sheetPr>
    <tabColor rgb="FFFFFF99"/>
  </sheetPr>
  <dimension ref="A1:C80"/>
  <sheetViews>
    <sheetView showGridLines="0" tabSelected="1" topLeftCell="A69" zoomScaleNormal="100" zoomScaleSheetLayoutView="98" workbookViewId="0">
      <selection activeCell="A75" sqref="A75"/>
    </sheetView>
  </sheetViews>
  <sheetFormatPr baseColWidth="10" defaultColWidth="10.85546875" defaultRowHeight="12.75" x14ac:dyDescent="0.2"/>
  <cols>
    <col min="1" max="1" width="169.7109375" style="357" customWidth="1"/>
    <col min="2" max="2" width="71.140625" style="377" customWidth="1"/>
    <col min="3" max="16384" width="10.85546875" style="357"/>
  </cols>
  <sheetData>
    <row r="1" spans="1:2" ht="18" x14ac:dyDescent="0.25">
      <c r="A1" s="356" t="s">
        <v>189</v>
      </c>
      <c r="B1" s="381"/>
    </row>
    <row r="3" spans="1:2" ht="25.5" x14ac:dyDescent="0.2">
      <c r="A3" s="374" t="s">
        <v>152</v>
      </c>
    </row>
    <row r="4" spans="1:2" x14ac:dyDescent="0.2">
      <c r="A4" s="358" t="s">
        <v>172</v>
      </c>
    </row>
    <row r="5" spans="1:2" ht="25.5" x14ac:dyDescent="0.2">
      <c r="A5" s="358" t="s">
        <v>149</v>
      </c>
      <c r="B5" s="382"/>
    </row>
    <row r="6" spans="1:2" x14ac:dyDescent="0.2">
      <c r="A6" s="359" t="s">
        <v>140</v>
      </c>
    </row>
    <row r="7" spans="1:2" ht="35.65" customHeight="1" x14ac:dyDescent="0.2">
      <c r="A7" s="361" t="s">
        <v>173</v>
      </c>
    </row>
    <row r="8" spans="1:2" x14ac:dyDescent="0.2">
      <c r="A8" s="361"/>
    </row>
    <row r="9" spans="1:2" x14ac:dyDescent="0.2">
      <c r="A9" s="361"/>
    </row>
    <row r="10" spans="1:2" x14ac:dyDescent="0.2">
      <c r="A10" s="362"/>
    </row>
    <row r="11" spans="1:2" ht="18" customHeight="1" x14ac:dyDescent="0.25">
      <c r="A11" s="363" t="s">
        <v>141</v>
      </c>
    </row>
    <row r="12" spans="1:2" ht="12" customHeight="1" x14ac:dyDescent="0.25">
      <c r="A12" s="364"/>
    </row>
    <row r="13" spans="1:2" ht="25.5" customHeight="1" x14ac:dyDescent="0.2">
      <c r="A13" s="365" t="s">
        <v>150</v>
      </c>
    </row>
    <row r="14" spans="1:2" ht="8.25" customHeight="1" x14ac:dyDescent="0.2">
      <c r="A14" s="366"/>
    </row>
    <row r="15" spans="1:2" ht="15.6" customHeight="1" x14ac:dyDescent="0.25">
      <c r="A15" s="367" t="s">
        <v>151</v>
      </c>
    </row>
    <row r="16" spans="1:2" ht="24.95" customHeight="1" x14ac:dyDescent="0.2">
      <c r="A16" s="368" t="s">
        <v>153</v>
      </c>
    </row>
    <row r="17" spans="1:3" ht="24.95" customHeight="1" x14ac:dyDescent="0.2">
      <c r="A17" s="368" t="s">
        <v>154</v>
      </c>
    </row>
    <row r="18" spans="1:3" ht="12.6" customHeight="1" x14ac:dyDescent="0.2">
      <c r="A18" s="366"/>
    </row>
    <row r="19" spans="1:3" ht="15.6" customHeight="1" x14ac:dyDescent="0.25">
      <c r="A19" s="369" t="s">
        <v>142</v>
      </c>
    </row>
    <row r="20" spans="1:3" ht="27.6" customHeight="1" x14ac:dyDescent="0.2">
      <c r="A20" s="368" t="s">
        <v>185</v>
      </c>
    </row>
    <row r="21" spans="1:3" ht="12.6" customHeight="1" x14ac:dyDescent="0.2">
      <c r="A21" s="366"/>
    </row>
    <row r="22" spans="1:3" ht="15.6" customHeight="1" x14ac:dyDescent="0.25">
      <c r="A22" s="369" t="s">
        <v>143</v>
      </c>
    </row>
    <row r="23" spans="1:3" ht="37.5" customHeight="1" x14ac:dyDescent="0.2">
      <c r="A23" s="368" t="s">
        <v>186</v>
      </c>
    </row>
    <row r="24" spans="1:3" ht="12.6" customHeight="1" x14ac:dyDescent="0.2">
      <c r="A24" s="370"/>
    </row>
    <row r="25" spans="1:3" ht="15.6" customHeight="1" x14ac:dyDescent="0.25">
      <c r="A25" s="369" t="s">
        <v>144</v>
      </c>
    </row>
    <row r="26" spans="1:3" ht="9" customHeight="1" x14ac:dyDescent="0.25">
      <c r="A26" s="369"/>
    </row>
    <row r="27" spans="1:3" x14ac:dyDescent="0.2">
      <c r="A27" s="371" t="s">
        <v>145</v>
      </c>
    </row>
    <row r="28" spans="1:3" ht="66" customHeight="1" x14ac:dyDescent="0.2">
      <c r="A28" s="368" t="s">
        <v>174</v>
      </c>
      <c r="B28" s="374"/>
      <c r="C28" s="360"/>
    </row>
    <row r="29" spans="1:3" ht="50.85" customHeight="1" x14ac:dyDescent="0.2">
      <c r="A29" s="368" t="s">
        <v>181</v>
      </c>
      <c r="B29" s="370"/>
    </row>
    <row r="30" spans="1:3" ht="13.5" customHeight="1" x14ac:dyDescent="0.2">
      <c r="A30" s="368" t="s">
        <v>159</v>
      </c>
    </row>
    <row r="31" spans="1:3" ht="32.1" customHeight="1" x14ac:dyDescent="0.2">
      <c r="A31" s="368" t="s">
        <v>175</v>
      </c>
      <c r="B31" s="365"/>
    </row>
    <row r="32" spans="1:3" ht="18.95" customHeight="1" x14ac:dyDescent="0.2">
      <c r="A32" s="373"/>
    </row>
    <row r="33" spans="1:3" x14ac:dyDescent="0.2">
      <c r="A33" s="371" t="s">
        <v>156</v>
      </c>
    </row>
    <row r="34" spans="1:3" ht="78.95" customHeight="1" x14ac:dyDescent="0.2">
      <c r="A34" s="368" t="s">
        <v>182</v>
      </c>
      <c r="B34" s="370"/>
    </row>
    <row r="35" spans="1:3" ht="25.5" x14ac:dyDescent="0.2">
      <c r="A35" s="368" t="s">
        <v>167</v>
      </c>
    </row>
    <row r="36" spans="1:3" x14ac:dyDescent="0.2">
      <c r="A36" s="371"/>
    </row>
    <row r="37" spans="1:3" ht="17.100000000000001" customHeight="1" x14ac:dyDescent="0.25">
      <c r="A37" s="369" t="s">
        <v>146</v>
      </c>
    </row>
    <row r="38" spans="1:3" ht="27.95" customHeight="1" x14ac:dyDescent="0.2">
      <c r="A38" s="365" t="s">
        <v>163</v>
      </c>
      <c r="B38" s="374"/>
    </row>
    <row r="39" spans="1:3" ht="17.45" customHeight="1" x14ac:dyDescent="0.2">
      <c r="A39" s="368" t="s">
        <v>160</v>
      </c>
    </row>
    <row r="40" spans="1:3" ht="107.1" customHeight="1" x14ac:dyDescent="0.2">
      <c r="A40" s="374" t="s">
        <v>187</v>
      </c>
      <c r="B40" s="382"/>
      <c r="C40" s="378"/>
    </row>
    <row r="41" spans="1:3" ht="14.85" customHeight="1" x14ac:dyDescent="0.2">
      <c r="A41" s="362"/>
    </row>
    <row r="42" spans="1:3" ht="14.85" customHeight="1" x14ac:dyDescent="0.2">
      <c r="A42" s="362"/>
    </row>
    <row r="43" spans="1:3" ht="14.85" customHeight="1" x14ac:dyDescent="0.2">
      <c r="A43" s="362"/>
    </row>
    <row r="44" spans="1:3" ht="18" x14ac:dyDescent="0.25">
      <c r="A44" s="375" t="s">
        <v>147</v>
      </c>
    </row>
    <row r="45" spans="1:3" ht="12" customHeight="1" x14ac:dyDescent="0.25">
      <c r="A45" s="364"/>
    </row>
    <row r="46" spans="1:3" ht="15.75" x14ac:dyDescent="0.25">
      <c r="A46" s="367" t="s">
        <v>161</v>
      </c>
    </row>
    <row r="47" spans="1:3" ht="38.25" x14ac:dyDescent="0.2">
      <c r="A47" s="368" t="s">
        <v>162</v>
      </c>
    </row>
    <row r="48" spans="1:3" ht="25.5" x14ac:dyDescent="0.2">
      <c r="A48" s="368" t="s">
        <v>154</v>
      </c>
    </row>
    <row r="49" spans="1:3" x14ac:dyDescent="0.2">
      <c r="A49" s="362"/>
    </row>
    <row r="50" spans="1:3" ht="15.75" x14ac:dyDescent="0.25">
      <c r="A50" s="369" t="s">
        <v>142</v>
      </c>
    </row>
    <row r="51" spans="1:3" ht="27" customHeight="1" x14ac:dyDescent="0.2">
      <c r="A51" s="368" t="s">
        <v>185</v>
      </c>
    </row>
    <row r="52" spans="1:3" x14ac:dyDescent="0.2">
      <c r="A52" s="362"/>
    </row>
    <row r="53" spans="1:3" ht="15.75" x14ac:dyDescent="0.25">
      <c r="A53" s="369" t="s">
        <v>143</v>
      </c>
    </row>
    <row r="54" spans="1:3" ht="39.75" customHeight="1" x14ac:dyDescent="0.2">
      <c r="A54" s="368" t="s">
        <v>186</v>
      </c>
    </row>
    <row r="55" spans="1:3" x14ac:dyDescent="0.2">
      <c r="A55" s="362"/>
    </row>
    <row r="56" spans="1:3" ht="15.75" x14ac:dyDescent="0.25">
      <c r="A56" s="369" t="s">
        <v>144</v>
      </c>
    </row>
    <row r="57" spans="1:3" ht="5.0999999999999996" customHeight="1" x14ac:dyDescent="0.25">
      <c r="A57" s="369"/>
    </row>
    <row r="58" spans="1:3" x14ac:dyDescent="0.2">
      <c r="A58" s="371" t="s">
        <v>145</v>
      </c>
    </row>
    <row r="59" spans="1:3" ht="59.25" customHeight="1" x14ac:dyDescent="0.2">
      <c r="A59" s="368" t="s">
        <v>176</v>
      </c>
      <c r="B59" s="374"/>
      <c r="C59" s="360"/>
    </row>
    <row r="60" spans="1:3" ht="38.25" x14ac:dyDescent="0.2">
      <c r="A60" s="368" t="s">
        <v>183</v>
      </c>
      <c r="B60" s="370"/>
    </row>
    <row r="61" spans="1:3" ht="38.25" x14ac:dyDescent="0.2">
      <c r="A61" s="368" t="s">
        <v>177</v>
      </c>
    </row>
    <row r="62" spans="1:3" ht="10.5" customHeight="1" x14ac:dyDescent="0.2"/>
    <row r="63" spans="1:3" x14ac:dyDescent="0.2">
      <c r="A63" s="371" t="s">
        <v>156</v>
      </c>
    </row>
    <row r="64" spans="1:3" ht="76.5" x14ac:dyDescent="0.2">
      <c r="A64" s="368" t="s">
        <v>184</v>
      </c>
      <c r="B64" s="370"/>
    </row>
    <row r="65" spans="1:2" ht="25.5" x14ac:dyDescent="0.2">
      <c r="A65" s="368" t="s">
        <v>168</v>
      </c>
    </row>
    <row r="66" spans="1:2" x14ac:dyDescent="0.2">
      <c r="A66" s="372"/>
    </row>
    <row r="67" spans="1:2" ht="17.100000000000001" customHeight="1" x14ac:dyDescent="0.25">
      <c r="A67" s="369" t="s">
        <v>146</v>
      </c>
    </row>
    <row r="68" spans="1:2" ht="27.95" customHeight="1" x14ac:dyDescent="0.2">
      <c r="A68" s="365" t="s">
        <v>164</v>
      </c>
      <c r="B68" s="374"/>
    </row>
    <row r="69" spans="1:2" ht="17.45" customHeight="1" x14ac:dyDescent="0.2">
      <c r="A69" s="368" t="s">
        <v>165</v>
      </c>
    </row>
    <row r="70" spans="1:2" ht="99.95" customHeight="1" x14ac:dyDescent="0.2">
      <c r="A70" s="374" t="s">
        <v>188</v>
      </c>
      <c r="B70" s="382"/>
    </row>
    <row r="71" spans="1:2" ht="45" customHeight="1" x14ac:dyDescent="0.2">
      <c r="A71" s="374"/>
    </row>
    <row r="72" spans="1:2" ht="15.75" customHeight="1" x14ac:dyDescent="0.2">
      <c r="A72" s="376" t="s">
        <v>148</v>
      </c>
    </row>
    <row r="73" spans="1:2" ht="79.5" customHeight="1" x14ac:dyDescent="0.2">
      <c r="A73" s="374" t="s">
        <v>178</v>
      </c>
      <c r="B73" s="383"/>
    </row>
    <row r="74" spans="1:2" ht="15" customHeight="1" x14ac:dyDescent="0.2">
      <c r="A74" s="374" t="s">
        <v>190</v>
      </c>
      <c r="B74" s="384"/>
    </row>
    <row r="79" spans="1:2" ht="14.25" x14ac:dyDescent="0.2">
      <c r="A79" s="379"/>
    </row>
    <row r="80" spans="1:2" x14ac:dyDescent="0.2">
      <c r="A80" s="380"/>
    </row>
  </sheetData>
  <pageMargins left="0.70866141732283472" right="0.70866141732283472" top="0.74803149606299213" bottom="0.55118110236220474" header="0.31496062992125984" footer="0.31496062992125984"/>
  <pageSetup paperSize="9" scale="75" fitToHeight="3" orientation="landscape" r:id="rId1"/>
  <headerFooter>
    <oddHeader>&amp;L&amp;C&amp;D&amp;R</oddHeader>
    <oddFooter>&amp;LIstruzione Differenze di copertura (3/2024)&amp;R&amp;P/&amp;N</oddFooter>
  </headerFooter>
  <rowBreaks count="2" manualBreakCount="2">
    <brk id="32" man="1"/>
    <brk id="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718A-3894-43A4-B88E-E9755651B288}">
  <sheetPr codeName="Tabelle2">
    <tabColor theme="0" tint="-0.499984740745262"/>
  </sheetPr>
  <dimension ref="A1"/>
  <sheetViews>
    <sheetView workbookViewId="0">
      <selection activeCell="B20" sqref="B20"/>
    </sheetView>
  </sheetViews>
  <sheetFormatPr baseColWidth="10" defaultColWidth="11.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387B-8956-4099-8C7A-7E679660AC25}">
  <sheetPr codeName="Tabelle10">
    <tabColor rgb="FFFFFF99"/>
  </sheetPr>
  <dimension ref="A1:AD183"/>
  <sheetViews>
    <sheetView showGridLines="0" zoomScale="80" zoomScaleNormal="80" zoomScaleSheetLayoutView="30" workbookViewId="0">
      <selection activeCell="D8" sqref="D8"/>
    </sheetView>
  </sheetViews>
  <sheetFormatPr baseColWidth="10" defaultColWidth="11.140625" defaultRowHeight="15" x14ac:dyDescent="0.25"/>
  <cols>
    <col min="1" max="1" width="7.42578125" customWidth="1"/>
    <col min="2" max="2" width="2" style="354" customWidth="1"/>
    <col min="3" max="3" width="53.42578125" customWidth="1"/>
    <col min="4" max="4" width="22.5703125" customWidth="1"/>
    <col min="5" max="5" width="31.85546875" customWidth="1"/>
    <col min="6" max="6" width="19.28515625" customWidth="1"/>
    <col min="7" max="7" width="21.5703125" customWidth="1"/>
    <col min="8" max="8" width="17.85546875" customWidth="1"/>
    <col min="9" max="23" width="17.42578125" customWidth="1"/>
  </cols>
  <sheetData>
    <row r="1" spans="1:15" x14ac:dyDescent="0.25">
      <c r="A1" s="354"/>
    </row>
    <row r="2" spans="1:15" ht="15.75" x14ac:dyDescent="0.25">
      <c r="A2" s="354"/>
      <c r="C2" s="315" t="s">
        <v>171</v>
      </c>
      <c r="D2" s="225">
        <f>D8+2</f>
        <v>2</v>
      </c>
    </row>
    <row r="3" spans="1:15" ht="7.5" customHeight="1" x14ac:dyDescent="0.25">
      <c r="A3" s="354"/>
    </row>
    <row r="4" spans="1:15" ht="20.25" x14ac:dyDescent="0.3">
      <c r="A4" s="354"/>
      <c r="C4" s="250" t="s">
        <v>19</v>
      </c>
    </row>
    <row r="5" spans="1:15" ht="20.25" x14ac:dyDescent="0.3">
      <c r="A5" s="354"/>
      <c r="C5" s="250" t="s">
        <v>111</v>
      </c>
    </row>
    <row r="6" spans="1:15" x14ac:dyDescent="0.25">
      <c r="A6" s="354"/>
      <c r="C6" s="5" t="s">
        <v>110</v>
      </c>
      <c r="D6" s="1"/>
      <c r="E6" s="2"/>
      <c r="F6" s="2"/>
    </row>
    <row r="7" spans="1:15" ht="9.6" customHeight="1" thickBot="1" x14ac:dyDescent="0.3">
      <c r="A7" s="354"/>
      <c r="C7" s="1"/>
      <c r="D7" s="1"/>
      <c r="E7" s="1"/>
      <c r="F7" s="1"/>
    </row>
    <row r="8" spans="1:15" ht="16.5" thickBot="1" x14ac:dyDescent="0.3">
      <c r="A8" s="354"/>
      <c r="C8" s="10" t="s">
        <v>23</v>
      </c>
      <c r="D8" s="307"/>
      <c r="E8" s="8"/>
      <c r="F8" s="202"/>
    </row>
    <row r="9" spans="1:15" ht="8.4499999999999993" customHeight="1" x14ac:dyDescent="0.25">
      <c r="A9" s="354"/>
      <c r="C9" s="8"/>
      <c r="D9" s="7"/>
      <c r="E9" s="6"/>
      <c r="F9" s="6"/>
    </row>
    <row r="10" spans="1:15" ht="8.4499999999999993" customHeight="1" x14ac:dyDescent="0.25">
      <c r="A10" s="354"/>
      <c r="C10" s="7"/>
      <c r="D10" s="7"/>
      <c r="E10" s="6"/>
      <c r="F10" s="6"/>
    </row>
    <row r="11" spans="1:15" x14ac:dyDescent="0.25">
      <c r="A11" s="354"/>
      <c r="C11" s="7" t="s">
        <v>112</v>
      </c>
      <c r="D11" s="11"/>
      <c r="E11" s="12"/>
      <c r="F11" s="11"/>
    </row>
    <row r="12" spans="1:15" x14ac:dyDescent="0.25">
      <c r="A12" s="354"/>
      <c r="C12" s="13" t="s">
        <v>21</v>
      </c>
      <c r="D12" s="14"/>
      <c r="E12" s="13" t="s">
        <v>22</v>
      </c>
      <c r="F12" s="14"/>
      <c r="K12" s="331"/>
    </row>
    <row r="13" spans="1:15" x14ac:dyDescent="0.25">
      <c r="A13" s="354"/>
      <c r="C13" s="10"/>
      <c r="D13" s="15"/>
      <c r="E13" s="1"/>
      <c r="F13" s="1"/>
      <c r="K13" s="331"/>
      <c r="L13" s="331"/>
      <c r="M13" s="332"/>
      <c r="N13" s="332"/>
      <c r="O13" s="332"/>
    </row>
    <row r="14" spans="1:15" ht="36.6" customHeight="1" thickBot="1" x14ac:dyDescent="0.3">
      <c r="A14" s="353"/>
      <c r="B14" s="385" t="s">
        <v>13</v>
      </c>
      <c r="C14" s="251" t="s">
        <v>179</v>
      </c>
      <c r="E14" s="345"/>
      <c r="F14" s="252" t="s">
        <v>0</v>
      </c>
      <c r="G14" s="253" t="s">
        <v>37</v>
      </c>
      <c r="H14" s="253"/>
    </row>
    <row r="15" spans="1:15" ht="25.5" x14ac:dyDescent="0.25">
      <c r="A15" s="354"/>
      <c r="B15" s="254" t="s">
        <v>14</v>
      </c>
      <c r="C15" s="255" t="s">
        <v>114</v>
      </c>
      <c r="D15" s="255"/>
      <c r="E15" s="346" t="str">
        <f>"valori effettivi                                                           conto economico esercizio "&amp;D8</f>
        <v xml:space="preserve">valori effettivi                                                           conto economico esercizio </v>
      </c>
      <c r="F15" s="256"/>
      <c r="G15" s="450"/>
      <c r="H15" s="451"/>
      <c r="I15" s="452"/>
    </row>
    <row r="16" spans="1:15" ht="26.25" thickBot="1" x14ac:dyDescent="0.3">
      <c r="A16" s="354"/>
      <c r="B16" s="257" t="s">
        <v>14</v>
      </c>
      <c r="C16" s="458" t="s">
        <v>113</v>
      </c>
      <c r="D16" s="458"/>
      <c r="E16" s="352" t="str">
        <f>E15</f>
        <v xml:space="preserve">valori effettivi                                                           conto economico esercizio </v>
      </c>
      <c r="F16" s="258"/>
      <c r="G16" s="459"/>
      <c r="H16" s="460"/>
      <c r="I16" s="461"/>
    </row>
    <row r="17" spans="1:9" ht="15.75" thickBot="1" x14ac:dyDescent="0.3">
      <c r="A17" s="354"/>
      <c r="B17" s="259"/>
      <c r="C17" s="260" t="s">
        <v>115</v>
      </c>
      <c r="D17" s="261"/>
      <c r="E17" s="261"/>
      <c r="F17" s="262">
        <f>SUM(F15:F16)</f>
        <v>0</v>
      </c>
      <c r="G17" s="441"/>
      <c r="H17" s="442"/>
      <c r="I17" s="443"/>
    </row>
    <row r="18" spans="1:9" ht="16.350000000000001" customHeight="1" x14ac:dyDescent="0.25">
      <c r="A18" s="354"/>
      <c r="B18" s="344" t="s">
        <v>15</v>
      </c>
      <c r="C18" s="263" t="s">
        <v>116</v>
      </c>
      <c r="D18" s="264"/>
      <c r="E18" s="265" t="str">
        <f>"costi calcolatori esercizio "&amp;D8</f>
        <v xml:space="preserve">costi calcolatori esercizio </v>
      </c>
      <c r="F18" s="266"/>
      <c r="G18" s="450"/>
      <c r="H18" s="451"/>
      <c r="I18" s="452"/>
    </row>
    <row r="19" spans="1:9" ht="24.95" customHeight="1" x14ac:dyDescent="0.25">
      <c r="A19" s="393"/>
      <c r="B19" s="267" t="s">
        <v>15</v>
      </c>
      <c r="C19" s="268" t="s">
        <v>133</v>
      </c>
      <c r="D19" s="269"/>
      <c r="E19" s="265" t="str">
        <f>E15</f>
        <v xml:space="preserve">valori effettivi                                                           conto economico esercizio </v>
      </c>
      <c r="F19" s="270"/>
      <c r="G19" s="447"/>
      <c r="H19" s="448"/>
      <c r="I19" s="449"/>
    </row>
    <row r="20" spans="1:9" ht="24.95" customHeight="1" x14ac:dyDescent="0.25">
      <c r="A20" s="393"/>
      <c r="B20" s="257" t="s">
        <v>15</v>
      </c>
      <c r="C20" s="309" t="s">
        <v>117</v>
      </c>
      <c r="D20" s="271"/>
      <c r="E20" s="352" t="str">
        <f>E19</f>
        <v xml:space="preserve">valori effettivi                                                           conto economico esercizio </v>
      </c>
      <c r="F20" s="270"/>
      <c r="G20" s="447"/>
      <c r="H20" s="448"/>
      <c r="I20" s="449"/>
    </row>
    <row r="21" spans="1:9" x14ac:dyDescent="0.25">
      <c r="A21" s="354"/>
      <c r="B21" s="272"/>
      <c r="C21" s="273" t="s">
        <v>118</v>
      </c>
      <c r="D21" s="274"/>
      <c r="E21" s="274"/>
      <c r="F21" s="275">
        <f>SUM(F18:F20)</f>
        <v>0</v>
      </c>
      <c r="G21" s="447"/>
      <c r="H21" s="448"/>
      <c r="I21" s="449"/>
    </row>
    <row r="22" spans="1:9" ht="25.35" customHeight="1" x14ac:dyDescent="0.25">
      <c r="A22" s="354"/>
      <c r="B22" s="344" t="s">
        <v>15</v>
      </c>
      <c r="C22" s="263" t="s">
        <v>131</v>
      </c>
      <c r="D22" s="264"/>
      <c r="E22" s="276" t="str">
        <f>E15</f>
        <v xml:space="preserve">valori effettivi                                                           conto economico esercizio </v>
      </c>
      <c r="F22" s="270"/>
      <c r="G22" s="447"/>
      <c r="H22" s="448"/>
      <c r="I22" s="449"/>
    </row>
    <row r="23" spans="1:9" ht="24.95" customHeight="1" x14ac:dyDescent="0.25">
      <c r="A23" s="354"/>
      <c r="B23" s="257" t="s">
        <v>15</v>
      </c>
      <c r="C23" s="309" t="s">
        <v>132</v>
      </c>
      <c r="D23" s="271"/>
      <c r="E23" s="352" t="str">
        <f>E22</f>
        <v xml:space="preserve">valori effettivi                                                           conto economico esercizio </v>
      </c>
      <c r="F23" s="270"/>
      <c r="G23" s="447"/>
      <c r="H23" s="448"/>
      <c r="I23" s="449"/>
    </row>
    <row r="24" spans="1:9" ht="15.75" thickBot="1" x14ac:dyDescent="0.3">
      <c r="A24" s="354"/>
      <c r="B24" s="277"/>
      <c r="C24" s="278" t="s">
        <v>119</v>
      </c>
      <c r="D24" s="279"/>
      <c r="E24" s="279"/>
      <c r="F24" s="280">
        <f>SUM(F22:F23)</f>
        <v>0</v>
      </c>
      <c r="G24" s="447"/>
      <c r="H24" s="448"/>
      <c r="I24" s="449"/>
    </row>
    <row r="25" spans="1:9" ht="15.75" thickBot="1" x14ac:dyDescent="0.3">
      <c r="A25" s="354"/>
      <c r="B25" s="259"/>
      <c r="C25" s="260" t="s">
        <v>120</v>
      </c>
      <c r="D25" s="261"/>
      <c r="E25" s="261"/>
      <c r="F25" s="281">
        <f>F24+F21</f>
        <v>0</v>
      </c>
      <c r="G25" s="441"/>
      <c r="H25" s="442"/>
      <c r="I25" s="443"/>
    </row>
    <row r="26" spans="1:9" ht="15.75" thickBot="1" x14ac:dyDescent="0.3">
      <c r="A26" s="354"/>
      <c r="B26" s="259" t="s">
        <v>16</v>
      </c>
      <c r="C26" s="260" t="str">
        <f>"Differenze di copertura rete dell'esercizio contabile "&amp;D8 &amp;" (copertura in eccesso + / copertura insufficiente -)"</f>
        <v>Differenze di copertura rete dell'esercizio contabile  (copertura in eccesso + / copertura insufficiente -)</v>
      </c>
      <c r="D26" s="261"/>
      <c r="E26" s="261"/>
      <c r="F26" s="281">
        <f>F17-F25</f>
        <v>0</v>
      </c>
      <c r="G26" s="453" t="str">
        <f>IF(F26=0,"",IF(F26&gt;0,"Questo importo deve essere rimborsato ai clienti finali.","Questo importo può essere addebitato ai clienti finali."))</f>
        <v/>
      </c>
      <c r="H26" s="454"/>
      <c r="I26" s="455"/>
    </row>
    <row r="27" spans="1:9" x14ac:dyDescent="0.25">
      <c r="A27" s="354"/>
      <c r="C27" s="354"/>
      <c r="D27" s="354"/>
      <c r="E27" s="354"/>
      <c r="F27" s="354"/>
      <c r="G27" s="354"/>
      <c r="H27" s="354"/>
      <c r="I27" s="354"/>
    </row>
    <row r="28" spans="1:9" x14ac:dyDescent="0.25">
      <c r="A28" s="354"/>
      <c r="C28" s="354"/>
      <c r="D28" s="354"/>
      <c r="E28" s="354"/>
      <c r="F28" s="354"/>
      <c r="G28" s="354"/>
      <c r="H28" s="354"/>
      <c r="I28" s="354"/>
    </row>
    <row r="29" spans="1:9" ht="15.75" x14ac:dyDescent="0.25">
      <c r="A29" s="354"/>
      <c r="B29" s="385" t="s">
        <v>17</v>
      </c>
      <c r="C29" s="385" t="s">
        <v>123</v>
      </c>
      <c r="D29" s="354"/>
      <c r="E29" s="354"/>
      <c r="F29" s="354"/>
      <c r="G29" s="354"/>
      <c r="H29" s="354"/>
      <c r="I29" s="354"/>
    </row>
    <row r="30" spans="1:9" ht="15.75" thickBot="1" x14ac:dyDescent="0.3">
      <c r="A30" s="354"/>
      <c r="B30" s="286" t="s">
        <v>82</v>
      </c>
      <c r="C30" s="354"/>
      <c r="D30" s="354"/>
      <c r="E30" s="282" t="s">
        <v>55</v>
      </c>
      <c r="F30" s="282" t="s">
        <v>0</v>
      </c>
      <c r="G30" s="386" t="s">
        <v>37</v>
      </c>
      <c r="H30" s="387"/>
      <c r="I30" s="354"/>
    </row>
    <row r="31" spans="1:9" ht="15.75" thickBot="1" x14ac:dyDescent="0.3">
      <c r="A31" s="354"/>
      <c r="B31" s="407" t="s">
        <v>54</v>
      </c>
      <c r="C31" s="408"/>
      <c r="D31" s="409"/>
      <c r="E31" s="388"/>
      <c r="F31" s="283"/>
      <c r="G31" s="441"/>
      <c r="H31" s="442"/>
      <c r="I31" s="443"/>
    </row>
    <row r="32" spans="1:9" x14ac:dyDescent="0.25">
      <c r="A32" s="354"/>
      <c r="C32" s="354"/>
      <c r="D32" s="354"/>
      <c r="E32" s="354"/>
      <c r="F32" s="354"/>
      <c r="G32" s="354"/>
      <c r="H32" s="354"/>
      <c r="I32" s="354"/>
    </row>
    <row r="33" spans="1:9" ht="15.75" x14ac:dyDescent="0.25">
      <c r="A33" s="354"/>
      <c r="B33" s="284" t="s">
        <v>18</v>
      </c>
      <c r="C33" s="385" t="s">
        <v>124</v>
      </c>
      <c r="D33" s="354"/>
      <c r="E33" s="354"/>
      <c r="F33" s="354"/>
      <c r="G33" s="354"/>
      <c r="H33" s="354"/>
      <c r="I33" s="354"/>
    </row>
    <row r="34" spans="1:9" ht="15.75" thickBot="1" x14ac:dyDescent="0.3">
      <c r="A34" s="354"/>
      <c r="B34" s="75" t="s">
        <v>122</v>
      </c>
      <c r="C34" s="354"/>
      <c r="D34" s="354"/>
      <c r="E34" s="354"/>
      <c r="F34" s="282" t="s">
        <v>0</v>
      </c>
      <c r="G34" s="387" t="s">
        <v>37</v>
      </c>
      <c r="H34" s="387"/>
      <c r="I34" s="354"/>
    </row>
    <row r="35" spans="1:9" x14ac:dyDescent="0.25">
      <c r="A35" s="354"/>
      <c r="B35" s="410"/>
      <c r="C35" s="411"/>
      <c r="D35" s="411"/>
      <c r="E35" s="412"/>
      <c r="F35" s="310"/>
      <c r="G35" s="450"/>
      <c r="H35" s="451"/>
      <c r="I35" s="452"/>
    </row>
    <row r="36" spans="1:9" ht="15.75" thickBot="1" x14ac:dyDescent="0.3">
      <c r="A36" s="354"/>
      <c r="B36" s="413"/>
      <c r="C36" s="414"/>
      <c r="D36" s="414"/>
      <c r="E36" s="415"/>
      <c r="F36" s="389"/>
      <c r="G36" s="459"/>
      <c r="H36" s="460"/>
      <c r="I36" s="461"/>
    </row>
    <row r="37" spans="1:9" ht="15.75" thickBot="1" x14ac:dyDescent="0.3">
      <c r="A37" s="354"/>
      <c r="B37" s="259" t="s">
        <v>16</v>
      </c>
      <c r="C37" s="260" t="s">
        <v>121</v>
      </c>
      <c r="D37" s="261"/>
      <c r="E37" s="261"/>
      <c r="F37" s="285">
        <f>F35+F36</f>
        <v>0</v>
      </c>
      <c r="G37" s="465"/>
      <c r="H37" s="466"/>
      <c r="I37" s="426"/>
    </row>
    <row r="38" spans="1:9" x14ac:dyDescent="0.25">
      <c r="A38" s="354"/>
      <c r="B38" s="48"/>
      <c r="C38" s="354"/>
      <c r="D38" s="354"/>
      <c r="E38" s="354"/>
      <c r="F38" s="354"/>
      <c r="G38" s="354"/>
      <c r="H38" s="354"/>
      <c r="I38" s="354"/>
    </row>
    <row r="39" spans="1:9" ht="15.75" thickBot="1" x14ac:dyDescent="0.3">
      <c r="A39" s="354"/>
      <c r="B39" s="286" t="s">
        <v>82</v>
      </c>
      <c r="C39" s="354"/>
      <c r="D39" s="354"/>
      <c r="E39" s="354"/>
      <c r="F39" s="282" t="s">
        <v>0</v>
      </c>
      <c r="G39" s="354"/>
      <c r="H39" s="354"/>
      <c r="I39" s="354"/>
    </row>
    <row r="40" spans="1:9" ht="16.5" thickBot="1" x14ac:dyDescent="0.3">
      <c r="A40" s="354"/>
      <c r="B40" s="416" t="s">
        <v>58</v>
      </c>
      <c r="C40" s="417"/>
      <c r="D40" s="287"/>
      <c r="E40" s="287"/>
      <c r="F40" s="316">
        <f>F26+F31+F37</f>
        <v>0</v>
      </c>
      <c r="G40" s="465" t="str">
        <f>IF(F40=0,"",IF(F40&gt;0,"Questo importo deve essere rimborsato ai clienti finali.","Questo importo può essere addebitato ai clienti finali."))</f>
        <v/>
      </c>
      <c r="H40" s="466"/>
      <c r="I40" s="426"/>
    </row>
    <row r="41" spans="1:9" x14ac:dyDescent="0.25">
      <c r="A41" s="354"/>
      <c r="C41" s="354"/>
      <c r="D41" s="354"/>
      <c r="E41" s="354"/>
      <c r="F41" s="354"/>
      <c r="G41" s="354"/>
      <c r="H41" s="354"/>
      <c r="I41" s="354"/>
    </row>
    <row r="42" spans="1:9" ht="15.75" thickBot="1" x14ac:dyDescent="0.3">
      <c r="A42" s="354"/>
      <c r="C42" s="354"/>
      <c r="D42" s="354"/>
      <c r="E42" s="229" t="s">
        <v>8</v>
      </c>
      <c r="F42" s="354"/>
      <c r="G42" s="354"/>
      <c r="H42" s="354"/>
      <c r="I42" s="354"/>
    </row>
    <row r="43" spans="1:9" ht="15.75" thickBot="1" x14ac:dyDescent="0.3">
      <c r="A43" s="354"/>
      <c r="B43" s="462" t="s">
        <v>130</v>
      </c>
      <c r="C43" s="463"/>
      <c r="D43" s="288">
        <f>D2</f>
        <v>2</v>
      </c>
      <c r="E43" s="289"/>
      <c r="F43" s="354"/>
      <c r="G43" s="354"/>
      <c r="H43" s="354"/>
      <c r="I43" s="354"/>
    </row>
    <row r="44" spans="1:9" x14ac:dyDescent="0.25">
      <c r="A44" s="354"/>
      <c r="C44" s="354"/>
      <c r="D44" s="354"/>
      <c r="E44" s="354"/>
      <c r="F44" s="354"/>
      <c r="G44" s="354"/>
      <c r="H44" s="354"/>
      <c r="I44" s="354"/>
    </row>
    <row r="45" spans="1:9" x14ac:dyDescent="0.25">
      <c r="A45" s="354"/>
      <c r="C45" s="354"/>
      <c r="D45" s="354"/>
      <c r="E45" s="354"/>
      <c r="F45" s="354"/>
      <c r="G45" s="354"/>
      <c r="H45" s="354"/>
      <c r="I45" s="354"/>
    </row>
    <row r="46" spans="1:9" x14ac:dyDescent="0.25">
      <c r="A46" s="354"/>
    </row>
    <row r="47" spans="1:9" x14ac:dyDescent="0.25">
      <c r="A47" s="354"/>
    </row>
    <row r="48" spans="1:9" x14ac:dyDescent="0.25">
      <c r="A48" s="354"/>
    </row>
    <row r="49" spans="1:30" x14ac:dyDescent="0.25">
      <c r="A49" s="354"/>
    </row>
    <row r="50" spans="1:30" s="79" customFormat="1" ht="15" customHeight="1" x14ac:dyDescent="0.25">
      <c r="A50" s="150"/>
      <c r="B50" s="82"/>
      <c r="C50" s="87"/>
      <c r="D50" s="87"/>
      <c r="E50" s="87"/>
      <c r="F50" s="87"/>
      <c r="G50" s="87"/>
      <c r="H50" s="87"/>
      <c r="I50" s="87"/>
      <c r="J50" s="87"/>
      <c r="K50" s="87"/>
      <c r="L50" s="87"/>
      <c r="M50" s="87"/>
      <c r="N50" s="87"/>
      <c r="O50" s="204"/>
      <c r="P50" s="204"/>
      <c r="Q50" s="204"/>
      <c r="R50" s="204"/>
      <c r="S50" s="204"/>
      <c r="T50" s="204"/>
      <c r="U50" s="204"/>
      <c r="V50" s="204"/>
      <c r="W50" s="204"/>
      <c r="X50" s="204"/>
      <c r="Y50" s="204"/>
      <c r="Z50" s="204"/>
      <c r="AA50" s="204"/>
      <c r="AB50" s="204"/>
      <c r="AC50" s="204"/>
      <c r="AD50" s="204"/>
    </row>
    <row r="51" spans="1:30" s="155" customFormat="1" ht="28.5" customHeight="1" x14ac:dyDescent="0.25">
      <c r="A51" s="88" t="s">
        <v>155</v>
      </c>
      <c r="B51" s="395"/>
      <c r="C51" s="153"/>
      <c r="D51" s="153"/>
      <c r="E51" s="153"/>
      <c r="F51" s="153"/>
      <c r="G51" s="153"/>
      <c r="H51" s="153"/>
      <c r="I51" s="154"/>
      <c r="J51" s="153"/>
      <c r="K51" s="153"/>
      <c r="L51" s="153"/>
      <c r="M51" s="153"/>
      <c r="N51" s="153"/>
      <c r="O51" s="153"/>
      <c r="P51" s="153"/>
      <c r="Q51" s="153"/>
      <c r="R51" s="153"/>
      <c r="S51" s="153"/>
      <c r="T51" s="153"/>
      <c r="U51" s="153"/>
      <c r="V51" s="153"/>
      <c r="W51" s="153"/>
    </row>
    <row r="52" spans="1:30" s="91" customFormat="1" ht="12.95" customHeight="1" x14ac:dyDescent="0.25">
      <c r="A52" s="149"/>
      <c r="B52" s="322"/>
      <c r="H52" s="152"/>
    </row>
    <row r="53" spans="1:30" ht="29.1" customHeight="1" x14ac:dyDescent="0.25">
      <c r="A53" s="354"/>
      <c r="B53" s="464" t="s">
        <v>91</v>
      </c>
      <c r="C53" s="464"/>
      <c r="G53" s="305">
        <v>4</v>
      </c>
      <c r="J53" s="143" t="s">
        <v>62</v>
      </c>
      <c r="K53" s="305"/>
      <c r="L53" s="2"/>
      <c r="M53" s="92"/>
      <c r="N53" s="143" t="s">
        <v>63</v>
      </c>
      <c r="O53" s="305"/>
      <c r="P53" s="2"/>
      <c r="Q53" s="93"/>
      <c r="R53" s="143" t="s">
        <v>64</v>
      </c>
      <c r="S53" s="305"/>
      <c r="T53" s="2"/>
      <c r="U53" s="93"/>
      <c r="V53" s="143" t="s">
        <v>80</v>
      </c>
      <c r="W53" s="2"/>
    </row>
    <row r="54" spans="1:30" s="79" customFormat="1" ht="15" customHeight="1" x14ac:dyDescent="0.25">
      <c r="A54" s="150"/>
      <c r="B54" s="82"/>
      <c r="C54"/>
      <c r="D54" s="457" t="s">
        <v>61</v>
      </c>
      <c r="E54" s="93"/>
      <c r="F54" s="85"/>
      <c r="G54" s="12" t="s">
        <v>11</v>
      </c>
      <c r="H54" s="85"/>
      <c r="I54" s="229"/>
      <c r="J54" s="85"/>
      <c r="K54" s="229" t="s">
        <v>10</v>
      </c>
      <c r="L54" s="92"/>
      <c r="M54" s="92"/>
      <c r="N54" s="92"/>
      <c r="O54" s="229" t="s">
        <v>9</v>
      </c>
      <c r="P54" s="92"/>
      <c r="Q54" s="92"/>
      <c r="R54" s="92"/>
      <c r="S54" s="229" t="s">
        <v>12</v>
      </c>
      <c r="T54" s="8"/>
      <c r="U54" s="2"/>
      <c r="V54" s="2"/>
      <c r="W54" s="2"/>
    </row>
    <row r="55" spans="1:30" ht="15.75" thickBot="1" x14ac:dyDescent="0.3">
      <c r="A55" s="354"/>
      <c r="D55" s="457"/>
      <c r="G55" s="229" t="s">
        <v>8</v>
      </c>
      <c r="K55" s="229" t="s">
        <v>8</v>
      </c>
      <c r="L55" s="92"/>
      <c r="M55" s="92"/>
      <c r="N55" s="92"/>
      <c r="O55" s="169" t="s">
        <v>8</v>
      </c>
      <c r="P55" s="92"/>
      <c r="Q55" s="92"/>
      <c r="R55" s="92"/>
      <c r="S55" s="169" t="s">
        <v>8</v>
      </c>
      <c r="T55" s="8"/>
      <c r="U55" s="8"/>
      <c r="V55" s="8"/>
      <c r="W55" s="2"/>
    </row>
    <row r="56" spans="1:30" ht="16.5" thickBot="1" x14ac:dyDescent="0.3">
      <c r="A56" s="354"/>
      <c r="B56" s="456" t="s">
        <v>59</v>
      </c>
      <c r="C56" s="456"/>
      <c r="D56" s="76">
        <v>1</v>
      </c>
      <c r="E56" s="12">
        <v>2</v>
      </c>
      <c r="F56" s="12">
        <v>3</v>
      </c>
      <c r="G56" s="142"/>
      <c r="H56" s="94">
        <v>5</v>
      </c>
      <c r="I56" s="94">
        <v>6</v>
      </c>
      <c r="J56" s="94">
        <v>7</v>
      </c>
      <c r="K56" s="142"/>
      <c r="L56" s="92"/>
      <c r="M56" s="12">
        <v>8</v>
      </c>
      <c r="N56" s="92"/>
      <c r="O56" s="142"/>
      <c r="P56" s="92"/>
      <c r="Q56" s="92"/>
      <c r="R56" s="92"/>
      <c r="S56" s="142"/>
      <c r="T56" s="8"/>
      <c r="U56" s="8"/>
      <c r="V56" s="8"/>
      <c r="W56" s="12"/>
    </row>
    <row r="57" spans="1:30" ht="26.1" customHeight="1" x14ac:dyDescent="0.25">
      <c r="A57" s="354"/>
      <c r="B57" s="433"/>
      <c r="C57" s="434"/>
      <c r="D57" s="95" t="s">
        <v>65</v>
      </c>
      <c r="E57" s="95" t="s">
        <v>58</v>
      </c>
      <c r="F57" s="95" t="s">
        <v>67</v>
      </c>
      <c r="G57" s="95" t="s">
        <v>68</v>
      </c>
      <c r="H57" s="95" t="s">
        <v>67</v>
      </c>
      <c r="I57" s="96" t="s">
        <v>83</v>
      </c>
      <c r="J57" s="175" t="s">
        <v>73</v>
      </c>
      <c r="K57" s="123" t="s">
        <v>68</v>
      </c>
      <c r="L57" s="98" t="s">
        <v>67</v>
      </c>
      <c r="M57" s="96" t="s">
        <v>83</v>
      </c>
      <c r="N57" s="180" t="s">
        <v>88</v>
      </c>
      <c r="O57" s="172" t="s">
        <v>68</v>
      </c>
      <c r="P57" s="98" t="s">
        <v>67</v>
      </c>
      <c r="Q57" s="99" t="s">
        <v>83</v>
      </c>
      <c r="R57" s="180" t="s">
        <v>88</v>
      </c>
      <c r="S57" s="172" t="s">
        <v>68</v>
      </c>
      <c r="T57" s="98" t="s">
        <v>67</v>
      </c>
      <c r="U57" s="99" t="s">
        <v>71</v>
      </c>
      <c r="V57" s="296" t="s">
        <v>79</v>
      </c>
      <c r="W57" s="100"/>
    </row>
    <row r="58" spans="1:30" ht="26.1" customHeight="1" x14ac:dyDescent="0.25">
      <c r="A58" s="354"/>
      <c r="B58" s="435"/>
      <c r="C58" s="436"/>
      <c r="D58" s="171" t="s">
        <v>66</v>
      </c>
      <c r="E58" s="338">
        <v>2023</v>
      </c>
      <c r="F58" s="103"/>
      <c r="G58" s="104" t="s">
        <v>69</v>
      </c>
      <c r="H58" s="104" t="s">
        <v>70</v>
      </c>
      <c r="I58" s="170" t="s">
        <v>72</v>
      </c>
      <c r="J58" s="176" t="s">
        <v>74</v>
      </c>
      <c r="K58" s="294" t="s">
        <v>69</v>
      </c>
      <c r="L58" s="106" t="s">
        <v>75</v>
      </c>
      <c r="M58" s="105" t="s">
        <v>84</v>
      </c>
      <c r="N58" s="181" t="s">
        <v>89</v>
      </c>
      <c r="O58" s="173" t="s">
        <v>69</v>
      </c>
      <c r="P58" s="106" t="s">
        <v>76</v>
      </c>
      <c r="Q58" s="107" t="s">
        <v>85</v>
      </c>
      <c r="R58" s="181" t="s">
        <v>89</v>
      </c>
      <c r="S58" s="173" t="s">
        <v>69</v>
      </c>
      <c r="T58" s="106" t="s">
        <v>77</v>
      </c>
      <c r="U58" s="295" t="s">
        <v>86</v>
      </c>
      <c r="V58" s="297" t="s">
        <v>78</v>
      </c>
      <c r="W58" s="342" t="s">
        <v>37</v>
      </c>
    </row>
    <row r="59" spans="1:30" ht="14.1" customHeight="1" thickBot="1" x14ac:dyDescent="0.3">
      <c r="A59" s="354"/>
      <c r="B59" s="437"/>
      <c r="C59" s="438"/>
      <c r="D59" s="103" t="s">
        <v>0</v>
      </c>
      <c r="E59" s="102" t="s">
        <v>0</v>
      </c>
      <c r="F59" s="103" t="s">
        <v>0</v>
      </c>
      <c r="G59" s="103" t="s">
        <v>0</v>
      </c>
      <c r="H59" s="103" t="s">
        <v>0</v>
      </c>
      <c r="I59" s="105" t="s">
        <v>0</v>
      </c>
      <c r="J59" s="177" t="s">
        <v>0</v>
      </c>
      <c r="K59" s="174" t="s">
        <v>0</v>
      </c>
      <c r="L59" s="110" t="s">
        <v>0</v>
      </c>
      <c r="M59" s="105" t="s">
        <v>0</v>
      </c>
      <c r="N59" s="182" t="s">
        <v>0</v>
      </c>
      <c r="O59" s="179" t="s">
        <v>0</v>
      </c>
      <c r="P59" s="110" t="s">
        <v>0</v>
      </c>
      <c r="Q59" s="107" t="s">
        <v>0</v>
      </c>
      <c r="R59" s="182" t="s">
        <v>0</v>
      </c>
      <c r="S59" s="174" t="s">
        <v>0</v>
      </c>
      <c r="T59" s="110" t="s">
        <v>0</v>
      </c>
      <c r="U59" s="134" t="s">
        <v>0</v>
      </c>
      <c r="V59" s="298" t="s">
        <v>0</v>
      </c>
      <c r="W59" s="111"/>
    </row>
    <row r="60" spans="1:30" ht="27.95" customHeight="1" thickBot="1" x14ac:dyDescent="0.3">
      <c r="A60" s="354"/>
      <c r="B60" s="425" t="s">
        <v>87</v>
      </c>
      <c r="C60" s="444"/>
      <c r="D60" s="113"/>
      <c r="E60" s="113"/>
      <c r="F60" s="114">
        <f>E60+D60</f>
        <v>0</v>
      </c>
      <c r="G60" s="115">
        <f>F60*(G56/100)</f>
        <v>0</v>
      </c>
      <c r="H60" s="114">
        <f>G60+F60</f>
        <v>0</v>
      </c>
      <c r="I60" s="113"/>
      <c r="J60" s="178">
        <f>H60+I60</f>
        <v>0</v>
      </c>
      <c r="K60" s="148">
        <f>J60*(K56/100)</f>
        <v>0</v>
      </c>
      <c r="L60" s="130">
        <f>K60+J60</f>
        <v>0</v>
      </c>
      <c r="M60" s="113"/>
      <c r="N60" s="178">
        <f>L60+M60</f>
        <v>0</v>
      </c>
      <c r="O60" s="148">
        <f>N60*(O56/100)</f>
        <v>0</v>
      </c>
      <c r="P60" s="130">
        <f>O60+N60</f>
        <v>0</v>
      </c>
      <c r="Q60" s="132">
        <f>IF(Q61&lt;ABS(P60),(-P60-Q61)/2,0)</f>
        <v>0</v>
      </c>
      <c r="R60" s="178">
        <f>P60+Q60+Q61</f>
        <v>0</v>
      </c>
      <c r="S60" s="148">
        <f>R60*($S$56/100)</f>
        <v>0</v>
      </c>
      <c r="T60" s="302">
        <f>S60+R60</f>
        <v>0</v>
      </c>
      <c r="U60" s="136">
        <f>-T60-U61</f>
        <v>0</v>
      </c>
      <c r="V60" s="299">
        <f>T60+U60+U61+V61</f>
        <v>0</v>
      </c>
      <c r="W60" s="187"/>
    </row>
    <row r="61" spans="1:30" x14ac:dyDescent="0.25">
      <c r="A61" s="354"/>
      <c r="B61" s="445" t="s">
        <v>90</v>
      </c>
      <c r="C61" s="446"/>
      <c r="O61" s="2"/>
      <c r="P61" s="2"/>
      <c r="Q61" s="224">
        <v>0</v>
      </c>
      <c r="R61" s="145"/>
      <c r="S61" s="2"/>
      <c r="T61" s="2"/>
      <c r="U61" s="224">
        <v>0</v>
      </c>
      <c r="V61" s="224"/>
      <c r="W61" s="325">
        <f>T60+U60+U61</f>
        <v>0</v>
      </c>
    </row>
    <row r="62" spans="1:30" ht="23.1" customHeight="1" x14ac:dyDescent="0.25">
      <c r="A62" s="354"/>
      <c r="O62" s="1"/>
      <c r="P62" s="1"/>
      <c r="Q62" s="163" t="s">
        <v>90</v>
      </c>
      <c r="R62" s="2"/>
      <c r="S62" s="2"/>
      <c r="T62" s="1"/>
      <c r="U62" s="163" t="s">
        <v>90</v>
      </c>
      <c r="V62" s="163" t="s">
        <v>90</v>
      </c>
      <c r="W62" s="2"/>
    </row>
    <row r="63" spans="1:30" ht="12.95" customHeight="1" thickBot="1" x14ac:dyDescent="0.3">
      <c r="A63" s="354"/>
      <c r="O63" s="1"/>
      <c r="P63" s="1"/>
      <c r="Q63" s="167"/>
      <c r="R63" s="2"/>
      <c r="S63" s="2"/>
      <c r="T63" s="1"/>
      <c r="U63" s="167"/>
      <c r="V63" s="167"/>
      <c r="W63" s="2"/>
    </row>
    <row r="64" spans="1:30" ht="14.1" customHeight="1" thickBot="1" x14ac:dyDescent="0.3">
      <c r="A64" s="354"/>
      <c r="B64" s="429" t="s">
        <v>125</v>
      </c>
      <c r="C64" s="430"/>
      <c r="D64" s="313"/>
      <c r="E64" s="314"/>
      <c r="F64" s="185">
        <f>E64+D64</f>
        <v>0</v>
      </c>
      <c r="G64" s="247">
        <f>F64*($G$56/100)</f>
        <v>0</v>
      </c>
      <c r="H64" s="130">
        <f>F64+G64</f>
        <v>0</v>
      </c>
      <c r="I64" s="132"/>
      <c r="J64" s="183">
        <f>H64+I64</f>
        <v>0</v>
      </c>
      <c r="K64" s="148">
        <f>J64*($K$56/100)</f>
        <v>0</v>
      </c>
      <c r="L64" s="130">
        <f>K64+J64</f>
        <v>0</v>
      </c>
      <c r="M64" s="132"/>
      <c r="N64" s="178">
        <f>L64+M64</f>
        <v>0</v>
      </c>
      <c r="O64" s="148">
        <f>N64*($O$56/100)</f>
        <v>0</v>
      </c>
      <c r="P64" s="130">
        <f>O64+N64</f>
        <v>0</v>
      </c>
      <c r="Q64" s="132">
        <f>IF(Q65&lt;ABS(P64),(-P64-Q65)/2,0)</f>
        <v>0</v>
      </c>
      <c r="R64" s="178">
        <f>P64+Q64+Q65</f>
        <v>0</v>
      </c>
      <c r="S64" s="148">
        <f>R64*($S$56/100)</f>
        <v>0</v>
      </c>
      <c r="T64" s="130">
        <f>S64+R64</f>
        <v>0</v>
      </c>
      <c r="U64" s="135">
        <f>-T64-U65</f>
        <v>0</v>
      </c>
      <c r="V64" s="299">
        <f>T64+U64+U65+V65</f>
        <v>0</v>
      </c>
      <c r="W64" s="187"/>
    </row>
    <row r="65" spans="1:23" ht="15.75" thickBot="1" x14ac:dyDescent="0.3">
      <c r="A65" s="354"/>
      <c r="B65" s="431" t="s">
        <v>90</v>
      </c>
      <c r="C65" s="432"/>
      <c r="G65" s="2"/>
      <c r="H65" s="2"/>
      <c r="I65" s="2"/>
      <c r="J65" s="2"/>
      <c r="K65" s="2"/>
      <c r="L65" s="2"/>
      <c r="M65" s="2"/>
      <c r="N65" s="2"/>
      <c r="O65" s="2"/>
      <c r="P65" s="2"/>
      <c r="Q65" s="224">
        <v>0</v>
      </c>
      <c r="R65" s="2"/>
      <c r="S65" s="2"/>
      <c r="T65" s="2"/>
      <c r="U65" s="224">
        <v>0</v>
      </c>
      <c r="V65" s="224"/>
      <c r="W65" s="325">
        <f>T64+U64+U65</f>
        <v>0</v>
      </c>
    </row>
    <row r="66" spans="1:23" ht="23.45" customHeight="1" x14ac:dyDescent="0.25">
      <c r="A66" s="354"/>
      <c r="G66" s="2"/>
      <c r="H66" s="2"/>
      <c r="I66" s="2"/>
      <c r="J66" s="2"/>
      <c r="K66" s="2"/>
      <c r="L66" s="2"/>
      <c r="M66" s="2"/>
      <c r="N66" s="2"/>
      <c r="O66" s="2"/>
      <c r="P66" s="2"/>
      <c r="Q66" s="163" t="s">
        <v>90</v>
      </c>
      <c r="R66" s="2"/>
      <c r="S66" s="2"/>
      <c r="T66" s="2"/>
      <c r="U66" s="163" t="s">
        <v>90</v>
      </c>
      <c r="V66" s="163" t="s">
        <v>90</v>
      </c>
      <c r="W66" s="2"/>
    </row>
    <row r="67" spans="1:23" ht="15.75" thickBot="1" x14ac:dyDescent="0.3">
      <c r="A67" s="354"/>
    </row>
    <row r="68" spans="1:23" ht="14.1" customHeight="1" thickBot="1" x14ac:dyDescent="0.3">
      <c r="A68" s="354"/>
      <c r="B68" s="429" t="s">
        <v>134</v>
      </c>
      <c r="C68" s="430"/>
      <c r="D68" s="313"/>
      <c r="E68" s="314"/>
      <c r="F68" s="185">
        <f>E68+D68</f>
        <v>0</v>
      </c>
      <c r="G68" s="247">
        <f>F68*($G$56/100)</f>
        <v>0</v>
      </c>
      <c r="H68" s="130">
        <f>F68+G68</f>
        <v>0</v>
      </c>
      <c r="I68" s="132"/>
      <c r="J68" s="183">
        <f>H68+I68</f>
        <v>0</v>
      </c>
      <c r="K68" s="148">
        <f>J68*($K$56/100)</f>
        <v>0</v>
      </c>
      <c r="L68" s="130">
        <f>K68+J68</f>
        <v>0</v>
      </c>
      <c r="M68" s="132"/>
      <c r="N68" s="178">
        <f>L68+M68</f>
        <v>0</v>
      </c>
      <c r="O68" s="148">
        <f>N68*($O$56/100)</f>
        <v>0</v>
      </c>
      <c r="P68" s="130">
        <f>O68+N68</f>
        <v>0</v>
      </c>
      <c r="Q68" s="132">
        <f>IF(Q69&lt;ABS(P68),(-P68-Q69)/2,0)</f>
        <v>0</v>
      </c>
      <c r="R68" s="178">
        <f>P68+Q68+Q69</f>
        <v>0</v>
      </c>
      <c r="S68" s="148">
        <f>R68*($S$56/100)</f>
        <v>0</v>
      </c>
      <c r="T68" s="130">
        <f>S68+R68</f>
        <v>0</v>
      </c>
      <c r="U68" s="135">
        <f>-T68-U69</f>
        <v>0</v>
      </c>
      <c r="V68" s="299">
        <f>T68+U68+U69+V69</f>
        <v>0</v>
      </c>
      <c r="W68" s="187"/>
    </row>
    <row r="69" spans="1:23" ht="15.75" thickBot="1" x14ac:dyDescent="0.3">
      <c r="A69" s="354"/>
      <c r="B69" s="431" t="s">
        <v>90</v>
      </c>
      <c r="C69" s="432"/>
      <c r="G69" s="2"/>
      <c r="H69" s="2"/>
      <c r="I69" s="2"/>
      <c r="J69" s="2"/>
      <c r="K69" s="2"/>
      <c r="L69" s="2"/>
      <c r="M69" s="2"/>
      <c r="N69" s="2"/>
      <c r="O69" s="2"/>
      <c r="P69" s="2"/>
      <c r="Q69" s="224">
        <v>0</v>
      </c>
      <c r="R69" s="2"/>
      <c r="S69" s="2"/>
      <c r="T69" s="2"/>
      <c r="U69" s="224">
        <v>0</v>
      </c>
      <c r="V69" s="224"/>
      <c r="W69" s="325">
        <f>T68+U68+U69</f>
        <v>0</v>
      </c>
    </row>
    <row r="70" spans="1:23" ht="23.45" customHeight="1" x14ac:dyDescent="0.25">
      <c r="A70" s="354"/>
      <c r="G70" s="2"/>
      <c r="H70" s="2"/>
      <c r="I70" s="2"/>
      <c r="J70" s="2"/>
      <c r="K70" s="2"/>
      <c r="L70" s="2"/>
      <c r="M70" s="2"/>
      <c r="N70" s="2"/>
      <c r="O70" s="2"/>
      <c r="P70" s="2"/>
      <c r="Q70" s="163" t="s">
        <v>90</v>
      </c>
      <c r="R70" s="2"/>
      <c r="S70" s="2"/>
      <c r="T70" s="2"/>
      <c r="U70" s="163" t="s">
        <v>90</v>
      </c>
      <c r="V70" s="163" t="s">
        <v>90</v>
      </c>
      <c r="W70" s="2"/>
    </row>
    <row r="71" spans="1:23" ht="15.75" thickBot="1" x14ac:dyDescent="0.3">
      <c r="A71" s="354"/>
    </row>
    <row r="72" spans="1:23" ht="14.1" customHeight="1" thickBot="1" x14ac:dyDescent="0.3">
      <c r="A72" s="354"/>
      <c r="B72" s="429" t="s">
        <v>135</v>
      </c>
      <c r="C72" s="430"/>
      <c r="D72" s="313"/>
      <c r="E72" s="314"/>
      <c r="F72" s="185">
        <f>E72+D72</f>
        <v>0</v>
      </c>
      <c r="G72" s="247">
        <f>F72*($G$56/100)</f>
        <v>0</v>
      </c>
      <c r="H72" s="130">
        <f>F72+G72</f>
        <v>0</v>
      </c>
      <c r="I72" s="132"/>
      <c r="J72" s="183">
        <f>H72+I72</f>
        <v>0</v>
      </c>
      <c r="K72" s="148">
        <f>J72*($K$56/100)</f>
        <v>0</v>
      </c>
      <c r="L72" s="130">
        <f>K72+J72</f>
        <v>0</v>
      </c>
      <c r="M72" s="132"/>
      <c r="N72" s="178">
        <f>L72+M72</f>
        <v>0</v>
      </c>
      <c r="O72" s="148">
        <f>N72*($O$56/100)</f>
        <v>0</v>
      </c>
      <c r="P72" s="130">
        <f>O72+N72</f>
        <v>0</v>
      </c>
      <c r="Q72" s="132">
        <f>IF(Q73&lt;ABS(P72),(-P72-Q73)/2,0)</f>
        <v>0</v>
      </c>
      <c r="R72" s="178">
        <f>P72+Q72+Q73</f>
        <v>0</v>
      </c>
      <c r="S72" s="148">
        <f>R72*($S$56/100)</f>
        <v>0</v>
      </c>
      <c r="T72" s="130">
        <f>S72+R72</f>
        <v>0</v>
      </c>
      <c r="U72" s="135">
        <f>-T72-U73</f>
        <v>0</v>
      </c>
      <c r="V72" s="299">
        <f>T72+U72+U73+V73</f>
        <v>0</v>
      </c>
      <c r="W72" s="187"/>
    </row>
    <row r="73" spans="1:23" ht="15.75" thickBot="1" x14ac:dyDescent="0.3">
      <c r="A73" s="354"/>
      <c r="B73" s="431" t="s">
        <v>90</v>
      </c>
      <c r="C73" s="432"/>
      <c r="G73" s="2"/>
      <c r="H73" s="2"/>
      <c r="I73" s="2"/>
      <c r="J73" s="2"/>
      <c r="K73" s="2"/>
      <c r="L73" s="2"/>
      <c r="M73" s="2"/>
      <c r="N73" s="2"/>
      <c r="O73" s="2"/>
      <c r="P73" s="2"/>
      <c r="Q73" s="224">
        <v>0</v>
      </c>
      <c r="R73" s="2"/>
      <c r="S73" s="2"/>
      <c r="T73" s="2"/>
      <c r="U73" s="224">
        <v>0</v>
      </c>
      <c r="V73" s="224"/>
      <c r="W73" s="325">
        <f>T72+U72+U73</f>
        <v>0</v>
      </c>
    </row>
    <row r="74" spans="1:23" ht="23.45" customHeight="1" x14ac:dyDescent="0.25">
      <c r="A74" s="354"/>
      <c r="G74" s="2"/>
      <c r="H74" s="2"/>
      <c r="I74" s="2"/>
      <c r="J74" s="2"/>
      <c r="K74" s="2"/>
      <c r="L74" s="2"/>
      <c r="M74" s="2"/>
      <c r="N74" s="2"/>
      <c r="O74" s="2"/>
      <c r="P74" s="2"/>
      <c r="Q74" s="163" t="s">
        <v>90</v>
      </c>
      <c r="R74" s="2"/>
      <c r="S74" s="2"/>
      <c r="T74" s="2"/>
      <c r="U74" s="163" t="s">
        <v>90</v>
      </c>
      <c r="V74" s="163" t="s">
        <v>90</v>
      </c>
      <c r="W74" s="2"/>
    </row>
    <row r="75" spans="1:23" ht="15.75" thickBot="1" x14ac:dyDescent="0.3">
      <c r="A75" s="354"/>
    </row>
    <row r="76" spans="1:23" ht="14.1" customHeight="1" thickBot="1" x14ac:dyDescent="0.3">
      <c r="A76" s="354"/>
      <c r="B76" s="429" t="s">
        <v>136</v>
      </c>
      <c r="C76" s="430"/>
      <c r="D76" s="313"/>
      <c r="E76" s="314"/>
      <c r="F76" s="185">
        <f>E76+D76</f>
        <v>0</v>
      </c>
      <c r="G76" s="247">
        <f>F76*($G$56/100)</f>
        <v>0</v>
      </c>
      <c r="H76" s="130">
        <f>F76+G76</f>
        <v>0</v>
      </c>
      <c r="I76" s="132"/>
      <c r="J76" s="183">
        <f>H76+I76</f>
        <v>0</v>
      </c>
      <c r="K76" s="148">
        <f>J76*($K$56/100)</f>
        <v>0</v>
      </c>
      <c r="L76" s="130">
        <f>K76+J76</f>
        <v>0</v>
      </c>
      <c r="M76" s="132"/>
      <c r="N76" s="178">
        <f>L76+M76</f>
        <v>0</v>
      </c>
      <c r="O76" s="148">
        <f>N76*($O$56/100)</f>
        <v>0</v>
      </c>
      <c r="P76" s="130">
        <f>O76+N76</f>
        <v>0</v>
      </c>
      <c r="Q76" s="132">
        <f>IF(Q77&lt;ABS(P76),(-P76-Q77)/2,0)</f>
        <v>0</v>
      </c>
      <c r="R76" s="178">
        <f>P76+Q76+Q77</f>
        <v>0</v>
      </c>
      <c r="S76" s="148">
        <f>R76*($S$56/100)</f>
        <v>0</v>
      </c>
      <c r="T76" s="130">
        <f>S76+R76</f>
        <v>0</v>
      </c>
      <c r="U76" s="135">
        <f>-T76-U77</f>
        <v>0</v>
      </c>
      <c r="V76" s="299">
        <f>T76+U76+U77+V77</f>
        <v>0</v>
      </c>
      <c r="W76" s="187"/>
    </row>
    <row r="77" spans="1:23" ht="15.75" thickBot="1" x14ac:dyDescent="0.3">
      <c r="A77" s="354"/>
      <c r="B77" s="431" t="s">
        <v>90</v>
      </c>
      <c r="C77" s="432"/>
      <c r="G77" s="2"/>
      <c r="H77" s="2"/>
      <c r="I77" s="2"/>
      <c r="J77" s="2"/>
      <c r="K77" s="2"/>
      <c r="L77" s="2"/>
      <c r="M77" s="2"/>
      <c r="N77" s="2"/>
      <c r="O77" s="2"/>
      <c r="P77" s="2"/>
      <c r="Q77" s="224">
        <v>0</v>
      </c>
      <c r="R77" s="2"/>
      <c r="S77" s="2"/>
      <c r="T77" s="2"/>
      <c r="U77" s="224">
        <v>0</v>
      </c>
      <c r="V77" s="224"/>
      <c r="W77" s="325">
        <f>T76+U76+U77</f>
        <v>0</v>
      </c>
    </row>
    <row r="78" spans="1:23" ht="23.45" customHeight="1" x14ac:dyDescent="0.25">
      <c r="A78" s="354"/>
      <c r="G78" s="2"/>
      <c r="H78" s="2"/>
      <c r="I78" s="2"/>
      <c r="J78" s="2"/>
      <c r="K78" s="2"/>
      <c r="L78" s="2"/>
      <c r="M78" s="2"/>
      <c r="N78" s="2"/>
      <c r="O78" s="2"/>
      <c r="P78" s="2"/>
      <c r="Q78" s="163" t="s">
        <v>90</v>
      </c>
      <c r="R78" s="2"/>
      <c r="S78" s="2"/>
      <c r="T78" s="2"/>
      <c r="U78" s="163" t="s">
        <v>90</v>
      </c>
      <c r="V78" s="163" t="s">
        <v>90</v>
      </c>
      <c r="W78" s="2"/>
    </row>
    <row r="79" spans="1:23" ht="15.75" thickBot="1" x14ac:dyDescent="0.3">
      <c r="A79" s="354"/>
    </row>
    <row r="80" spans="1:23" ht="14.1" customHeight="1" thickBot="1" x14ac:dyDescent="0.3">
      <c r="A80" s="354"/>
      <c r="B80" s="429" t="s">
        <v>137</v>
      </c>
      <c r="C80" s="430"/>
      <c r="D80" s="313"/>
      <c r="E80" s="314"/>
      <c r="F80" s="185">
        <f>E80+D80</f>
        <v>0</v>
      </c>
      <c r="G80" s="247">
        <f>F80*($G$56/100)</f>
        <v>0</v>
      </c>
      <c r="H80" s="130">
        <f>F80+G80</f>
        <v>0</v>
      </c>
      <c r="I80" s="132"/>
      <c r="J80" s="183">
        <f>H80+I80</f>
        <v>0</v>
      </c>
      <c r="K80" s="148">
        <f>J80*($K$56/100)</f>
        <v>0</v>
      </c>
      <c r="L80" s="130">
        <f>K80+J80</f>
        <v>0</v>
      </c>
      <c r="M80" s="132"/>
      <c r="N80" s="178">
        <f>L80+M80</f>
        <v>0</v>
      </c>
      <c r="O80" s="148">
        <f>N80*($O$56/100)</f>
        <v>0</v>
      </c>
      <c r="P80" s="130">
        <f>O80+N80</f>
        <v>0</v>
      </c>
      <c r="Q80" s="132">
        <f>IF(Q81&lt;ABS(P80),(-P80-Q81)/2,0)</f>
        <v>0</v>
      </c>
      <c r="R80" s="178">
        <f>P80+Q80+Q81</f>
        <v>0</v>
      </c>
      <c r="S80" s="148">
        <f>R80*($S$56/100)</f>
        <v>0</v>
      </c>
      <c r="T80" s="130">
        <f>S80+R80</f>
        <v>0</v>
      </c>
      <c r="U80" s="135">
        <f>-T80-U81</f>
        <v>0</v>
      </c>
      <c r="V80" s="299">
        <f>T80+U80+U81+V81</f>
        <v>0</v>
      </c>
      <c r="W80" s="187"/>
    </row>
    <row r="81" spans="1:25" ht="15.75" thickBot="1" x14ac:dyDescent="0.3">
      <c r="A81" s="354"/>
      <c r="B81" s="431" t="s">
        <v>90</v>
      </c>
      <c r="C81" s="432"/>
      <c r="G81" s="2"/>
      <c r="H81" s="2"/>
      <c r="I81" s="2"/>
      <c r="J81" s="2"/>
      <c r="K81" s="2"/>
      <c r="L81" s="2"/>
      <c r="M81" s="2"/>
      <c r="N81" s="2"/>
      <c r="O81" s="2"/>
      <c r="P81" s="2"/>
      <c r="Q81" s="224">
        <v>0</v>
      </c>
      <c r="R81" s="2"/>
      <c r="S81" s="2"/>
      <c r="T81" s="2"/>
      <c r="U81" s="224">
        <v>0</v>
      </c>
      <c r="V81" s="224"/>
      <c r="W81" s="325">
        <f>T80+U80+U81</f>
        <v>0</v>
      </c>
    </row>
    <row r="82" spans="1:25" ht="23.45" customHeight="1" x14ac:dyDescent="0.25">
      <c r="A82" s="354"/>
      <c r="G82" s="2"/>
      <c r="H82" s="2"/>
      <c r="I82" s="2"/>
      <c r="J82" s="2"/>
      <c r="K82" s="2"/>
      <c r="L82" s="2"/>
      <c r="M82" s="2"/>
      <c r="N82" s="2"/>
      <c r="O82" s="2"/>
      <c r="P82" s="2"/>
      <c r="Q82" s="163" t="s">
        <v>90</v>
      </c>
      <c r="R82" s="2"/>
      <c r="S82" s="2"/>
      <c r="T82" s="2"/>
      <c r="U82" s="163" t="s">
        <v>90</v>
      </c>
      <c r="V82" s="163" t="s">
        <v>90</v>
      </c>
      <c r="W82" s="2"/>
    </row>
    <row r="83" spans="1:25" ht="15.75" thickBot="1" x14ac:dyDescent="0.3">
      <c r="A83" s="354"/>
    </row>
    <row r="84" spans="1:25" ht="14.1" customHeight="1" thickBot="1" x14ac:dyDescent="0.3">
      <c r="A84" s="354"/>
      <c r="B84" s="429" t="s">
        <v>138</v>
      </c>
      <c r="C84" s="430"/>
      <c r="D84" s="313"/>
      <c r="E84" s="314"/>
      <c r="F84" s="185">
        <f>E84+D84</f>
        <v>0</v>
      </c>
      <c r="G84" s="247">
        <f>F84*($G$56/100)</f>
        <v>0</v>
      </c>
      <c r="H84" s="130">
        <f>F84+G84</f>
        <v>0</v>
      </c>
      <c r="I84" s="132"/>
      <c r="J84" s="183">
        <f>H84+I84</f>
        <v>0</v>
      </c>
      <c r="K84" s="148">
        <f>J84*($K$56/100)</f>
        <v>0</v>
      </c>
      <c r="L84" s="130">
        <f>K84+J84</f>
        <v>0</v>
      </c>
      <c r="M84" s="132"/>
      <c r="N84" s="178">
        <f>L84+M84</f>
        <v>0</v>
      </c>
      <c r="O84" s="148">
        <f>N84*($O$56/100)</f>
        <v>0</v>
      </c>
      <c r="P84" s="130">
        <f>O84+N84</f>
        <v>0</v>
      </c>
      <c r="Q84" s="132">
        <f>IF(Q85&lt;ABS(P84),(-P84-Q85)/2,0)</f>
        <v>0</v>
      </c>
      <c r="R84" s="178">
        <f>P84+Q84+Q85</f>
        <v>0</v>
      </c>
      <c r="S84" s="148">
        <f>R84*($S$56/100)</f>
        <v>0</v>
      </c>
      <c r="T84" s="130">
        <f>S84+R84</f>
        <v>0</v>
      </c>
      <c r="U84" s="135">
        <f>-T84-U85</f>
        <v>0</v>
      </c>
      <c r="V84" s="299">
        <f>T84+U84+U85+V85</f>
        <v>0</v>
      </c>
      <c r="W84" s="187"/>
    </row>
    <row r="85" spans="1:25" ht="15.75" thickBot="1" x14ac:dyDescent="0.3">
      <c r="A85" s="354"/>
      <c r="B85" s="431" t="s">
        <v>90</v>
      </c>
      <c r="C85" s="432"/>
      <c r="G85" s="2"/>
      <c r="H85" s="2"/>
      <c r="I85" s="2"/>
      <c r="J85" s="2"/>
      <c r="K85" s="2"/>
      <c r="L85" s="2"/>
      <c r="M85" s="2"/>
      <c r="N85" s="2"/>
      <c r="O85" s="2"/>
      <c r="P85" s="2"/>
      <c r="Q85" s="224">
        <v>0</v>
      </c>
      <c r="R85" s="2"/>
      <c r="S85" s="2"/>
      <c r="T85" s="2"/>
      <c r="U85" s="224">
        <v>0</v>
      </c>
      <c r="V85" s="224"/>
      <c r="W85" s="325">
        <f>T84+U84+U85</f>
        <v>0</v>
      </c>
    </row>
    <row r="86" spans="1:25" ht="23.45" customHeight="1" x14ac:dyDescent="0.25">
      <c r="A86" s="354"/>
      <c r="G86" s="2"/>
      <c r="H86" s="2"/>
      <c r="I86" s="2"/>
      <c r="J86" s="2"/>
      <c r="K86" s="2"/>
      <c r="L86" s="2"/>
      <c r="M86" s="2"/>
      <c r="N86" s="2"/>
      <c r="O86" s="2"/>
      <c r="P86" s="2"/>
      <c r="Q86" s="163" t="s">
        <v>90</v>
      </c>
      <c r="R86" s="2"/>
      <c r="S86" s="2"/>
      <c r="T86" s="2"/>
      <c r="U86" s="163" t="s">
        <v>90</v>
      </c>
      <c r="V86" s="163" t="s">
        <v>90</v>
      </c>
      <c r="W86" s="2"/>
    </row>
    <row r="87" spans="1:25" ht="10.5" customHeight="1" x14ac:dyDescent="0.25">
      <c r="A87" s="354"/>
      <c r="G87" s="2"/>
      <c r="H87" s="2"/>
      <c r="I87" s="167"/>
      <c r="J87" s="162"/>
      <c r="K87" s="2"/>
      <c r="L87" s="2"/>
      <c r="M87" s="167"/>
      <c r="N87" s="2"/>
      <c r="O87" s="2"/>
      <c r="P87" s="2"/>
      <c r="Q87" s="167"/>
      <c r="R87" s="2"/>
      <c r="S87" s="2"/>
      <c r="T87" s="2"/>
      <c r="U87" s="167"/>
      <c r="V87" s="167"/>
      <c r="W87" s="2"/>
    </row>
    <row r="88" spans="1:25" ht="15.95" customHeight="1" x14ac:dyDescent="0.25">
      <c r="A88" s="394"/>
      <c r="B88" s="418" t="s">
        <v>126</v>
      </c>
      <c r="C88" s="419" t="s">
        <v>1</v>
      </c>
      <c r="D88" s="308">
        <f>D64+D68+D72+D76+D80+D84-D60</f>
        <v>0</v>
      </c>
      <c r="E88" s="308">
        <f t="shared" ref="E88:H88" si="0">E64+E68+E72+E76+E80+E84-E60</f>
        <v>0</v>
      </c>
      <c r="F88" s="308">
        <f t="shared" si="0"/>
        <v>0</v>
      </c>
      <c r="G88" s="308">
        <f t="shared" si="0"/>
        <v>0</v>
      </c>
      <c r="H88" s="308">
        <f t="shared" si="0"/>
        <v>0</v>
      </c>
      <c r="I88" s="308">
        <f>I64+I68+I72+I76+I80+I84-I60</f>
        <v>0</v>
      </c>
      <c r="J88" s="308">
        <f t="shared" ref="J88" si="1">J64+J68+J72+J76+J80+J84-J60</f>
        <v>0</v>
      </c>
      <c r="K88" s="308">
        <f t="shared" ref="K88:L88" si="2">K64+K68+K72+K76+K80+K84-K60</f>
        <v>0</v>
      </c>
      <c r="L88" s="308">
        <f t="shared" si="2"/>
        <v>0</v>
      </c>
      <c r="M88" s="308">
        <f>M64+M68+M72+M76+M80+M84-M60</f>
        <v>0</v>
      </c>
      <c r="N88" s="308">
        <f t="shared" ref="N88:P88" si="3">N64+N68+N72+N76+N80+N84-N60</f>
        <v>0</v>
      </c>
      <c r="O88" s="308">
        <f t="shared" si="3"/>
        <v>0</v>
      </c>
      <c r="P88" s="308">
        <f t="shared" si="3"/>
        <v>0</v>
      </c>
      <c r="Q88" s="308">
        <f>Q64+Q68+Q72+Q76+Q80+Q84-Q60</f>
        <v>0</v>
      </c>
      <c r="R88" s="308">
        <f t="shared" ref="R88:T88" si="4">R64+R68+R72+R76+R80+R84-R60</f>
        <v>0</v>
      </c>
      <c r="S88" s="308">
        <f t="shared" si="4"/>
        <v>0</v>
      </c>
      <c r="T88" s="308">
        <f t="shared" si="4"/>
        <v>0</v>
      </c>
      <c r="U88" s="308">
        <f>U64+U68+U72+U76+U80+U84-U60</f>
        <v>0</v>
      </c>
      <c r="V88" s="308">
        <f>V64+V68+V72+V76+V80+V84-V60</f>
        <v>0</v>
      </c>
      <c r="W88" s="2"/>
    </row>
    <row r="89" spans="1:25" ht="15.95" customHeight="1" x14ac:dyDescent="0.25">
      <c r="A89" s="394"/>
      <c r="B89" s="396"/>
      <c r="C89" s="311"/>
      <c r="D89" s="312"/>
      <c r="E89" s="312"/>
      <c r="F89" s="312"/>
      <c r="G89" s="312"/>
      <c r="H89" s="312"/>
      <c r="I89" s="312"/>
      <c r="J89" s="312"/>
      <c r="K89" s="312"/>
      <c r="L89" s="312"/>
      <c r="M89" s="312"/>
      <c r="N89" s="312"/>
      <c r="O89" s="2"/>
      <c r="P89" s="2"/>
      <c r="Q89" s="308">
        <f>Q65+Q69+Q73+Q77+Q81+Q85-Q61</f>
        <v>0</v>
      </c>
      <c r="R89" s="2"/>
      <c r="S89" s="2"/>
      <c r="U89" s="308">
        <f>U65+U69+U73+U77+U81+U85-U61</f>
        <v>0</v>
      </c>
      <c r="V89" s="308">
        <f>V65+V69+V73+V77+V81+V85-V61</f>
        <v>0</v>
      </c>
      <c r="W89" s="2"/>
    </row>
    <row r="90" spans="1:25" ht="25.5" customHeight="1" x14ac:dyDescent="0.25">
      <c r="A90" s="394"/>
      <c r="B90" s="396"/>
      <c r="C90" s="311"/>
      <c r="D90" s="312"/>
      <c r="E90" s="312"/>
      <c r="F90" s="312"/>
      <c r="G90" s="312"/>
      <c r="H90" s="312"/>
      <c r="I90" s="312"/>
      <c r="J90" s="312"/>
      <c r="K90" s="312"/>
      <c r="L90" s="312"/>
      <c r="M90" s="312"/>
      <c r="N90" s="312"/>
      <c r="O90" s="2"/>
      <c r="P90" s="2"/>
      <c r="Q90" s="163" t="s">
        <v>90</v>
      </c>
      <c r="R90" s="2"/>
      <c r="S90" s="2"/>
      <c r="U90" s="163" t="s">
        <v>90</v>
      </c>
      <c r="V90" s="163" t="s">
        <v>90</v>
      </c>
      <c r="W90" s="2"/>
    </row>
    <row r="91" spans="1:25" s="2" customFormat="1" x14ac:dyDescent="0.25">
      <c r="A91" s="150"/>
      <c r="B91" s="397"/>
      <c r="C91" s="48"/>
      <c r="D91" s="48"/>
      <c r="E91" s="48"/>
      <c r="F91" s="48"/>
      <c r="H91" s="48"/>
      <c r="I91" s="30"/>
      <c r="J91" s="30"/>
      <c r="K91" s="30"/>
      <c r="M91" s="1"/>
      <c r="N91" s="1"/>
      <c r="R91" s="1"/>
      <c r="T91" s="119"/>
      <c r="Y91"/>
    </row>
    <row r="92" spans="1:25" s="322" customFormat="1" ht="28.5" customHeight="1" x14ac:dyDescent="0.25">
      <c r="A92" s="88" t="s">
        <v>158</v>
      </c>
      <c r="B92" s="320"/>
      <c r="C92" s="320"/>
      <c r="D92" s="320"/>
      <c r="E92" s="320"/>
      <c r="F92" s="320"/>
      <c r="G92" s="320"/>
      <c r="H92" s="321"/>
      <c r="I92" s="320"/>
      <c r="J92" s="320"/>
      <c r="K92" s="320"/>
      <c r="L92" s="320"/>
      <c r="M92" s="320"/>
      <c r="N92" s="320"/>
      <c r="O92" s="320"/>
      <c r="P92" s="320"/>
      <c r="Q92" s="320"/>
      <c r="R92" s="320"/>
      <c r="S92" s="320"/>
      <c r="T92" s="320"/>
      <c r="U92" s="320"/>
      <c r="V92" s="320"/>
      <c r="W92" s="320"/>
      <c r="Y92"/>
    </row>
    <row r="93" spans="1:25" x14ac:dyDescent="0.25">
      <c r="A93" s="354"/>
    </row>
    <row r="94" spans="1:25" ht="28.5" customHeight="1" x14ac:dyDescent="0.25">
      <c r="A94" s="354"/>
      <c r="B94" s="398" t="s">
        <v>91</v>
      </c>
      <c r="C94" s="341"/>
      <c r="F94" s="143" t="str">
        <f>"fine "&amp; $D$8&amp;" / 
inizio "&amp; $D$8+1</f>
        <v>fine  / 
inizio 1</v>
      </c>
      <c r="G94" s="91"/>
      <c r="H94" s="143" t="str">
        <f>"fine "&amp; $D$8+1&amp;" / 
inizio "&amp; $D$8+2</f>
        <v>fine 1 / 
inizio 2</v>
      </c>
      <c r="I94" s="91"/>
      <c r="J94" s="91"/>
      <c r="K94" s="91"/>
      <c r="L94" s="143" t="str">
        <f>"fine "&amp; $D$8+2&amp;" / 
inizio "&amp; $D$8+3</f>
        <v>fine 2 / 
inizio 3</v>
      </c>
      <c r="M94" s="91"/>
      <c r="N94" s="91"/>
      <c r="O94" s="91"/>
      <c r="P94" s="143" t="str">
        <f>"fine "&amp; $D$8+3&amp;" / 
inizio "&amp; $D$8+4</f>
        <v>fine 3 / 
inizio 4</v>
      </c>
      <c r="Q94" s="91"/>
      <c r="R94" s="91"/>
      <c r="S94" s="91"/>
    </row>
    <row r="95" spans="1:25" ht="15" customHeight="1" x14ac:dyDescent="0.25">
      <c r="A95" s="354"/>
      <c r="F95" s="121"/>
      <c r="G95" s="160"/>
      <c r="H95" s="85"/>
      <c r="I95" s="229"/>
      <c r="J95" s="85"/>
      <c r="K95" s="79"/>
      <c r="L95" s="79"/>
      <c r="M95" s="229"/>
      <c r="N95" s="79"/>
      <c r="O95" s="79"/>
      <c r="P95" s="79"/>
      <c r="Q95" s="79"/>
      <c r="R95" s="79"/>
      <c r="S95" s="79"/>
    </row>
    <row r="96" spans="1:25" ht="15.6" customHeight="1" thickBot="1" x14ac:dyDescent="0.3">
      <c r="A96" s="354"/>
      <c r="E96" s="229" t="s">
        <v>8</v>
      </c>
      <c r="F96" s="30"/>
      <c r="G96" s="229" t="s">
        <v>8</v>
      </c>
      <c r="H96" s="30"/>
      <c r="I96" s="2"/>
      <c r="J96" s="2"/>
      <c r="K96" s="229" t="s">
        <v>8</v>
      </c>
      <c r="L96" s="2"/>
      <c r="M96" s="2"/>
      <c r="N96" s="2"/>
      <c r="O96" s="229" t="s">
        <v>8</v>
      </c>
      <c r="P96" s="2"/>
      <c r="Q96" s="2"/>
      <c r="R96" s="2"/>
      <c r="S96" s="2"/>
    </row>
    <row r="97" spans="1:19" ht="15.6" customHeight="1" thickBot="1" x14ac:dyDescent="0.3">
      <c r="A97" s="354"/>
      <c r="B97" s="420" t="s">
        <v>127</v>
      </c>
      <c r="C97" s="420"/>
      <c r="E97" s="142"/>
      <c r="F97" s="12"/>
      <c r="G97" s="142"/>
      <c r="H97" s="161"/>
      <c r="I97" s="228"/>
      <c r="J97" s="12"/>
      <c r="K97" s="142"/>
      <c r="L97" s="122"/>
      <c r="M97" s="122"/>
      <c r="N97" s="122"/>
      <c r="O97" s="142"/>
      <c r="P97" s="12"/>
      <c r="Q97" s="12"/>
      <c r="R97" s="12"/>
      <c r="S97" s="12"/>
    </row>
    <row r="98" spans="1:19" ht="30" customHeight="1" x14ac:dyDescent="0.25">
      <c r="A98" s="354"/>
      <c r="B98" s="433"/>
      <c r="C98" s="434"/>
      <c r="D98" s="123" t="s">
        <v>92</v>
      </c>
      <c r="E98" s="98" t="s">
        <v>68</v>
      </c>
      <c r="F98" s="203" t="s">
        <v>93</v>
      </c>
      <c r="G98" s="123" t="s">
        <v>68</v>
      </c>
      <c r="H98" s="242" t="s">
        <v>93</v>
      </c>
      <c r="I98" s="230" t="s">
        <v>139</v>
      </c>
      <c r="J98" s="231" t="s">
        <v>88</v>
      </c>
      <c r="K98" s="123" t="s">
        <v>68</v>
      </c>
      <c r="L98" s="242" t="s">
        <v>93</v>
      </c>
      <c r="M98" s="230" t="s">
        <v>139</v>
      </c>
      <c r="N98" s="231" t="s">
        <v>88</v>
      </c>
      <c r="O98" s="123" t="s">
        <v>68</v>
      </c>
      <c r="P98" s="242" t="s">
        <v>93</v>
      </c>
      <c r="Q98" s="230" t="s">
        <v>139</v>
      </c>
      <c r="R98" s="296" t="s">
        <v>79</v>
      </c>
      <c r="S98" s="100"/>
    </row>
    <row r="99" spans="1:19" ht="14.1" customHeight="1" x14ac:dyDescent="0.25">
      <c r="A99" s="354"/>
      <c r="B99" s="435"/>
      <c r="C99" s="436"/>
      <c r="D99" s="124" t="s">
        <v>107</v>
      </c>
      <c r="E99" s="110" t="s">
        <v>69</v>
      </c>
      <c r="F99" s="240" t="s">
        <v>94</v>
      </c>
      <c r="G99" s="124" t="s">
        <v>69</v>
      </c>
      <c r="H99" s="239" t="s">
        <v>94</v>
      </c>
      <c r="I99" s="129">
        <f>$D$8+2</f>
        <v>2</v>
      </c>
      <c r="J99" s="232" t="s">
        <v>89</v>
      </c>
      <c r="K99" s="124" t="s">
        <v>69</v>
      </c>
      <c r="L99" s="239" t="s">
        <v>94</v>
      </c>
      <c r="M99" s="129">
        <f>$D$8+3</f>
        <v>3</v>
      </c>
      <c r="N99" s="232" t="s">
        <v>89</v>
      </c>
      <c r="O99" s="124" t="s">
        <v>69</v>
      </c>
      <c r="P99" s="239" t="s">
        <v>94</v>
      </c>
      <c r="Q99" s="129">
        <f>$D$8+4</f>
        <v>4</v>
      </c>
      <c r="R99" s="297" t="s">
        <v>78</v>
      </c>
      <c r="S99" s="108"/>
    </row>
    <row r="100" spans="1:19" x14ac:dyDescent="0.25">
      <c r="A100" s="354"/>
      <c r="B100" s="435"/>
      <c r="C100" s="436"/>
      <c r="D100" s="355">
        <f>D8</f>
        <v>0</v>
      </c>
      <c r="E100" s="110"/>
      <c r="F100" s="184" t="s">
        <v>95</v>
      </c>
      <c r="G100" s="124"/>
      <c r="H100" s="110" t="s">
        <v>95</v>
      </c>
      <c r="I100" s="107" t="s">
        <v>97</v>
      </c>
      <c r="J100" s="232"/>
      <c r="K100" s="124"/>
      <c r="L100" s="110" t="s">
        <v>95</v>
      </c>
      <c r="M100" s="107" t="s">
        <v>98</v>
      </c>
      <c r="N100" s="186"/>
      <c r="O100" s="124"/>
      <c r="P100" s="110" t="s">
        <v>95</v>
      </c>
      <c r="Q100" s="107" t="s">
        <v>99</v>
      </c>
      <c r="R100" s="137"/>
      <c r="S100" s="342" t="s">
        <v>37</v>
      </c>
    </row>
    <row r="101" spans="1:19" x14ac:dyDescent="0.25">
      <c r="A101" s="354"/>
      <c r="B101" s="435"/>
      <c r="C101" s="436"/>
      <c r="D101" s="124"/>
      <c r="E101" s="110"/>
      <c r="F101" s="184"/>
      <c r="G101" s="109"/>
      <c r="H101" s="110"/>
      <c r="I101" s="107"/>
      <c r="J101" s="232"/>
      <c r="K101" s="109"/>
      <c r="L101" s="110"/>
      <c r="M101" s="107"/>
      <c r="N101" s="186"/>
      <c r="O101" s="109"/>
      <c r="P101" s="110"/>
      <c r="Q101" s="134"/>
      <c r="R101" s="137"/>
      <c r="S101" s="108"/>
    </row>
    <row r="102" spans="1:19" ht="14.45" customHeight="1" thickBot="1" x14ac:dyDescent="0.3">
      <c r="A102" s="354"/>
      <c r="B102" s="437"/>
      <c r="C102" s="438"/>
      <c r="D102" s="124" t="s">
        <v>0</v>
      </c>
      <c r="E102" s="110" t="s">
        <v>0</v>
      </c>
      <c r="F102" s="184" t="s">
        <v>0</v>
      </c>
      <c r="G102" s="109" t="s">
        <v>0</v>
      </c>
      <c r="H102" s="110" t="s">
        <v>0</v>
      </c>
      <c r="I102" s="233" t="s">
        <v>0</v>
      </c>
      <c r="J102" s="232" t="s">
        <v>0</v>
      </c>
      <c r="K102" s="109" t="s">
        <v>0</v>
      </c>
      <c r="L102" s="110" t="s">
        <v>0</v>
      </c>
      <c r="M102" s="107" t="s">
        <v>0</v>
      </c>
      <c r="N102" s="186" t="s">
        <v>0</v>
      </c>
      <c r="O102" s="109" t="s">
        <v>0</v>
      </c>
      <c r="P102" s="110" t="s">
        <v>0</v>
      </c>
      <c r="Q102" s="134" t="s">
        <v>0</v>
      </c>
      <c r="R102" s="137" t="s">
        <v>0</v>
      </c>
      <c r="S102" s="111"/>
    </row>
    <row r="103" spans="1:19" ht="26.1" customHeight="1" thickBot="1" x14ac:dyDescent="0.3">
      <c r="A103" s="354"/>
      <c r="B103" s="425" t="str">
        <f>"Panoramica DC "&amp;D8&amp;" fino alla riduzione a zero "</f>
        <v xml:space="preserve">Panoramica DC  fino alla riduzione a zero </v>
      </c>
      <c r="C103" s="444"/>
      <c r="D103" s="125">
        <f>F40</f>
        <v>0</v>
      </c>
      <c r="E103" s="115">
        <f>D103*($E$97/100)</f>
        <v>0</v>
      </c>
      <c r="F103" s="185">
        <f>E103+D103</f>
        <v>0</v>
      </c>
      <c r="G103" s="247">
        <f>F103*($G$97/100)</f>
        <v>0</v>
      </c>
      <c r="H103" s="130">
        <f>F103+G103</f>
        <v>0</v>
      </c>
      <c r="I103" s="132">
        <f>IF(I104&lt;ABS(H103),(-H103-I104)/3*(1+$G$97/100),0)</f>
        <v>0</v>
      </c>
      <c r="J103" s="183">
        <f>H103+I103+I104</f>
        <v>0</v>
      </c>
      <c r="K103" s="148">
        <f>J103*($K$97/100)</f>
        <v>0</v>
      </c>
      <c r="L103" s="130">
        <f>K103+J103</f>
        <v>0</v>
      </c>
      <c r="M103" s="132">
        <f>IF(M104&lt;ABS(L103),(-L103-M104)/2,0)</f>
        <v>0</v>
      </c>
      <c r="N103" s="178">
        <f>L103+M103+M104</f>
        <v>0</v>
      </c>
      <c r="O103" s="148">
        <f>N103*($O$97/100)</f>
        <v>0</v>
      </c>
      <c r="P103" s="130">
        <f>O103+N103</f>
        <v>0</v>
      </c>
      <c r="Q103" s="135">
        <f>-P103-Q104</f>
        <v>0</v>
      </c>
      <c r="R103" s="299">
        <f>P103+Q103+Q104+R104</f>
        <v>0</v>
      </c>
      <c r="S103" s="187"/>
    </row>
    <row r="104" spans="1:19" ht="14.1" customHeight="1" x14ac:dyDescent="0.25">
      <c r="A104" s="354"/>
      <c r="B104" s="445" t="s">
        <v>90</v>
      </c>
      <c r="C104" s="446"/>
      <c r="D104" s="162"/>
      <c r="E104" s="162"/>
      <c r="F104" s="162"/>
      <c r="G104" s="162"/>
      <c r="H104" s="2"/>
      <c r="I104" s="224">
        <v>0</v>
      </c>
      <c r="J104" s="162"/>
      <c r="K104" s="162"/>
      <c r="L104" s="2"/>
      <c r="M104" s="224">
        <v>0</v>
      </c>
      <c r="N104" s="162"/>
      <c r="O104" s="162"/>
      <c r="P104" s="2"/>
      <c r="Q104" s="224">
        <v>0</v>
      </c>
      <c r="R104" s="224"/>
      <c r="S104" s="325">
        <f>P103+Q103+Q104</f>
        <v>0</v>
      </c>
    </row>
    <row r="105" spans="1:19" ht="26.1" customHeight="1" x14ac:dyDescent="0.25">
      <c r="A105" s="390"/>
      <c r="B105" s="390"/>
      <c r="C105" s="162"/>
      <c r="D105" s="162"/>
      <c r="E105" s="162"/>
      <c r="F105" s="162"/>
      <c r="G105" s="162"/>
      <c r="H105" s="162"/>
      <c r="I105" s="163" t="s">
        <v>90</v>
      </c>
      <c r="J105" s="162"/>
      <c r="K105" s="162"/>
      <c r="L105" s="162"/>
      <c r="M105" s="163" t="s">
        <v>90</v>
      </c>
      <c r="N105" s="162"/>
      <c r="O105" s="162"/>
      <c r="P105" s="162"/>
      <c r="Q105" s="163" t="s">
        <v>90</v>
      </c>
      <c r="R105" s="163" t="s">
        <v>90</v>
      </c>
    </row>
    <row r="106" spans="1:19" ht="11.45" customHeight="1" thickBot="1" x14ac:dyDescent="0.3">
      <c r="A106" s="354"/>
      <c r="N106" s="162"/>
      <c r="O106" s="162"/>
      <c r="P106" s="162"/>
      <c r="Q106" s="162"/>
      <c r="R106" s="162"/>
      <c r="S106" s="162"/>
    </row>
    <row r="107" spans="1:19" ht="14.1" customHeight="1" thickBot="1" x14ac:dyDescent="0.3">
      <c r="A107" s="354"/>
      <c r="B107" s="429" t="s">
        <v>125</v>
      </c>
      <c r="C107" s="430"/>
      <c r="D107" s="313"/>
      <c r="E107" s="115">
        <f>D107*($E$97/100)</f>
        <v>0</v>
      </c>
      <c r="F107" s="185">
        <f>E107+D107</f>
        <v>0</v>
      </c>
      <c r="G107" s="247">
        <f>F107*($G$97/100)</f>
        <v>0</v>
      </c>
      <c r="H107" s="130">
        <f>F107+G107</f>
        <v>0</v>
      </c>
      <c r="I107" s="132">
        <f>IF(I108&lt;ABS(H107),(-H107-I108)/3*(1+$G$97/100),0)</f>
        <v>0</v>
      </c>
      <c r="J107" s="183">
        <f>H107+I107+I108</f>
        <v>0</v>
      </c>
      <c r="K107" s="148">
        <f>J107*($K$97/100)</f>
        <v>0</v>
      </c>
      <c r="L107" s="130">
        <f>K107+J107</f>
        <v>0</v>
      </c>
      <c r="M107" s="132">
        <f>IF(M108&lt;ABS(L107),(-L107-M108)/2,0)</f>
        <v>0</v>
      </c>
      <c r="N107" s="178">
        <f>L107+M107+M108</f>
        <v>0</v>
      </c>
      <c r="O107" s="148">
        <f>N107*($O$97/100)</f>
        <v>0</v>
      </c>
      <c r="P107" s="130">
        <f>O107+N107</f>
        <v>0</v>
      </c>
      <c r="Q107" s="135">
        <f>-P107-Q108</f>
        <v>0</v>
      </c>
      <c r="R107" s="299">
        <f>P107+Q107+Q108+R108</f>
        <v>0</v>
      </c>
      <c r="S107" s="187"/>
    </row>
    <row r="108" spans="1:19" ht="15.75" thickBot="1" x14ac:dyDescent="0.3">
      <c r="A108" s="354"/>
      <c r="B108" s="431" t="s">
        <v>90</v>
      </c>
      <c r="C108" s="432"/>
      <c r="G108" s="2"/>
      <c r="H108" s="2"/>
      <c r="I108" s="224">
        <v>0</v>
      </c>
      <c r="J108" s="133"/>
      <c r="K108" s="2"/>
      <c r="L108" s="2"/>
      <c r="M108" s="224">
        <v>0</v>
      </c>
      <c r="N108" s="2"/>
      <c r="O108" s="2"/>
      <c r="P108" s="2"/>
      <c r="Q108" s="224">
        <v>0</v>
      </c>
      <c r="R108" s="224"/>
      <c r="S108" s="325">
        <f>P107+Q107+Q108</f>
        <v>0</v>
      </c>
    </row>
    <row r="109" spans="1:19" ht="23.45" customHeight="1" x14ac:dyDescent="0.25">
      <c r="A109" s="354"/>
      <c r="G109" s="2"/>
      <c r="H109" s="2"/>
      <c r="I109" s="163" t="s">
        <v>90</v>
      </c>
      <c r="J109" s="162"/>
      <c r="K109" s="2"/>
      <c r="L109" s="2"/>
      <c r="M109" s="163" t="s">
        <v>90</v>
      </c>
      <c r="N109" s="2"/>
      <c r="O109" s="2"/>
      <c r="P109" s="2"/>
      <c r="Q109" s="163" t="s">
        <v>90</v>
      </c>
      <c r="R109" s="163" t="s">
        <v>90</v>
      </c>
      <c r="S109" s="2"/>
    </row>
    <row r="110" spans="1:19" ht="15.75" thickBot="1" x14ac:dyDescent="0.3">
      <c r="A110" s="354"/>
    </row>
    <row r="111" spans="1:19" ht="14.1" customHeight="1" thickBot="1" x14ac:dyDescent="0.3">
      <c r="A111" s="354"/>
      <c r="B111" s="429" t="s">
        <v>134</v>
      </c>
      <c r="C111" s="430"/>
      <c r="D111" s="313"/>
      <c r="E111" s="115">
        <f>D111*($E$97/100)</f>
        <v>0</v>
      </c>
      <c r="F111" s="185">
        <f>E111+D111</f>
        <v>0</v>
      </c>
      <c r="G111" s="247">
        <f>F111*($G$97/100)</f>
        <v>0</v>
      </c>
      <c r="H111" s="130">
        <f>F111+G111</f>
        <v>0</v>
      </c>
      <c r="I111" s="132">
        <f>IF(I112&lt;ABS(H111),(-H111-I112)/3*(1+$G$97/100),0)</f>
        <v>0</v>
      </c>
      <c r="J111" s="183">
        <f>H111+I111+I112</f>
        <v>0</v>
      </c>
      <c r="K111" s="148">
        <f>J111*($K$97/100)</f>
        <v>0</v>
      </c>
      <c r="L111" s="130">
        <f>K111+J111</f>
        <v>0</v>
      </c>
      <c r="M111" s="132">
        <f>IF(M112&lt;ABS(L111),(-L111-M112)/2,0)</f>
        <v>0</v>
      </c>
      <c r="N111" s="178">
        <f>L111+M111+M112</f>
        <v>0</v>
      </c>
      <c r="O111" s="148">
        <f>N111*($O$97/100)</f>
        <v>0</v>
      </c>
      <c r="P111" s="130">
        <f>O111+N111</f>
        <v>0</v>
      </c>
      <c r="Q111" s="135">
        <f>-P111-Q112</f>
        <v>0</v>
      </c>
      <c r="R111" s="299">
        <f>P111+Q111+Q112+R112</f>
        <v>0</v>
      </c>
      <c r="S111" s="187"/>
    </row>
    <row r="112" spans="1:19" ht="15.75" thickBot="1" x14ac:dyDescent="0.3">
      <c r="A112" s="354"/>
      <c r="B112" s="431" t="s">
        <v>90</v>
      </c>
      <c r="C112" s="432"/>
      <c r="G112" s="2"/>
      <c r="H112" s="2"/>
      <c r="I112" s="224">
        <v>0</v>
      </c>
      <c r="J112" s="133"/>
      <c r="K112" s="2"/>
      <c r="L112" s="2"/>
      <c r="M112" s="224">
        <v>0</v>
      </c>
      <c r="N112" s="2"/>
      <c r="O112" s="2"/>
      <c r="P112" s="2"/>
      <c r="Q112" s="224">
        <v>0</v>
      </c>
      <c r="R112" s="224"/>
      <c r="S112" s="325">
        <f>P111+Q111+Q112</f>
        <v>0</v>
      </c>
    </row>
    <row r="113" spans="1:19" ht="23.45" customHeight="1" x14ac:dyDescent="0.25">
      <c r="A113" s="354"/>
      <c r="G113" s="2"/>
      <c r="H113" s="2"/>
      <c r="I113" s="163" t="s">
        <v>90</v>
      </c>
      <c r="J113" s="162"/>
      <c r="K113" s="2"/>
      <c r="L113" s="2"/>
      <c r="M113" s="163" t="s">
        <v>90</v>
      </c>
      <c r="N113" s="2"/>
      <c r="O113" s="2"/>
      <c r="P113" s="2"/>
      <c r="Q113" s="163" t="s">
        <v>90</v>
      </c>
      <c r="R113" s="163" t="s">
        <v>90</v>
      </c>
      <c r="S113" s="2"/>
    </row>
    <row r="114" spans="1:19" ht="15.75" thickBot="1" x14ac:dyDescent="0.3">
      <c r="A114" s="354"/>
    </row>
    <row r="115" spans="1:19" ht="14.1" customHeight="1" thickBot="1" x14ac:dyDescent="0.3">
      <c r="A115" s="354"/>
      <c r="B115" s="429" t="s">
        <v>135</v>
      </c>
      <c r="C115" s="430"/>
      <c r="D115" s="313"/>
      <c r="E115" s="115">
        <f>D115*($E$97/100)</f>
        <v>0</v>
      </c>
      <c r="F115" s="185">
        <f>E115+D115</f>
        <v>0</v>
      </c>
      <c r="G115" s="247">
        <f>F115*($G$97/100)</f>
        <v>0</v>
      </c>
      <c r="H115" s="130">
        <f>F115+G115</f>
        <v>0</v>
      </c>
      <c r="I115" s="132">
        <f>IF(I116&lt;ABS(H115),(-H115-I116)/3*(1+$G$97/100),0)</f>
        <v>0</v>
      </c>
      <c r="J115" s="183">
        <f>H115+I115+I116</f>
        <v>0</v>
      </c>
      <c r="K115" s="148">
        <f>J115*($K$97/100)</f>
        <v>0</v>
      </c>
      <c r="L115" s="130">
        <f>K115+J115</f>
        <v>0</v>
      </c>
      <c r="M115" s="132">
        <f>IF(M116&lt;ABS(L115),(-L115-M116)/2,0)</f>
        <v>0</v>
      </c>
      <c r="N115" s="178">
        <f>L115+M115+M116</f>
        <v>0</v>
      </c>
      <c r="O115" s="148">
        <f>N115*($O$97/100)</f>
        <v>0</v>
      </c>
      <c r="P115" s="130">
        <f>O115+N115</f>
        <v>0</v>
      </c>
      <c r="Q115" s="135">
        <f>-P115-Q116</f>
        <v>0</v>
      </c>
      <c r="R115" s="299">
        <f>P115+Q115+Q116+R116</f>
        <v>0</v>
      </c>
      <c r="S115" s="187"/>
    </row>
    <row r="116" spans="1:19" ht="15.75" thickBot="1" x14ac:dyDescent="0.3">
      <c r="A116" s="354"/>
      <c r="B116" s="431" t="s">
        <v>90</v>
      </c>
      <c r="C116" s="432"/>
      <c r="G116" s="2"/>
      <c r="H116" s="2"/>
      <c r="I116" s="224">
        <v>0</v>
      </c>
      <c r="J116" s="133"/>
      <c r="K116" s="2"/>
      <c r="L116" s="2"/>
      <c r="M116" s="224">
        <v>0</v>
      </c>
      <c r="N116" s="2"/>
      <c r="O116" s="2"/>
      <c r="P116" s="2"/>
      <c r="Q116" s="224">
        <v>0</v>
      </c>
      <c r="R116" s="224"/>
      <c r="S116" s="325">
        <f>P115+Q115+Q116</f>
        <v>0</v>
      </c>
    </row>
    <row r="117" spans="1:19" ht="23.45" customHeight="1" x14ac:dyDescent="0.25">
      <c r="A117" s="354"/>
      <c r="G117" s="2"/>
      <c r="H117" s="2"/>
      <c r="I117" s="163" t="s">
        <v>90</v>
      </c>
      <c r="J117" s="162"/>
      <c r="K117" s="2"/>
      <c r="L117" s="2"/>
      <c r="M117" s="163" t="s">
        <v>90</v>
      </c>
      <c r="N117" s="2"/>
      <c r="O117" s="2"/>
      <c r="P117" s="2"/>
      <c r="Q117" s="163" t="s">
        <v>90</v>
      </c>
      <c r="R117" s="163" t="s">
        <v>90</v>
      </c>
      <c r="S117" s="2"/>
    </row>
    <row r="118" spans="1:19" ht="15.75" thickBot="1" x14ac:dyDescent="0.3">
      <c r="A118" s="354"/>
    </row>
    <row r="119" spans="1:19" ht="14.1" customHeight="1" thickBot="1" x14ac:dyDescent="0.3">
      <c r="A119" s="354"/>
      <c r="B119" s="429" t="s">
        <v>136</v>
      </c>
      <c r="C119" s="430"/>
      <c r="D119" s="313"/>
      <c r="E119" s="115">
        <f>D119*($E$97/100)</f>
        <v>0</v>
      </c>
      <c r="F119" s="185">
        <f>E119+D119</f>
        <v>0</v>
      </c>
      <c r="G119" s="247">
        <f>F119*($G$97/100)</f>
        <v>0</v>
      </c>
      <c r="H119" s="130">
        <f>F119+G119</f>
        <v>0</v>
      </c>
      <c r="I119" s="132">
        <f>IF(I120&lt;ABS(H119),(-H119-I120)/3*(1+$G$97/100),0)</f>
        <v>0</v>
      </c>
      <c r="J119" s="183">
        <f>H119+I119+I120</f>
        <v>0</v>
      </c>
      <c r="K119" s="148">
        <f>J119*($K$97/100)</f>
        <v>0</v>
      </c>
      <c r="L119" s="130">
        <f>K119+J119</f>
        <v>0</v>
      </c>
      <c r="M119" s="132">
        <f>IF(M120&lt;ABS(L119),(-L119-M120)/2,0)</f>
        <v>0</v>
      </c>
      <c r="N119" s="178">
        <f>L119+M119+M120</f>
        <v>0</v>
      </c>
      <c r="O119" s="148">
        <f>N119*($O$97/100)</f>
        <v>0</v>
      </c>
      <c r="P119" s="130">
        <f>O119+N119</f>
        <v>0</v>
      </c>
      <c r="Q119" s="135">
        <f>-P119-Q120</f>
        <v>0</v>
      </c>
      <c r="R119" s="299">
        <f>P119+Q119+Q120+R120</f>
        <v>0</v>
      </c>
      <c r="S119" s="187"/>
    </row>
    <row r="120" spans="1:19" ht="15.75" thickBot="1" x14ac:dyDescent="0.3">
      <c r="A120" s="354"/>
      <c r="B120" s="431" t="s">
        <v>90</v>
      </c>
      <c r="C120" s="432"/>
      <c r="G120" s="2"/>
      <c r="H120" s="2"/>
      <c r="I120" s="224">
        <v>0</v>
      </c>
      <c r="J120" s="133"/>
      <c r="K120" s="2"/>
      <c r="L120" s="2"/>
      <c r="M120" s="224">
        <v>0</v>
      </c>
      <c r="N120" s="2"/>
      <c r="O120" s="2"/>
      <c r="P120" s="2"/>
      <c r="Q120" s="224">
        <v>0</v>
      </c>
      <c r="R120" s="224"/>
      <c r="S120" s="325">
        <f>P119+Q119+Q120</f>
        <v>0</v>
      </c>
    </row>
    <row r="121" spans="1:19" ht="23.45" customHeight="1" x14ac:dyDescent="0.25">
      <c r="A121" s="354"/>
      <c r="G121" s="2"/>
      <c r="H121" s="2"/>
      <c r="I121" s="163" t="s">
        <v>90</v>
      </c>
      <c r="J121" s="162"/>
      <c r="K121" s="2"/>
      <c r="L121" s="2"/>
      <c r="M121" s="163" t="s">
        <v>90</v>
      </c>
      <c r="N121" s="2"/>
      <c r="O121" s="2"/>
      <c r="P121" s="2"/>
      <c r="Q121" s="163" t="s">
        <v>90</v>
      </c>
      <c r="R121" s="163" t="s">
        <v>90</v>
      </c>
      <c r="S121" s="2"/>
    </row>
    <row r="122" spans="1:19" ht="15.75" thickBot="1" x14ac:dyDescent="0.3">
      <c r="A122" s="354"/>
    </row>
    <row r="123" spans="1:19" ht="14.1" customHeight="1" thickBot="1" x14ac:dyDescent="0.3">
      <c r="A123" s="354"/>
      <c r="B123" s="429" t="s">
        <v>137</v>
      </c>
      <c r="C123" s="430"/>
      <c r="D123" s="313"/>
      <c r="E123" s="115">
        <f>D123*($E$97/100)</f>
        <v>0</v>
      </c>
      <c r="F123" s="185">
        <f>E123+D123</f>
        <v>0</v>
      </c>
      <c r="G123" s="247">
        <f>F123*($G$97/100)</f>
        <v>0</v>
      </c>
      <c r="H123" s="130">
        <f>F123+G123</f>
        <v>0</v>
      </c>
      <c r="I123" s="132">
        <f>IF(I124&lt;ABS(H123),(-H123-I124)/3*(1+$G$97/100),0)</f>
        <v>0</v>
      </c>
      <c r="J123" s="183">
        <f>H123+I123+I124</f>
        <v>0</v>
      </c>
      <c r="K123" s="148">
        <f>J123*($K$97/100)</f>
        <v>0</v>
      </c>
      <c r="L123" s="130">
        <f>K123+J123</f>
        <v>0</v>
      </c>
      <c r="M123" s="132">
        <f>IF(M124&lt;ABS(L123),(-L123-M124)/2,0)</f>
        <v>0</v>
      </c>
      <c r="N123" s="178">
        <f>L123+M123+M124</f>
        <v>0</v>
      </c>
      <c r="O123" s="148">
        <f>N123*($O$97/100)</f>
        <v>0</v>
      </c>
      <c r="P123" s="130">
        <f>O123+N123</f>
        <v>0</v>
      </c>
      <c r="Q123" s="135">
        <f>-P123-Q124</f>
        <v>0</v>
      </c>
      <c r="R123" s="299">
        <f>P123+Q123+Q124+R124</f>
        <v>0</v>
      </c>
      <c r="S123" s="187"/>
    </row>
    <row r="124" spans="1:19" ht="15.75" thickBot="1" x14ac:dyDescent="0.3">
      <c r="A124" s="354"/>
      <c r="B124" s="431" t="s">
        <v>90</v>
      </c>
      <c r="C124" s="432"/>
      <c r="G124" s="2"/>
      <c r="H124" s="2"/>
      <c r="I124" s="224">
        <v>0</v>
      </c>
      <c r="J124" s="133"/>
      <c r="K124" s="2"/>
      <c r="L124" s="2"/>
      <c r="M124" s="224">
        <v>0</v>
      </c>
      <c r="N124" s="2"/>
      <c r="O124" s="2"/>
      <c r="P124" s="2"/>
      <c r="Q124" s="224">
        <v>0</v>
      </c>
      <c r="R124" s="224"/>
      <c r="S124" s="325">
        <f>P123+Q123+Q124</f>
        <v>0</v>
      </c>
    </row>
    <row r="125" spans="1:19" ht="23.45" customHeight="1" x14ac:dyDescent="0.25">
      <c r="A125" s="354"/>
      <c r="G125" s="2"/>
      <c r="H125" s="2"/>
      <c r="I125" s="163" t="s">
        <v>90</v>
      </c>
      <c r="J125" s="162"/>
      <c r="K125" s="2"/>
      <c r="L125" s="2"/>
      <c r="M125" s="163" t="s">
        <v>90</v>
      </c>
      <c r="N125" s="2"/>
      <c r="O125" s="2"/>
      <c r="P125" s="2"/>
      <c r="Q125" s="163" t="s">
        <v>90</v>
      </c>
      <c r="R125" s="163" t="s">
        <v>90</v>
      </c>
      <c r="S125" s="2"/>
    </row>
    <row r="126" spans="1:19" ht="15.75" thickBot="1" x14ac:dyDescent="0.3">
      <c r="A126" s="354"/>
    </row>
    <row r="127" spans="1:19" ht="14.1" customHeight="1" thickBot="1" x14ac:dyDescent="0.3">
      <c r="A127" s="354"/>
      <c r="B127" s="429" t="s">
        <v>138</v>
      </c>
      <c r="C127" s="430"/>
      <c r="D127" s="313"/>
      <c r="E127" s="115">
        <f>D127*($E$97/100)</f>
        <v>0</v>
      </c>
      <c r="F127" s="185">
        <f>E127+D127</f>
        <v>0</v>
      </c>
      <c r="G127" s="247">
        <f>F127*($G$97/100)</f>
        <v>0</v>
      </c>
      <c r="H127" s="130">
        <f>F127+G127</f>
        <v>0</v>
      </c>
      <c r="I127" s="132">
        <f>IF(I128&lt;ABS(H127),(-H127-I128)/3*(1+$G$97/100),0)</f>
        <v>0</v>
      </c>
      <c r="J127" s="183">
        <f>H127+I127+I128</f>
        <v>0</v>
      </c>
      <c r="K127" s="148">
        <f>J127*($K$97/100)</f>
        <v>0</v>
      </c>
      <c r="L127" s="130">
        <f>K127+J127</f>
        <v>0</v>
      </c>
      <c r="M127" s="132">
        <f>IF(M128&lt;ABS(L127),(-L127-M128)/2,0)</f>
        <v>0</v>
      </c>
      <c r="N127" s="178">
        <f>L127+M127+M128</f>
        <v>0</v>
      </c>
      <c r="O127" s="148">
        <f>N127*($O$97/100)</f>
        <v>0</v>
      </c>
      <c r="P127" s="130">
        <f>O127+N127</f>
        <v>0</v>
      </c>
      <c r="Q127" s="135">
        <f>-P127-Q128</f>
        <v>0</v>
      </c>
      <c r="R127" s="299">
        <f>P127+Q127+Q128+R128</f>
        <v>0</v>
      </c>
      <c r="S127" s="187"/>
    </row>
    <row r="128" spans="1:19" ht="15.75" thickBot="1" x14ac:dyDescent="0.3">
      <c r="A128" s="354"/>
      <c r="B128" s="431" t="s">
        <v>90</v>
      </c>
      <c r="C128" s="432"/>
      <c r="G128" s="2"/>
      <c r="H128" s="2"/>
      <c r="I128" s="224">
        <v>0</v>
      </c>
      <c r="J128" s="133"/>
      <c r="K128" s="2"/>
      <c r="L128" s="2"/>
      <c r="M128" s="224">
        <v>0</v>
      </c>
      <c r="N128" s="2"/>
      <c r="O128" s="2"/>
      <c r="P128" s="2"/>
      <c r="Q128" s="224">
        <v>0</v>
      </c>
      <c r="R128" s="224"/>
      <c r="S128" s="325">
        <f>P127+Q127+Q128</f>
        <v>0</v>
      </c>
    </row>
    <row r="129" spans="1:20" ht="23.45" customHeight="1" x14ac:dyDescent="0.25">
      <c r="A129" s="354"/>
      <c r="G129" s="2"/>
      <c r="H129" s="2"/>
      <c r="I129" s="163" t="s">
        <v>90</v>
      </c>
      <c r="J129" s="162"/>
      <c r="K129" s="2"/>
      <c r="L129" s="2"/>
      <c r="M129" s="163" t="s">
        <v>90</v>
      </c>
      <c r="N129" s="2"/>
      <c r="O129" s="2"/>
      <c r="P129" s="2"/>
      <c r="Q129" s="163" t="s">
        <v>90</v>
      </c>
      <c r="R129" s="163" t="s">
        <v>90</v>
      </c>
      <c r="S129" s="2"/>
    </row>
    <row r="130" spans="1:20" ht="10.5" customHeight="1" x14ac:dyDescent="0.25">
      <c r="A130" s="354"/>
      <c r="G130" s="2"/>
      <c r="H130" s="2"/>
      <c r="I130" s="167"/>
      <c r="J130" s="162"/>
      <c r="K130" s="2"/>
      <c r="L130" s="2"/>
      <c r="M130" s="167"/>
      <c r="N130" s="2"/>
      <c r="O130" s="2"/>
      <c r="P130" s="2"/>
      <c r="Q130" s="167"/>
      <c r="R130" s="167"/>
      <c r="S130" s="2"/>
    </row>
    <row r="131" spans="1:20" ht="15.95" customHeight="1" x14ac:dyDescent="0.25">
      <c r="A131" s="394"/>
      <c r="B131" s="418" t="s">
        <v>126</v>
      </c>
      <c r="C131" s="419" t="s">
        <v>1</v>
      </c>
      <c r="D131" s="308">
        <f>D107+D111+D115+D119+D123+D127-D103</f>
        <v>0</v>
      </c>
      <c r="E131" s="308">
        <f t="shared" ref="E131:H131" si="5">E107+E111+E115+E119+E123+E127-E103</f>
        <v>0</v>
      </c>
      <c r="F131" s="308">
        <f t="shared" si="5"/>
        <v>0</v>
      </c>
      <c r="G131" s="308">
        <f t="shared" si="5"/>
        <v>0</v>
      </c>
      <c r="H131" s="308">
        <f t="shared" si="5"/>
        <v>0</v>
      </c>
      <c r="I131" s="308">
        <f>I107+I111+I115+I119+I123+I127-I103</f>
        <v>0</v>
      </c>
      <c r="J131" s="308">
        <f t="shared" ref="J131:L131" si="6">J107+J111+J115+J119+J123+J127-J103</f>
        <v>0</v>
      </c>
      <c r="K131" s="308">
        <f t="shared" si="6"/>
        <v>0</v>
      </c>
      <c r="L131" s="308">
        <f t="shared" si="6"/>
        <v>0</v>
      </c>
      <c r="M131" s="308">
        <f>M107+M111+M115+M119+M123+M127-M103</f>
        <v>0</v>
      </c>
      <c r="N131" s="308">
        <f t="shared" ref="N131:P131" si="7">N107+N111+N115+N119+N123+N127-N103</f>
        <v>0</v>
      </c>
      <c r="O131" s="308">
        <f t="shared" si="7"/>
        <v>0</v>
      </c>
      <c r="P131" s="308">
        <f t="shared" si="7"/>
        <v>0</v>
      </c>
      <c r="Q131" s="308">
        <f>Q107+Q111+Q115+Q119+Q123+Q127-Q103</f>
        <v>0</v>
      </c>
      <c r="R131" s="308">
        <f>R107+R111+R115+R119+R123+R127-R103</f>
        <v>0</v>
      </c>
      <c r="S131" s="2"/>
    </row>
    <row r="132" spans="1:20" ht="15.95" customHeight="1" x14ac:dyDescent="0.25">
      <c r="A132" s="394"/>
      <c r="B132" s="396"/>
      <c r="C132" s="311"/>
      <c r="D132" s="312"/>
      <c r="E132" s="312"/>
      <c r="F132" s="312"/>
      <c r="G132" s="312"/>
      <c r="H132" s="312"/>
      <c r="I132" s="308">
        <f>I108+I112+I116+I120+I124+I128-I104</f>
        <v>0</v>
      </c>
      <c r="J132" s="162"/>
      <c r="K132" s="2"/>
      <c r="L132" s="2"/>
      <c r="M132" s="308">
        <f>M108+M112+M116+M120+M124+M128-M104</f>
        <v>0</v>
      </c>
      <c r="N132" s="2"/>
      <c r="O132" s="2"/>
      <c r="P132" s="2"/>
      <c r="Q132" s="308">
        <f>Q108+Q112+Q116+Q120+Q124+Q128-Q104</f>
        <v>0</v>
      </c>
      <c r="R132" s="308">
        <f>R108+R112+R116+R120+R124+R128-R104</f>
        <v>0</v>
      </c>
      <c r="S132" s="2"/>
    </row>
    <row r="133" spans="1:20" ht="24.75" customHeight="1" x14ac:dyDescent="0.25">
      <c r="A133" s="394"/>
      <c r="B133" s="396"/>
      <c r="C133" s="311"/>
      <c r="D133" s="312"/>
      <c r="E133" s="312"/>
      <c r="F133" s="312"/>
      <c r="G133" s="312"/>
      <c r="H133" s="312"/>
      <c r="I133" s="163" t="s">
        <v>90</v>
      </c>
      <c r="J133" s="162"/>
      <c r="K133" s="2"/>
      <c r="L133" s="2"/>
      <c r="M133" s="163" t="s">
        <v>90</v>
      </c>
      <c r="N133" s="2"/>
      <c r="O133" s="2"/>
      <c r="P133" s="2"/>
      <c r="Q133" s="163" t="s">
        <v>90</v>
      </c>
      <c r="R133" s="163" t="s">
        <v>90</v>
      </c>
      <c r="S133" s="2"/>
    </row>
    <row r="134" spans="1:20" x14ac:dyDescent="0.25">
      <c r="A134" s="354"/>
    </row>
    <row r="135" spans="1:20" s="91" customFormat="1" ht="28.5" customHeight="1" x14ac:dyDescent="0.25">
      <c r="A135" s="88" t="s">
        <v>166</v>
      </c>
      <c r="B135" s="320"/>
      <c r="C135" s="89"/>
      <c r="D135" s="89"/>
      <c r="E135" s="89"/>
      <c r="F135" s="89"/>
      <c r="G135" s="89"/>
      <c r="H135" s="89"/>
      <c r="I135" s="89"/>
      <c r="J135" s="89"/>
      <c r="K135" s="89"/>
      <c r="L135" s="89"/>
      <c r="M135" s="89"/>
      <c r="N135" s="89"/>
      <c r="O135" s="89"/>
      <c r="P135" s="89"/>
      <c r="Q135" s="89"/>
      <c r="R135" s="89"/>
      <c r="S135" s="89"/>
      <c r="T135" s="89"/>
    </row>
    <row r="136" spans="1:20" x14ac:dyDescent="0.25">
      <c r="A136" s="354"/>
    </row>
    <row r="137" spans="1:20" ht="15.75" x14ac:dyDescent="0.25">
      <c r="A137" s="354"/>
      <c r="B137" s="420" t="s">
        <v>166</v>
      </c>
      <c r="C137" s="420"/>
      <c r="D137" s="76" t="s">
        <v>5</v>
      </c>
      <c r="E137" s="76" t="s">
        <v>2</v>
      </c>
      <c r="F137" s="12" t="s">
        <v>3</v>
      </c>
      <c r="G137" s="12" t="s">
        <v>4</v>
      </c>
      <c r="H137" s="12" t="s">
        <v>6</v>
      </c>
    </row>
    <row r="138" spans="1:20" ht="16.5" thickBot="1" x14ac:dyDescent="0.3">
      <c r="A138" s="354"/>
      <c r="B138" s="315"/>
      <c r="C138" s="315"/>
      <c r="D138" s="318" t="s">
        <v>102</v>
      </c>
      <c r="E138" s="439" t="s">
        <v>106</v>
      </c>
      <c r="F138" s="440"/>
      <c r="G138" s="12"/>
      <c r="H138" s="12"/>
    </row>
    <row r="139" spans="1:20" ht="34.5" customHeight="1" x14ac:dyDescent="0.25">
      <c r="A139" s="354"/>
      <c r="B139" s="421"/>
      <c r="C139" s="422"/>
      <c r="D139" s="107" t="s">
        <v>103</v>
      </c>
      <c r="E139" s="110" t="s">
        <v>105</v>
      </c>
      <c r="F139" s="319" t="s">
        <v>109</v>
      </c>
      <c r="G139" s="99" t="s">
        <v>104</v>
      </c>
      <c r="H139" s="194" t="s">
        <v>104</v>
      </c>
    </row>
    <row r="140" spans="1:20" x14ac:dyDescent="0.25">
      <c r="A140" s="354"/>
      <c r="B140" s="423"/>
      <c r="C140" s="424"/>
      <c r="D140" s="188"/>
      <c r="E140" s="129">
        <f>$D$8</f>
        <v>0</v>
      </c>
      <c r="F140" s="129">
        <f>$D$8</f>
        <v>0</v>
      </c>
      <c r="G140" s="129">
        <f>$D$8+1</f>
        <v>1</v>
      </c>
      <c r="H140" s="221">
        <f>$D$8+2</f>
        <v>2</v>
      </c>
    </row>
    <row r="141" spans="1:20" ht="15.75" thickBot="1" x14ac:dyDescent="0.3">
      <c r="A141" s="354"/>
      <c r="B141" s="423"/>
      <c r="C141" s="424"/>
      <c r="D141" s="124" t="s">
        <v>0</v>
      </c>
      <c r="E141" s="110" t="s">
        <v>0</v>
      </c>
      <c r="F141" s="157" t="s">
        <v>0</v>
      </c>
      <c r="G141" s="107" t="s">
        <v>0</v>
      </c>
      <c r="H141" s="195" t="s">
        <v>0</v>
      </c>
    </row>
    <row r="142" spans="1:20" ht="15.75" thickBot="1" x14ac:dyDescent="0.3">
      <c r="A142" s="354"/>
      <c r="B142" s="425" t="s">
        <v>100</v>
      </c>
      <c r="C142" s="426"/>
      <c r="D142" s="201"/>
      <c r="E142" s="166">
        <f>SUM(E144:E146)</f>
        <v>0</v>
      </c>
      <c r="F142" s="125">
        <f>D103</f>
        <v>0</v>
      </c>
      <c r="G142" s="248">
        <f>SUM(G144:G147)</f>
        <v>0</v>
      </c>
      <c r="H142" s="249">
        <f>SUM(H143:H145)+H147</f>
        <v>0</v>
      </c>
    </row>
    <row r="143" spans="1:20" ht="15.75" thickBot="1" x14ac:dyDescent="0.3">
      <c r="A143" s="354"/>
      <c r="B143" s="427" t="str">
        <f>"di cui t ["&amp;$D$8&amp;"]"</f>
        <v>di cui t []</v>
      </c>
      <c r="C143" s="428"/>
      <c r="D143" s="190"/>
      <c r="E143" s="190"/>
      <c r="F143" s="190"/>
      <c r="G143" s="190"/>
      <c r="H143" s="200"/>
    </row>
    <row r="144" spans="1:20" ht="15.75" thickBot="1" x14ac:dyDescent="0.3">
      <c r="A144" s="354"/>
      <c r="B144" s="427" t="str">
        <f>"di cui t-1 ["&amp;$D$8-1&amp;"]"</f>
        <v>di cui t-1 [-1]</v>
      </c>
      <c r="C144" s="428"/>
      <c r="D144" s="189"/>
      <c r="E144" s="191"/>
      <c r="F144" s="189"/>
      <c r="G144" s="192"/>
      <c r="H144" s="196"/>
    </row>
    <row r="145" spans="1:8" ht="15.75" thickBot="1" x14ac:dyDescent="0.3">
      <c r="A145" s="354"/>
      <c r="B145" s="427" t="str">
        <f>"di cui t-2 ["&amp;$D$8-2&amp;"]"</f>
        <v>di cui t-2 [-2]</v>
      </c>
      <c r="C145" s="428"/>
      <c r="D145" s="189"/>
      <c r="E145" s="191"/>
      <c r="F145" s="189"/>
      <c r="G145" s="192"/>
      <c r="H145" s="196"/>
    </row>
    <row r="146" spans="1:8" ht="15.75" thickBot="1" x14ac:dyDescent="0.3">
      <c r="A146" s="354"/>
      <c r="B146" s="427" t="str">
        <f>"di cui t-3 ["&amp;$D$8-3&amp;"]"</f>
        <v>di cui t-3 [-3]</v>
      </c>
      <c r="C146" s="428"/>
      <c r="D146" s="197"/>
      <c r="E146" s="198"/>
      <c r="F146" s="197"/>
      <c r="G146" s="198"/>
      <c r="H146" s="199"/>
    </row>
    <row r="147" spans="1:8" ht="15.75" thickBot="1" x14ac:dyDescent="0.3">
      <c r="A147" s="354"/>
      <c r="B147" s="405" t="s">
        <v>101</v>
      </c>
      <c r="C147" s="406"/>
      <c r="D147" s="2"/>
      <c r="E147" s="2"/>
      <c r="F147" s="2"/>
      <c r="G147" s="391"/>
      <c r="H147" s="392"/>
    </row>
    <row r="148" spans="1:8" x14ac:dyDescent="0.25">
      <c r="A148" s="354"/>
    </row>
    <row r="149" spans="1:8" x14ac:dyDescent="0.25">
      <c r="A149" s="354"/>
    </row>
    <row r="150" spans="1:8" x14ac:dyDescent="0.25">
      <c r="A150" s="354"/>
    </row>
    <row r="151" spans="1:8" x14ac:dyDescent="0.25">
      <c r="A151" s="354"/>
    </row>
    <row r="152" spans="1:8" x14ac:dyDescent="0.25">
      <c r="A152" s="354"/>
    </row>
    <row r="153" spans="1:8" x14ac:dyDescent="0.25">
      <c r="A153" s="354"/>
    </row>
    <row r="154" spans="1:8" x14ac:dyDescent="0.25">
      <c r="A154" s="354"/>
    </row>
    <row r="155" spans="1:8" x14ac:dyDescent="0.25">
      <c r="A155" s="354"/>
    </row>
    <row r="156" spans="1:8" x14ac:dyDescent="0.25">
      <c r="A156" s="354"/>
    </row>
    <row r="157" spans="1:8" x14ac:dyDescent="0.25">
      <c r="A157" s="354"/>
    </row>
    <row r="158" spans="1:8" x14ac:dyDescent="0.25">
      <c r="A158" s="354"/>
    </row>
    <row r="159" spans="1:8" x14ac:dyDescent="0.25">
      <c r="A159" s="354"/>
    </row>
    <row r="160" spans="1:8" x14ac:dyDescent="0.25">
      <c r="A160" s="354"/>
    </row>
    <row r="161" spans="1:1" x14ac:dyDescent="0.25">
      <c r="A161" s="354"/>
    </row>
    <row r="162" spans="1:1" x14ac:dyDescent="0.25">
      <c r="A162" s="354"/>
    </row>
    <row r="163" spans="1:1" x14ac:dyDescent="0.25">
      <c r="A163" s="354"/>
    </row>
    <row r="164" spans="1:1" x14ac:dyDescent="0.25">
      <c r="A164" s="354"/>
    </row>
    <row r="165" spans="1:1" x14ac:dyDescent="0.25">
      <c r="A165" s="354"/>
    </row>
    <row r="166" spans="1:1" x14ac:dyDescent="0.25">
      <c r="A166" s="354"/>
    </row>
    <row r="167" spans="1:1" x14ac:dyDescent="0.25">
      <c r="A167" s="354"/>
    </row>
    <row r="168" spans="1:1" x14ac:dyDescent="0.25">
      <c r="A168" s="354"/>
    </row>
    <row r="169" spans="1:1" x14ac:dyDescent="0.25">
      <c r="A169" s="354"/>
    </row>
    <row r="170" spans="1:1" x14ac:dyDescent="0.25">
      <c r="A170" s="354"/>
    </row>
    <row r="171" spans="1:1" x14ac:dyDescent="0.25">
      <c r="A171" s="354"/>
    </row>
    <row r="172" spans="1:1" x14ac:dyDescent="0.25">
      <c r="A172" s="354"/>
    </row>
    <row r="173" spans="1:1" x14ac:dyDescent="0.25">
      <c r="A173" s="354"/>
    </row>
    <row r="174" spans="1:1" x14ac:dyDescent="0.25">
      <c r="A174" s="354"/>
    </row>
    <row r="175" spans="1:1" x14ac:dyDescent="0.25">
      <c r="A175" s="354"/>
    </row>
    <row r="176" spans="1:1" x14ac:dyDescent="0.25">
      <c r="A176" s="354"/>
    </row>
    <row r="177" spans="1:1" x14ac:dyDescent="0.25">
      <c r="A177" s="354"/>
    </row>
    <row r="178" spans="1:1" x14ac:dyDescent="0.25">
      <c r="A178" s="354"/>
    </row>
    <row r="179" spans="1:1" x14ac:dyDescent="0.25">
      <c r="A179" s="354"/>
    </row>
    <row r="180" spans="1:1" x14ac:dyDescent="0.25">
      <c r="A180" s="354"/>
    </row>
    <row r="181" spans="1:1" x14ac:dyDescent="0.25">
      <c r="A181" s="354"/>
    </row>
    <row r="182" spans="1:1" x14ac:dyDescent="0.25">
      <c r="A182" s="354"/>
    </row>
    <row r="183" spans="1:1" x14ac:dyDescent="0.25">
      <c r="A183" s="354"/>
    </row>
  </sheetData>
  <mergeCells count="68">
    <mergeCell ref="D54:D55"/>
    <mergeCell ref="C16:D16"/>
    <mergeCell ref="G15:I15"/>
    <mergeCell ref="G16:I16"/>
    <mergeCell ref="G17:I17"/>
    <mergeCell ref="G36:I36"/>
    <mergeCell ref="G25:I25"/>
    <mergeCell ref="B43:C43"/>
    <mergeCell ref="B53:C53"/>
    <mergeCell ref="G37:I37"/>
    <mergeCell ref="G40:I40"/>
    <mergeCell ref="B97:C97"/>
    <mergeCell ref="G23:I23"/>
    <mergeCell ref="G18:I18"/>
    <mergeCell ref="G19:I19"/>
    <mergeCell ref="G20:I20"/>
    <mergeCell ref="G21:I21"/>
    <mergeCell ref="G22:I22"/>
    <mergeCell ref="B65:C65"/>
    <mergeCell ref="G26:I26"/>
    <mergeCell ref="B56:C56"/>
    <mergeCell ref="B57:C59"/>
    <mergeCell ref="G24:I24"/>
    <mergeCell ref="B85:C85"/>
    <mergeCell ref="B60:C60"/>
    <mergeCell ref="B61:C61"/>
    <mergeCell ref="G35:I35"/>
    <mergeCell ref="E138:F138"/>
    <mergeCell ref="B64:C64"/>
    <mergeCell ref="B123:C123"/>
    <mergeCell ref="G31:I31"/>
    <mergeCell ref="B103:C103"/>
    <mergeCell ref="B104:C104"/>
    <mergeCell ref="B68:C68"/>
    <mergeCell ref="B69:C69"/>
    <mergeCell ref="B72:C72"/>
    <mergeCell ref="B73:C73"/>
    <mergeCell ref="B88:C88"/>
    <mergeCell ref="B76:C76"/>
    <mergeCell ref="B77:C77"/>
    <mergeCell ref="B80:C80"/>
    <mergeCell ref="B81:C81"/>
    <mergeCell ref="B84:C84"/>
    <mergeCell ref="B98:C102"/>
    <mergeCell ref="B146:C146"/>
    <mergeCell ref="B128:C128"/>
    <mergeCell ref="B107:C107"/>
    <mergeCell ref="B108:C108"/>
    <mergeCell ref="B111:C111"/>
    <mergeCell ref="B112:C112"/>
    <mergeCell ref="B115:C115"/>
    <mergeCell ref="B116:C116"/>
    <mergeCell ref="B147:C147"/>
    <mergeCell ref="B31:D31"/>
    <mergeCell ref="B35:E35"/>
    <mergeCell ref="B36:E36"/>
    <mergeCell ref="B40:C40"/>
    <mergeCell ref="B131:C131"/>
    <mergeCell ref="B137:C137"/>
    <mergeCell ref="B139:C141"/>
    <mergeCell ref="B142:C142"/>
    <mergeCell ref="B143:C143"/>
    <mergeCell ref="B144:C144"/>
    <mergeCell ref="B119:C119"/>
    <mergeCell ref="B120:C120"/>
    <mergeCell ref="B145:C145"/>
    <mergeCell ref="B124:C124"/>
    <mergeCell ref="B127:C127"/>
  </mergeCells>
  <conditionalFormatting sqref="B35">
    <cfRule type="expression" dxfId="205" priority="647" stopIfTrue="1">
      <formula>AND($F$35="",$F$35=0)</formula>
    </cfRule>
    <cfRule type="expression" dxfId="204" priority="646" stopIfTrue="1">
      <formula>AND($F$35&lt;&gt;"",$F$35&lt;&gt;0)</formula>
    </cfRule>
  </conditionalFormatting>
  <conditionalFormatting sqref="B36">
    <cfRule type="expression" dxfId="203" priority="237" stopIfTrue="1">
      <formula>AND($F$36="",$F$36=0)</formula>
    </cfRule>
    <cfRule type="expression" dxfId="202" priority="236" stopIfTrue="1">
      <formula>AND($F$36&lt;&gt;"",$F$36&lt;&gt;0)</formula>
    </cfRule>
  </conditionalFormatting>
  <conditionalFormatting sqref="D2">
    <cfRule type="cellIs" dxfId="201" priority="776" operator="greaterThan">
      <formula>2023</formula>
    </cfRule>
  </conditionalFormatting>
  <conditionalFormatting sqref="D43">
    <cfRule type="cellIs" dxfId="200" priority="775" operator="lessThan">
      <formula>2025</formula>
    </cfRule>
  </conditionalFormatting>
  <conditionalFormatting sqref="E140:H140">
    <cfRule type="cellIs" dxfId="199" priority="746" operator="lessThan">
      <formula>2000</formula>
    </cfRule>
  </conditionalFormatting>
  <conditionalFormatting sqref="F94">
    <cfRule type="expression" dxfId="198" priority="97">
      <formula>$D$8&lt;=2022</formula>
    </cfRule>
  </conditionalFormatting>
  <conditionalFormatting sqref="G142">
    <cfRule type="cellIs" dxfId="197" priority="754" stopIfTrue="1" operator="notEqual">
      <formula>0</formula>
    </cfRule>
  </conditionalFormatting>
  <conditionalFormatting sqref="G144:G145">
    <cfRule type="cellIs" dxfId="196" priority="749" stopIfTrue="1" operator="notEqual">
      <formula>0</formula>
    </cfRule>
  </conditionalFormatting>
  <conditionalFormatting sqref="G147:H147">
    <cfRule type="cellIs" dxfId="195" priority="336" stopIfTrue="1" operator="notEqual">
      <formula>0</formula>
    </cfRule>
  </conditionalFormatting>
  <conditionalFormatting sqref="H94">
    <cfRule type="expression" dxfId="194" priority="96">
      <formula>$D$8&lt;=2022</formula>
    </cfRule>
  </conditionalFormatting>
  <conditionalFormatting sqref="H142:H145">
    <cfRule type="cellIs" dxfId="193" priority="748" stopIfTrue="1" operator="notEqual">
      <formula>0</formula>
    </cfRule>
  </conditionalFormatting>
  <conditionalFormatting sqref="H64:J64">
    <cfRule type="cellIs" dxfId="192" priority="537" stopIfTrue="1" operator="notEqual">
      <formula>0</formula>
    </cfRule>
  </conditionalFormatting>
  <conditionalFormatting sqref="H68:J68">
    <cfRule type="cellIs" dxfId="191" priority="489" stopIfTrue="1" operator="notEqual">
      <formula>0</formula>
    </cfRule>
  </conditionalFormatting>
  <conditionalFormatting sqref="H72:J72">
    <cfRule type="cellIs" dxfId="190" priority="488" stopIfTrue="1" operator="notEqual">
      <formula>0</formula>
    </cfRule>
  </conditionalFormatting>
  <conditionalFormatting sqref="H76:J76">
    <cfRule type="cellIs" dxfId="189" priority="487" stopIfTrue="1" operator="notEqual">
      <formula>0</formula>
    </cfRule>
  </conditionalFormatting>
  <conditionalFormatting sqref="H80:J80">
    <cfRule type="cellIs" dxfId="188" priority="486" stopIfTrue="1" operator="notEqual">
      <formula>0</formula>
    </cfRule>
  </conditionalFormatting>
  <conditionalFormatting sqref="H84:J84">
    <cfRule type="cellIs" dxfId="187" priority="485" stopIfTrue="1" operator="notEqual">
      <formula>0</formula>
    </cfRule>
  </conditionalFormatting>
  <conditionalFormatting sqref="H103:J103">
    <cfRule type="cellIs" dxfId="186" priority="709" stopIfTrue="1" operator="notEqual">
      <formula>0</formula>
    </cfRule>
  </conditionalFormatting>
  <conditionalFormatting sqref="H107:J107">
    <cfRule type="cellIs" dxfId="185" priority="92" stopIfTrue="1" operator="notEqual">
      <formula>0</formula>
    </cfRule>
  </conditionalFormatting>
  <conditionalFormatting sqref="H111:J111">
    <cfRule type="cellIs" dxfId="184" priority="91" stopIfTrue="1" operator="notEqual">
      <formula>0</formula>
    </cfRule>
  </conditionalFormatting>
  <conditionalFormatting sqref="H115:J115">
    <cfRule type="cellIs" dxfId="183" priority="90" stopIfTrue="1" operator="notEqual">
      <formula>0</formula>
    </cfRule>
  </conditionalFormatting>
  <conditionalFormatting sqref="H119:J119">
    <cfRule type="cellIs" dxfId="182" priority="89" stopIfTrue="1" operator="notEqual">
      <formula>0</formula>
    </cfRule>
  </conditionalFormatting>
  <conditionalFormatting sqref="H123:J123">
    <cfRule type="cellIs" dxfId="181" priority="88" stopIfTrue="1" operator="notEqual">
      <formula>0</formula>
    </cfRule>
  </conditionalFormatting>
  <conditionalFormatting sqref="H127:J127">
    <cfRule type="cellIs" dxfId="180" priority="87" stopIfTrue="1" operator="notEqual">
      <formula>0</formula>
    </cfRule>
  </conditionalFormatting>
  <conditionalFormatting sqref="I99">
    <cfRule type="cellIs" dxfId="179" priority="759" operator="lessThan">
      <formula>2000</formula>
    </cfRule>
  </conditionalFormatting>
  <conditionalFormatting sqref="I104">
    <cfRule type="expression" dxfId="178" priority="52">
      <formula>H103&gt;=0</formula>
    </cfRule>
    <cfRule type="expression" dxfId="177" priority="51">
      <formula>AND(I104&gt; -H103, I104 &lt;&gt; 0)</formula>
    </cfRule>
  </conditionalFormatting>
  <conditionalFormatting sqref="I108">
    <cfRule type="expression" dxfId="176" priority="48">
      <formula>H107&gt;=0</formula>
    </cfRule>
    <cfRule type="expression" dxfId="175" priority="47">
      <formula>AND(I108&gt; -H107, I108 &lt;&gt; 0)</formula>
    </cfRule>
  </conditionalFormatting>
  <conditionalFormatting sqref="I112">
    <cfRule type="expression" dxfId="174" priority="46">
      <formula>H111&gt;=0</formula>
    </cfRule>
    <cfRule type="expression" dxfId="173" priority="45">
      <formula>AND(I112&gt; -H111, I112 &lt;&gt; 0)</formula>
    </cfRule>
  </conditionalFormatting>
  <conditionalFormatting sqref="I116">
    <cfRule type="expression" dxfId="172" priority="43">
      <formula>AND(I116&gt; -H115, I116 &lt;&gt; 0)</formula>
    </cfRule>
    <cfRule type="expression" dxfId="171" priority="44">
      <formula>H115&gt;=0</formula>
    </cfRule>
  </conditionalFormatting>
  <conditionalFormatting sqref="I120">
    <cfRule type="expression" dxfId="170" priority="42">
      <formula>H119&gt;=0</formula>
    </cfRule>
    <cfRule type="expression" dxfId="169" priority="41">
      <formula>AND(I120&gt; -H119, I120 &lt;&gt; 0)</formula>
    </cfRule>
  </conditionalFormatting>
  <conditionalFormatting sqref="I124">
    <cfRule type="expression" dxfId="168" priority="39">
      <formula>AND(I124&gt; -H123, I124 &lt;&gt; 0)</formula>
    </cfRule>
    <cfRule type="expression" dxfId="167" priority="40">
      <formula>H123&gt;=0</formula>
    </cfRule>
  </conditionalFormatting>
  <conditionalFormatting sqref="I128">
    <cfRule type="expression" dxfId="166" priority="38">
      <formula>H127&gt;=0</formula>
    </cfRule>
    <cfRule type="expression" dxfId="165" priority="37">
      <formula>AND(I128&gt; -H127, I128 &lt;&gt; 0)</formula>
    </cfRule>
  </conditionalFormatting>
  <conditionalFormatting sqref="J60">
    <cfRule type="cellIs" dxfId="164" priority="774" stopIfTrue="1" operator="notEqual">
      <formula>0</formula>
    </cfRule>
  </conditionalFormatting>
  <conditionalFormatting sqref="L60 N60">
    <cfRule type="cellIs" dxfId="163" priority="770" stopIfTrue="1" operator="notEqual">
      <formula>0</formula>
    </cfRule>
  </conditionalFormatting>
  <conditionalFormatting sqref="L94">
    <cfRule type="expression" dxfId="162" priority="95">
      <formula>$D$8&lt;=2022</formula>
    </cfRule>
  </conditionalFormatting>
  <conditionalFormatting sqref="L64:N64">
    <cfRule type="cellIs" dxfId="161" priority="484" stopIfTrue="1" operator="notEqual">
      <formula>0</formula>
    </cfRule>
  </conditionalFormatting>
  <conditionalFormatting sqref="L68:N68">
    <cfRule type="cellIs" dxfId="160" priority="477" stopIfTrue="1" operator="notEqual">
      <formula>0</formula>
    </cfRule>
  </conditionalFormatting>
  <conditionalFormatting sqref="L72:N72">
    <cfRule type="cellIs" dxfId="159" priority="476" stopIfTrue="1" operator="notEqual">
      <formula>0</formula>
    </cfRule>
  </conditionalFormatting>
  <conditionalFormatting sqref="L76:N76">
    <cfRule type="cellIs" dxfId="158" priority="475" stopIfTrue="1" operator="notEqual">
      <formula>0</formula>
    </cfRule>
  </conditionalFormatting>
  <conditionalFormatting sqref="L80:N80">
    <cfRule type="cellIs" dxfId="157" priority="474" stopIfTrue="1" operator="notEqual">
      <formula>0</formula>
    </cfRule>
  </conditionalFormatting>
  <conditionalFormatting sqref="L84:N84">
    <cfRule type="cellIs" dxfId="156" priority="473" stopIfTrue="1" operator="notEqual">
      <formula>0</formula>
    </cfRule>
  </conditionalFormatting>
  <conditionalFormatting sqref="L103:N103">
    <cfRule type="cellIs" dxfId="155" priority="707" stopIfTrue="1" operator="notEqual">
      <formula>0</formula>
    </cfRule>
  </conditionalFormatting>
  <conditionalFormatting sqref="L107:N107">
    <cfRule type="cellIs" dxfId="154" priority="555" stopIfTrue="1" operator="notEqual">
      <formula>0</formula>
    </cfRule>
  </conditionalFormatting>
  <conditionalFormatting sqref="L111:N111">
    <cfRule type="cellIs" dxfId="153" priority="554" stopIfTrue="1" operator="notEqual">
      <formula>0</formula>
    </cfRule>
  </conditionalFormatting>
  <conditionalFormatting sqref="L115:N115">
    <cfRule type="cellIs" dxfId="152" priority="553" stopIfTrue="1" operator="notEqual">
      <formula>0</formula>
    </cfRule>
  </conditionalFormatting>
  <conditionalFormatting sqref="L119:N119">
    <cfRule type="cellIs" dxfId="151" priority="552" stopIfTrue="1" operator="notEqual">
      <formula>0</formula>
    </cfRule>
  </conditionalFormatting>
  <conditionalFormatting sqref="L123:N123">
    <cfRule type="cellIs" dxfId="150" priority="551" stopIfTrue="1" operator="notEqual">
      <formula>0</formula>
    </cfRule>
  </conditionalFormatting>
  <conditionalFormatting sqref="L127:N127">
    <cfRule type="cellIs" dxfId="149" priority="550" stopIfTrue="1" operator="notEqual">
      <formula>0</formula>
    </cfRule>
  </conditionalFormatting>
  <conditionalFormatting sqref="M99">
    <cfRule type="cellIs" dxfId="148" priority="756" operator="lessThan">
      <formula>2000</formula>
    </cfRule>
  </conditionalFormatting>
  <conditionalFormatting sqref="M104">
    <cfRule type="expression" dxfId="147" priority="162">
      <formula>AND(M104&gt; -L103, M104 &lt;&gt; 0)</formula>
    </cfRule>
    <cfRule type="expression" dxfId="146" priority="163">
      <formula>L103&gt;=0</formula>
    </cfRule>
  </conditionalFormatting>
  <conditionalFormatting sqref="M108">
    <cfRule type="expression" dxfId="145" priority="35">
      <formula>AND(M108&gt; -L107, M108 &lt;&gt; 0)</formula>
    </cfRule>
    <cfRule type="expression" dxfId="144" priority="36">
      <formula>L107&gt;=0</formula>
    </cfRule>
  </conditionalFormatting>
  <conditionalFormatting sqref="M112">
    <cfRule type="expression" dxfId="143" priority="34">
      <formula>L111&gt;=0</formula>
    </cfRule>
    <cfRule type="expression" dxfId="142" priority="33">
      <formula>AND(M112&gt; -L111, M112 &lt;&gt; 0)</formula>
    </cfRule>
  </conditionalFormatting>
  <conditionalFormatting sqref="M116">
    <cfRule type="expression" dxfId="141" priority="31">
      <formula>AND(M116&gt; -L115, M116 &lt;&gt; 0)</formula>
    </cfRule>
    <cfRule type="expression" dxfId="140" priority="32">
      <formula>L115&gt;=0</formula>
    </cfRule>
  </conditionalFormatting>
  <conditionalFormatting sqref="M120">
    <cfRule type="expression" dxfId="139" priority="29">
      <formula>AND(M120&gt; -L119, M120 &lt;&gt; 0)</formula>
    </cfRule>
    <cfRule type="expression" dxfId="138" priority="30">
      <formula>L119&gt;=0</formula>
    </cfRule>
  </conditionalFormatting>
  <conditionalFormatting sqref="M124">
    <cfRule type="expression" dxfId="137" priority="27">
      <formula>AND(M124&gt; -L123, M124 &lt;&gt; 0)</formula>
    </cfRule>
    <cfRule type="expression" dxfId="136" priority="28">
      <formula>L123&gt;=0</formula>
    </cfRule>
  </conditionalFormatting>
  <conditionalFormatting sqref="M128">
    <cfRule type="expression" dxfId="135" priority="25">
      <formula>AND(M128&gt; -L127, M128 &lt;&gt; 0)</formula>
    </cfRule>
    <cfRule type="expression" dxfId="134" priority="26">
      <formula>L127&gt;=0</formula>
    </cfRule>
  </conditionalFormatting>
  <conditionalFormatting sqref="P94">
    <cfRule type="expression" dxfId="133" priority="94">
      <formula>$D$8&lt;=2022</formula>
    </cfRule>
  </conditionalFormatting>
  <conditionalFormatting sqref="P60:R60">
    <cfRule type="cellIs" dxfId="132" priority="472" stopIfTrue="1" operator="notEqual">
      <formula>0</formula>
    </cfRule>
  </conditionalFormatting>
  <conditionalFormatting sqref="P64:R64">
    <cfRule type="cellIs" dxfId="131" priority="470" stopIfTrue="1" operator="notEqual">
      <formula>0</formula>
    </cfRule>
  </conditionalFormatting>
  <conditionalFormatting sqref="P68:R68">
    <cfRule type="cellIs" dxfId="130" priority="468" stopIfTrue="1" operator="notEqual">
      <formula>0</formula>
    </cfRule>
  </conditionalFormatting>
  <conditionalFormatting sqref="P72:R72">
    <cfRule type="cellIs" dxfId="129" priority="466" stopIfTrue="1" operator="notEqual">
      <formula>0</formula>
    </cfRule>
  </conditionalFormatting>
  <conditionalFormatting sqref="P76:R76">
    <cfRule type="cellIs" dxfId="128" priority="464" stopIfTrue="1" operator="notEqual">
      <formula>0</formula>
    </cfRule>
  </conditionalFormatting>
  <conditionalFormatting sqref="P80:R80">
    <cfRule type="cellIs" dxfId="127" priority="462" stopIfTrue="1" operator="notEqual">
      <formula>0</formula>
    </cfRule>
  </conditionalFormatting>
  <conditionalFormatting sqref="P84:R84">
    <cfRule type="cellIs" dxfId="126" priority="460" stopIfTrue="1" operator="notEqual">
      <formula>0</formula>
    </cfRule>
  </conditionalFormatting>
  <conditionalFormatting sqref="P103:R103">
    <cfRule type="cellIs" dxfId="125" priority="703" stopIfTrue="1" operator="notEqual">
      <formula>0</formula>
    </cfRule>
  </conditionalFormatting>
  <conditionalFormatting sqref="P107:R107">
    <cfRule type="cellIs" dxfId="124" priority="665" stopIfTrue="1" operator="notEqual">
      <formula>0</formula>
    </cfRule>
  </conditionalFormatting>
  <conditionalFormatting sqref="P111:R111">
    <cfRule type="cellIs" dxfId="123" priority="663" stopIfTrue="1" operator="notEqual">
      <formula>0</formula>
    </cfRule>
  </conditionalFormatting>
  <conditionalFormatting sqref="P115:R115">
    <cfRule type="cellIs" dxfId="122" priority="661" stopIfTrue="1" operator="notEqual">
      <formula>0</formula>
    </cfRule>
  </conditionalFormatting>
  <conditionalFormatting sqref="P119:R119">
    <cfRule type="cellIs" dxfId="121" priority="659" stopIfTrue="1" operator="notEqual">
      <formula>0</formula>
    </cfRule>
  </conditionalFormatting>
  <conditionalFormatting sqref="P123:R123">
    <cfRule type="cellIs" dxfId="120" priority="657" stopIfTrue="1" operator="notEqual">
      <formula>0</formula>
    </cfRule>
  </conditionalFormatting>
  <conditionalFormatting sqref="P127:R127">
    <cfRule type="cellIs" dxfId="119" priority="655" stopIfTrue="1" operator="notEqual">
      <formula>0</formula>
    </cfRule>
  </conditionalFormatting>
  <conditionalFormatting sqref="Q61">
    <cfRule type="expression" dxfId="118" priority="235">
      <formula>P60&gt;=0</formula>
    </cfRule>
    <cfRule type="expression" dxfId="117" priority="234">
      <formula>AND(Q61&gt; -P60, Q61 &lt;&gt; 0)</formula>
    </cfRule>
  </conditionalFormatting>
  <conditionalFormatting sqref="Q65">
    <cfRule type="expression" dxfId="116" priority="229">
      <formula>P64&gt;=0</formula>
    </cfRule>
    <cfRule type="expression" dxfId="115" priority="228">
      <formula>AND(Q65&gt; -P64, Q65 &lt;&gt; 0)</formula>
    </cfRule>
  </conditionalFormatting>
  <conditionalFormatting sqref="Q69">
    <cfRule type="expression" dxfId="114" priority="86">
      <formula>P68&gt;=0</formula>
    </cfRule>
    <cfRule type="expression" dxfId="113" priority="85">
      <formula>AND(Q69&gt; -P68, Q69 &lt;&gt; 0)</formula>
    </cfRule>
  </conditionalFormatting>
  <conditionalFormatting sqref="Q73">
    <cfRule type="expression" dxfId="112" priority="84">
      <formula>P72&gt;=0</formula>
    </cfRule>
    <cfRule type="expression" dxfId="111" priority="83">
      <formula>AND(Q73&gt; -P72, Q73 &lt;&gt; 0)</formula>
    </cfRule>
  </conditionalFormatting>
  <conditionalFormatting sqref="Q77">
    <cfRule type="expression" dxfId="110" priority="82">
      <formula>P76&gt;=0</formula>
    </cfRule>
    <cfRule type="expression" dxfId="109" priority="81">
      <formula>AND(Q77&gt; -P76, Q77 &lt;&gt; 0)</formula>
    </cfRule>
  </conditionalFormatting>
  <conditionalFormatting sqref="Q81">
    <cfRule type="expression" dxfId="108" priority="79">
      <formula>AND(Q81&gt; -P80, Q81 &lt;&gt; 0)</formula>
    </cfRule>
    <cfRule type="expression" dxfId="107" priority="80">
      <formula>P80&gt;=0</formula>
    </cfRule>
  </conditionalFormatting>
  <conditionalFormatting sqref="Q85">
    <cfRule type="expression" dxfId="106" priority="77">
      <formula>AND(Q85&gt; -P84, Q85 &lt;&gt; 0)</formula>
    </cfRule>
    <cfRule type="expression" dxfId="105" priority="78">
      <formula>P84&gt;=0</formula>
    </cfRule>
  </conditionalFormatting>
  <conditionalFormatting sqref="Q99">
    <cfRule type="cellIs" dxfId="104" priority="755" operator="lessThan">
      <formula>2000</formula>
    </cfRule>
  </conditionalFormatting>
  <conditionalFormatting sqref="Q104">
    <cfRule type="expression" dxfId="103" priority="148">
      <formula>AND(Q104&gt; -P103, Q104 &lt;&gt; 0)</formula>
    </cfRule>
    <cfRule type="expression" dxfId="102" priority="149">
      <formula>P103&gt;=0</formula>
    </cfRule>
  </conditionalFormatting>
  <conditionalFormatting sqref="Q108">
    <cfRule type="expression" dxfId="101" priority="24">
      <formula>P107&gt;=0</formula>
    </cfRule>
    <cfRule type="expression" dxfId="100" priority="23">
      <formula>AND(Q108&gt; -P107, Q108 &lt;&gt; 0)</formula>
    </cfRule>
  </conditionalFormatting>
  <conditionalFormatting sqref="Q112">
    <cfRule type="expression" dxfId="99" priority="22">
      <formula>P111&gt;=0</formula>
    </cfRule>
    <cfRule type="expression" dxfId="98" priority="21">
      <formula>AND(Q112&gt; -P111, Q112 &lt;&gt; 0)</formula>
    </cfRule>
  </conditionalFormatting>
  <conditionalFormatting sqref="Q116">
    <cfRule type="expression" dxfId="97" priority="19">
      <formula>AND(Q116&gt; -P115, Q116 &lt;&gt; 0)</formula>
    </cfRule>
    <cfRule type="expression" dxfId="96" priority="20">
      <formula>P115&gt;=0</formula>
    </cfRule>
  </conditionalFormatting>
  <conditionalFormatting sqref="Q120">
    <cfRule type="expression" dxfId="95" priority="17">
      <formula>AND(Q120&gt; -P119, Q120 &lt;&gt; 0)</formula>
    </cfRule>
    <cfRule type="expression" dxfId="94" priority="18">
      <formula>P119&gt;=0</formula>
    </cfRule>
  </conditionalFormatting>
  <conditionalFormatting sqref="Q124">
    <cfRule type="expression" dxfId="93" priority="16">
      <formula>P123&gt;=0</formula>
    </cfRule>
    <cfRule type="expression" dxfId="92" priority="15">
      <formula>AND(Q124&gt; -P123, Q124 &lt;&gt; 0)</formula>
    </cfRule>
  </conditionalFormatting>
  <conditionalFormatting sqref="Q128">
    <cfRule type="expression" dxfId="91" priority="13">
      <formula>AND(Q128&gt; -P127, Q128 &lt;&gt; 0)</formula>
    </cfRule>
    <cfRule type="expression" dxfId="90" priority="14">
      <formula>P127&gt;=0</formula>
    </cfRule>
  </conditionalFormatting>
  <conditionalFormatting sqref="R104">
    <cfRule type="expression" dxfId="89" priority="50">
      <formula>S104&gt;=0</formula>
    </cfRule>
    <cfRule type="expression" dxfId="88" priority="49">
      <formula>AND(R104&gt;-S104,$Q$87 &lt;&gt; 0)</formula>
    </cfRule>
  </conditionalFormatting>
  <conditionalFormatting sqref="R108">
    <cfRule type="expression" dxfId="87" priority="11">
      <formula>AND(R108&gt;-S108,$Q$87 &lt;&gt; 0)</formula>
    </cfRule>
    <cfRule type="expression" dxfId="86" priority="12">
      <formula>S108&gt;=0</formula>
    </cfRule>
  </conditionalFormatting>
  <conditionalFormatting sqref="R112">
    <cfRule type="expression" dxfId="85" priority="9">
      <formula>AND(R112&gt;-S112,$Q$87 &lt;&gt; 0)</formula>
    </cfRule>
    <cfRule type="expression" dxfId="84" priority="10">
      <formula>S112&gt;=0</formula>
    </cfRule>
  </conditionalFormatting>
  <conditionalFormatting sqref="R116">
    <cfRule type="expression" dxfId="83" priority="7">
      <formula>AND(R116&gt;-S116,$Q$87 &lt;&gt; 0)</formula>
    </cfRule>
    <cfRule type="expression" dxfId="82" priority="8">
      <formula>S116&gt;=0</formula>
    </cfRule>
  </conditionalFormatting>
  <conditionalFormatting sqref="R120">
    <cfRule type="expression" dxfId="81" priority="5">
      <formula>AND(R120&gt;-S120,$Q$87 &lt;&gt; 0)</formula>
    </cfRule>
    <cfRule type="expression" dxfId="80" priority="6">
      <formula>S120&gt;=0</formula>
    </cfRule>
  </conditionalFormatting>
  <conditionalFormatting sqref="R124">
    <cfRule type="expression" dxfId="79" priority="3">
      <formula>AND(R124&gt;-S124,$Q$87 &lt;&gt; 0)</formula>
    </cfRule>
    <cfRule type="expression" dxfId="78" priority="4">
      <formula>S124&gt;=0</formula>
    </cfRule>
  </conditionalFormatting>
  <conditionalFormatting sqref="R128">
    <cfRule type="expression" dxfId="77" priority="1">
      <formula>AND(R128&gt;-S128,$Q$87 &lt;&gt; 0)</formula>
    </cfRule>
    <cfRule type="expression" dxfId="76" priority="2">
      <formula>S128&gt;=0</formula>
    </cfRule>
  </conditionalFormatting>
  <conditionalFormatting sqref="T60:V60">
    <cfRule type="cellIs" dxfId="75" priority="764" stopIfTrue="1" operator="notEqual">
      <formula>0</formula>
    </cfRule>
  </conditionalFormatting>
  <conditionalFormatting sqref="T64:V64">
    <cfRule type="cellIs" dxfId="74" priority="501" stopIfTrue="1" operator="notEqual">
      <formula>0</formula>
    </cfRule>
  </conditionalFormatting>
  <conditionalFormatting sqref="T68:V68">
    <cfRule type="cellIs" dxfId="73" priority="500" stopIfTrue="1" operator="notEqual">
      <formula>0</formula>
    </cfRule>
  </conditionalFormatting>
  <conditionalFormatting sqref="T72:V72">
    <cfRule type="cellIs" dxfId="72" priority="499" stopIfTrue="1" operator="notEqual">
      <formula>0</formula>
    </cfRule>
  </conditionalFormatting>
  <conditionalFormatting sqref="T76:V76">
    <cfRule type="cellIs" dxfId="71" priority="498" stopIfTrue="1" operator="notEqual">
      <formula>0</formula>
    </cfRule>
  </conditionalFormatting>
  <conditionalFormatting sqref="T80:V80">
    <cfRule type="cellIs" dxfId="70" priority="497" stopIfTrue="1" operator="notEqual">
      <formula>0</formula>
    </cfRule>
  </conditionalFormatting>
  <conditionalFormatting sqref="T84:V84">
    <cfRule type="cellIs" dxfId="69" priority="496" stopIfTrue="1" operator="notEqual">
      <formula>0</formula>
    </cfRule>
  </conditionalFormatting>
  <conditionalFormatting sqref="U61">
    <cfRule type="expression" dxfId="68" priority="214">
      <formula>AND(U61&gt; -T60, U61 &lt;&gt; 0)</formula>
    </cfRule>
    <cfRule type="expression" dxfId="67" priority="215">
      <formula>T60&gt;=0</formula>
    </cfRule>
  </conditionalFormatting>
  <conditionalFormatting sqref="U65">
    <cfRule type="expression" dxfId="66" priority="76">
      <formula>T64&gt;=0</formula>
    </cfRule>
    <cfRule type="expression" dxfId="65" priority="75">
      <formula>AND(U65&gt; -T64, U65 &lt;&gt; 0)</formula>
    </cfRule>
  </conditionalFormatting>
  <conditionalFormatting sqref="U69">
    <cfRule type="expression" dxfId="64" priority="74">
      <formula>T68&gt;=0</formula>
    </cfRule>
    <cfRule type="expression" dxfId="63" priority="73">
      <formula>AND(U69&gt; -T68, U69 &lt;&gt; 0)</formula>
    </cfRule>
  </conditionalFormatting>
  <conditionalFormatting sqref="U73">
    <cfRule type="expression" dxfId="62" priority="71">
      <formula>AND(U73&gt; -T72, U73 &lt;&gt; 0)</formula>
    </cfRule>
    <cfRule type="expression" dxfId="61" priority="72">
      <formula>T72&gt;=0</formula>
    </cfRule>
  </conditionalFormatting>
  <conditionalFormatting sqref="U77">
    <cfRule type="expression" dxfId="60" priority="70">
      <formula>T76&gt;=0</formula>
    </cfRule>
    <cfRule type="expression" dxfId="59" priority="69">
      <formula>AND(U77&gt; -T76, U77 &lt;&gt; 0)</formula>
    </cfRule>
  </conditionalFormatting>
  <conditionalFormatting sqref="U81">
    <cfRule type="expression" dxfId="58" priority="68">
      <formula>T80&gt;=0</formula>
    </cfRule>
    <cfRule type="expression" dxfId="57" priority="67">
      <formula>AND(U81&gt; -T80, U81 &lt;&gt; 0)</formula>
    </cfRule>
  </conditionalFormatting>
  <conditionalFormatting sqref="U85">
    <cfRule type="expression" dxfId="56" priority="65">
      <formula>AND(U85&gt; -T84, U85 &lt;&gt; 0)</formula>
    </cfRule>
    <cfRule type="expression" dxfId="55" priority="66">
      <formula>T84&gt;=0</formula>
    </cfRule>
  </conditionalFormatting>
  <conditionalFormatting sqref="V61">
    <cfRule type="expression" dxfId="54" priority="230">
      <formula>AND(V61&gt;-W61,$Q$87 &lt;&gt; 0)</formula>
    </cfRule>
    <cfRule type="expression" dxfId="53" priority="231">
      <formula>W61&gt;=0</formula>
    </cfRule>
  </conditionalFormatting>
  <conditionalFormatting sqref="V65">
    <cfRule type="expression" dxfId="52" priority="64">
      <formula>W65&gt;=0</formula>
    </cfRule>
    <cfRule type="expression" dxfId="51" priority="63">
      <formula>AND(V65&gt;-W65,$Q$87 &lt;&gt; 0)</formula>
    </cfRule>
  </conditionalFormatting>
  <conditionalFormatting sqref="V69">
    <cfRule type="expression" dxfId="50" priority="61">
      <formula>AND(V69&gt;-W69,$Q$87 &lt;&gt; 0)</formula>
    </cfRule>
    <cfRule type="expression" dxfId="49" priority="62">
      <formula>W69&gt;=0</formula>
    </cfRule>
  </conditionalFormatting>
  <conditionalFormatting sqref="V73">
    <cfRule type="expression" dxfId="48" priority="60">
      <formula>W73&gt;=0</formula>
    </cfRule>
    <cfRule type="expression" dxfId="47" priority="59">
      <formula>AND(V73&gt;-W73,$Q$87 &lt;&gt; 0)</formula>
    </cfRule>
  </conditionalFormatting>
  <conditionalFormatting sqref="V77">
    <cfRule type="expression" dxfId="46" priority="58">
      <formula>W77&gt;=0</formula>
    </cfRule>
    <cfRule type="expression" dxfId="45" priority="57">
      <formula>AND(V77&gt;-W77,$Q$87 &lt;&gt; 0)</formula>
    </cfRule>
  </conditionalFormatting>
  <conditionalFormatting sqref="V81">
    <cfRule type="expression" dxfId="44" priority="56">
      <formula>W81&gt;=0</formula>
    </cfRule>
    <cfRule type="expression" dxfId="43" priority="55">
      <formula>AND(V81&gt;-W81,$Q$87 &lt;&gt; 0)</formula>
    </cfRule>
  </conditionalFormatting>
  <conditionalFormatting sqref="V85">
    <cfRule type="expression" dxfId="42" priority="53">
      <formula>AND(V85&gt;-W85,$Q$87 &lt;&gt; 0)</formula>
    </cfRule>
    <cfRule type="expression" dxfId="41" priority="54">
      <formula>W85&gt;=0</formula>
    </cfRule>
  </conditionalFormatting>
  <dataValidations count="18">
    <dataValidation type="date" allowBlank="1" showErrorMessage="1" errorTitle="Data" error="Inserire una data!" prompt="_x000a_" sqref="F12 D12" xr:uid="{E366C3D4-C459-4F77-9C7D-E03C397D1B2D}">
      <formula1>36526</formula1>
      <formula2>55153</formula2>
    </dataValidation>
    <dataValidation type="date" allowBlank="1" showErrorMessage="1" errorTitle="Datum" error="Bitte geben Sie ein Datum ein!" promptTitle="Energietarifperiode:" prompt="Eingabe des Tarifjahres" sqref="D11" xr:uid="{607125DB-BA48-4856-9135-987BD4238F49}">
      <formula1>36526</formula1>
      <formula2>55153</formula2>
    </dataValidation>
    <dataValidation type="whole" allowBlank="1" showInputMessage="1" showErrorMessage="1" sqref="D8" xr:uid="{D0A39708-A14C-4D0E-9B83-4E2E31469184}">
      <formula1>2023</formula1>
      <formula2>3000</formula2>
    </dataValidation>
    <dataValidation type="date" errorStyle="warning" allowBlank="1" showInputMessage="1" showErrorMessage="1" error="Controllare nuovamente i dati immessi e inserire una data valida (GG.MM.AAAA)." sqref="E31" xr:uid="{1D1A2C3A-66A4-421C-9EF7-B8826767342A}">
      <formula1>1</formula1>
      <formula2>55153</formula2>
    </dataValidation>
    <dataValidation type="decimal" allowBlank="1" showInputMessage="1" showErrorMessage="1" errorTitle="Standard" error="Bitte geben Sie einen Zahlenwert ein!" sqref="C91:D91 E56:F56 D51:E51 C52:D52 E58:F59" xr:uid="{B73C587C-4E31-4247-8BCA-43B7CEDDE807}">
      <formula1>-1000000000</formula1>
      <formula2>1000000000</formula2>
    </dataValidation>
    <dataValidation allowBlank="1" showInputMessage="1" showErrorMessage="1" errorTitle="Standard" error="Bitte geben Sie einen Zahlenwert &gt;=0 ein!" sqref="G80 G72 G68 G64 E104:E106 K104:K106 G76 G84 G104:G106 O104:O106" xr:uid="{65BE197E-5756-4395-9078-E397F8679D5F}"/>
    <dataValidation allowBlank="1" showInputMessage="1" showErrorMessage="1" prompt="Zu übernehmender Betrag von KoRe T2025 (Formular 5.1, DD 2023)" sqref="M84" xr:uid="{C01494FC-0C0E-44C7-AB0E-DAEB182A7621}"/>
    <dataValidation type="decimal" allowBlank="1" showInputMessage="1" showErrorMessage="1" errorTitle="Standard" error="Bitte geben Sie einen Zahlenwert &gt;=0 ein!" sqref="G146" xr:uid="{BB5EAE12-08EF-4EF1-85BD-E222E8ACCE24}">
      <formula1>-1000000000000</formula1>
      <formula2>1000000000000</formula2>
    </dataValidation>
    <dataValidation type="decimal" allowBlank="1" showInputMessage="1" showErrorMessage="1" errorTitle="Standard" error="Immettere un valore numerico!" sqref="F31" xr:uid="{9B21117D-BE87-4E3B-954F-4F536691FC16}">
      <formula1>-1000000000</formula1>
      <formula2>1000000000</formula2>
    </dataValidation>
    <dataValidation type="decimal" allowBlank="1" showInputMessage="1" showErrorMessage="1" errorTitle="Standard" error="Immettere un valore numerico ≥ 0!" sqref="F22:F23 F18:F20 F15:F16" xr:uid="{6678BA5C-AE79-4993-B0BD-D0EF6DE5798B}">
      <formula1>0</formula1>
      <formula2>1000000000000</formula2>
    </dataValidation>
    <dataValidation type="decimal" allowBlank="1" showInputMessage="1" showErrorMessage="1" errorTitle="Standard" error="Immettere un valore numerico!" prompt="Nel caso di storno di coperture insufficienti senza incidenza sulle tariffe immettere con segno +" sqref="F35:F36" xr:uid="{C58B0000-F6B0-4D0C-86FA-A9C07A914D2B}">
      <formula1>-1000000000</formula1>
      <formula2>1000000000</formula2>
    </dataValidation>
    <dataValidation allowBlank="1" showInputMessage="1" showErrorMessage="1" promptTitle="Costo del CT (capitale di terzi)" prompt="Secondo l’allegato 1 OAEl_x000a_- in caso di copertura insufficiente, nessun obbligo di remunerazione (al massimo al costo del CT) _x000a_- in caso di copertura in eccesso, remunerazione minima (almeno al costo del CT)_x000a_" sqref="E43 E97 G97 K97 O97" xr:uid="{F6F926D8-0B88-42FA-A663-66D8F0D04CE4}"/>
    <dataValidation type="decimal" allowBlank="1" showInputMessage="1" showErrorMessage="1" errorTitle="Standard" error="Immettere un valore numerico!" prompt="Importo da riprendere dalla contabilità analitica T2025 (scheda 3.2, DC 2023)" sqref="M60 D60:E60 I60" xr:uid="{AD18DD33-668B-4D77-A6C7-57513A3A8B60}">
      <formula1>-1000000000000</formula1>
      <formula2>1000000000000</formula2>
    </dataValidation>
    <dataValidation allowBlank="1" showInputMessage="1" showErrorMessage="1" promptTitle="WACC rete" prompt="- in caso di copertura insufficiente, nessun obbligo di remunerazione (al massimo WACC rete) _x000a_- in caso di copertura in eccesso, remunerazione minima (almeno WACC rete)_x000a_" sqref="G56 K56 O56 S56" xr:uid="{D747AEA7-CC08-4EE2-8B44-493D20529CB5}"/>
    <dataValidation type="decimal" allowBlank="1" showInputMessage="1" showErrorMessage="1" promptTitle="Storno senza incidenza tariffe" prompt="Nessun valore negativo permesso_x000a__x000a_" sqref="Q61 I104 I108 I112 I116 I120 I124 I128" xr:uid="{8019B62A-48A2-4106-A2FE-A506CDC2A16A}">
      <formula1>0</formula1>
      <formula2>MAX(-H60,0)</formula2>
    </dataValidation>
    <dataValidation type="decimal" allowBlank="1" showInputMessage="1" showErrorMessage="1" promptTitle="Storno senza incidenza tariffe" prompt="Nessun valore negativo permesso_x000a_" sqref="U61 Q65 Q69 Q73 Q77 Q81 Q85 U65 U69 U73 U77 U81 U85 M104 Q104 M108 M112 M116 M120 M124 M128 Q108 Q112 Q116 Q120 Q124 Q128" xr:uid="{852EB2B8-1003-4236-B74D-69A627B375CE}">
      <formula1>0</formula1>
      <formula2>MAX(-L60,0)</formula2>
    </dataValidation>
    <dataValidation type="decimal" allowBlank="1" showInputMessage="1" showErrorMessage="1" errorTitle="Problema di arrotondamento" error="Per eliminare completamente il residuo negativo (copertura insufficiente), immettere un importo inferiore di 0,01 ct. o 0,005 ct." promptTitle="Storno senza incidenza tariffe" prompt="Nessun valore negativo permesso_x000a_" sqref="V61 V65 V69 V73 V77 V81 V85 R104 R108 R112 R116 R120 R124 R128" xr:uid="{F00F6B92-C529-4F0D-BA34-FA5E5B785553}">
      <formula1>0</formula1>
      <formula2>MAX(-S61,0)</formula2>
    </dataValidation>
    <dataValidation allowBlank="1" showInputMessage="1" showErrorMessage="1" promptTitle="Conteggio residuo possibile" prompt="Residuo possibile ammesso dalle tariffe 2028 (DC 2026). Valido solo per una DC annuale._x000a_Residuo &gt; 0, allora immettere valore negativo_x000a_Residuo &lt; 0, allora immettere valore positivo oppure eseguire storno totale o parziale senza incidenza sulle tariffe" sqref="G147:H147" xr:uid="{38370860-9100-45B6-B097-EBEC1B770D3C}"/>
  </dataValidations>
  <pageMargins left="0.70866141732283472" right="0.70866141732283472" top="1.3385826771653544" bottom="1.1023622047244095" header="0.31496062992125984" footer="0.31496062992125984"/>
  <pageSetup paperSize="8" scale="43" orientation="landscape" r:id="rId1"/>
  <headerFooter>
    <oddHeader>&amp;C&amp;A; &amp;D</oddHeader>
    <oddFooter>&amp;LDifferenze di copertura rete&amp;RPagina &amp;P di &amp;N</oddFooter>
  </headerFooter>
  <rowBreaks count="1" manualBreakCount="1">
    <brk id="91" max="22" man="1"/>
  </rowBreaks>
  <ignoredErrors>
    <ignoredError sqref="B14 B29 B3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0BEE-73D3-4575-A212-FEAABB7474C0}">
  <sheetPr codeName="Feuil3">
    <tabColor theme="0" tint="-0.499984740745262"/>
  </sheetPr>
  <dimension ref="A1"/>
  <sheetViews>
    <sheetView workbookViewId="0">
      <selection activeCell="B26" sqref="B26"/>
    </sheetView>
  </sheetViews>
  <sheetFormatPr baseColWidth="10" defaultColWidth="11.1406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3643-68CD-4922-8917-AD1A8B58FC2E}">
  <sheetPr codeName="Tabelle3">
    <tabColor rgb="FFFFFF99"/>
    <outlinePr summaryBelow="0" summaryRight="0"/>
    <pageSetUpPr fitToPage="1"/>
  </sheetPr>
  <dimension ref="A1:AE125"/>
  <sheetViews>
    <sheetView showGridLines="0" zoomScale="80" zoomScaleNormal="80" zoomScaleSheetLayoutView="30" workbookViewId="0">
      <selection activeCell="C8" sqref="C8"/>
    </sheetView>
  </sheetViews>
  <sheetFormatPr baseColWidth="10" defaultColWidth="11" defaultRowHeight="14.25" x14ac:dyDescent="0.2"/>
  <cols>
    <col min="1" max="1" width="7.7109375" style="2" customWidth="1"/>
    <col min="2" max="2" width="54.5703125" style="2" customWidth="1"/>
    <col min="3" max="3" width="22.5703125" style="2" customWidth="1"/>
    <col min="4" max="4" width="17.42578125" style="2" customWidth="1"/>
    <col min="5" max="5" width="19.85546875" style="2" customWidth="1"/>
    <col min="6" max="6" width="19.7109375" style="2" customWidth="1"/>
    <col min="7" max="7" width="18.140625" style="2" customWidth="1"/>
    <col min="8" max="9" width="17.42578125" style="2" customWidth="1"/>
    <col min="10" max="10" width="20.140625" style="2" customWidth="1"/>
    <col min="11" max="11" width="18.140625" style="2" customWidth="1"/>
    <col min="12" max="21" width="17.42578125" style="2" customWidth="1"/>
    <col min="22" max="22" width="14.7109375" style="2" customWidth="1"/>
    <col min="23" max="23" width="13.28515625" style="2" customWidth="1"/>
    <col min="24" max="24" width="11.85546875" style="2" customWidth="1"/>
    <col min="25" max="16384" width="11" style="2"/>
  </cols>
  <sheetData>
    <row r="1" spans="1:31" x14ac:dyDescent="0.2">
      <c r="A1" s="1"/>
      <c r="B1" s="1"/>
      <c r="C1" s="1"/>
      <c r="D1" s="1"/>
      <c r="E1" s="1"/>
      <c r="F1" s="1"/>
      <c r="G1" s="1"/>
      <c r="H1" s="1"/>
      <c r="I1" s="1"/>
      <c r="J1" s="1"/>
      <c r="K1" s="1"/>
      <c r="L1" s="205"/>
      <c r="M1" s="205"/>
      <c r="N1" s="205"/>
      <c r="O1" s="205"/>
      <c r="P1" s="205"/>
      <c r="Q1" s="205"/>
      <c r="R1" s="206"/>
      <c r="S1" s="207"/>
      <c r="T1" s="205"/>
      <c r="U1" s="205"/>
      <c r="V1" s="205"/>
      <c r="W1" s="205"/>
      <c r="X1" s="92"/>
      <c r="Y1" s="92"/>
      <c r="Z1" s="92"/>
      <c r="AA1" s="92"/>
      <c r="AB1" s="92"/>
      <c r="AC1" s="92"/>
      <c r="AD1" s="92"/>
      <c r="AE1" s="92"/>
    </row>
    <row r="2" spans="1:31" ht="15.75" x14ac:dyDescent="0.25">
      <c r="B2" s="315" t="s">
        <v>171</v>
      </c>
      <c r="C2" s="225">
        <f>C8+2</f>
        <v>2</v>
      </c>
      <c r="D2" s="335"/>
      <c r="F2" s="1"/>
      <c r="G2" s="1"/>
      <c r="H2" s="1"/>
      <c r="I2" s="1"/>
      <c r="J2" s="1"/>
      <c r="K2" s="1"/>
      <c r="L2" s="205"/>
      <c r="M2" s="205"/>
      <c r="N2" s="205"/>
      <c r="O2" s="205"/>
      <c r="P2" s="205"/>
      <c r="Q2" s="205"/>
      <c r="R2" s="206"/>
      <c r="S2" s="207"/>
      <c r="T2" s="205"/>
      <c r="U2" s="205"/>
      <c r="V2" s="205"/>
      <c r="W2" s="205"/>
      <c r="X2" s="92"/>
      <c r="Y2" s="92"/>
      <c r="Z2" s="92"/>
      <c r="AA2" s="92"/>
      <c r="AB2" s="92"/>
      <c r="AC2" s="92"/>
      <c r="AD2" s="92"/>
      <c r="AE2" s="92"/>
    </row>
    <row r="3" spans="1:31" ht="4.5" customHeight="1" x14ac:dyDescent="0.2">
      <c r="A3" s="1"/>
      <c r="B3" s="1"/>
      <c r="C3" s="1"/>
      <c r="D3" s="1"/>
      <c r="E3" s="1"/>
      <c r="F3" s="1"/>
      <c r="G3" s="1"/>
      <c r="H3" s="1"/>
      <c r="I3" s="1"/>
      <c r="J3" s="1"/>
      <c r="K3" s="1"/>
      <c r="L3" s="205"/>
      <c r="M3" s="205"/>
      <c r="N3" s="205"/>
      <c r="O3" s="205"/>
      <c r="P3" s="205"/>
      <c r="Q3" s="205"/>
      <c r="R3" s="205"/>
      <c r="S3" s="205"/>
      <c r="T3" s="205"/>
      <c r="U3" s="205"/>
      <c r="V3" s="205"/>
      <c r="W3" s="205"/>
      <c r="X3" s="92"/>
      <c r="Y3" s="92"/>
      <c r="Z3" s="92"/>
      <c r="AA3" s="92"/>
      <c r="AB3" s="92"/>
      <c r="AC3" s="92"/>
      <c r="AD3" s="92"/>
      <c r="AE3" s="92"/>
    </row>
    <row r="4" spans="1:31" ht="20.25" x14ac:dyDescent="0.3">
      <c r="A4" s="92"/>
      <c r="B4" s="4" t="s">
        <v>19</v>
      </c>
      <c r="C4" s="1"/>
      <c r="D4" s="1"/>
      <c r="E4" s="1"/>
      <c r="F4" s="1"/>
      <c r="G4" s="1"/>
      <c r="H4" s="1"/>
      <c r="I4" s="1"/>
      <c r="J4" s="1"/>
      <c r="K4" s="1"/>
      <c r="L4" s="205"/>
      <c r="M4" s="205"/>
      <c r="N4" s="205"/>
      <c r="O4" s="205"/>
      <c r="P4" s="205"/>
      <c r="Q4" s="205"/>
      <c r="R4" s="205"/>
      <c r="S4" s="92"/>
      <c r="T4" s="92"/>
      <c r="U4" s="92"/>
      <c r="V4" s="92"/>
      <c r="W4" s="92"/>
      <c r="X4" s="92"/>
      <c r="Y4" s="92"/>
      <c r="Z4" s="92"/>
      <c r="AA4" s="92"/>
      <c r="AB4" s="92"/>
      <c r="AC4" s="92"/>
      <c r="AD4" s="92"/>
      <c r="AE4" s="92"/>
    </row>
    <row r="5" spans="1:31" ht="20.25" customHeight="1" x14ac:dyDescent="0.3">
      <c r="A5" s="92"/>
      <c r="B5" s="4" t="s">
        <v>128</v>
      </c>
      <c r="D5" s="335"/>
      <c r="E5" s="1"/>
      <c r="F5" s="1"/>
      <c r="G5" s="1"/>
      <c r="H5" s="1"/>
      <c r="I5" s="1"/>
      <c r="J5" s="1"/>
      <c r="K5" s="1"/>
      <c r="L5" s="205"/>
      <c r="M5" s="205"/>
      <c r="N5" s="205"/>
      <c r="O5" s="205"/>
      <c r="P5" s="205"/>
      <c r="Q5" s="205"/>
      <c r="R5" s="205"/>
      <c r="S5" s="92"/>
      <c r="T5" s="92"/>
      <c r="U5" s="92"/>
      <c r="V5" s="92"/>
      <c r="W5" s="92"/>
      <c r="X5" s="92"/>
      <c r="Y5" s="92"/>
      <c r="Z5" s="92"/>
      <c r="AA5" s="92"/>
      <c r="AB5" s="92"/>
      <c r="AC5" s="92"/>
      <c r="AD5" s="92"/>
      <c r="AE5" s="92"/>
    </row>
    <row r="6" spans="1:31" ht="15" x14ac:dyDescent="0.25">
      <c r="A6" s="1"/>
      <c r="B6" s="5" t="s">
        <v>20</v>
      </c>
      <c r="C6" s="1"/>
      <c r="D6" s="1"/>
      <c r="E6" s="1"/>
      <c r="F6" s="1"/>
      <c r="G6" s="1"/>
      <c r="H6" s="1"/>
      <c r="I6" s="1"/>
      <c r="J6" s="1"/>
      <c r="K6" s="1"/>
      <c r="L6" s="205"/>
      <c r="M6" s="205"/>
      <c r="N6" s="205"/>
      <c r="O6" s="205"/>
      <c r="P6" s="205"/>
      <c r="Q6" s="205"/>
      <c r="R6" s="205"/>
      <c r="S6" s="92"/>
      <c r="T6" s="92"/>
      <c r="U6" s="92"/>
      <c r="V6" s="92"/>
      <c r="W6" s="92"/>
      <c r="X6" s="92"/>
      <c r="Y6" s="92"/>
      <c r="Z6" s="92"/>
      <c r="AA6" s="92"/>
      <c r="AB6" s="92"/>
      <c r="AC6" s="92"/>
      <c r="AD6" s="92"/>
      <c r="AE6" s="92"/>
    </row>
    <row r="7" spans="1:31" ht="7.5" customHeight="1" thickBot="1" x14ac:dyDescent="0.25">
      <c r="A7" s="1"/>
      <c r="B7" s="1"/>
      <c r="C7" s="1"/>
      <c r="D7" s="1"/>
      <c r="E7" s="1"/>
      <c r="F7" s="1"/>
      <c r="G7" s="1"/>
      <c r="H7" s="1"/>
      <c r="I7" s="1"/>
      <c r="J7" s="1"/>
      <c r="K7" s="1"/>
      <c r="L7" s="205"/>
      <c r="M7" s="205"/>
      <c r="N7" s="205"/>
      <c r="O7" s="205"/>
      <c r="P7" s="205"/>
      <c r="Q7" s="205"/>
      <c r="R7" s="205"/>
      <c r="S7" s="205"/>
      <c r="T7" s="92"/>
      <c r="U7" s="92"/>
      <c r="V7" s="92"/>
      <c r="W7" s="92"/>
      <c r="X7" s="92"/>
      <c r="Y7" s="92"/>
      <c r="Z7" s="92"/>
      <c r="AA7" s="92"/>
      <c r="AB7" s="92"/>
      <c r="AC7" s="92"/>
      <c r="AD7" s="92"/>
      <c r="AE7" s="92"/>
    </row>
    <row r="8" spans="1:31" s="8" customFormat="1" ht="15" customHeight="1" thickBot="1" x14ac:dyDescent="0.3">
      <c r="B8" s="10" t="s">
        <v>23</v>
      </c>
      <c r="C8" s="307"/>
      <c r="E8" s="202"/>
      <c r="F8" s="6"/>
      <c r="G8" s="6"/>
      <c r="H8" s="6"/>
      <c r="I8" s="6"/>
      <c r="J8" s="6"/>
      <c r="K8" s="6"/>
      <c r="L8" s="48"/>
      <c r="M8" s="48"/>
      <c r="N8" s="48"/>
      <c r="O8" s="48"/>
      <c r="P8" s="48"/>
      <c r="Q8" s="48"/>
      <c r="R8" s="48"/>
      <c r="S8" s="48"/>
      <c r="T8" s="30"/>
      <c r="U8" s="30"/>
      <c r="V8" s="30"/>
      <c r="W8" s="30"/>
      <c r="X8" s="30"/>
      <c r="Y8" s="30"/>
      <c r="Z8" s="30"/>
      <c r="AA8" s="30"/>
      <c r="AB8" s="30"/>
      <c r="AC8" s="30"/>
      <c r="AD8" s="30"/>
      <c r="AE8" s="30"/>
    </row>
    <row r="9" spans="1:31" s="8" customFormat="1" ht="7.5" customHeight="1" x14ac:dyDescent="0.2">
      <c r="A9" s="6"/>
      <c r="C9" s="7"/>
      <c r="D9" s="6"/>
      <c r="E9" s="6"/>
      <c r="F9" s="6"/>
      <c r="J9" s="6"/>
      <c r="K9" s="6"/>
      <c r="L9" s="48"/>
      <c r="M9" s="48"/>
      <c r="N9" s="48"/>
      <c r="O9" s="48"/>
      <c r="P9" s="48"/>
      <c r="Q9" s="48"/>
      <c r="R9" s="48"/>
      <c r="S9" s="48"/>
      <c r="T9" s="48"/>
      <c r="U9" s="48"/>
      <c r="V9" s="48"/>
      <c r="W9" s="48"/>
      <c r="X9" s="30"/>
      <c r="Y9" s="30"/>
      <c r="Z9" s="30"/>
      <c r="AA9" s="30"/>
      <c r="AB9" s="30"/>
      <c r="AC9" s="30"/>
      <c r="AD9" s="30"/>
      <c r="AE9" s="30"/>
    </row>
    <row r="10" spans="1:31" s="8" customFormat="1" ht="7.5" customHeight="1" x14ac:dyDescent="0.2">
      <c r="A10" s="6"/>
      <c r="B10" s="7"/>
      <c r="C10" s="7"/>
      <c r="D10" s="6"/>
      <c r="E10" s="6"/>
      <c r="F10" s="6"/>
      <c r="G10" s="6"/>
      <c r="H10" s="6"/>
      <c r="I10" s="6"/>
      <c r="J10" s="6"/>
      <c r="K10" s="6"/>
      <c r="L10" s="48"/>
      <c r="M10" s="48"/>
      <c r="N10" s="48"/>
      <c r="O10" s="48"/>
      <c r="P10" s="48"/>
      <c r="Q10" s="48"/>
      <c r="R10" s="48"/>
      <c r="S10" s="48"/>
      <c r="T10" s="48"/>
      <c r="U10" s="48"/>
      <c r="V10" s="48"/>
      <c r="W10" s="48"/>
      <c r="X10" s="30"/>
      <c r="Y10" s="30"/>
      <c r="Z10" s="30"/>
      <c r="AA10" s="30"/>
      <c r="AB10" s="30"/>
      <c r="AC10" s="30"/>
      <c r="AD10" s="30"/>
      <c r="AE10" s="30"/>
    </row>
    <row r="11" spans="1:31" s="8" customFormat="1" ht="15" customHeight="1" x14ac:dyDescent="0.2">
      <c r="A11" s="6"/>
      <c r="B11" s="7" t="s">
        <v>24</v>
      </c>
      <c r="C11" s="11"/>
      <c r="D11" s="12"/>
      <c r="E11" s="11"/>
      <c r="F11" s="6"/>
      <c r="G11" s="6"/>
      <c r="H11" s="6"/>
      <c r="I11" s="6"/>
      <c r="J11" s="6"/>
      <c r="K11" s="6"/>
      <c r="L11" s="48"/>
      <c r="M11" s="48"/>
      <c r="N11" s="48"/>
      <c r="O11" s="48"/>
      <c r="P11" s="48"/>
      <c r="Q11" s="48"/>
      <c r="R11" s="48"/>
      <c r="S11" s="48"/>
      <c r="T11" s="48"/>
      <c r="U11" s="48"/>
      <c r="V11" s="48"/>
      <c r="W11" s="48"/>
      <c r="X11" s="30"/>
      <c r="Y11" s="30"/>
      <c r="Z11" s="30"/>
      <c r="AA11" s="30"/>
      <c r="AB11" s="30"/>
      <c r="AC11" s="30"/>
      <c r="AD11" s="30"/>
      <c r="AE11" s="30"/>
    </row>
    <row r="12" spans="1:31" ht="15" customHeight="1" x14ac:dyDescent="0.2">
      <c r="A12" s="92"/>
      <c r="B12" s="13" t="s">
        <v>21</v>
      </c>
      <c r="C12" s="14"/>
      <c r="D12" s="13" t="s">
        <v>22</v>
      </c>
      <c r="E12" s="14"/>
      <c r="F12" s="1"/>
      <c r="G12" s="1"/>
      <c r="H12" s="1"/>
      <c r="I12" s="1"/>
      <c r="J12" s="1"/>
      <c r="K12" s="1"/>
      <c r="L12" s="205"/>
      <c r="M12" s="205"/>
      <c r="N12" s="205"/>
      <c r="O12" s="205"/>
      <c r="P12" s="205"/>
      <c r="Q12" s="205"/>
      <c r="R12" s="205"/>
      <c r="S12" s="205"/>
      <c r="T12" s="205"/>
      <c r="U12" s="205"/>
      <c r="V12" s="205"/>
      <c r="W12" s="205"/>
      <c r="X12" s="92"/>
      <c r="Y12" s="92"/>
      <c r="Z12" s="92"/>
      <c r="AA12" s="92"/>
      <c r="AB12" s="92"/>
      <c r="AC12" s="92"/>
      <c r="AD12" s="92"/>
      <c r="AE12" s="92"/>
    </row>
    <row r="13" spans="1:31" x14ac:dyDescent="0.2">
      <c r="A13" s="1"/>
      <c r="B13" s="10"/>
      <c r="C13" s="15"/>
      <c r="D13" s="1"/>
      <c r="E13" s="1"/>
      <c r="F13" s="1"/>
      <c r="G13" s="1"/>
      <c r="H13" s="1"/>
      <c r="I13" s="1"/>
      <c r="J13" s="1"/>
      <c r="K13" s="1"/>
      <c r="L13" s="205"/>
      <c r="M13" s="205"/>
      <c r="N13" s="208"/>
      <c r="O13" s="205"/>
      <c r="P13" s="205"/>
      <c r="Q13" s="205"/>
      <c r="R13" s="205"/>
      <c r="S13" s="205"/>
      <c r="T13" s="205"/>
      <c r="U13" s="205"/>
      <c r="V13" s="205"/>
      <c r="W13" s="205"/>
      <c r="X13" s="92"/>
      <c r="Y13" s="92"/>
      <c r="Z13" s="92"/>
      <c r="AA13" s="92"/>
      <c r="AB13" s="92"/>
      <c r="AC13" s="92"/>
      <c r="AD13" s="92"/>
      <c r="AE13" s="92"/>
    </row>
    <row r="14" spans="1:31" ht="15" customHeight="1" x14ac:dyDescent="0.2">
      <c r="B14" s="10" t="s">
        <v>25</v>
      </c>
      <c r="C14" s="16"/>
      <c r="D14" s="1"/>
      <c r="E14" s="17"/>
      <c r="F14" s="18"/>
      <c r="G14" s="1"/>
      <c r="H14" s="1"/>
      <c r="I14" s="1"/>
      <c r="J14" s="1"/>
      <c r="K14" s="1"/>
      <c r="L14" s="205"/>
      <c r="M14" s="205"/>
      <c r="N14" s="209"/>
      <c r="O14" s="205"/>
      <c r="P14" s="205"/>
      <c r="Q14" s="205"/>
      <c r="R14" s="205"/>
      <c r="S14" s="205"/>
      <c r="T14" s="205"/>
      <c r="U14" s="205"/>
      <c r="V14" s="205"/>
      <c r="W14" s="205"/>
      <c r="X14" s="92"/>
      <c r="Y14" s="92"/>
      <c r="Z14" s="92"/>
      <c r="AA14" s="92"/>
      <c r="AB14" s="92"/>
      <c r="AC14" s="92"/>
      <c r="AD14" s="92"/>
      <c r="AE14" s="92"/>
    </row>
    <row r="15" spans="1:31" ht="54.95" customHeight="1" thickBot="1" x14ac:dyDescent="0.3">
      <c r="A15" s="1"/>
      <c r="B15" s="404" t="s">
        <v>180</v>
      </c>
      <c r="C15" s="3" t="str">
        <f>"Prezzi di costo effettivi  "&amp;C8</f>
        <v xml:space="preserve">Prezzi di costo effettivi  </v>
      </c>
      <c r="D15" s="1"/>
      <c r="E15" s="1"/>
      <c r="F15" s="1"/>
      <c r="G15" s="1"/>
      <c r="H15" s="1"/>
      <c r="I15" s="1"/>
      <c r="J15" s="1"/>
      <c r="K15" s="1"/>
      <c r="L15" s="205"/>
      <c r="M15" s="205"/>
      <c r="N15" s="205"/>
      <c r="O15" s="205"/>
      <c r="P15" s="205"/>
      <c r="Q15" s="205"/>
      <c r="R15" s="205"/>
      <c r="S15" s="205"/>
      <c r="T15" s="205"/>
      <c r="U15" s="205"/>
      <c r="V15" s="205"/>
      <c r="W15" s="205"/>
      <c r="X15" s="92"/>
      <c r="Y15" s="92"/>
      <c r="Z15" s="92"/>
      <c r="AA15" s="92"/>
      <c r="AB15" s="92"/>
      <c r="AC15" s="92"/>
      <c r="AD15" s="92"/>
      <c r="AE15" s="92"/>
    </row>
    <row r="16" spans="1:31" x14ac:dyDescent="0.2">
      <c r="A16" s="1"/>
      <c r="B16" s="494" t="s">
        <v>26</v>
      </c>
      <c r="C16" s="140" t="s">
        <v>27</v>
      </c>
      <c r="D16" s="19" t="str">
        <f>IF(C12&lt;&gt;"",C12,"")</f>
        <v/>
      </c>
      <c r="E16" s="20" t="s">
        <v>22</v>
      </c>
      <c r="F16" s="19" t="str">
        <f>IF(E12&lt;&gt;"",E12,"")</f>
        <v/>
      </c>
      <c r="G16" s="140"/>
      <c r="H16" s="140"/>
      <c r="I16" s="140"/>
      <c r="J16" s="496"/>
      <c r="K16" s="497"/>
      <c r="L16" s="205"/>
      <c r="M16" s="205"/>
      <c r="N16" s="205"/>
      <c r="O16" s="205"/>
      <c r="P16" s="205"/>
      <c r="Q16" s="205"/>
      <c r="R16" s="205"/>
      <c r="S16" s="205"/>
      <c r="T16" s="205"/>
      <c r="U16" s="205"/>
      <c r="V16" s="205"/>
      <c r="W16" s="205"/>
      <c r="X16" s="92"/>
      <c r="Y16" s="92"/>
      <c r="Z16" s="92"/>
      <c r="AA16" s="92"/>
      <c r="AB16" s="92"/>
      <c r="AC16" s="92"/>
      <c r="AD16" s="92"/>
      <c r="AE16" s="92"/>
    </row>
    <row r="17" spans="1:31" ht="44.45" customHeight="1" x14ac:dyDescent="0.2">
      <c r="A17" s="1"/>
      <c r="B17" s="495"/>
      <c r="C17" s="21" t="s">
        <v>28</v>
      </c>
      <c r="D17" s="22" t="s">
        <v>30</v>
      </c>
      <c r="E17" s="21" t="s">
        <v>32</v>
      </c>
      <c r="F17" s="22" t="s">
        <v>34</v>
      </c>
      <c r="G17" s="22" t="s">
        <v>35</v>
      </c>
      <c r="H17" s="23" t="s">
        <v>129</v>
      </c>
      <c r="I17" s="22" t="s">
        <v>36</v>
      </c>
      <c r="J17" s="498" t="s">
        <v>37</v>
      </c>
      <c r="K17" s="499"/>
      <c r="L17" s="205"/>
      <c r="M17" s="205"/>
      <c r="N17" s="205"/>
      <c r="O17" s="205"/>
      <c r="P17" s="205"/>
      <c r="Q17" s="205"/>
      <c r="R17" s="205"/>
      <c r="S17" s="205"/>
      <c r="T17" s="205"/>
      <c r="U17" s="205"/>
      <c r="V17" s="205"/>
      <c r="W17" s="205"/>
      <c r="X17" s="92"/>
      <c r="Y17" s="92"/>
      <c r="Z17" s="92"/>
      <c r="AA17" s="92"/>
      <c r="AB17" s="92"/>
      <c r="AC17" s="92"/>
      <c r="AD17" s="92"/>
      <c r="AE17" s="92"/>
    </row>
    <row r="18" spans="1:31" s="29" customFormat="1" ht="18" customHeight="1" thickBot="1" x14ac:dyDescent="0.3">
      <c r="A18" s="24"/>
      <c r="B18" s="25" t="s">
        <v>29</v>
      </c>
      <c r="C18" s="26"/>
      <c r="D18" s="26"/>
      <c r="E18" s="222">
        <f>E29</f>
        <v>0</v>
      </c>
      <c r="F18" s="222">
        <f>F29</f>
        <v>0</v>
      </c>
      <c r="G18" s="223" t="e">
        <f>F18/E18</f>
        <v>#DIV/0!</v>
      </c>
      <c r="H18" s="27" t="e">
        <f>C18/E18/10</f>
        <v>#DIV/0!</v>
      </c>
      <c r="I18" s="27" t="e">
        <f>D18/F18/10</f>
        <v>#DIV/0!</v>
      </c>
      <c r="J18" s="500"/>
      <c r="K18" s="501"/>
      <c r="L18" s="28"/>
      <c r="M18" s="28"/>
      <c r="N18" s="210"/>
      <c r="O18" s="210"/>
      <c r="P18" s="210"/>
      <c r="Q18" s="210"/>
      <c r="R18" s="210"/>
      <c r="S18" s="210"/>
      <c r="T18" s="210"/>
      <c r="U18" s="210"/>
      <c r="V18" s="210"/>
      <c r="W18" s="210"/>
      <c r="X18" s="150"/>
      <c r="Y18" s="150"/>
      <c r="Z18" s="150"/>
      <c r="AA18" s="150"/>
      <c r="AB18" s="150"/>
      <c r="AC18" s="150"/>
      <c r="AD18" s="150"/>
      <c r="AE18" s="150"/>
    </row>
    <row r="19" spans="1:31" x14ac:dyDescent="0.2">
      <c r="B19" s="30"/>
      <c r="C19" s="31"/>
      <c r="D19" s="31"/>
      <c r="E19" s="31"/>
      <c r="F19" s="31"/>
      <c r="G19" s="32"/>
      <c r="H19" s="33"/>
      <c r="I19" s="33"/>
      <c r="J19" s="33"/>
      <c r="K19" s="34"/>
      <c r="L19" s="30"/>
      <c r="M19" s="30"/>
      <c r="N19" s="92"/>
      <c r="O19" s="92"/>
      <c r="P19" s="92"/>
      <c r="Q19" s="92"/>
      <c r="R19" s="92"/>
      <c r="S19" s="92"/>
      <c r="T19" s="92"/>
      <c r="U19" s="92"/>
      <c r="V19" s="92"/>
      <c r="W19" s="92"/>
      <c r="X19" s="92"/>
      <c r="Y19" s="92"/>
      <c r="Z19" s="92"/>
      <c r="AA19" s="92"/>
      <c r="AB19" s="92"/>
      <c r="AC19" s="92"/>
      <c r="AD19" s="92"/>
      <c r="AE19" s="92"/>
    </row>
    <row r="20" spans="1:31" ht="15" customHeight="1" thickBot="1" x14ac:dyDescent="0.3">
      <c r="B20" s="35" t="s">
        <v>38</v>
      </c>
      <c r="C20" s="35"/>
      <c r="G20" s="93"/>
      <c r="L20" s="92"/>
      <c r="M20" s="92"/>
      <c r="N20" s="92"/>
      <c r="O20" s="92"/>
      <c r="P20" s="92"/>
      <c r="Q20" s="92"/>
      <c r="R20" s="92"/>
      <c r="S20" s="92"/>
      <c r="T20" s="92"/>
      <c r="U20" s="92"/>
      <c r="V20" s="92"/>
      <c r="W20" s="92"/>
      <c r="X20" s="92"/>
      <c r="Y20" s="92"/>
      <c r="Z20" s="92"/>
      <c r="AA20" s="92"/>
      <c r="AB20" s="92"/>
      <c r="AC20" s="92"/>
      <c r="AD20" s="92"/>
      <c r="AE20" s="92"/>
    </row>
    <row r="21" spans="1:31" ht="43.5" customHeight="1" x14ac:dyDescent="0.2">
      <c r="A21" s="1"/>
      <c r="B21" s="36" t="s">
        <v>39</v>
      </c>
      <c r="C21" s="37" t="s">
        <v>31</v>
      </c>
      <c r="D21" s="38" t="s">
        <v>30</v>
      </c>
      <c r="E21" s="37" t="s">
        <v>33</v>
      </c>
      <c r="F21" s="39" t="s">
        <v>34</v>
      </c>
      <c r="G21" s="37" t="s">
        <v>108</v>
      </c>
      <c r="H21" s="40" t="s">
        <v>129</v>
      </c>
      <c r="I21" s="38" t="s">
        <v>36</v>
      </c>
      <c r="J21" s="502" t="s">
        <v>37</v>
      </c>
      <c r="K21" s="503"/>
      <c r="L21" s="205"/>
      <c r="M21" s="205"/>
      <c r="N21" s="205"/>
      <c r="O21" s="205"/>
      <c r="P21" s="205"/>
      <c r="Q21" s="205"/>
      <c r="R21" s="205"/>
      <c r="S21" s="205"/>
      <c r="T21" s="205"/>
      <c r="U21" s="205"/>
      <c r="V21" s="205"/>
      <c r="W21" s="205"/>
      <c r="X21" s="92"/>
      <c r="Y21" s="92"/>
      <c r="Z21" s="92"/>
      <c r="AA21" s="92"/>
      <c r="AB21" s="92"/>
      <c r="AC21" s="92"/>
      <c r="AD21" s="92"/>
      <c r="AE21" s="92"/>
    </row>
    <row r="22" spans="1:31" ht="15.6" customHeight="1" x14ac:dyDescent="0.2">
      <c r="B22" s="41" t="s">
        <v>40</v>
      </c>
      <c r="C22" s="42"/>
      <c r="D22" s="42"/>
      <c r="E22" s="42"/>
      <c r="F22" s="42"/>
      <c r="G22" s="43" t="e">
        <f>E22/(E22+E25)</f>
        <v>#DIV/0!</v>
      </c>
      <c r="H22" s="44" t="e">
        <f>C22/E22/10</f>
        <v>#DIV/0!</v>
      </c>
      <c r="I22" s="44" t="e">
        <f t="shared" ref="H22:I29" si="0">D22/F22/10</f>
        <v>#DIV/0!</v>
      </c>
      <c r="J22" s="447"/>
      <c r="K22" s="449"/>
      <c r="L22" s="347"/>
      <c r="M22" s="211"/>
      <c r="N22" s="205"/>
      <c r="O22" s="205"/>
      <c r="P22" s="205"/>
      <c r="Q22" s="205"/>
      <c r="R22" s="205"/>
      <c r="S22" s="205"/>
      <c r="T22" s="205"/>
      <c r="U22" s="205"/>
      <c r="V22" s="205"/>
      <c r="W22" s="205"/>
      <c r="X22" s="92"/>
      <c r="Y22" s="92"/>
      <c r="Z22" s="92"/>
      <c r="AA22" s="92"/>
      <c r="AB22" s="92"/>
      <c r="AC22" s="92"/>
      <c r="AD22" s="92"/>
      <c r="AE22" s="92"/>
    </row>
    <row r="23" spans="1:31" ht="15.6" customHeight="1" x14ac:dyDescent="0.2">
      <c r="B23" s="45" t="s">
        <v>41</v>
      </c>
      <c r="C23" s="42"/>
      <c r="D23" s="42"/>
      <c r="E23" s="42"/>
      <c r="F23" s="42"/>
      <c r="G23" s="46" t="e">
        <f>F23/E23</f>
        <v>#DIV/0!</v>
      </c>
      <c r="H23" s="47" t="e">
        <f>C23/E23/10</f>
        <v>#DIV/0!</v>
      </c>
      <c r="I23" s="47" t="e">
        <f>D23/F23/10</f>
        <v>#DIV/0!</v>
      </c>
      <c r="J23" s="504" t="s">
        <v>169</v>
      </c>
      <c r="K23" s="505"/>
      <c r="L23" s="347"/>
      <c r="M23" s="211"/>
      <c r="N23" s="205"/>
      <c r="O23" s="205"/>
      <c r="P23" s="205"/>
      <c r="Q23" s="205"/>
      <c r="R23" s="205"/>
      <c r="S23" s="205"/>
      <c r="T23" s="205"/>
      <c r="U23" s="205"/>
      <c r="V23" s="205"/>
      <c r="W23" s="205"/>
      <c r="X23" s="92"/>
      <c r="Y23" s="92"/>
      <c r="Z23" s="92"/>
      <c r="AA23" s="92"/>
      <c r="AB23" s="92"/>
      <c r="AC23" s="92"/>
      <c r="AD23" s="92"/>
      <c r="AE23" s="92"/>
    </row>
    <row r="24" spans="1:31" ht="15.6" customHeight="1" x14ac:dyDescent="0.2">
      <c r="B24" s="45" t="s">
        <v>48</v>
      </c>
      <c r="C24" s="42"/>
      <c r="D24" s="42"/>
      <c r="E24" s="42"/>
      <c r="F24" s="42"/>
      <c r="G24" s="46" t="e">
        <f>F24/E24</f>
        <v>#DIV/0!</v>
      </c>
      <c r="H24" s="47" t="e">
        <f>C24/E24/10</f>
        <v>#DIV/0!</v>
      </c>
      <c r="I24" s="47" t="e">
        <f>D24/F24/10</f>
        <v>#DIV/0!</v>
      </c>
      <c r="J24" s="504" t="s">
        <v>170</v>
      </c>
      <c r="K24" s="505"/>
      <c r="L24" s="30"/>
      <c r="M24" s="48"/>
      <c r="N24" s="205"/>
      <c r="O24" s="205"/>
      <c r="P24" s="205"/>
      <c r="Q24" s="205"/>
      <c r="R24" s="205"/>
      <c r="S24" s="205"/>
      <c r="T24" s="205"/>
      <c r="U24" s="205"/>
      <c r="V24" s="205"/>
      <c r="W24" s="205"/>
      <c r="X24" s="92"/>
      <c r="Y24" s="92"/>
      <c r="Z24" s="92"/>
      <c r="AA24" s="92"/>
      <c r="AB24" s="92"/>
      <c r="AC24" s="92"/>
      <c r="AD24" s="92"/>
      <c r="AE24" s="92"/>
    </row>
    <row r="25" spans="1:31" ht="15.6" customHeight="1" x14ac:dyDescent="0.2">
      <c r="A25" s="348"/>
      <c r="B25" s="41" t="s">
        <v>81</v>
      </c>
      <c r="C25" s="42"/>
      <c r="D25" s="42"/>
      <c r="E25" s="42"/>
      <c r="F25" s="42"/>
      <c r="G25" s="43" t="e">
        <f>E25/(E22+E25)</f>
        <v>#DIV/0!</v>
      </c>
      <c r="H25" s="44" t="e">
        <f t="shared" si="0"/>
        <v>#DIV/0!</v>
      </c>
      <c r="I25" s="44" t="e">
        <f t="shared" si="0"/>
        <v>#DIV/0!</v>
      </c>
      <c r="J25" s="504"/>
      <c r="K25" s="505"/>
      <c r="L25" s="92"/>
      <c r="M25" s="205"/>
      <c r="N25" s="205"/>
      <c r="O25" s="205"/>
      <c r="P25" s="205"/>
      <c r="Q25" s="205"/>
      <c r="R25" s="205"/>
      <c r="S25" s="205"/>
      <c r="T25" s="205"/>
      <c r="U25" s="205"/>
      <c r="V25" s="205"/>
      <c r="W25" s="205"/>
      <c r="X25" s="92"/>
      <c r="Y25" s="92"/>
      <c r="Z25" s="92"/>
      <c r="AA25" s="92"/>
      <c r="AB25" s="92"/>
      <c r="AC25" s="92"/>
      <c r="AD25" s="92"/>
      <c r="AE25" s="92"/>
    </row>
    <row r="26" spans="1:31" ht="15.6" customHeight="1" x14ac:dyDescent="0.2">
      <c r="A26" s="349"/>
      <c r="B26" s="45" t="s">
        <v>41</v>
      </c>
      <c r="C26" s="42"/>
      <c r="D26" s="42"/>
      <c r="E26" s="42"/>
      <c r="F26" s="42"/>
      <c r="G26" s="46" t="e">
        <f>F26/E26</f>
        <v>#DIV/0!</v>
      </c>
      <c r="H26" s="47" t="e">
        <f>C26/E26/10</f>
        <v>#DIV/0!</v>
      </c>
      <c r="I26" s="47" t="e">
        <f>D26/F26/10</f>
        <v>#DIV/0!</v>
      </c>
      <c r="J26" s="504" t="s">
        <v>169</v>
      </c>
      <c r="K26" s="505"/>
      <c r="L26" s="347"/>
      <c r="M26" s="211"/>
      <c r="N26" s="205"/>
      <c r="O26" s="205"/>
      <c r="P26" s="205"/>
      <c r="Q26" s="205"/>
      <c r="R26" s="205"/>
      <c r="S26" s="205"/>
      <c r="T26" s="205"/>
      <c r="U26" s="205"/>
      <c r="V26" s="205"/>
      <c r="W26" s="205"/>
      <c r="X26" s="92"/>
      <c r="Y26" s="92"/>
      <c r="Z26" s="92"/>
      <c r="AA26" s="92"/>
      <c r="AB26" s="92"/>
      <c r="AC26" s="92"/>
      <c r="AD26" s="92"/>
      <c r="AE26" s="92"/>
    </row>
    <row r="27" spans="1:31" ht="15.6" customHeight="1" x14ac:dyDescent="0.2">
      <c r="A27" s="350"/>
      <c r="B27" s="41" t="s">
        <v>42</v>
      </c>
      <c r="C27" s="403"/>
      <c r="D27" s="42"/>
      <c r="E27" s="403"/>
      <c r="F27" s="42"/>
      <c r="G27" s="46" t="e">
        <f>F27/E27</f>
        <v>#DIV/0!</v>
      </c>
      <c r="H27" s="44" t="e">
        <f>C27/E27/10</f>
        <v>#DIV/0!</v>
      </c>
      <c r="I27" s="44" t="e">
        <f>D27/F27/10</f>
        <v>#DIV/0!</v>
      </c>
      <c r="J27" s="447"/>
      <c r="K27" s="449"/>
      <c r="L27" s="92"/>
      <c r="M27" s="205"/>
      <c r="N27" s="205"/>
      <c r="O27" s="205"/>
      <c r="P27" s="205"/>
      <c r="Q27" s="205"/>
      <c r="R27" s="205"/>
      <c r="S27" s="205"/>
      <c r="T27" s="205"/>
      <c r="U27" s="205"/>
      <c r="V27" s="205"/>
      <c r="W27" s="205"/>
      <c r="X27" s="92"/>
      <c r="Y27" s="92"/>
      <c r="Z27" s="92"/>
      <c r="AA27" s="92"/>
      <c r="AB27" s="92"/>
      <c r="AC27" s="92"/>
      <c r="AD27" s="92"/>
      <c r="AE27" s="92"/>
    </row>
    <row r="28" spans="1:31" s="29" customFormat="1" ht="15.6" customHeight="1" x14ac:dyDescent="0.25">
      <c r="A28" s="49"/>
      <c r="B28" s="50" t="s">
        <v>43</v>
      </c>
      <c r="C28" s="402"/>
      <c r="D28" s="51"/>
      <c r="E28" s="402"/>
      <c r="F28" s="51"/>
      <c r="G28" s="52" t="e">
        <f>E28/(E22+E25)</f>
        <v>#DIV/0!</v>
      </c>
      <c r="H28" s="53" t="e">
        <f t="shared" si="0"/>
        <v>#DIV/0!</v>
      </c>
      <c r="I28" s="53" t="e">
        <f t="shared" si="0"/>
        <v>#DIV/0!</v>
      </c>
      <c r="J28" s="447"/>
      <c r="K28" s="449"/>
      <c r="L28" s="150"/>
      <c r="M28" s="210"/>
      <c r="N28" s="210"/>
      <c r="O28" s="210"/>
      <c r="P28" s="210"/>
      <c r="Q28" s="210"/>
      <c r="R28" s="210"/>
      <c r="S28" s="210"/>
      <c r="T28" s="210"/>
      <c r="U28" s="210"/>
      <c r="V28" s="210"/>
      <c r="W28" s="210"/>
      <c r="X28" s="150"/>
      <c r="Y28" s="150"/>
      <c r="Z28" s="150"/>
      <c r="AA28" s="150"/>
      <c r="AB28" s="150"/>
      <c r="AC28" s="150"/>
      <c r="AD28" s="150"/>
      <c r="AE28" s="150"/>
    </row>
    <row r="29" spans="1:31" s="29" customFormat="1" ht="18" customHeight="1" x14ac:dyDescent="0.25">
      <c r="A29" s="49"/>
      <c r="B29" s="54" t="s">
        <v>44</v>
      </c>
      <c r="C29" s="51">
        <f>C22+C25+C27+C28</f>
        <v>0</v>
      </c>
      <c r="D29" s="51">
        <f>D22+D25+D27</f>
        <v>0</v>
      </c>
      <c r="E29" s="51">
        <f>E22+E25+E28</f>
        <v>0</v>
      </c>
      <c r="F29" s="51">
        <f>F22+F25</f>
        <v>0</v>
      </c>
      <c r="G29" s="52" t="e">
        <f>G22+G25+G28</f>
        <v>#DIV/0!</v>
      </c>
      <c r="H29" s="53" t="e">
        <f t="shared" si="0"/>
        <v>#DIV/0!</v>
      </c>
      <c r="I29" s="53" t="e">
        <f t="shared" si="0"/>
        <v>#DIV/0!</v>
      </c>
      <c r="J29" s="447"/>
      <c r="K29" s="449"/>
      <c r="L29" s="210"/>
      <c r="M29" s="210"/>
      <c r="N29" s="210"/>
      <c r="O29" s="210"/>
      <c r="P29" s="210"/>
      <c r="Q29" s="210"/>
      <c r="R29" s="210"/>
      <c r="S29" s="210"/>
      <c r="T29" s="210"/>
      <c r="U29" s="210"/>
      <c r="V29" s="210"/>
      <c r="W29" s="210"/>
      <c r="X29" s="150"/>
      <c r="Y29" s="150"/>
      <c r="Z29" s="150"/>
      <c r="AA29" s="150"/>
      <c r="AB29" s="150"/>
      <c r="AC29" s="150"/>
      <c r="AD29" s="150"/>
      <c r="AE29" s="150"/>
    </row>
    <row r="30" spans="1:31" ht="15.6" customHeight="1" x14ac:dyDescent="0.2">
      <c r="A30" s="234"/>
      <c r="B30" s="56" t="s">
        <v>45</v>
      </c>
      <c r="C30" s="42"/>
      <c r="D30" s="42"/>
      <c r="E30" s="57"/>
      <c r="F30" s="57"/>
      <c r="G30" s="58"/>
      <c r="H30" s="59" t="e">
        <f>C30/E29/10</f>
        <v>#DIV/0!</v>
      </c>
      <c r="I30" s="59" t="e">
        <f>D30/F29/10</f>
        <v>#DIV/0!</v>
      </c>
      <c r="J30" s="447"/>
      <c r="K30" s="449"/>
      <c r="L30" s="205"/>
      <c r="M30" s="205"/>
      <c r="N30" s="205"/>
      <c r="O30" s="205"/>
      <c r="P30" s="205"/>
      <c r="Q30" s="205"/>
      <c r="R30" s="205"/>
      <c r="S30" s="205"/>
      <c r="T30" s="205"/>
      <c r="U30" s="205"/>
      <c r="V30" s="205"/>
      <c r="W30" s="205"/>
      <c r="X30" s="92"/>
      <c r="Y30" s="92"/>
      <c r="Z30" s="92"/>
      <c r="AA30" s="92"/>
      <c r="AB30" s="92"/>
      <c r="AC30" s="92"/>
      <c r="AD30" s="92"/>
      <c r="AE30" s="92"/>
    </row>
    <row r="31" spans="1:31" ht="15.6" customHeight="1" x14ac:dyDescent="0.2">
      <c r="B31" s="41" t="s">
        <v>46</v>
      </c>
      <c r="C31" s="42"/>
      <c r="D31" s="42"/>
      <c r="E31" s="60"/>
      <c r="F31" s="60"/>
      <c r="G31" s="61"/>
      <c r="H31" s="53" t="e">
        <f>C31/E29/10</f>
        <v>#DIV/0!</v>
      </c>
      <c r="I31" s="53" t="e">
        <f>D31/F29/10</f>
        <v>#DIV/0!</v>
      </c>
      <c r="J31" s="447"/>
      <c r="K31" s="449"/>
      <c r="L31" s="205"/>
      <c r="M31" s="205"/>
      <c r="N31" s="205"/>
      <c r="O31" s="205"/>
      <c r="P31" s="205"/>
      <c r="Q31" s="205"/>
      <c r="R31" s="205"/>
      <c r="S31" s="205"/>
      <c r="T31" s="205"/>
      <c r="U31" s="205"/>
      <c r="V31" s="205"/>
      <c r="W31" s="205"/>
      <c r="X31" s="92"/>
      <c r="Y31" s="92"/>
      <c r="Z31" s="92"/>
      <c r="AA31" s="92"/>
      <c r="AB31" s="92"/>
      <c r="AC31" s="92"/>
      <c r="AD31" s="92"/>
      <c r="AE31" s="92"/>
    </row>
    <row r="32" spans="1:31" ht="15.6" customHeight="1" x14ac:dyDescent="0.2">
      <c r="A32" s="55"/>
      <c r="B32" s="41" t="s">
        <v>47</v>
      </c>
      <c r="C32" s="62"/>
      <c r="D32" s="401"/>
      <c r="E32" s="62"/>
      <c r="F32" s="62"/>
      <c r="G32" s="63"/>
      <c r="H32" s="44" t="e">
        <f>C32/E29/10</f>
        <v>#DIV/0!</v>
      </c>
      <c r="I32" s="44" t="e">
        <f>D32/F29/10</f>
        <v>#DIV/0!</v>
      </c>
      <c r="J32" s="447"/>
      <c r="K32" s="449"/>
      <c r="L32" s="205"/>
      <c r="M32" s="205"/>
      <c r="N32" s="208"/>
      <c r="O32" s="205"/>
      <c r="P32" s="205"/>
      <c r="Q32" s="205"/>
      <c r="R32" s="205"/>
      <c r="S32" s="205"/>
      <c r="T32" s="205"/>
      <c r="U32" s="205"/>
      <c r="V32" s="205"/>
      <c r="W32" s="205"/>
      <c r="X32" s="92"/>
      <c r="Y32" s="92"/>
      <c r="Z32" s="92"/>
      <c r="AA32" s="92"/>
      <c r="AB32" s="92"/>
      <c r="AC32" s="92"/>
      <c r="AD32" s="92"/>
      <c r="AE32" s="92"/>
    </row>
    <row r="33" spans="1:31" s="29" customFormat="1" ht="18" customHeight="1" x14ac:dyDescent="0.2">
      <c r="A33" s="24"/>
      <c r="B33" s="54" t="s">
        <v>49</v>
      </c>
      <c r="C33" s="51">
        <f>C29+C30+C31</f>
        <v>0</v>
      </c>
      <c r="D33" s="51">
        <f>D29+D30+D31+D32</f>
        <v>0</v>
      </c>
      <c r="E33" s="51">
        <f>E29</f>
        <v>0</v>
      </c>
      <c r="F33" s="51">
        <f>F29</f>
        <v>0</v>
      </c>
      <c r="G33" s="52" t="e">
        <f>G29</f>
        <v>#DIV/0!</v>
      </c>
      <c r="H33" s="53" t="e">
        <f>C33/E33/10</f>
        <v>#DIV/0!</v>
      </c>
      <c r="I33" s="53" t="e">
        <f>D33/F33/10</f>
        <v>#DIV/0!</v>
      </c>
      <c r="J33" s="447"/>
      <c r="K33" s="449"/>
      <c r="L33" s="211" t="str">
        <f>IF(N35&gt;75.4,"Vertriebskosten, sonstige Kosten und Gewinn je Rechnungsempfänger sind im Vergleich mit anderen Netzbetreibern hoch. Bitte beachten Sie, dass mit der Weisung 5/2018 die sogenannte '75-Franken-Regel' gilt.","")</f>
        <v/>
      </c>
      <c r="M33" s="205"/>
      <c r="N33" s="150"/>
      <c r="O33" s="210"/>
      <c r="P33" s="210"/>
      <c r="Q33" s="210"/>
      <c r="R33" s="210"/>
      <c r="S33" s="210"/>
      <c r="T33" s="210"/>
      <c r="U33" s="210"/>
      <c r="V33" s="210"/>
      <c r="W33" s="210"/>
      <c r="X33" s="150"/>
      <c r="Y33" s="150"/>
      <c r="Z33" s="150"/>
      <c r="AA33" s="150"/>
      <c r="AB33" s="150"/>
      <c r="AC33" s="150"/>
      <c r="AD33" s="150"/>
      <c r="AE33" s="150"/>
    </row>
    <row r="34" spans="1:31" ht="18" customHeight="1" thickBot="1" x14ac:dyDescent="0.25">
      <c r="A34" s="1"/>
      <c r="B34" s="64" t="s">
        <v>50</v>
      </c>
      <c r="C34" s="65"/>
      <c r="D34" s="66"/>
      <c r="E34" s="65"/>
      <c r="F34" s="65"/>
      <c r="G34" s="67"/>
      <c r="H34" s="68"/>
      <c r="I34" s="68"/>
      <c r="J34" s="459"/>
      <c r="K34" s="461"/>
      <c r="L34" s="205"/>
      <c r="M34" s="205"/>
      <c r="N34" s="205"/>
      <c r="O34" s="205"/>
      <c r="P34" s="205"/>
      <c r="Q34" s="205"/>
      <c r="R34" s="205"/>
      <c r="S34" s="205"/>
      <c r="T34" s="205"/>
      <c r="U34" s="205"/>
      <c r="V34" s="205"/>
      <c r="W34" s="205"/>
      <c r="X34" s="92"/>
      <c r="Y34" s="92"/>
      <c r="Z34" s="92"/>
      <c r="AA34" s="92"/>
      <c r="AB34" s="92"/>
      <c r="AC34" s="92"/>
      <c r="AD34" s="92"/>
      <c r="AE34" s="92"/>
    </row>
    <row r="35" spans="1:31" ht="18" customHeight="1" thickBot="1" x14ac:dyDescent="0.25">
      <c r="B35" s="64" t="s">
        <v>51</v>
      </c>
      <c r="C35" s="69"/>
      <c r="D35" s="69">
        <f>D34+D33</f>
        <v>0</v>
      </c>
      <c r="E35" s="65"/>
      <c r="F35" s="65"/>
      <c r="G35" s="67"/>
      <c r="H35" s="68"/>
      <c r="I35" s="68"/>
      <c r="J35" s="488"/>
      <c r="K35" s="489"/>
      <c r="L35" s="205"/>
      <c r="M35" s="205"/>
      <c r="N35" s="205"/>
      <c r="O35" s="205"/>
      <c r="P35" s="205"/>
      <c r="Q35" s="205"/>
      <c r="R35" s="205"/>
      <c r="S35" s="205"/>
      <c r="T35" s="205"/>
      <c r="U35" s="205"/>
      <c r="V35" s="205"/>
      <c r="W35" s="205"/>
      <c r="X35" s="92"/>
      <c r="Y35" s="92"/>
      <c r="Z35" s="92"/>
      <c r="AA35" s="92"/>
      <c r="AB35" s="92"/>
      <c r="AC35" s="92"/>
      <c r="AD35" s="92"/>
      <c r="AE35" s="92"/>
    </row>
    <row r="36" spans="1:31" ht="8.1" customHeight="1" thickBot="1" x14ac:dyDescent="0.25">
      <c r="B36" s="70"/>
      <c r="C36" s="70"/>
      <c r="E36" s="71"/>
      <c r="F36" s="30"/>
      <c r="G36" s="30"/>
      <c r="H36" s="30"/>
      <c r="I36" s="30"/>
      <c r="J36" s="30"/>
      <c r="K36" s="92"/>
      <c r="L36" s="92"/>
      <c r="M36" s="205"/>
      <c r="N36" s="92"/>
      <c r="O36" s="92"/>
      <c r="P36" s="92"/>
      <c r="Q36" s="92"/>
      <c r="R36" s="92"/>
      <c r="S36" s="92"/>
      <c r="T36" s="92"/>
      <c r="U36" s="92"/>
      <c r="V36" s="92"/>
      <c r="W36" s="92"/>
      <c r="X36" s="92"/>
      <c r="Y36" s="92"/>
      <c r="Z36" s="92"/>
      <c r="AA36" s="92"/>
      <c r="AB36" s="92"/>
      <c r="AC36" s="92"/>
      <c r="AD36" s="92"/>
      <c r="AE36" s="92"/>
    </row>
    <row r="37" spans="1:31" s="29" customFormat="1" ht="30.6" customHeight="1" thickBot="1" x14ac:dyDescent="0.25">
      <c r="A37" s="150"/>
      <c r="B37" s="339" t="str">
        <f>"Differenze di copertura energia dell'esercizio contabile "&amp;C8 &amp;" (copertura in eccesso + / copertura insufficiente -)"</f>
        <v>Differenze di copertura energia dell'esercizio contabile  (copertura in eccesso + / copertura insufficiente -)</v>
      </c>
      <c r="C37" s="340"/>
      <c r="D37" s="72">
        <f>D18-D35</f>
        <v>0</v>
      </c>
      <c r="E37" s="491" t="str">
        <f>IF(D37=0,"",IF(D37&gt;0,"Questo importo deve essere rimborsato ai clienti finali.","Questo importo può essere addebitato ai clienti finali."))</f>
        <v/>
      </c>
      <c r="F37" s="492"/>
      <c r="G37" s="492"/>
      <c r="H37" s="492"/>
      <c r="I37" s="492"/>
      <c r="J37" s="492"/>
      <c r="K37" s="493"/>
      <c r="L37" s="210"/>
      <c r="M37" s="205"/>
      <c r="N37" s="210"/>
      <c r="O37" s="210"/>
      <c r="P37" s="210"/>
      <c r="Q37" s="210"/>
      <c r="R37" s="210"/>
      <c r="S37" s="210"/>
      <c r="T37" s="210"/>
      <c r="U37" s="210"/>
      <c r="V37" s="210"/>
      <c r="W37" s="210"/>
      <c r="X37" s="150"/>
      <c r="Y37" s="150"/>
      <c r="Z37" s="150"/>
      <c r="AA37" s="150"/>
      <c r="AB37" s="150"/>
      <c r="AC37" s="150"/>
      <c r="AD37" s="150"/>
      <c r="AE37" s="150"/>
    </row>
    <row r="38" spans="1:31" x14ac:dyDescent="0.2">
      <c r="A38" s="92"/>
      <c r="B38" s="334"/>
      <c r="C38" s="48"/>
      <c r="D38" s="48"/>
      <c r="E38" s="73"/>
      <c r="F38" s="74"/>
      <c r="G38" s="48"/>
      <c r="H38" s="48"/>
      <c r="I38" s="48"/>
      <c r="J38" s="48"/>
      <c r="K38" s="1"/>
      <c r="L38" s="205"/>
      <c r="M38" s="205"/>
      <c r="N38" s="205"/>
      <c r="O38" s="205"/>
      <c r="P38" s="205"/>
      <c r="Q38" s="205"/>
      <c r="R38" s="205"/>
      <c r="S38" s="205"/>
      <c r="T38" s="205"/>
      <c r="U38" s="205"/>
      <c r="V38" s="205"/>
      <c r="W38" s="205"/>
      <c r="X38" s="92"/>
      <c r="Y38" s="92"/>
      <c r="Z38" s="92"/>
      <c r="AA38" s="92"/>
      <c r="AB38" s="92"/>
      <c r="AC38" s="92"/>
      <c r="AD38" s="92"/>
      <c r="AE38" s="92"/>
    </row>
    <row r="39" spans="1:31" x14ac:dyDescent="0.2">
      <c r="A39" s="1"/>
      <c r="B39" s="10"/>
      <c r="C39" s="48"/>
      <c r="D39" s="48"/>
      <c r="E39" s="31"/>
      <c r="F39" s="30"/>
      <c r="G39" s="48"/>
      <c r="H39" s="48"/>
      <c r="I39" s="48"/>
      <c r="J39" s="48"/>
      <c r="K39" s="1"/>
      <c r="L39" s="205"/>
      <c r="M39" s="205"/>
      <c r="N39" s="205"/>
      <c r="O39" s="205"/>
      <c r="P39" s="205"/>
      <c r="Q39" s="205"/>
      <c r="R39" s="205"/>
      <c r="S39" s="205"/>
      <c r="T39" s="205"/>
      <c r="U39" s="205"/>
      <c r="V39" s="205"/>
      <c r="W39" s="205"/>
      <c r="X39" s="92"/>
      <c r="Y39" s="92"/>
      <c r="Z39" s="92"/>
      <c r="AA39" s="92"/>
      <c r="AB39" s="92"/>
      <c r="AC39" s="92"/>
      <c r="AD39" s="92"/>
      <c r="AE39" s="92"/>
    </row>
    <row r="40" spans="1:31" ht="15.75" x14ac:dyDescent="0.25">
      <c r="A40" s="1"/>
      <c r="B40" s="3" t="s">
        <v>52</v>
      </c>
      <c r="C40" s="48"/>
      <c r="D40" s="48"/>
      <c r="E40" s="31"/>
      <c r="F40" s="30"/>
      <c r="G40" s="48"/>
      <c r="H40" s="48"/>
      <c r="I40" s="48"/>
      <c r="J40" s="48"/>
      <c r="K40" s="1"/>
      <c r="L40" s="205"/>
      <c r="M40" s="205"/>
      <c r="N40" s="205"/>
      <c r="O40" s="205"/>
      <c r="P40" s="205"/>
      <c r="Q40" s="205"/>
      <c r="R40" s="205"/>
      <c r="S40" s="205"/>
      <c r="T40" s="205"/>
      <c r="U40" s="205"/>
      <c r="V40" s="205"/>
      <c r="W40" s="205"/>
      <c r="X40" s="92"/>
      <c r="Y40" s="92"/>
      <c r="Z40" s="92"/>
      <c r="AA40" s="92"/>
      <c r="AB40" s="92"/>
      <c r="AC40" s="92"/>
      <c r="AD40" s="92"/>
      <c r="AE40" s="92"/>
    </row>
    <row r="41" spans="1:31" ht="15" thickBot="1" x14ac:dyDescent="0.25">
      <c r="B41" s="336" t="s">
        <v>56</v>
      </c>
      <c r="C41" s="76" t="s">
        <v>55</v>
      </c>
      <c r="D41" s="76" t="s">
        <v>0</v>
      </c>
      <c r="E41" s="77" t="s">
        <v>37</v>
      </c>
      <c r="F41" s="30"/>
      <c r="G41" s="48"/>
      <c r="H41" s="48"/>
      <c r="I41" s="48"/>
      <c r="J41" s="48"/>
      <c r="K41" s="1"/>
      <c r="L41" s="205"/>
      <c r="M41" s="205"/>
      <c r="N41" s="205"/>
      <c r="O41" s="205"/>
      <c r="P41" s="205"/>
      <c r="Q41" s="205"/>
      <c r="R41" s="205"/>
      <c r="S41" s="205"/>
      <c r="T41" s="205"/>
      <c r="U41" s="205"/>
      <c r="V41" s="205"/>
      <c r="W41" s="205"/>
      <c r="X41" s="92"/>
      <c r="Y41" s="92"/>
      <c r="Z41" s="92"/>
      <c r="AA41" s="92"/>
      <c r="AB41" s="92"/>
      <c r="AC41" s="92"/>
      <c r="AD41" s="92"/>
      <c r="AE41" s="92"/>
    </row>
    <row r="42" spans="1:31" s="29" customFormat="1" ht="18" customHeight="1" thickBot="1" x14ac:dyDescent="0.3">
      <c r="A42" s="24"/>
      <c r="B42" s="138" t="s">
        <v>54</v>
      </c>
      <c r="C42" s="388"/>
      <c r="D42" s="283"/>
      <c r="E42" s="490"/>
      <c r="F42" s="442"/>
      <c r="G42" s="442"/>
      <c r="H42" s="442"/>
      <c r="I42" s="442"/>
      <c r="J42" s="442"/>
      <c r="K42" s="443"/>
      <c r="L42" s="208"/>
      <c r="M42" s="208"/>
      <c r="N42" s="208"/>
      <c r="O42" s="210"/>
      <c r="P42" s="210"/>
      <c r="Q42" s="210"/>
      <c r="R42" s="210"/>
      <c r="S42" s="210"/>
      <c r="T42" s="210"/>
      <c r="U42" s="210"/>
      <c r="V42" s="210"/>
      <c r="W42" s="210"/>
      <c r="X42" s="150"/>
      <c r="Y42" s="150"/>
      <c r="Z42" s="150"/>
      <c r="AA42" s="150"/>
      <c r="AB42" s="150"/>
      <c r="AC42" s="150"/>
      <c r="AD42" s="150"/>
      <c r="AE42" s="150"/>
    </row>
    <row r="43" spans="1:31" x14ac:dyDescent="0.2">
      <c r="A43" s="1"/>
      <c r="B43" s="10"/>
      <c r="C43" s="48"/>
      <c r="D43" s="48"/>
      <c r="E43" s="31"/>
      <c r="F43" s="30"/>
      <c r="G43" s="48"/>
      <c r="H43" s="48"/>
      <c r="I43" s="48"/>
      <c r="J43" s="48"/>
      <c r="K43" s="1"/>
      <c r="L43" s="209"/>
      <c r="M43" s="209"/>
      <c r="N43" s="205"/>
      <c r="O43" s="205"/>
      <c r="P43" s="205"/>
      <c r="Q43" s="205"/>
      <c r="R43" s="205"/>
      <c r="S43" s="205"/>
      <c r="T43" s="205"/>
      <c r="U43" s="205"/>
      <c r="V43" s="205"/>
      <c r="W43" s="205"/>
      <c r="X43" s="92"/>
      <c r="Y43" s="92"/>
      <c r="Z43" s="92"/>
      <c r="AA43" s="92"/>
      <c r="AB43" s="92"/>
      <c r="AC43" s="92"/>
      <c r="AD43" s="92"/>
      <c r="AE43" s="92"/>
    </row>
    <row r="44" spans="1:31" ht="15.75" x14ac:dyDescent="0.25">
      <c r="A44" s="1"/>
      <c r="B44" s="3" t="s">
        <v>53</v>
      </c>
      <c r="C44" s="48"/>
      <c r="D44" s="48"/>
      <c r="E44" s="31"/>
      <c r="F44" s="30"/>
      <c r="G44" s="48"/>
      <c r="H44" s="48"/>
      <c r="I44" s="48"/>
      <c r="J44" s="48"/>
      <c r="K44" s="1"/>
      <c r="L44" s="209"/>
      <c r="M44" s="209"/>
      <c r="N44" s="205"/>
      <c r="O44" s="205"/>
      <c r="P44" s="205"/>
      <c r="Q44" s="205"/>
      <c r="R44" s="205"/>
      <c r="S44" s="205"/>
      <c r="T44" s="205"/>
      <c r="U44" s="205"/>
      <c r="V44" s="205"/>
      <c r="W44" s="205"/>
      <c r="X44" s="92"/>
      <c r="Y44" s="92"/>
      <c r="Z44" s="92"/>
      <c r="AA44" s="92"/>
      <c r="AB44" s="92"/>
      <c r="AC44" s="92"/>
      <c r="AD44" s="92"/>
      <c r="AE44" s="92"/>
    </row>
    <row r="45" spans="1:31" ht="15" thickBot="1" x14ac:dyDescent="0.25">
      <c r="A45" s="1"/>
      <c r="B45" s="75" t="s">
        <v>122</v>
      </c>
      <c r="C45" s="76"/>
      <c r="D45" s="76" t="s">
        <v>0</v>
      </c>
      <c r="E45" s="77" t="s">
        <v>37</v>
      </c>
      <c r="F45" s="30"/>
      <c r="G45" s="48"/>
      <c r="H45" s="48"/>
      <c r="I45" s="48"/>
      <c r="J45" s="48"/>
      <c r="K45" s="1"/>
      <c r="L45" s="209"/>
      <c r="M45" s="209"/>
      <c r="N45" s="205"/>
      <c r="O45" s="205"/>
      <c r="P45" s="205"/>
      <c r="Q45" s="205"/>
      <c r="R45" s="205"/>
      <c r="S45" s="205"/>
      <c r="T45" s="205"/>
      <c r="U45" s="205"/>
      <c r="V45" s="205"/>
      <c r="W45" s="205"/>
      <c r="X45" s="92"/>
      <c r="Y45" s="92"/>
      <c r="Z45" s="92"/>
      <c r="AA45" s="92"/>
      <c r="AB45" s="92"/>
      <c r="AC45" s="92"/>
      <c r="AD45" s="92"/>
      <c r="AE45" s="92"/>
    </row>
    <row r="46" spans="1:31" s="79" customFormat="1" ht="15" customHeight="1" x14ac:dyDescent="0.25">
      <c r="A46" s="78"/>
      <c r="B46" s="410"/>
      <c r="C46" s="412"/>
      <c r="D46" s="310"/>
      <c r="E46" s="450"/>
      <c r="F46" s="451"/>
      <c r="G46" s="451"/>
      <c r="H46" s="451"/>
      <c r="I46" s="451"/>
      <c r="J46" s="451"/>
      <c r="K46" s="452"/>
      <c r="L46" s="212"/>
      <c r="M46" s="213"/>
      <c r="N46" s="150"/>
      <c r="O46" s="210"/>
      <c r="P46" s="210"/>
      <c r="Q46" s="210"/>
      <c r="R46" s="210"/>
      <c r="S46" s="210"/>
      <c r="T46" s="210"/>
      <c r="U46" s="210"/>
      <c r="V46" s="210"/>
      <c r="W46" s="210"/>
      <c r="X46" s="150"/>
      <c r="Y46" s="150"/>
      <c r="Z46" s="150"/>
      <c r="AA46" s="150"/>
      <c r="AB46" s="150"/>
      <c r="AC46" s="150"/>
      <c r="AD46" s="150"/>
      <c r="AE46" s="150"/>
    </row>
    <row r="47" spans="1:31" s="79" customFormat="1" ht="15" customHeight="1" thickBot="1" x14ac:dyDescent="0.3">
      <c r="B47" s="481"/>
      <c r="C47" s="482"/>
      <c r="D47" s="399"/>
      <c r="E47" s="459"/>
      <c r="F47" s="460"/>
      <c r="G47" s="460"/>
      <c r="H47" s="460"/>
      <c r="I47" s="460"/>
      <c r="J47" s="460"/>
      <c r="K47" s="461"/>
      <c r="L47" s="208"/>
      <c r="M47" s="213"/>
      <c r="N47" s="210"/>
      <c r="O47" s="210"/>
      <c r="P47" s="210"/>
      <c r="Q47" s="210"/>
      <c r="R47" s="210"/>
      <c r="S47" s="210"/>
      <c r="T47" s="210"/>
      <c r="U47" s="210"/>
      <c r="V47" s="210"/>
      <c r="W47" s="210"/>
      <c r="X47" s="150"/>
      <c r="Y47" s="150"/>
      <c r="Z47" s="150"/>
      <c r="AA47" s="150"/>
      <c r="AB47" s="150"/>
      <c r="AC47" s="150"/>
      <c r="AD47" s="150"/>
      <c r="AE47" s="150"/>
    </row>
    <row r="48" spans="1:31" s="79" customFormat="1" ht="15" customHeight="1" thickBot="1" x14ac:dyDescent="0.3">
      <c r="A48" s="78"/>
      <c r="B48" s="483" t="s">
        <v>57</v>
      </c>
      <c r="C48" s="484"/>
      <c r="D48" s="290">
        <f>SUM(D46:D47)</f>
        <v>0</v>
      </c>
      <c r="E48" s="485"/>
      <c r="F48" s="486"/>
      <c r="G48" s="486"/>
      <c r="H48" s="486"/>
      <c r="I48" s="486"/>
      <c r="J48" s="486"/>
      <c r="K48" s="487"/>
      <c r="L48" s="210"/>
      <c r="M48" s="213"/>
      <c r="N48" s="210"/>
      <c r="O48" s="210"/>
      <c r="P48" s="210"/>
      <c r="Q48" s="210"/>
      <c r="R48" s="210"/>
      <c r="S48" s="210"/>
      <c r="T48" s="210"/>
      <c r="U48" s="210"/>
      <c r="V48" s="210"/>
      <c r="W48" s="210"/>
      <c r="X48" s="150"/>
      <c r="Y48" s="150"/>
      <c r="Z48" s="150"/>
      <c r="AA48" s="150"/>
      <c r="AB48" s="150"/>
      <c r="AC48" s="150"/>
      <c r="AD48" s="150"/>
      <c r="AE48" s="150"/>
    </row>
    <row r="49" spans="1:31" s="81" customFormat="1" ht="15" x14ac:dyDescent="0.2">
      <c r="A49" s="80"/>
      <c r="B49" s="10"/>
      <c r="C49" s="48"/>
      <c r="D49" s="48"/>
      <c r="E49" s="31"/>
      <c r="F49" s="30"/>
      <c r="G49" s="48"/>
      <c r="H49" s="48"/>
      <c r="I49" s="48"/>
      <c r="J49" s="48"/>
      <c r="K49" s="80"/>
      <c r="L49" s="205"/>
      <c r="M49" s="213"/>
      <c r="N49" s="205"/>
      <c r="O49" s="205"/>
      <c r="P49" s="205"/>
      <c r="Q49" s="205"/>
      <c r="R49" s="205"/>
      <c r="S49" s="205"/>
      <c r="T49" s="205"/>
      <c r="U49" s="205"/>
      <c r="V49" s="205"/>
      <c r="W49" s="205"/>
      <c r="X49" s="92"/>
      <c r="Y49" s="92"/>
      <c r="Z49" s="92"/>
      <c r="AA49" s="92"/>
      <c r="AB49" s="92"/>
      <c r="AC49" s="92"/>
      <c r="AD49" s="92"/>
      <c r="AE49" s="92"/>
    </row>
    <row r="50" spans="1:31" s="81" customFormat="1" ht="15.75" thickBot="1" x14ac:dyDescent="0.25">
      <c r="A50" s="80"/>
      <c r="B50" s="75" t="s">
        <v>82</v>
      </c>
      <c r="C50" s="48"/>
      <c r="D50" s="76" t="s">
        <v>0</v>
      </c>
      <c r="E50" s="31"/>
      <c r="F50" s="30"/>
      <c r="G50" s="48"/>
      <c r="H50" s="48"/>
      <c r="I50" s="48"/>
      <c r="J50" s="48"/>
      <c r="K50" s="80"/>
      <c r="L50" s="205"/>
      <c r="M50" s="213"/>
      <c r="N50" s="205"/>
      <c r="O50" s="205"/>
      <c r="P50" s="205"/>
      <c r="Q50" s="205"/>
      <c r="R50" s="205"/>
      <c r="S50" s="205"/>
      <c r="T50" s="205"/>
      <c r="U50" s="205"/>
      <c r="V50" s="205"/>
      <c r="W50" s="205"/>
      <c r="X50" s="92"/>
      <c r="Y50" s="92"/>
      <c r="Z50" s="92"/>
      <c r="AA50" s="92"/>
      <c r="AB50" s="92"/>
      <c r="AC50" s="92"/>
      <c r="AD50" s="92"/>
      <c r="AE50" s="92"/>
    </row>
    <row r="51" spans="1:31" s="79" customFormat="1" ht="15" customHeight="1" thickBot="1" x14ac:dyDescent="0.3">
      <c r="A51" s="78"/>
      <c r="B51" s="467" t="s">
        <v>58</v>
      </c>
      <c r="C51" s="468"/>
      <c r="D51" s="400">
        <f>D37+D42+D48</f>
        <v>0</v>
      </c>
      <c r="E51" s="469" t="str">
        <f>IF(D51=0,"",IF(D51&gt;0,"Questo importo deve essere rimborsato ai clienti finali.","Questo importo può essere addebitato ai clienti finali."))</f>
        <v/>
      </c>
      <c r="F51" s="470"/>
      <c r="G51" s="470"/>
      <c r="H51" s="470"/>
      <c r="I51" s="470"/>
      <c r="J51" s="470"/>
      <c r="K51" s="471"/>
      <c r="L51" s="214"/>
      <c r="M51" s="213"/>
      <c r="N51" s="210"/>
      <c r="O51" s="210"/>
      <c r="P51" s="210"/>
      <c r="Q51" s="210"/>
      <c r="R51" s="210"/>
      <c r="S51" s="210"/>
      <c r="T51" s="210"/>
      <c r="U51" s="210"/>
      <c r="V51" s="210"/>
      <c r="W51" s="210"/>
      <c r="X51" s="150"/>
      <c r="Y51" s="150"/>
      <c r="Z51" s="150"/>
      <c r="AA51" s="150"/>
      <c r="AB51" s="150"/>
      <c r="AC51" s="150"/>
      <c r="AD51" s="150"/>
      <c r="AE51" s="150"/>
    </row>
    <row r="52" spans="1:31" s="79" customFormat="1" ht="15" customHeight="1" x14ac:dyDescent="0.25">
      <c r="A52" s="204"/>
      <c r="B52" s="337"/>
      <c r="C52" s="82"/>
      <c r="D52" s="83"/>
      <c r="E52" s="474"/>
      <c r="F52" s="474"/>
      <c r="G52" s="474"/>
      <c r="H52" s="474"/>
      <c r="I52" s="474"/>
      <c r="J52" s="474"/>
      <c r="K52" s="474"/>
      <c r="L52" s="215"/>
      <c r="M52" s="213"/>
      <c r="N52" s="210"/>
      <c r="O52" s="150"/>
      <c r="P52" s="150"/>
      <c r="Q52" s="150"/>
      <c r="R52" s="150"/>
      <c r="S52" s="150"/>
      <c r="T52" s="150"/>
      <c r="U52" s="150"/>
      <c r="V52" s="150"/>
      <c r="W52" s="150"/>
      <c r="X52" s="150"/>
      <c r="Y52" s="150"/>
      <c r="Z52" s="150"/>
      <c r="AA52" s="150"/>
      <c r="AB52" s="150"/>
      <c r="AC52" s="150"/>
      <c r="AD52" s="150"/>
      <c r="AE52" s="150"/>
    </row>
    <row r="53" spans="1:31" s="79" customFormat="1" ht="29.25" customHeight="1" x14ac:dyDescent="0.25">
      <c r="B53" s="84"/>
      <c r="C53" s="216"/>
      <c r="D53" s="216"/>
      <c r="E53" s="475"/>
      <c r="F53" s="476"/>
      <c r="G53" s="476"/>
      <c r="H53" s="476"/>
      <c r="I53" s="476"/>
      <c r="J53" s="476"/>
      <c r="K53" s="476"/>
      <c r="L53" s="216"/>
      <c r="M53" s="213"/>
      <c r="N53" s="217"/>
      <c r="O53" s="150"/>
      <c r="P53" s="150"/>
      <c r="Q53" s="150"/>
      <c r="R53" s="150"/>
      <c r="S53" s="150"/>
      <c r="T53" s="150"/>
      <c r="U53" s="150"/>
      <c r="V53" s="150"/>
      <c r="W53" s="150"/>
      <c r="X53" s="150"/>
      <c r="Y53" s="150"/>
      <c r="Z53" s="150"/>
      <c r="AA53" s="150"/>
      <c r="AB53" s="150"/>
      <c r="AC53" s="150"/>
      <c r="AD53" s="150"/>
      <c r="AE53" s="150"/>
    </row>
    <row r="54" spans="1:31" s="79" customFormat="1" ht="15" customHeight="1" thickBot="1" x14ac:dyDescent="0.25">
      <c r="B54" s="82"/>
      <c r="C54" s="220"/>
      <c r="D54" s="229" t="s">
        <v>8</v>
      </c>
      <c r="E54" s="85"/>
      <c r="F54" s="85"/>
      <c r="G54" s="85"/>
      <c r="H54" s="85"/>
      <c r="I54" s="85"/>
      <c r="J54" s="85"/>
      <c r="K54" s="85"/>
      <c r="L54" s="150"/>
      <c r="M54" s="150"/>
      <c r="N54" s="150"/>
      <c r="O54" s="150"/>
      <c r="P54" s="150"/>
      <c r="Q54" s="150"/>
      <c r="R54" s="150"/>
      <c r="S54" s="150"/>
      <c r="T54" s="150"/>
      <c r="U54" s="150"/>
      <c r="V54" s="150"/>
      <c r="W54" s="150"/>
      <c r="X54" s="150"/>
      <c r="Y54" s="150"/>
      <c r="Z54" s="150"/>
      <c r="AA54" s="150"/>
      <c r="AB54" s="150"/>
      <c r="AC54" s="150"/>
      <c r="AD54" s="150"/>
      <c r="AE54" s="150"/>
    </row>
    <row r="55" spans="1:31" s="9" customFormat="1" ht="15" customHeight="1" thickBot="1" x14ac:dyDescent="0.25">
      <c r="A55" s="351"/>
      <c r="B55" s="138" t="s">
        <v>130</v>
      </c>
      <c r="C55" s="227">
        <f>C2</f>
        <v>2</v>
      </c>
      <c r="D55" s="289"/>
      <c r="E55" s="477"/>
      <c r="F55" s="478"/>
      <c r="G55" s="478"/>
      <c r="H55" s="478"/>
      <c r="I55" s="478"/>
      <c r="J55" s="478"/>
      <c r="K55" s="478"/>
      <c r="L55" s="28"/>
      <c r="M55" s="28"/>
      <c r="N55" s="150"/>
      <c r="O55" s="28"/>
      <c r="P55" s="28"/>
      <c r="Q55" s="28"/>
      <c r="R55" s="28"/>
      <c r="S55" s="28"/>
      <c r="T55" s="28"/>
      <c r="U55" s="150"/>
      <c r="V55" s="28"/>
      <c r="W55" s="28"/>
      <c r="X55" s="218"/>
      <c r="Y55" s="218"/>
      <c r="Z55" s="218"/>
      <c r="AA55" s="218"/>
      <c r="AB55" s="218"/>
      <c r="AC55" s="218"/>
      <c r="AD55" s="218"/>
      <c r="AE55" s="218"/>
    </row>
    <row r="56" spans="1:31" s="79" customFormat="1" ht="15" customHeight="1" x14ac:dyDescent="0.25">
      <c r="D56" s="87"/>
      <c r="E56" s="139"/>
      <c r="F56" s="85"/>
      <c r="G56" s="86"/>
      <c r="H56" s="86"/>
      <c r="I56" s="86"/>
      <c r="J56" s="86"/>
      <c r="K56" s="86"/>
      <c r="L56" s="219"/>
      <c r="M56" s="219"/>
      <c r="N56" s="150"/>
      <c r="O56" s="150"/>
      <c r="P56" s="150"/>
      <c r="Q56" s="150"/>
      <c r="R56" s="150"/>
      <c r="S56" s="150"/>
      <c r="T56" s="150"/>
      <c r="U56" s="150"/>
      <c r="V56" s="150"/>
      <c r="W56" s="150"/>
      <c r="X56" s="150"/>
      <c r="Y56" s="150"/>
      <c r="Z56" s="150"/>
      <c r="AA56" s="150"/>
      <c r="AB56" s="150"/>
      <c r="AC56" s="150"/>
      <c r="AD56" s="150"/>
      <c r="AE56" s="150"/>
    </row>
    <row r="57" spans="1:31" s="79" customFormat="1" ht="15" customHeight="1" x14ac:dyDescent="0.25">
      <c r="B57" s="82"/>
      <c r="C57" s="87"/>
      <c r="D57" s="83"/>
      <c r="E57" s="479"/>
      <c r="F57" s="480"/>
      <c r="G57" s="480"/>
      <c r="H57" s="480"/>
      <c r="I57" s="480"/>
      <c r="J57" s="480"/>
      <c r="K57" s="480"/>
      <c r="L57" s="28"/>
      <c r="M57" s="150"/>
      <c r="N57" s="150"/>
      <c r="O57" s="150"/>
      <c r="P57" s="150"/>
      <c r="Q57" s="150"/>
      <c r="R57" s="150"/>
      <c r="S57" s="150"/>
      <c r="T57" s="150"/>
      <c r="U57" s="150"/>
      <c r="V57" s="150"/>
      <c r="W57" s="150"/>
      <c r="X57" s="150"/>
      <c r="Y57" s="150"/>
      <c r="Z57" s="150"/>
      <c r="AA57" s="150"/>
      <c r="AB57" s="150"/>
      <c r="AC57" s="150"/>
      <c r="AD57" s="150"/>
      <c r="AE57" s="150"/>
    </row>
    <row r="58" spans="1:31" s="79" customFormat="1" ht="15" customHeight="1" x14ac:dyDescent="0.25">
      <c r="B58" s="82"/>
      <c r="C58" s="87"/>
      <c r="D58" s="87"/>
      <c r="E58" s="87"/>
      <c r="F58" s="87"/>
      <c r="G58" s="87"/>
      <c r="H58" s="87"/>
      <c r="I58" s="87"/>
      <c r="J58" s="87"/>
      <c r="K58" s="87"/>
      <c r="L58" s="82"/>
      <c r="M58" s="82"/>
      <c r="N58" s="82"/>
      <c r="O58" s="82"/>
      <c r="P58" s="150"/>
      <c r="Q58" s="150"/>
      <c r="R58" s="150"/>
      <c r="S58" s="150"/>
      <c r="T58" s="150"/>
      <c r="U58" s="150"/>
      <c r="V58" s="150"/>
      <c r="W58" s="150"/>
      <c r="X58" s="150"/>
      <c r="Y58" s="150"/>
      <c r="Z58" s="150"/>
      <c r="AA58" s="150"/>
      <c r="AB58" s="150"/>
      <c r="AC58" s="150"/>
      <c r="AD58" s="150"/>
      <c r="AE58" s="150"/>
    </row>
    <row r="59" spans="1:31" ht="15" x14ac:dyDescent="0.25">
      <c r="B59" s="146"/>
      <c r="K59" s="131"/>
      <c r="L59" s="92"/>
      <c r="M59" s="92"/>
      <c r="N59" s="92"/>
      <c r="O59" s="92"/>
      <c r="P59" s="92"/>
      <c r="Q59" s="92"/>
      <c r="R59" s="92"/>
      <c r="S59" s="92"/>
      <c r="T59" s="92"/>
      <c r="U59" s="92"/>
      <c r="V59" s="92"/>
      <c r="W59" s="92"/>
      <c r="X59" s="92"/>
      <c r="Y59" s="92"/>
      <c r="Z59" s="92"/>
      <c r="AA59" s="92"/>
      <c r="AB59" s="92"/>
      <c r="AC59" s="92"/>
      <c r="AD59" s="92"/>
      <c r="AE59" s="92"/>
    </row>
    <row r="60" spans="1:31" ht="15" x14ac:dyDescent="0.25">
      <c r="B60" s="146"/>
      <c r="K60" s="131"/>
      <c r="L60" s="92"/>
      <c r="M60" s="92"/>
      <c r="N60" s="92"/>
      <c r="O60" s="92"/>
      <c r="P60" s="92"/>
      <c r="Q60" s="92"/>
      <c r="R60" s="92"/>
      <c r="S60" s="92"/>
      <c r="T60" s="92"/>
      <c r="U60" s="92"/>
      <c r="V60" s="92"/>
      <c r="W60" s="92"/>
      <c r="X60" s="92"/>
      <c r="Y60" s="92"/>
      <c r="Z60" s="92"/>
      <c r="AA60" s="92"/>
      <c r="AB60" s="92"/>
      <c r="AC60" s="92"/>
      <c r="AD60" s="92"/>
      <c r="AE60" s="92"/>
    </row>
    <row r="61" spans="1:31" s="79" customFormat="1" ht="15" customHeight="1" x14ac:dyDescent="0.25">
      <c r="A61" s="204"/>
      <c r="B61" s="82"/>
      <c r="C61" s="87"/>
      <c r="D61" s="87"/>
      <c r="E61" s="87"/>
      <c r="F61" s="87"/>
      <c r="G61" s="87"/>
      <c r="H61" s="87"/>
      <c r="I61" s="87"/>
      <c r="J61" s="87"/>
      <c r="K61" s="87"/>
      <c r="L61" s="87"/>
      <c r="M61" s="87"/>
      <c r="N61" s="87"/>
      <c r="O61" s="87"/>
      <c r="P61" s="204"/>
      <c r="Q61" s="204"/>
      <c r="R61" s="204"/>
      <c r="S61" s="204"/>
      <c r="T61" s="204"/>
      <c r="U61" s="204"/>
      <c r="V61" s="204"/>
      <c r="W61" s="204"/>
      <c r="X61" s="204"/>
      <c r="Y61" s="204"/>
      <c r="Z61" s="204"/>
      <c r="AA61" s="204"/>
      <c r="AB61" s="204"/>
      <c r="AC61" s="204"/>
      <c r="AD61" s="204"/>
      <c r="AE61" s="204"/>
    </row>
    <row r="62" spans="1:31" s="155" customFormat="1" ht="28.5" customHeight="1" x14ac:dyDescent="0.25">
      <c r="A62" s="88" t="s">
        <v>155</v>
      </c>
      <c r="B62" s="317"/>
      <c r="C62" s="153"/>
      <c r="D62" s="153"/>
      <c r="E62" s="153"/>
      <c r="F62" s="153"/>
      <c r="G62" s="153"/>
      <c r="H62" s="153"/>
      <c r="I62" s="154"/>
      <c r="J62" s="153"/>
      <c r="K62" s="153"/>
      <c r="L62" s="153"/>
      <c r="M62" s="153"/>
      <c r="N62" s="153"/>
      <c r="O62" s="153"/>
      <c r="P62" s="153"/>
      <c r="Q62" s="153"/>
      <c r="R62" s="153"/>
      <c r="S62" s="153"/>
      <c r="T62" s="153"/>
      <c r="U62" s="153"/>
      <c r="V62" s="153"/>
    </row>
    <row r="63" spans="1:31" s="91" customFormat="1" ht="12.95" customHeight="1" x14ac:dyDescent="0.25">
      <c r="A63" s="149"/>
      <c r="I63" s="152"/>
    </row>
    <row r="64" spans="1:31" ht="29.85" customHeight="1" x14ac:dyDescent="0.25">
      <c r="A64" s="141"/>
      <c r="B64" s="245" t="s">
        <v>91</v>
      </c>
      <c r="E64" s="87"/>
      <c r="F64" s="305">
        <v>4</v>
      </c>
      <c r="G64" s="92"/>
      <c r="H64" s="92"/>
      <c r="I64" s="143" t="s">
        <v>62</v>
      </c>
      <c r="J64" s="305"/>
      <c r="L64" s="92"/>
      <c r="M64" s="143" t="s">
        <v>63</v>
      </c>
      <c r="N64" s="305"/>
      <c r="P64" s="93"/>
      <c r="Q64" s="143" t="s">
        <v>64</v>
      </c>
      <c r="R64" s="305"/>
      <c r="T64" s="93"/>
      <c r="U64" s="143" t="s">
        <v>80</v>
      </c>
    </row>
    <row r="65" spans="1:24" ht="18" x14ac:dyDescent="0.25">
      <c r="A65" s="141"/>
      <c r="C65" s="457" t="s">
        <v>61</v>
      </c>
      <c r="F65" s="12" t="s">
        <v>11</v>
      </c>
      <c r="G65" s="92"/>
      <c r="H65" s="92"/>
      <c r="I65" s="92"/>
      <c r="J65" s="229" t="s">
        <v>10</v>
      </c>
      <c r="K65" s="92"/>
      <c r="L65" s="92"/>
      <c r="M65" s="92"/>
      <c r="N65" s="229" t="s">
        <v>9</v>
      </c>
      <c r="O65" s="92"/>
      <c r="P65" s="93"/>
      <c r="Q65" s="92"/>
      <c r="R65" s="229" t="s">
        <v>12</v>
      </c>
      <c r="S65" s="8"/>
      <c r="T65" s="93"/>
    </row>
    <row r="66" spans="1:24" ht="15" thickBot="1" x14ac:dyDescent="0.25">
      <c r="B66" s="93"/>
      <c r="C66" s="457"/>
      <c r="F66" s="229" t="s">
        <v>8</v>
      </c>
      <c r="H66" s="93"/>
      <c r="I66" s="92"/>
      <c r="J66" s="229" t="s">
        <v>8</v>
      </c>
      <c r="K66" s="92"/>
      <c r="L66" s="92"/>
      <c r="M66" s="92"/>
      <c r="N66" s="169" t="s">
        <v>8</v>
      </c>
      <c r="O66" s="92"/>
      <c r="P66" s="92"/>
      <c r="Q66" s="92"/>
      <c r="R66" s="169" t="s">
        <v>8</v>
      </c>
      <c r="S66" s="8"/>
      <c r="T66" s="8"/>
      <c r="U66" s="8"/>
    </row>
    <row r="67" spans="1:24" ht="16.5" thickBot="1" x14ac:dyDescent="0.3">
      <c r="B67" s="3" t="s">
        <v>59</v>
      </c>
      <c r="C67" s="76">
        <v>1</v>
      </c>
      <c r="D67" s="12">
        <v>2</v>
      </c>
      <c r="E67" s="12">
        <v>3</v>
      </c>
      <c r="F67" s="142"/>
      <c r="G67" s="94">
        <v>5</v>
      </c>
      <c r="H67" s="94">
        <v>6</v>
      </c>
      <c r="I67" s="94">
        <v>7</v>
      </c>
      <c r="J67" s="142"/>
      <c r="K67" s="92"/>
      <c r="L67" s="12">
        <v>8</v>
      </c>
      <c r="M67" s="169"/>
      <c r="N67" s="142"/>
      <c r="O67" s="92"/>
      <c r="P67" s="300"/>
      <c r="Q67" s="169"/>
      <c r="R67" s="142"/>
      <c r="S67" s="8"/>
      <c r="T67" s="8"/>
      <c r="U67" s="8"/>
      <c r="V67" s="12"/>
      <c r="W67" s="93"/>
    </row>
    <row r="68" spans="1:24" ht="25.5" x14ac:dyDescent="0.2">
      <c r="B68" s="472"/>
      <c r="C68" s="95" t="s">
        <v>65</v>
      </c>
      <c r="D68" s="95" t="s">
        <v>58</v>
      </c>
      <c r="E68" s="95" t="s">
        <v>67</v>
      </c>
      <c r="F68" s="95" t="s">
        <v>68</v>
      </c>
      <c r="G68" s="95" t="s">
        <v>67</v>
      </c>
      <c r="H68" s="96" t="s">
        <v>83</v>
      </c>
      <c r="I68" s="175" t="s">
        <v>73</v>
      </c>
      <c r="J68" s="123" t="s">
        <v>68</v>
      </c>
      <c r="K68" s="98" t="s">
        <v>67</v>
      </c>
      <c r="L68" s="96" t="s">
        <v>83</v>
      </c>
      <c r="M68" s="180" t="s">
        <v>88</v>
      </c>
      <c r="N68" s="172" t="s">
        <v>68</v>
      </c>
      <c r="O68" s="98" t="s">
        <v>67</v>
      </c>
      <c r="P68" s="99" t="s">
        <v>83</v>
      </c>
      <c r="Q68" s="180" t="s">
        <v>88</v>
      </c>
      <c r="R68" s="172" t="s">
        <v>68</v>
      </c>
      <c r="S68" s="98" t="s">
        <v>67</v>
      </c>
      <c r="T68" s="99" t="s">
        <v>71</v>
      </c>
      <c r="U68" s="296" t="s">
        <v>79</v>
      </c>
      <c r="V68" s="100"/>
      <c r="X68" s="164"/>
    </row>
    <row r="69" spans="1:24" ht="25.5" x14ac:dyDescent="0.2">
      <c r="A69" s="101"/>
      <c r="B69" s="473"/>
      <c r="C69" s="171" t="s">
        <v>66</v>
      </c>
      <c r="D69" s="338">
        <v>2023</v>
      </c>
      <c r="E69" s="103"/>
      <c r="F69" s="104" t="s">
        <v>69</v>
      </c>
      <c r="G69" s="104" t="s">
        <v>70</v>
      </c>
      <c r="H69" s="170" t="s">
        <v>72</v>
      </c>
      <c r="I69" s="176" t="s">
        <v>74</v>
      </c>
      <c r="J69" s="294" t="s">
        <v>69</v>
      </c>
      <c r="K69" s="106" t="s">
        <v>75</v>
      </c>
      <c r="L69" s="105" t="s">
        <v>84</v>
      </c>
      <c r="M69" s="181" t="s">
        <v>89</v>
      </c>
      <c r="N69" s="173" t="s">
        <v>69</v>
      </c>
      <c r="O69" s="106" t="s">
        <v>76</v>
      </c>
      <c r="P69" s="107" t="s">
        <v>85</v>
      </c>
      <c r="Q69" s="181" t="s">
        <v>89</v>
      </c>
      <c r="R69" s="173" t="s">
        <v>69</v>
      </c>
      <c r="S69" s="106" t="s">
        <v>77</v>
      </c>
      <c r="T69" s="295" t="s">
        <v>86</v>
      </c>
      <c r="U69" s="297" t="s">
        <v>78</v>
      </c>
      <c r="V69" s="342" t="s">
        <v>37</v>
      </c>
    </row>
    <row r="70" spans="1:24" ht="16.350000000000001" customHeight="1" thickBot="1" x14ac:dyDescent="0.25">
      <c r="B70" s="473"/>
      <c r="C70" s="103" t="s">
        <v>0</v>
      </c>
      <c r="D70" s="102" t="s">
        <v>0</v>
      </c>
      <c r="E70" s="103" t="s">
        <v>0</v>
      </c>
      <c r="F70" s="103" t="s">
        <v>0</v>
      </c>
      <c r="G70" s="103" t="s">
        <v>0</v>
      </c>
      <c r="H70" s="105" t="s">
        <v>0</v>
      </c>
      <c r="I70" s="177" t="s">
        <v>0</v>
      </c>
      <c r="J70" s="243" t="s">
        <v>0</v>
      </c>
      <c r="K70" s="110" t="s">
        <v>0</v>
      </c>
      <c r="L70" s="105" t="s">
        <v>0</v>
      </c>
      <c r="M70" s="182" t="s">
        <v>0</v>
      </c>
      <c r="N70" s="179" t="s">
        <v>0</v>
      </c>
      <c r="O70" s="110" t="s">
        <v>0</v>
      </c>
      <c r="P70" s="107" t="s">
        <v>0</v>
      </c>
      <c r="Q70" s="182" t="s">
        <v>0</v>
      </c>
      <c r="R70" s="174" t="s">
        <v>0</v>
      </c>
      <c r="S70" s="110" t="s">
        <v>0</v>
      </c>
      <c r="T70" s="134" t="s">
        <v>0</v>
      </c>
      <c r="U70" s="298" t="s">
        <v>0</v>
      </c>
      <c r="V70" s="111"/>
    </row>
    <row r="71" spans="1:24" s="92" customFormat="1" ht="27" customHeight="1" thickBot="1" x14ac:dyDescent="0.3">
      <c r="A71" s="236"/>
      <c r="B71" s="112" t="s">
        <v>87</v>
      </c>
      <c r="C71" s="113"/>
      <c r="D71" s="113"/>
      <c r="E71" s="114">
        <f>D71+C71</f>
        <v>0</v>
      </c>
      <c r="F71" s="115">
        <f>E71*(F67/100)</f>
        <v>0</v>
      </c>
      <c r="G71" s="114">
        <f>F71+E71</f>
        <v>0</v>
      </c>
      <c r="H71" s="113"/>
      <c r="I71" s="178">
        <f>G71+H71</f>
        <v>0</v>
      </c>
      <c r="J71" s="301">
        <f>I71*(J67/100)</f>
        <v>0</v>
      </c>
      <c r="K71" s="302">
        <f>J71+I71</f>
        <v>0</v>
      </c>
      <c r="L71" s="113"/>
      <c r="M71" s="178">
        <f>K71+L71</f>
        <v>0</v>
      </c>
      <c r="N71" s="148">
        <f>M71*(N67/100)</f>
        <v>0</v>
      </c>
      <c r="O71" s="130">
        <f>N71+M71</f>
        <v>0</v>
      </c>
      <c r="P71" s="132">
        <f>IF(P72&lt;ABS(O71),(-O71-P72)/2,0)</f>
        <v>0</v>
      </c>
      <c r="Q71" s="178">
        <f>O71+P71+P72</f>
        <v>0</v>
      </c>
      <c r="R71" s="148">
        <f>Q71*(R67/100)</f>
        <v>0</v>
      </c>
      <c r="S71" s="130">
        <f>R71+Q71</f>
        <v>0</v>
      </c>
      <c r="T71" s="136">
        <f>-S71-T72</f>
        <v>0</v>
      </c>
      <c r="U71" s="299">
        <f>S71+T71+T72+U72</f>
        <v>0</v>
      </c>
      <c r="V71" s="187"/>
    </row>
    <row r="72" spans="1:24" x14ac:dyDescent="0.2">
      <c r="A72" s="92"/>
      <c r="B72" s="165" t="s">
        <v>90</v>
      </c>
      <c r="D72" s="133"/>
      <c r="E72" s="30"/>
      <c r="F72" s="30"/>
      <c r="J72" s="30"/>
      <c r="K72" s="151"/>
      <c r="L72" s="151"/>
      <c r="P72" s="224">
        <v>0</v>
      </c>
      <c r="Q72" s="145"/>
      <c r="T72" s="224">
        <v>0</v>
      </c>
      <c r="U72" s="224"/>
      <c r="V72" s="325">
        <f>S71+T71+T72</f>
        <v>0</v>
      </c>
    </row>
    <row r="73" spans="1:24" ht="24.75" customHeight="1" x14ac:dyDescent="0.2">
      <c r="A73" s="303"/>
      <c r="B73" s="343"/>
      <c r="C73" s="116"/>
      <c r="D73" s="48"/>
      <c r="E73" s="48"/>
      <c r="F73" s="48"/>
      <c r="G73" s="48"/>
      <c r="H73" s="48"/>
      <c r="I73" s="48"/>
      <c r="J73" s="30"/>
      <c r="K73" s="133"/>
      <c r="L73" s="159"/>
      <c r="M73" s="144"/>
      <c r="N73" s="1"/>
      <c r="O73" s="1"/>
      <c r="P73" s="163" t="s">
        <v>90</v>
      </c>
      <c r="S73" s="1"/>
      <c r="T73" s="163" t="s">
        <v>90</v>
      </c>
      <c r="U73" s="163" t="s">
        <v>90</v>
      </c>
    </row>
    <row r="74" spans="1:24" x14ac:dyDescent="0.2">
      <c r="A74" s="204"/>
      <c r="B74" s="118"/>
      <c r="C74" s="120"/>
      <c r="D74" s="48"/>
      <c r="E74" s="48"/>
      <c r="F74" s="48"/>
      <c r="G74" s="48"/>
      <c r="I74" s="48"/>
      <c r="J74" s="30"/>
      <c r="K74" s="30"/>
      <c r="L74" s="30"/>
      <c r="N74" s="1"/>
      <c r="O74" s="1"/>
      <c r="P74" s="1"/>
      <c r="S74" s="1"/>
      <c r="U74" s="119"/>
    </row>
    <row r="75" spans="1:24" s="91" customFormat="1" ht="28.5" customHeight="1" x14ac:dyDescent="0.25">
      <c r="A75" s="88" t="s">
        <v>157</v>
      </c>
      <c r="B75" s="89"/>
      <c r="C75" s="89"/>
      <c r="D75" s="89"/>
      <c r="E75" s="89"/>
      <c r="F75" s="89"/>
      <c r="G75" s="89"/>
      <c r="H75" s="90"/>
      <c r="I75" s="89"/>
      <c r="J75" s="89"/>
      <c r="K75" s="89"/>
      <c r="L75" s="89"/>
      <c r="M75" s="89"/>
      <c r="N75" s="89"/>
      <c r="O75" s="89"/>
      <c r="P75" s="89"/>
      <c r="Q75" s="89"/>
      <c r="R75" s="89"/>
      <c r="S75" s="89"/>
      <c r="T75" s="89"/>
      <c r="U75" s="89"/>
      <c r="V75" s="89"/>
    </row>
    <row r="76" spans="1:24" s="91" customFormat="1" ht="14.85" customHeight="1" x14ac:dyDescent="0.25">
      <c r="A76" s="156"/>
      <c r="E76" s="226"/>
    </row>
    <row r="77" spans="1:24" s="91" customFormat="1" ht="28.5" customHeight="1" x14ac:dyDescent="0.25">
      <c r="A77" s="79"/>
      <c r="B77" s="245" t="s">
        <v>91</v>
      </c>
      <c r="C77" s="91" t="s">
        <v>7</v>
      </c>
      <c r="D77" s="168"/>
      <c r="E77" s="143" t="str">
        <f>"fine "&amp; $C$8&amp;" / 
inizio "&amp; $C$8+1</f>
        <v>fine  / 
inizio 1</v>
      </c>
      <c r="F77" s="246"/>
      <c r="I77" s="143" t="str">
        <f>"fine "&amp; $C$8+1&amp;" / 
inizio "&amp; $C$8+2</f>
        <v>fine 1 / 
inizio 2</v>
      </c>
      <c r="M77" s="143" t="str">
        <f>"fine "&amp; $C$8+2&amp;" / 
inizio "&amp; $C$8+3</f>
        <v>fine 2 / 
inizio 3</v>
      </c>
      <c r="Q77" s="143" t="str">
        <f>"fine "&amp; $C$8+3&amp;" / 
inizio "&amp; $C$8+4</f>
        <v>fine 3 / 
inizio 4</v>
      </c>
    </row>
    <row r="78" spans="1:24" s="79" customFormat="1" ht="15" customHeight="1" x14ac:dyDescent="0.2">
      <c r="B78" s="87"/>
      <c r="C78" s="82"/>
      <c r="D78" s="168"/>
      <c r="E78" s="121"/>
      <c r="F78" s="326"/>
      <c r="G78" s="327"/>
      <c r="H78" s="327"/>
      <c r="I78" s="85"/>
      <c r="L78" s="229"/>
    </row>
    <row r="79" spans="1:24" ht="15" thickBot="1" x14ac:dyDescent="0.25">
      <c r="B79" s="30"/>
      <c r="C79" s="158"/>
      <c r="D79" s="229" t="s">
        <v>8</v>
      </c>
      <c r="E79" s="30"/>
      <c r="F79" s="229" t="s">
        <v>8</v>
      </c>
      <c r="G79" s="30"/>
      <c r="J79" s="229" t="s">
        <v>8</v>
      </c>
      <c r="N79" s="229" t="s">
        <v>8</v>
      </c>
    </row>
    <row r="80" spans="1:24" ht="16.5" thickBot="1" x14ac:dyDescent="0.3">
      <c r="B80" s="35" t="s">
        <v>60</v>
      </c>
      <c r="C80" s="12"/>
      <c r="D80" s="142"/>
      <c r="E80" s="12"/>
      <c r="F80" s="142"/>
      <c r="G80" s="161"/>
      <c r="H80" s="300"/>
      <c r="I80" s="12"/>
      <c r="J80" s="142"/>
      <c r="K80" s="122"/>
      <c r="L80" s="300"/>
      <c r="M80" s="122"/>
      <c r="N80" s="142"/>
      <c r="O80" s="12"/>
      <c r="P80" s="12"/>
      <c r="Q80" s="12"/>
      <c r="R80" s="12"/>
    </row>
    <row r="81" spans="1:22" s="92" customFormat="1" ht="28.35" customHeight="1" x14ac:dyDescent="0.2">
      <c r="A81" s="2"/>
      <c r="B81" s="472"/>
      <c r="C81" s="123" t="s">
        <v>92</v>
      </c>
      <c r="D81" s="98" t="s">
        <v>68</v>
      </c>
      <c r="E81" s="203" t="s">
        <v>93</v>
      </c>
      <c r="F81" s="123" t="s">
        <v>68</v>
      </c>
      <c r="G81" s="242" t="s">
        <v>93</v>
      </c>
      <c r="H81" s="230" t="s">
        <v>83</v>
      </c>
      <c r="I81" s="231" t="s">
        <v>88</v>
      </c>
      <c r="J81" s="97" t="s">
        <v>68</v>
      </c>
      <c r="K81" s="242" t="s">
        <v>93</v>
      </c>
      <c r="L81" s="230" t="s">
        <v>83</v>
      </c>
      <c r="M81" s="231" t="s">
        <v>88</v>
      </c>
      <c r="N81" s="97" t="s">
        <v>68</v>
      </c>
      <c r="O81" s="242" t="s">
        <v>93</v>
      </c>
      <c r="P81" s="230" t="s">
        <v>83</v>
      </c>
      <c r="Q81" s="296" t="s">
        <v>79</v>
      </c>
      <c r="R81" s="100"/>
    </row>
    <row r="82" spans="1:22" s="92" customFormat="1" ht="14.25" customHeight="1" x14ac:dyDescent="0.2">
      <c r="A82" s="2"/>
      <c r="B82" s="473"/>
      <c r="C82" s="124" t="s">
        <v>107</v>
      </c>
      <c r="D82" s="110" t="s">
        <v>69</v>
      </c>
      <c r="E82" s="240" t="s">
        <v>94</v>
      </c>
      <c r="F82" s="124" t="s">
        <v>69</v>
      </c>
      <c r="G82" s="239" t="s">
        <v>94</v>
      </c>
      <c r="H82" s="129" t="s">
        <v>96</v>
      </c>
      <c r="I82" s="232" t="s">
        <v>89</v>
      </c>
      <c r="J82" s="109" t="s">
        <v>69</v>
      </c>
      <c r="K82" s="239" t="s">
        <v>94</v>
      </c>
      <c r="L82" s="129" t="s">
        <v>96</v>
      </c>
      <c r="M82" s="232" t="s">
        <v>89</v>
      </c>
      <c r="N82" s="109" t="s">
        <v>69</v>
      </c>
      <c r="O82" s="239" t="s">
        <v>94</v>
      </c>
      <c r="P82" s="129" t="s">
        <v>96</v>
      </c>
      <c r="Q82" s="297" t="s">
        <v>78</v>
      </c>
      <c r="R82" s="241"/>
    </row>
    <row r="83" spans="1:22" s="92" customFormat="1" ht="14.25" customHeight="1" x14ac:dyDescent="0.2">
      <c r="A83" s="2"/>
      <c r="B83" s="473"/>
      <c r="C83" s="129">
        <f>C8</f>
        <v>0</v>
      </c>
      <c r="D83" s="110"/>
      <c r="E83" s="184" t="s">
        <v>95</v>
      </c>
      <c r="F83" s="124"/>
      <c r="G83" s="110" t="s">
        <v>95</v>
      </c>
      <c r="H83" s="129">
        <f>$C$8+2</f>
        <v>2</v>
      </c>
      <c r="I83" s="232"/>
      <c r="J83" s="109"/>
      <c r="K83" s="110" t="s">
        <v>95</v>
      </c>
      <c r="L83" s="129">
        <f>$C$8+3</f>
        <v>3</v>
      </c>
      <c r="M83" s="232"/>
      <c r="N83" s="109"/>
      <c r="O83" s="110" t="s">
        <v>95</v>
      </c>
      <c r="P83" s="221">
        <f>$C$8+4</f>
        <v>4</v>
      </c>
      <c r="Q83" s="137"/>
      <c r="R83" s="342" t="s">
        <v>37</v>
      </c>
    </row>
    <row r="84" spans="1:22" s="92" customFormat="1" ht="14.25" customHeight="1" x14ac:dyDescent="0.2">
      <c r="A84" s="2"/>
      <c r="B84" s="473"/>
      <c r="C84" s="124"/>
      <c r="D84" s="110"/>
      <c r="E84" s="184"/>
      <c r="F84" s="124"/>
      <c r="G84" s="110"/>
      <c r="H84" s="107" t="s">
        <v>97</v>
      </c>
      <c r="I84" s="232"/>
      <c r="J84" s="109"/>
      <c r="K84" s="110"/>
      <c r="L84" s="107" t="s">
        <v>98</v>
      </c>
      <c r="M84" s="186"/>
      <c r="N84" s="109"/>
      <c r="O84" s="110"/>
      <c r="P84" s="195" t="s">
        <v>99</v>
      </c>
      <c r="Q84" s="137"/>
      <c r="R84" s="108"/>
    </row>
    <row r="85" spans="1:22" s="92" customFormat="1" ht="14.25" customHeight="1" thickBot="1" x14ac:dyDescent="0.25">
      <c r="A85" s="2"/>
      <c r="B85" s="473"/>
      <c r="C85" s="124" t="s">
        <v>0</v>
      </c>
      <c r="D85" s="110" t="s">
        <v>0</v>
      </c>
      <c r="E85" s="184" t="s">
        <v>0</v>
      </c>
      <c r="F85" s="243" t="s">
        <v>0</v>
      </c>
      <c r="G85" s="110" t="s">
        <v>0</v>
      </c>
      <c r="H85" s="233" t="s">
        <v>0</v>
      </c>
      <c r="I85" s="232" t="s">
        <v>0</v>
      </c>
      <c r="J85" s="109" t="s">
        <v>0</v>
      </c>
      <c r="K85" s="110" t="s">
        <v>0</v>
      </c>
      <c r="L85" s="107" t="s">
        <v>0</v>
      </c>
      <c r="M85" s="186" t="s">
        <v>0</v>
      </c>
      <c r="N85" s="109" t="s">
        <v>0</v>
      </c>
      <c r="O85" s="110" t="s">
        <v>0</v>
      </c>
      <c r="P85" s="235" t="s">
        <v>0</v>
      </c>
      <c r="Q85" s="137" t="s">
        <v>0</v>
      </c>
      <c r="R85" s="111"/>
    </row>
    <row r="86" spans="1:22" s="150" customFormat="1" ht="27.95" customHeight="1" thickBot="1" x14ac:dyDescent="0.3">
      <c r="A86" s="236"/>
      <c r="B86" s="112" t="str">
        <f>"Panoramica DC "&amp;C8&amp;" fino alla riduzione a zero "</f>
        <v xml:space="preserve">Panoramica DC  fino alla riduzione a zero </v>
      </c>
      <c r="C86" s="125">
        <f>D51</f>
        <v>0</v>
      </c>
      <c r="D86" s="115">
        <f>C86*(D80/100)</f>
        <v>0</v>
      </c>
      <c r="E86" s="185">
        <f>D86+C86</f>
        <v>0</v>
      </c>
      <c r="F86" s="304">
        <f>E86*(F80/100)</f>
        <v>0</v>
      </c>
      <c r="G86" s="302">
        <f>E86+F86</f>
        <v>0</v>
      </c>
      <c r="H86" s="132">
        <f>IF(H87&lt;ABS(G86),(-G86-H87)/3*(1+F80/100),0)</f>
        <v>0</v>
      </c>
      <c r="I86" s="183">
        <f>G86+H86+H87</f>
        <v>0</v>
      </c>
      <c r="J86" s="148">
        <f>I86*(J80/100)</f>
        <v>0</v>
      </c>
      <c r="K86" s="244">
        <f>J86+I86</f>
        <v>0</v>
      </c>
      <c r="L86" s="132">
        <f>IF(L87&lt;ABS(K86),(-K86-L87)/2,0)</f>
        <v>0</v>
      </c>
      <c r="M86" s="178">
        <f>K86+L86+L87</f>
        <v>0</v>
      </c>
      <c r="N86" s="148">
        <f>M86*(N80/100)</f>
        <v>0</v>
      </c>
      <c r="O86" s="130">
        <f>N86+M86</f>
        <v>0</v>
      </c>
      <c r="P86" s="135">
        <f>-O86-P87</f>
        <v>0</v>
      </c>
      <c r="Q86" s="147">
        <f>O86+P86+P87+Q87</f>
        <v>0</v>
      </c>
      <c r="R86" s="187"/>
    </row>
    <row r="87" spans="1:22" x14ac:dyDescent="0.2">
      <c r="A87" s="92"/>
      <c r="B87" s="165" t="s">
        <v>90</v>
      </c>
      <c r="C87" s="133"/>
      <c r="D87" s="30"/>
      <c r="G87" s="328"/>
      <c r="H87" s="224">
        <v>0</v>
      </c>
      <c r="I87" s="30"/>
      <c r="J87" s="92"/>
      <c r="K87" s="92"/>
      <c r="L87" s="224">
        <v>0</v>
      </c>
      <c r="M87" s="92"/>
      <c r="N87" s="92"/>
      <c r="O87" s="92"/>
      <c r="P87" s="224">
        <v>0</v>
      </c>
      <c r="Q87" s="224"/>
      <c r="R87" s="325">
        <f>O86+P86+P87</f>
        <v>0</v>
      </c>
    </row>
    <row r="88" spans="1:22" ht="24.6" customHeight="1" x14ac:dyDescent="0.25">
      <c r="B88" s="343"/>
      <c r="F88" s="324"/>
      <c r="G88" s="329"/>
      <c r="H88" s="163" t="s">
        <v>90</v>
      </c>
      <c r="I88" s="162"/>
      <c r="L88" s="163" t="s">
        <v>90</v>
      </c>
      <c r="P88" s="163" t="s">
        <v>90</v>
      </c>
      <c r="Q88" s="163" t="s">
        <v>90</v>
      </c>
    </row>
    <row r="89" spans="1:22" ht="15" x14ac:dyDescent="0.25">
      <c r="B89" s="30"/>
      <c r="C89" s="30"/>
      <c r="D89" s="30"/>
      <c r="F89" s="117"/>
      <c r="G89" s="330"/>
      <c r="H89" s="300"/>
      <c r="J89" s="117"/>
      <c r="N89" s="117"/>
      <c r="O89" s="93"/>
    </row>
    <row r="90" spans="1:22" ht="15.75" x14ac:dyDescent="0.25">
      <c r="B90" s="126"/>
      <c r="C90" s="30"/>
      <c r="D90" s="30"/>
      <c r="E90" s="30"/>
      <c r="F90" s="30"/>
      <c r="G90" s="30"/>
      <c r="H90" s="300"/>
      <c r="L90" s="127"/>
      <c r="P90" s="333"/>
      <c r="Q90" s="93"/>
    </row>
    <row r="91" spans="1:22" s="91" customFormat="1" ht="28.5" customHeight="1" x14ac:dyDescent="0.25">
      <c r="A91" s="128" t="s">
        <v>166</v>
      </c>
      <c r="B91" s="89"/>
      <c r="C91" s="89"/>
      <c r="D91" s="89"/>
      <c r="E91" s="89"/>
      <c r="F91" s="89"/>
      <c r="G91" s="89"/>
      <c r="H91" s="90"/>
      <c r="I91" s="89"/>
      <c r="J91" s="89"/>
      <c r="K91" s="89"/>
      <c r="L91" s="89"/>
      <c r="M91" s="89"/>
      <c r="N91" s="89"/>
      <c r="O91" s="89"/>
      <c r="P91" s="89"/>
      <c r="Q91" s="89"/>
      <c r="R91" s="89"/>
      <c r="S91" s="89"/>
      <c r="T91" s="89"/>
      <c r="U91" s="89"/>
      <c r="V91" s="89"/>
    </row>
    <row r="93" spans="1:22" ht="15.75" x14ac:dyDescent="0.25">
      <c r="B93" s="3" t="s">
        <v>166</v>
      </c>
      <c r="C93" s="76" t="s">
        <v>5</v>
      </c>
      <c r="D93" s="76" t="s">
        <v>2</v>
      </c>
      <c r="E93" s="12" t="s">
        <v>3</v>
      </c>
      <c r="F93" s="12" t="s">
        <v>4</v>
      </c>
      <c r="G93" s="12" t="s">
        <v>6</v>
      </c>
      <c r="H93" s="76"/>
      <c r="I93" s="12"/>
      <c r="J93" s="48"/>
      <c r="L93" s="12"/>
      <c r="N93" s="76"/>
      <c r="R93" s="76"/>
      <c r="V93" s="12"/>
    </row>
    <row r="94" spans="1:22" ht="16.5" thickBot="1" x14ac:dyDescent="0.3">
      <c r="B94" s="3"/>
      <c r="C94" s="318" t="s">
        <v>102</v>
      </c>
      <c r="D94" s="439" t="s">
        <v>106</v>
      </c>
      <c r="E94" s="440"/>
      <c r="F94" s="12"/>
      <c r="G94" s="12"/>
      <c r="H94" s="76"/>
      <c r="I94" s="12"/>
      <c r="J94" s="48"/>
      <c r="L94" s="12"/>
      <c r="N94" s="76"/>
      <c r="R94" s="76"/>
      <c r="V94" s="12"/>
    </row>
    <row r="95" spans="1:22" ht="33.950000000000003" customHeight="1" x14ac:dyDescent="0.2">
      <c r="B95" s="472"/>
      <c r="C95" s="107" t="s">
        <v>103</v>
      </c>
      <c r="D95" s="110" t="s">
        <v>105</v>
      </c>
      <c r="E95" s="319" t="s">
        <v>109</v>
      </c>
      <c r="F95" s="99" t="s">
        <v>104</v>
      </c>
      <c r="G95" s="194" t="s">
        <v>104</v>
      </c>
      <c r="H95" s="30"/>
    </row>
    <row r="96" spans="1:22" x14ac:dyDescent="0.2">
      <c r="B96" s="473"/>
      <c r="C96" s="188"/>
      <c r="D96" s="129">
        <f>$C$8</f>
        <v>0</v>
      </c>
      <c r="E96" s="129">
        <f>$C$8</f>
        <v>0</v>
      </c>
      <c r="F96" s="129">
        <f>C8+1</f>
        <v>1</v>
      </c>
      <c r="G96" s="221">
        <f>$C$8+2</f>
        <v>2</v>
      </c>
      <c r="H96" s="202"/>
    </row>
    <row r="97" spans="2:22" ht="15" thickBot="1" x14ac:dyDescent="0.25">
      <c r="B97" s="473"/>
      <c r="C97" s="124" t="s">
        <v>0</v>
      </c>
      <c r="D97" s="110" t="s">
        <v>0</v>
      </c>
      <c r="E97" s="157" t="s">
        <v>0</v>
      </c>
      <c r="F97" s="107" t="s">
        <v>0</v>
      </c>
      <c r="G97" s="195" t="s">
        <v>0</v>
      </c>
    </row>
    <row r="98" spans="2:22" ht="15" thickBot="1" x14ac:dyDescent="0.25">
      <c r="B98" s="293" t="s">
        <v>100</v>
      </c>
      <c r="C98" s="201"/>
      <c r="D98" s="166">
        <f>SUM(D100:D102)</f>
        <v>0</v>
      </c>
      <c r="E98" s="125">
        <f>C86</f>
        <v>0</v>
      </c>
      <c r="F98" s="248">
        <f>SUM(F100:F103)</f>
        <v>0</v>
      </c>
      <c r="G98" s="249">
        <f>SUM(G99:G101)+G103</f>
        <v>0</v>
      </c>
    </row>
    <row r="99" spans="2:22" ht="15.75" thickBot="1" x14ac:dyDescent="0.3">
      <c r="B99" s="291" t="str">
        <f>"di cui t ["&amp;$C$8&amp;"]"</f>
        <v>di cui t []</v>
      </c>
      <c r="C99" s="190"/>
      <c r="D99" s="190"/>
      <c r="E99" s="190"/>
      <c r="F99" s="190"/>
      <c r="G99" s="292"/>
      <c r="H99" s="238"/>
      <c r="I99" s="30"/>
      <c r="K99" s="30"/>
      <c r="L99" s="30"/>
      <c r="M99" s="117"/>
      <c r="Q99" s="117"/>
      <c r="U99" s="117"/>
      <c r="V99" s="93"/>
    </row>
    <row r="100" spans="2:22" ht="15" thickBot="1" x14ac:dyDescent="0.25">
      <c r="B100" s="193" t="str">
        <f>"di cui t-1 ["&amp;$C$8-1&amp;"]"</f>
        <v>di cui t-1 [-1]</v>
      </c>
      <c r="C100" s="189"/>
      <c r="D100" s="191"/>
      <c r="E100" s="189"/>
      <c r="F100" s="192"/>
      <c r="G100" s="196"/>
      <c r="H100" s="48"/>
      <c r="I100" s="48"/>
      <c r="K100" s="30"/>
      <c r="L100" s="30"/>
      <c r="T100" s="1"/>
    </row>
    <row r="101" spans="2:22" ht="15" thickBot="1" x14ac:dyDescent="0.25">
      <c r="B101" s="193" t="str">
        <f>"di cui t-2 ["&amp;$C$8-2&amp;"]"</f>
        <v>di cui t-2 [-2]</v>
      </c>
      <c r="C101" s="189"/>
      <c r="D101" s="191"/>
      <c r="E101" s="189"/>
      <c r="F101" s="192"/>
      <c r="G101" s="196"/>
    </row>
    <row r="102" spans="2:22" ht="15.75" thickBot="1" x14ac:dyDescent="0.3">
      <c r="B102" s="193" t="str">
        <f>"di cui t-3 ["&amp;$C$8-3&amp;"]"</f>
        <v>di cui t-3 [-3]</v>
      </c>
      <c r="C102" s="197"/>
      <c r="D102" s="198"/>
      <c r="E102" s="197"/>
      <c r="F102" s="198"/>
      <c r="G102" s="199"/>
      <c r="I102" s="131"/>
    </row>
    <row r="103" spans="2:22" ht="15" thickBot="1" x14ac:dyDescent="0.25">
      <c r="B103" s="323" t="s">
        <v>101</v>
      </c>
      <c r="F103" s="391"/>
      <c r="G103" s="392"/>
      <c r="H103" s="306"/>
    </row>
    <row r="104" spans="2:22" ht="15" x14ac:dyDescent="0.25">
      <c r="G104" s="237"/>
    </row>
    <row r="105" spans="2:22" ht="15" x14ac:dyDescent="0.25">
      <c r="G105" s="237"/>
    </row>
    <row r="125" ht="12.95" customHeight="1" x14ac:dyDescent="0.2"/>
  </sheetData>
  <sheetProtection formatCells="0" formatColumns="0" formatRows="0" selectLockedCells="1"/>
  <dataConsolidate/>
  <mergeCells count="38">
    <mergeCell ref="J31:K31"/>
    <mergeCell ref="J29:K29"/>
    <mergeCell ref="J30:K30"/>
    <mergeCell ref="J28:K28"/>
    <mergeCell ref="B16:B17"/>
    <mergeCell ref="J16:K16"/>
    <mergeCell ref="J17:K17"/>
    <mergeCell ref="J18:K18"/>
    <mergeCell ref="J21:K21"/>
    <mergeCell ref="J22:K22"/>
    <mergeCell ref="J23:K23"/>
    <mergeCell ref="J24:K24"/>
    <mergeCell ref="J25:K25"/>
    <mergeCell ref="J26:K26"/>
    <mergeCell ref="J27:K27"/>
    <mergeCell ref="J32:K32"/>
    <mergeCell ref="J33:K33"/>
    <mergeCell ref="J34:K34"/>
    <mergeCell ref="J35:K35"/>
    <mergeCell ref="E42:K42"/>
    <mergeCell ref="E37:K37"/>
    <mergeCell ref="B47:C47"/>
    <mergeCell ref="E47:K47"/>
    <mergeCell ref="E46:K46"/>
    <mergeCell ref="B48:C48"/>
    <mergeCell ref="E48:K48"/>
    <mergeCell ref="B46:C46"/>
    <mergeCell ref="B51:C51"/>
    <mergeCell ref="E51:K51"/>
    <mergeCell ref="B95:B97"/>
    <mergeCell ref="B68:B70"/>
    <mergeCell ref="B81:B85"/>
    <mergeCell ref="E52:K52"/>
    <mergeCell ref="E53:K53"/>
    <mergeCell ref="E55:K55"/>
    <mergeCell ref="E57:K57"/>
    <mergeCell ref="D94:E94"/>
    <mergeCell ref="C65:C66"/>
  </mergeCells>
  <conditionalFormatting sqref="B46">
    <cfRule type="expression" dxfId="40" priority="135" stopIfTrue="1">
      <formula>AND($D$46&lt;&gt;"",$D$46&lt;&gt;0)</formula>
    </cfRule>
    <cfRule type="expression" dxfId="39" priority="136" stopIfTrue="1">
      <formula>AND($D$46="",$D$46=0)</formula>
    </cfRule>
  </conditionalFormatting>
  <conditionalFormatting sqref="B47:C47">
    <cfRule type="expression" dxfId="38" priority="137" stopIfTrue="1">
      <formula>AND($D$47&lt;&gt;"",$D$47&lt;&gt;0)</formula>
    </cfRule>
    <cfRule type="expression" dxfId="37" priority="138" stopIfTrue="1">
      <formula>AND($D$47="",$D$47=0)</formula>
    </cfRule>
  </conditionalFormatting>
  <conditionalFormatting sqref="C2">
    <cfRule type="cellIs" dxfId="36" priority="127" operator="greaterThan">
      <formula>2023</formula>
    </cfRule>
  </conditionalFormatting>
  <conditionalFormatting sqref="C55">
    <cfRule type="cellIs" dxfId="35" priority="124" operator="lessThan">
      <formula>2025</formula>
    </cfRule>
  </conditionalFormatting>
  <conditionalFormatting sqref="C83">
    <cfRule type="cellIs" dxfId="34" priority="16" operator="lessThan">
      <formula>2000</formula>
    </cfRule>
  </conditionalFormatting>
  <conditionalFormatting sqref="D96:G96">
    <cfRule type="cellIs" dxfId="33" priority="123" operator="lessThan">
      <formula>2000</formula>
    </cfRule>
  </conditionalFormatting>
  <conditionalFormatting sqref="E77">
    <cfRule type="expression" dxfId="32" priority="125">
      <formula>$C$8&lt;=2022</formula>
    </cfRule>
  </conditionalFormatting>
  <conditionalFormatting sqref="F98">
    <cfRule type="cellIs" dxfId="31" priority="198" stopIfTrue="1" operator="notEqual">
      <formula>0</formula>
    </cfRule>
  </conditionalFormatting>
  <conditionalFormatting sqref="F100:F101">
    <cfRule type="cellIs" dxfId="30" priority="140" stopIfTrue="1" operator="notEqual">
      <formula>0</formula>
    </cfRule>
  </conditionalFormatting>
  <conditionalFormatting sqref="F103:G103">
    <cfRule type="cellIs" dxfId="29" priority="15" stopIfTrue="1" operator="notEqual">
      <formula>0</formula>
    </cfRule>
  </conditionalFormatting>
  <conditionalFormatting sqref="G31:G32">
    <cfRule type="cellIs" dxfId="28" priority="134" stopIfTrue="1" operator="notEqual">
      <formula>0</formula>
    </cfRule>
  </conditionalFormatting>
  <conditionalFormatting sqref="G98:G101">
    <cfRule type="cellIs" dxfId="27" priority="139" stopIfTrue="1" operator="notEqual">
      <formula>0</formula>
    </cfRule>
  </conditionalFormatting>
  <conditionalFormatting sqref="G86:I86">
    <cfRule type="cellIs" dxfId="26" priority="68" stopIfTrue="1" operator="notEqual">
      <formula>0</formula>
    </cfRule>
  </conditionalFormatting>
  <conditionalFormatting sqref="H83">
    <cfRule type="cellIs" dxfId="25" priority="119" operator="lessThan">
      <formula>2000</formula>
    </cfRule>
  </conditionalFormatting>
  <conditionalFormatting sqref="H87">
    <cfRule type="expression" dxfId="24" priority="7">
      <formula>AND(H87&gt; -G86, H87 &lt;&gt; 0)</formula>
    </cfRule>
    <cfRule type="expression" dxfId="23" priority="8">
      <formula>G86&gt;=0</formula>
    </cfRule>
  </conditionalFormatting>
  <conditionalFormatting sqref="H18:I19 G19 J19 G22:I23 G24:G30 H24:H32 I24:I35 G33:G35 J35">
    <cfRule type="cellIs" dxfId="22" priority="133" stopIfTrue="1" operator="notEqual">
      <formula>0</formula>
    </cfRule>
  </conditionalFormatting>
  <conditionalFormatting sqref="I71">
    <cfRule type="cellIs" dxfId="21" priority="190" stopIfTrue="1" operator="notEqual">
      <formula>0</formula>
    </cfRule>
  </conditionalFormatting>
  <conditionalFormatting sqref="I77">
    <cfRule type="expression" dxfId="20" priority="122">
      <formula>$C$8&lt;=2022</formula>
    </cfRule>
  </conditionalFormatting>
  <conditionalFormatting sqref="K71 M71">
    <cfRule type="cellIs" dxfId="19" priority="76" stopIfTrue="1" operator="notEqual">
      <formula>0</formula>
    </cfRule>
  </conditionalFormatting>
  <conditionalFormatting sqref="K86:M86">
    <cfRule type="cellIs" dxfId="18" priority="70" stopIfTrue="1" operator="notEqual">
      <formula>0</formula>
    </cfRule>
  </conditionalFormatting>
  <conditionalFormatting sqref="L83">
    <cfRule type="cellIs" dxfId="17" priority="118" operator="lessThan">
      <formula>2000</formula>
    </cfRule>
  </conditionalFormatting>
  <conditionalFormatting sqref="L87">
    <cfRule type="expression" dxfId="16" priority="5">
      <formula>AND(L87&gt; -K86, L87 &lt;&gt; 0)</formula>
    </cfRule>
    <cfRule type="expression" dxfId="15" priority="6">
      <formula>K86&gt;=0</formula>
    </cfRule>
  </conditionalFormatting>
  <conditionalFormatting sqref="M77 Q77">
    <cfRule type="expression" dxfId="14" priority="121">
      <formula>$C$8&lt;=2022</formula>
    </cfRule>
  </conditionalFormatting>
  <conditionalFormatting sqref="O71:Q71">
    <cfRule type="cellIs" dxfId="13" priority="18" stopIfTrue="1" operator="notEqual">
      <formula>0</formula>
    </cfRule>
  </conditionalFormatting>
  <conditionalFormatting sqref="O86:Q86">
    <cfRule type="cellIs" dxfId="12" priority="51" stopIfTrue="1" operator="notEqual">
      <formula>0</formula>
    </cfRule>
  </conditionalFormatting>
  <conditionalFormatting sqref="P72">
    <cfRule type="expression" dxfId="11" priority="14">
      <formula>O71&gt;=0</formula>
    </cfRule>
    <cfRule type="expression" dxfId="10" priority="13">
      <formula>AND(P72&gt; -O71, P72 &lt;&gt; 0)</formula>
    </cfRule>
  </conditionalFormatting>
  <conditionalFormatting sqref="P83">
    <cfRule type="cellIs" dxfId="9" priority="116" operator="lessThan">
      <formula>2000</formula>
    </cfRule>
  </conditionalFormatting>
  <conditionalFormatting sqref="P87">
    <cfRule type="expression" dxfId="8" priority="4">
      <formula>O86&gt;=0</formula>
    </cfRule>
    <cfRule type="expression" dxfId="7" priority="3">
      <formula>AND(P87&gt; -O86, P87 &lt;&gt; 0)</formula>
    </cfRule>
  </conditionalFormatting>
  <conditionalFormatting sqref="Q87">
    <cfRule type="expression" dxfId="6" priority="2">
      <formula>R87&gt;=0</formula>
    </cfRule>
    <cfRule type="expression" dxfId="5" priority="1">
      <formula>AND(Q87&gt;-R87,$Q$87 &lt;&gt; 0)</formula>
    </cfRule>
  </conditionalFormatting>
  <conditionalFormatting sqref="S71:U71">
    <cfRule type="cellIs" dxfId="4" priority="17" stopIfTrue="1" operator="notEqual">
      <formula>0</formula>
    </cfRule>
  </conditionalFormatting>
  <conditionalFormatting sqref="T72">
    <cfRule type="expression" dxfId="3" priority="11">
      <formula>AND(T72&gt; -S71, T72 &lt;&gt; 0)</formula>
    </cfRule>
    <cfRule type="expression" dxfId="2" priority="12">
      <formula>S71&gt;=0</formula>
    </cfRule>
  </conditionalFormatting>
  <conditionalFormatting sqref="U72">
    <cfRule type="expression" dxfId="1" priority="10">
      <formula>V72&gt;=0</formula>
    </cfRule>
    <cfRule type="expression" dxfId="0" priority="9">
      <formula>AND(U72&gt;-V72,$Q$87 &lt;&gt; 0)</formula>
    </cfRule>
  </conditionalFormatting>
  <dataValidations xWindow="731" yWindow="568" count="22">
    <dataValidation type="whole" allowBlank="1" showInputMessage="1" showErrorMessage="1" sqref="C8" xr:uid="{94FCD929-6ABE-46D7-98FB-0E18384EB173}">
      <formula1>2023</formula1>
      <formula2>3000</formula2>
    </dataValidation>
    <dataValidation allowBlank="1" showInputMessage="1" showErrorMessage="1" errorTitle="Standard" error="Bitte geben Sie hier den verwendeten Zinssatz ein!" promptTitle="Zinssatz" sqref="R93:R94 N93:N94 J93:J94" xr:uid="{01D355C1-6881-42E3-A285-79F7DC1C2416}"/>
    <dataValidation type="decimal" allowBlank="1" showInputMessage="1" showErrorMessage="1" errorTitle="Standard" error="Bitte geben Sie einen Zahlenwert ein!" sqref="D73:D74 D52 E65:E67 D57:E57 D62:D67 E62:E63 D69:E70 E72:E74" xr:uid="{93F45479-D444-440C-B77A-2A57AC69E0D8}">
      <formula1>-1000000000</formula1>
      <formula2>1000000000</formula2>
    </dataValidation>
    <dataValidation type="decimal" allowBlank="1" showInputMessage="1" showErrorMessage="1" errorTitle="Standard" error="Bitte geben Sie einen Zahlenwert &gt;=0 ein!" sqref="C19:F19" xr:uid="{1115688D-5459-4CFA-ACD6-E3FEE7668F8C}">
      <formula1>0</formula1>
      <formula2>1000000000000</formula2>
    </dataValidation>
    <dataValidation allowBlank="1" showInputMessage="1" showErrorMessage="1" errorTitle="Standard" error="Bitte geben Sie einen Zahlenwert ein!" sqref="D53" xr:uid="{7A47F3EE-6881-4514-A1D2-44511E7BE49F}"/>
    <dataValidation allowBlank="1" showInputMessage="1" showErrorMessage="1" promptTitle="WACC Produzione" prompt="cfr. Istruzione ElCom" sqref="E14" xr:uid="{9AA50EF2-6460-4308-8630-5CA163DA7880}"/>
    <dataValidation type="date" allowBlank="1" showErrorMessage="1" errorTitle="Datum" error="Bitte geben Sie ein Datum ein!" promptTitle="Energietarifperiode:" prompt="Eingabe des Tarifjahres" sqref="C11" xr:uid="{5CAE9B47-223F-48B1-B176-4018D91D8499}">
      <formula1>36526</formula1>
      <formula2>55153</formula2>
    </dataValidation>
    <dataValidation type="decimal" allowBlank="1" showInputMessage="1" showErrorMessage="1" errorTitle="Standard" error="Immettere un valore numerico!" sqref="D34 D32" xr:uid="{CBA5CE3D-CCE4-47E6-BE47-6F4419ECA4F3}">
      <formula1>-1000000000000</formula1>
      <formula2>1000000000000</formula2>
    </dataValidation>
    <dataValidation type="decimal" allowBlank="1" showInputMessage="1" showErrorMessage="1" errorTitle="Standard" error="Bitte geben Sie einen Zahlenwert &gt;0 ein!" sqref="E43:E44 E38:E40 E49:E50" xr:uid="{B096FC0F-C05F-43A8-8ADF-6AC01C56492B}">
      <formula1>0</formula1>
      <formula2>1000000000000</formula2>
    </dataValidation>
    <dataValidation type="date" allowBlank="1" showErrorMessage="1" errorTitle="Data" error="Inserire una data!" prompt="_x000a_" sqref="C12 E12" xr:uid="{A7DB842F-12F4-40C0-A135-7720361174F6}">
      <formula1>36526</formula1>
      <formula2>55153</formula2>
    </dataValidation>
    <dataValidation type="decimal" allowBlank="1" showInputMessage="1" showErrorMessage="1" errorTitle="Standard" error="Immettere un valore numerico ≥ 0!" sqref="C18:D18 C30:D31 C22:F27" xr:uid="{E07038E3-6C24-451A-AFBB-273990DF1897}">
      <formula1>0</formula1>
      <formula2>1000000000000</formula2>
    </dataValidation>
    <dataValidation allowBlank="1" showInputMessage="1" showErrorMessage="1" promptTitle="Conteggio residuo possibile" prompt="Residuo possibile ammesso dalle tariffe 2028 (DC 2026). Valido solo per una DC annuale._x000a_Residuo &gt; 0, allora immettere valore negativo_x000a_Residuo &lt; 0, allora immettere valore positivo oppure eseguire storno totale o parziale senza incidenza sulle tariffe" sqref="F103:G103" xr:uid="{C0F2CF15-E6BA-4887-952D-14454E82179D}"/>
    <dataValidation type="decimal" allowBlank="1" showInputMessage="1" showErrorMessage="1" errorTitle="Standard" error="Immettere un valore ≤ 0!" sqref="C28 E28" xr:uid="{D7593D5C-97E2-4B33-988C-23CE666DF3B2}">
      <formula1>-1000000000000</formula1>
      <formula2>0</formula2>
    </dataValidation>
    <dataValidation type="decimal" allowBlank="1" showInputMessage="1" showErrorMessage="1" errorTitle="Standard" error="Immettere un valore numerico!" sqref="D42" xr:uid="{45DA646C-D2FB-4846-A91D-DC728CD79519}">
      <formula1>-1000000000</formula1>
      <formula2>1000000000</formula2>
    </dataValidation>
    <dataValidation type="date" errorStyle="warning" allowBlank="1" showInputMessage="1" showErrorMessage="1" error="Controllare nuovamente i dati immessi e inserire una data valida (GG.MM.AAAA)." sqref="C42" xr:uid="{FE526E5D-D1F9-47BB-99D8-195925C34D3F}">
      <formula1>1</formula1>
      <formula2>55153</formula2>
    </dataValidation>
    <dataValidation type="decimal" allowBlank="1" showInputMessage="1" showErrorMessage="1" errorTitle="Standard" error="Immettere un valore numerico!" prompt="Nel caso di storno di coperture insufficienti senza incidenza sulle tariffe immettere con segno +" sqref="D46:D47" xr:uid="{C2DCE74C-09B8-4198-94C7-266C4F7510CA}">
      <formula1>-1000000000</formula1>
      <formula2>1000000000</formula2>
    </dataValidation>
    <dataValidation allowBlank="1" showInputMessage="1" showErrorMessage="1" promptTitle="Costo del CT (capitale di terzi)" prompt="Secondo l’allegato 1 OAEl_x000a_- in caso di copertura insufficiente, nessun obbligo di remunerazione (al massimo al costo del CT) _x000a_- in caso di copertura in eccesso, remunerazione minima (almeno al costo del CT)_x000a_" sqref="D55 D80 F80 J80 N80" xr:uid="{7D3943A7-C65C-4D60-83EC-15F0F67DB4A0}"/>
    <dataValidation type="decimal" allowBlank="1" showInputMessage="1" showErrorMessage="1" errorTitle="Standard" error="Immettere un valore numerico!" prompt="Importo da riprendere dalla contabilità analitica T2025 (scheda 5.1, DC 2023)" sqref="C71:D71 H71 L71" xr:uid="{A233FCE7-FEA4-4CF2-9E70-7124EEE83EBB}">
      <formula1>-1000000000000</formula1>
      <formula2>1000000000000</formula2>
    </dataValidation>
    <dataValidation allowBlank="1" showInputMessage="1" showErrorMessage="1" promptTitle="WACC rete" prompt="- in caso di copertura insufficiente, nessun obbligo di remunerazione (al massimo WACC rete) _x000a_- in caso di copertura in eccesso, remunerazione minima (almeno WACC rete)_x000a_" sqref="F67 J67 N67 R67" xr:uid="{1A9AA4A5-BD9A-459B-AFF6-928AE040012B}"/>
    <dataValidation type="decimal" allowBlank="1" showInputMessage="1" showErrorMessage="1" promptTitle="Storno senza incidenza tariffe" prompt="Nessun valore negativo permesso_x000a__x000a_" sqref="P72 T72 H87" xr:uid="{BDA7B379-D081-43B7-BB9F-0550E5897E41}">
      <formula1>0</formula1>
      <formula2>MAX(-G71,0)</formula2>
    </dataValidation>
    <dataValidation type="decimal" allowBlank="1" showInputMessage="1" showErrorMessage="1" errorTitle="Problema di arrotondamento" error="Per eliminare completamente il residuo negativo (copertura insufficiente), immettere un importo inferiore di 0,01 ct. o 0,005 ct." promptTitle="Storno senza incidenza tariffe" prompt="Nessun valore negativo permesso_x000a_" sqref="U72 Q87" xr:uid="{F6A7FFA7-362B-4416-BE82-1EA8EF2155A5}">
      <formula1>0</formula1>
      <formula2>MAX(-R72,0)</formula2>
    </dataValidation>
    <dataValidation type="decimal" allowBlank="1" showInputMessage="1" showErrorMessage="1" promptTitle="Storno senza incidenza tariffe" prompt="Nessun valore negativo permesso_x000a_" sqref="L87 P87" xr:uid="{59D4E582-2008-4778-AE12-8FFD1143A7E0}">
      <formula1>0</formula1>
      <formula2>MAX(-K86,0)</formula2>
    </dataValidation>
  </dataValidations>
  <pageMargins left="0.39370078740157483" right="0.19685039370078741" top="0.59055118110236227" bottom="0.47244094488188981" header="0.31496062992125984" footer="0.23622047244094491"/>
  <pageSetup paperSize="8" scale="42" orientation="landscape" r:id="rId1"/>
  <headerFooter scaleWithDoc="0">
    <oddHeader>&amp;C&amp;A; &amp;D</oddHeader>
    <oddFooter>&amp;LDifferenze di copertura energia&amp;RPagina &amp;P di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Guida alla compilazione</vt:lpstr>
      <vt:lpstr> - </vt:lpstr>
      <vt:lpstr>Allegato Istruzione DC rete</vt:lpstr>
      <vt:lpstr>-</vt:lpstr>
      <vt:lpstr>Allegato Istruzione DC energia</vt:lpstr>
      <vt:lpstr>'Allegato Istruzione DC energia'!Zone_d_impression</vt:lpstr>
      <vt:lpstr>'Allegato Istruzione DC rete'!Zone_d_impression</vt:lpstr>
      <vt:lpstr>'Guida alla compilazione'!Zone_d_impression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Andrist Corinne ElCom</dc:creator>
  <cp:lastModifiedBy>Andrist Corinne ElCom</cp:lastModifiedBy>
  <cp:lastPrinted>2024-04-16T08:57:04Z</cp:lastPrinted>
  <dcterms:created xsi:type="dcterms:W3CDTF">2023-04-03T10:04:54Z</dcterms:created>
  <dcterms:modified xsi:type="dcterms:W3CDTF">2025-11-26T14:51:44Z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2025-11-26T14:50:24Z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7a9554f9-a5d7-46db-89bd-c91202487d36</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