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DieseArbeitsmappe" defaultThemeVersion="166925"/>
  <mc:AlternateContent xmlns:mc="http://schemas.openxmlformats.org/markup-compatibility/2006">
    <mc:Choice Requires="x15">
      <x15ac:absPath xmlns:x15ac="http://schemas.microsoft.com/office/spreadsheetml/2010/11/ac" url="C:\Users\U80812945\AppData\Local\rubicon\Acta Nova Client\Data\422538760\"/>
    </mc:Choice>
  </mc:AlternateContent>
  <xr:revisionPtr revIDLastSave="0" documentId="13_ncr:1_{FDF1B46D-D096-40FB-B505-EDF7CBE7763B}" xr6:coauthVersionLast="47" xr6:coauthVersionMax="47" xr10:uidLastSave="{00000000-0000-0000-0000-000000000000}"/>
  <bookViews>
    <workbookView xWindow="-120" yWindow="-120" windowWidth="29040" windowHeight="15720" tabRatio="918" xr2:uid="{F36D1111-CF0D-4891-95EA-3B4AA8EEDA8D}"/>
  </bookViews>
  <sheets>
    <sheet name="Guide d'utilisation" sheetId="22" r:id="rId1"/>
    <sheet name=" - " sheetId="20" r:id="rId2"/>
    <sheet name="Annexe directive DC Réseau" sheetId="29" r:id="rId3"/>
    <sheet name="-" sheetId="8" r:id="rId4"/>
    <sheet name="Annexe directive DC Energie" sheetId="24" r:id="rId5"/>
  </sheets>
  <definedNames>
    <definedName name="_xlnm._FilterDatabase" localSheetId="4" hidden="1">'Annexe directive DC Energie'!$B$80:$O$88</definedName>
    <definedName name="_xlnm.Print_Area" localSheetId="4">'Annexe directive DC Energie'!$A$1:$V$103</definedName>
    <definedName name="_xlnm.Print_Area" localSheetId="2">'Annexe directive DC Réseau'!$A$1:$W$147</definedName>
    <definedName name="_xlnm.Print_Area" localSheetId="0">'Guide d''utilisation'!$A$1:$A$74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6" i="24" l="1"/>
  <c r="C15" i="24"/>
  <c r="B146" i="29" l="1"/>
  <c r="B145" i="29"/>
  <c r="B144" i="29"/>
  <c r="B143" i="29"/>
  <c r="I99" i="29"/>
  <c r="H83" i="24"/>
  <c r="G40" i="29"/>
  <c r="G26" i="29"/>
  <c r="D100" i="29" l="1"/>
  <c r="C83" i="24"/>
  <c r="F94" i="29"/>
  <c r="H94" i="29"/>
  <c r="L94" i="29"/>
  <c r="P94" i="29"/>
  <c r="B103" i="29"/>
  <c r="C26" i="29"/>
  <c r="B37" i="24" l="1"/>
  <c r="E18" i="29" l="1"/>
  <c r="E15" i="29" l="1"/>
  <c r="E22" i="29" s="1"/>
  <c r="E23" i="29" s="1"/>
  <c r="C2" i="29"/>
  <c r="B102" i="24" l="1"/>
  <c r="B101" i="24"/>
  <c r="B100" i="24"/>
  <c r="B99" i="24"/>
  <c r="F96" i="24"/>
  <c r="S84" i="29" l="1"/>
  <c r="S80" i="29"/>
  <c r="S76" i="29"/>
  <c r="S72" i="29"/>
  <c r="S68" i="29"/>
  <c r="S64" i="29"/>
  <c r="O64" i="29"/>
  <c r="Q68" i="29"/>
  <c r="V89" i="29" l="1"/>
  <c r="U89" i="29"/>
  <c r="Q89" i="29"/>
  <c r="D88" i="29"/>
  <c r="R132" i="29"/>
  <c r="Q132" i="29"/>
  <c r="M132" i="29"/>
  <c r="I132" i="29"/>
  <c r="Q99" i="29" l="1"/>
  <c r="M99" i="29"/>
  <c r="H142" i="29"/>
  <c r="G142" i="29"/>
  <c r="E142" i="29"/>
  <c r="H140" i="29"/>
  <c r="G140" i="29"/>
  <c r="F140" i="29"/>
  <c r="E140" i="29"/>
  <c r="F60" i="29"/>
  <c r="G60" i="29" s="1"/>
  <c r="H60" i="29" s="1"/>
  <c r="J60" i="29" s="1"/>
  <c r="K60" i="29" s="1"/>
  <c r="L60" i="29" s="1"/>
  <c r="F37" i="29"/>
  <c r="F24" i="29"/>
  <c r="F21" i="29"/>
  <c r="F17" i="29"/>
  <c r="E16" i="29"/>
  <c r="D2" i="29"/>
  <c r="D43" i="29" s="1"/>
  <c r="E123" i="29" l="1"/>
  <c r="F123" i="29" s="1"/>
  <c r="G123" i="29" s="1"/>
  <c r="H123" i="29" s="1"/>
  <c r="I123" i="29" s="1"/>
  <c r="F84" i="29"/>
  <c r="G84" i="29" s="1"/>
  <c r="F68" i="29"/>
  <c r="G68" i="29" s="1"/>
  <c r="F76" i="29"/>
  <c r="G76" i="29" s="1"/>
  <c r="F72" i="29"/>
  <c r="G72" i="29" s="1"/>
  <c r="F80" i="29"/>
  <c r="G80" i="29" s="1"/>
  <c r="E19" i="29"/>
  <c r="E20" i="29" s="1"/>
  <c r="F25" i="29"/>
  <c r="E119" i="29"/>
  <c r="F119" i="29" s="1"/>
  <c r="E115" i="29"/>
  <c r="F115" i="29" s="1"/>
  <c r="E111" i="29"/>
  <c r="F111" i="29" s="1"/>
  <c r="E127" i="29"/>
  <c r="F127" i="29" s="1"/>
  <c r="E107" i="29"/>
  <c r="F26" i="29" l="1"/>
  <c r="F40" i="29" s="1"/>
  <c r="E88" i="29"/>
  <c r="F64" i="29"/>
  <c r="G64" i="29" s="1"/>
  <c r="H76" i="29"/>
  <c r="J76" i="29" s="1"/>
  <c r="K76" i="29" s="1"/>
  <c r="H68" i="29"/>
  <c r="J68" i="29" s="1"/>
  <c r="K68" i="29" s="1"/>
  <c r="H80" i="29"/>
  <c r="J80" i="29" s="1"/>
  <c r="K80" i="29" s="1"/>
  <c r="H84" i="29"/>
  <c r="J84" i="29" s="1"/>
  <c r="K84" i="29" s="1"/>
  <c r="H72" i="29"/>
  <c r="J72" i="29" s="1"/>
  <c r="K72" i="29" s="1"/>
  <c r="F107" i="29"/>
  <c r="G107" i="29" s="1"/>
  <c r="N60" i="29"/>
  <c r="G115" i="29"/>
  <c r="H115" i="29" s="1"/>
  <c r="I115" i="29" s="1"/>
  <c r="G127" i="29"/>
  <c r="H127" i="29" s="1"/>
  <c r="I127" i="29" s="1"/>
  <c r="G119" i="29"/>
  <c r="H119" i="29" s="1"/>
  <c r="I119" i="29" s="1"/>
  <c r="G111" i="29"/>
  <c r="H111" i="29" s="1"/>
  <c r="I111" i="29" s="1"/>
  <c r="O60" i="29" l="1"/>
  <c r="P60" i="29" s="1"/>
  <c r="Q60" i="29" s="1"/>
  <c r="R60" i="29" s="1"/>
  <c r="D103" i="29"/>
  <c r="D131" i="29" s="1"/>
  <c r="L84" i="29"/>
  <c r="N84" i="29" s="1"/>
  <c r="O84" i="29" s="1"/>
  <c r="L68" i="29"/>
  <c r="N68" i="29" s="1"/>
  <c r="O68" i="29" s="1"/>
  <c r="L76" i="29"/>
  <c r="N76" i="29" s="1"/>
  <c r="O76" i="29" s="1"/>
  <c r="L80" i="29"/>
  <c r="N80" i="29" s="1"/>
  <c r="O80" i="29" s="1"/>
  <c r="L72" i="29"/>
  <c r="N72" i="29" s="1"/>
  <c r="O72" i="29" s="1"/>
  <c r="J123" i="29"/>
  <c r="K123" i="29" s="1"/>
  <c r="L123" i="29" s="1"/>
  <c r="F88" i="29"/>
  <c r="G88" i="29"/>
  <c r="H107" i="29"/>
  <c r="I107" i="29" s="1"/>
  <c r="F142" i="29"/>
  <c r="E103" i="29"/>
  <c r="J119" i="29"/>
  <c r="F98" i="24"/>
  <c r="G98" i="24"/>
  <c r="S60" i="29" l="1"/>
  <c r="T60" i="29" s="1"/>
  <c r="U60" i="29" s="1"/>
  <c r="W61" i="29" s="1"/>
  <c r="J107" i="29"/>
  <c r="M123" i="29"/>
  <c r="J111" i="29"/>
  <c r="K111" i="29" s="1"/>
  <c r="L111" i="29" s="1"/>
  <c r="J127" i="29"/>
  <c r="K127" i="29" s="1"/>
  <c r="L127" i="29" s="1"/>
  <c r="K119" i="29"/>
  <c r="L119" i="29" s="1"/>
  <c r="J115" i="29"/>
  <c r="K115" i="29" s="1"/>
  <c r="L115" i="29" s="1"/>
  <c r="H64" i="29"/>
  <c r="J64" i="29" s="1"/>
  <c r="K64" i="29" s="1"/>
  <c r="F103" i="29"/>
  <c r="E131" i="29"/>
  <c r="L83" i="24"/>
  <c r="V60" i="29" l="1"/>
  <c r="M119" i="29"/>
  <c r="N119" i="29" s="1"/>
  <c r="O119" i="29" s="1"/>
  <c r="P119" i="29" s="1"/>
  <c r="M115" i="29"/>
  <c r="M111" i="29"/>
  <c r="I88" i="29"/>
  <c r="P84" i="29"/>
  <c r="P68" i="29"/>
  <c r="N123" i="29"/>
  <c r="O123" i="29" s="1"/>
  <c r="P123" i="29" s="1"/>
  <c r="M127" i="29"/>
  <c r="P76" i="29"/>
  <c r="P72" i="29"/>
  <c r="P80" i="29"/>
  <c r="H88" i="29"/>
  <c r="K107" i="29"/>
  <c r="G103" i="29"/>
  <c r="F131" i="29"/>
  <c r="Q80" i="29" l="1"/>
  <c r="R80" i="29" s="1"/>
  <c r="Q76" i="29"/>
  <c r="R76" i="29" s="1"/>
  <c r="R68" i="29"/>
  <c r="Q84" i="29"/>
  <c r="R84" i="29" s="1"/>
  <c r="Q72" i="29"/>
  <c r="R72" i="29" s="1"/>
  <c r="Q123" i="29"/>
  <c r="R123" i="29" s="1"/>
  <c r="Q119" i="29"/>
  <c r="R119" i="29" s="1"/>
  <c r="J88" i="29"/>
  <c r="N127" i="29"/>
  <c r="O127" i="29" s="1"/>
  <c r="P127" i="29" s="1"/>
  <c r="N111" i="29"/>
  <c r="O111" i="29" s="1"/>
  <c r="P111" i="29" s="1"/>
  <c r="N115" i="29"/>
  <c r="O115" i="29" s="1"/>
  <c r="P115" i="29" s="1"/>
  <c r="L107" i="29"/>
  <c r="H103" i="29"/>
  <c r="I103" i="29" s="1"/>
  <c r="G131" i="29"/>
  <c r="S124" i="29" l="1"/>
  <c r="S120" i="29"/>
  <c r="Q127" i="29"/>
  <c r="R127" i="29" s="1"/>
  <c r="Q115" i="29"/>
  <c r="R115" i="29" s="1"/>
  <c r="Q111" i="29"/>
  <c r="R111" i="29" s="1"/>
  <c r="T84" i="29"/>
  <c r="T80" i="29"/>
  <c r="T76" i="29"/>
  <c r="T72" i="29"/>
  <c r="M107" i="29"/>
  <c r="N107" i="29" s="1"/>
  <c r="H131" i="29"/>
  <c r="J103" i="29"/>
  <c r="K103" i="29" s="1"/>
  <c r="T68" i="29" l="1"/>
  <c r="S88" i="29"/>
  <c r="S128" i="29"/>
  <c r="S116" i="29"/>
  <c r="S112" i="29"/>
  <c r="U84" i="29"/>
  <c r="V84" i="29" s="1"/>
  <c r="U80" i="29"/>
  <c r="V80" i="29" s="1"/>
  <c r="U76" i="29"/>
  <c r="V76" i="29" s="1"/>
  <c r="U72" i="29"/>
  <c r="V72" i="29" s="1"/>
  <c r="U68" i="29"/>
  <c r="V68" i="29" s="1"/>
  <c r="K88" i="29"/>
  <c r="L64" i="29"/>
  <c r="N64" i="29" s="1"/>
  <c r="O107" i="29"/>
  <c r="I131" i="29"/>
  <c r="W81" i="29" l="1"/>
  <c r="W69" i="29"/>
  <c r="W73" i="29"/>
  <c r="W77" i="29"/>
  <c r="W85" i="29"/>
  <c r="L88" i="29"/>
  <c r="M88" i="29"/>
  <c r="J131" i="29"/>
  <c r="P107" i="29"/>
  <c r="Q107" i="29" l="1"/>
  <c r="R107" i="29" s="1"/>
  <c r="L103" i="29"/>
  <c r="K131" i="29"/>
  <c r="S108" i="29" l="1"/>
  <c r="N88" i="29"/>
  <c r="M103" i="29"/>
  <c r="M131" i="29" s="1"/>
  <c r="L131" i="29"/>
  <c r="N103" i="29" l="1"/>
  <c r="O103" i="29" s="1"/>
  <c r="P64" i="29"/>
  <c r="O88" i="29"/>
  <c r="Q64" i="29" l="1"/>
  <c r="Q88" i="29" s="1"/>
  <c r="N131" i="29"/>
  <c r="P88" i="29"/>
  <c r="P103" i="29"/>
  <c r="O131" i="29"/>
  <c r="R64" i="29" l="1"/>
  <c r="Q103" i="29"/>
  <c r="Q131" i="29" s="1"/>
  <c r="P131" i="29"/>
  <c r="S104" i="29" l="1"/>
  <c r="R88" i="29"/>
  <c r="R103" i="29"/>
  <c r="R131" i="29" l="1"/>
  <c r="T64" i="29"/>
  <c r="T88" i="29" l="1"/>
  <c r="U64" i="29"/>
  <c r="U88" i="29" s="1"/>
  <c r="W65" i="29" l="1"/>
  <c r="V64" i="29"/>
  <c r="P83" i="24"/>
  <c r="G96" i="24"/>
  <c r="D96" i="24"/>
  <c r="E96" i="24"/>
  <c r="D98" i="24"/>
  <c r="Q77" i="24"/>
  <c r="M77" i="24"/>
  <c r="I77" i="24"/>
  <c r="E77" i="24"/>
  <c r="E71" i="24"/>
  <c r="F71" i="24" s="1"/>
  <c r="G71" i="24" s="1"/>
  <c r="I71" i="24" s="1"/>
  <c r="J71" i="24" s="1"/>
  <c r="K71" i="24" s="1"/>
  <c r="D48" i="24"/>
  <c r="L33" i="24"/>
  <c r="F29" i="24"/>
  <c r="I32" i="24" s="1"/>
  <c r="E29" i="24"/>
  <c r="E18" i="24" s="1"/>
  <c r="H18" i="24" s="1"/>
  <c r="D29" i="24"/>
  <c r="D33" i="24" s="1"/>
  <c r="C29" i="24"/>
  <c r="C33" i="24" s="1"/>
  <c r="I28" i="24"/>
  <c r="H28" i="24"/>
  <c r="G28" i="24"/>
  <c r="I27" i="24"/>
  <c r="H27" i="24"/>
  <c r="G27" i="24"/>
  <c r="I26" i="24"/>
  <c r="H26" i="24"/>
  <c r="G26" i="24"/>
  <c r="I25" i="24"/>
  <c r="H25" i="24"/>
  <c r="G25" i="24"/>
  <c r="I24" i="24"/>
  <c r="H24" i="24"/>
  <c r="G24" i="24"/>
  <c r="I23" i="24"/>
  <c r="H23" i="24"/>
  <c r="G23" i="24"/>
  <c r="I22" i="24"/>
  <c r="H22" i="24"/>
  <c r="G22" i="24"/>
  <c r="F16" i="24"/>
  <c r="D16" i="24"/>
  <c r="C2" i="24"/>
  <c r="C55" i="24" s="1"/>
  <c r="V88" i="29" l="1"/>
  <c r="F18" i="24"/>
  <c r="G18" i="24" s="1"/>
  <c r="G29" i="24"/>
  <c r="G33" i="24" s="1"/>
  <c r="F33" i="24"/>
  <c r="I33" i="24" s="1"/>
  <c r="I30" i="24"/>
  <c r="I31" i="24"/>
  <c r="E33" i="24"/>
  <c r="H33" i="24" s="1"/>
  <c r="H30" i="24"/>
  <c r="H31" i="24"/>
  <c r="D35" i="24"/>
  <c r="D37" i="24" s="1"/>
  <c r="H29" i="24"/>
  <c r="H32" i="24"/>
  <c r="I29" i="24"/>
  <c r="D51" i="24" l="1"/>
  <c r="C86" i="24" s="1"/>
  <c r="E37" i="24"/>
  <c r="I18" i="24"/>
  <c r="M71" i="24"/>
  <c r="N71" i="24" s="1"/>
  <c r="E51" i="24" l="1"/>
  <c r="O71" i="24"/>
  <c r="P71" i="24" s="1"/>
  <c r="Q71" i="24" l="1"/>
  <c r="R71" i="24" s="1"/>
  <c r="S71" i="24" s="1"/>
  <c r="E98" i="24"/>
  <c r="D86" i="24"/>
  <c r="E86" i="24" s="1"/>
  <c r="T71" i="24" l="1"/>
  <c r="U71" i="24" s="1"/>
  <c r="F86" i="24"/>
  <c r="G86" i="24" s="1"/>
  <c r="H86" i="24" s="1"/>
  <c r="V72" i="24" l="1"/>
  <c r="I86" i="24"/>
  <c r="J86" i="24" s="1"/>
  <c r="K86" i="24" s="1"/>
  <c r="L86" i="24" l="1"/>
  <c r="M86" i="24" l="1"/>
  <c r="N86" i="24" s="1"/>
  <c r="O86" i="24" s="1"/>
  <c r="P86" i="24" s="1"/>
  <c r="Q86" i="24" l="1"/>
  <c r="R87" i="24"/>
</calcChain>
</file>

<file path=xl/sharedStrings.xml><?xml version="1.0" encoding="utf-8"?>
<sst xmlns="http://schemas.openxmlformats.org/spreadsheetml/2006/main" count="566" uniqueCount="186">
  <si>
    <t>[CHF]</t>
  </si>
  <si>
    <t>Kontrolle</t>
  </si>
  <si>
    <t>B</t>
  </si>
  <si>
    <t>C</t>
  </si>
  <si>
    <t>D</t>
  </si>
  <si>
    <t>A</t>
  </si>
  <si>
    <t>E</t>
  </si>
  <si>
    <t xml:space="preserve">  </t>
  </si>
  <si>
    <t>L’objectif de ces formulaires est de déterminer les excédents ou les découverts de couverture du dernier exercice clôturé. Le calcul des DC d'une année se fait en comparant les produits effectifs avec les coûts imputables effectifs de l’exercice clôturé.</t>
  </si>
  <si>
    <t xml:space="preserve">- Les cellules bleues sont des champs de saisie facultatifs. </t>
  </si>
  <si>
    <t>Différences de couverture du réseau</t>
  </si>
  <si>
    <t>1. Différences de couverture du dernier exercice comptable clôturé pour le réseau</t>
  </si>
  <si>
    <t>3. Autres différences de couverture</t>
  </si>
  <si>
    <t>Différences de couverture de l'énergie</t>
  </si>
  <si>
    <t xml:space="preserve">1. Différences de couverture du dernier exercice comptable clôturé pour l'énergie </t>
  </si>
  <si>
    <t>2. Adaptations décidées par l'ElCom (ou par des instances supérieures)</t>
  </si>
  <si>
    <t>5. Résumé</t>
  </si>
  <si>
    <t>[%]</t>
  </si>
  <si>
    <t>WACC T2027</t>
  </si>
  <si>
    <t>WACC T2026</t>
  </si>
  <si>
    <t>WACC T2025</t>
  </si>
  <si>
    <t>WACC T2028</t>
  </si>
  <si>
    <t>1.</t>
  </si>
  <si>
    <t>+</t>
  </si>
  <si>
    <t>-</t>
  </si>
  <si>
    <t>=</t>
  </si>
  <si>
    <t>2.</t>
  </si>
  <si>
    <t>3.</t>
  </si>
  <si>
    <t>4. Aperçus</t>
  </si>
  <si>
    <t xml:space="preserve">- Compléter ensuite les cellules jaunes ; un certain nombre de ces cellules contiennent des formules qui effectuent un calcul automatique que vous êtes libres de modifier. Veuillez toutefois respecter la directive sur les DC. Si vous n'avez pas de données à saisir dans une cellule jaune, introduisez toujours la valeur zéro. </t>
  </si>
  <si>
    <t>Aperçu de l'ancienne pratique de l'ElCom</t>
  </si>
  <si>
    <t xml:space="preserve">Aperçu de la nouvelle règle de l'OApEl </t>
  </si>
  <si>
    <t>La rémunération de la DC de l'année considérée se calcule avec le taux de rendement des FE (t+2), qui doit être indiqué dans les cellules D80, F80, J80, N80. Pour l'aperçu de la DC 2024, par exemple, la cellule D80 devrait contenir (au maximum en cas découvert de couverture et au minimum en cas d'excédent de couverture) le taux de rendement des FE des tarifs 2026.</t>
  </si>
  <si>
    <t xml:space="preserve">Remarques générales : </t>
  </si>
  <si>
    <t xml:space="preserve">Les soldes des différences de couverture du réseau doivent être répartis de manière conforme entre les différents niveaux de réseau (NR). Cela signifie que les parts respectives de différences de couverture sont imputées aux niveaux de réseau où elles sont apparues. </t>
  </si>
  <si>
    <t>Un contrôle des montants répartis sur les différents NR figure à la ligne 88 (sous les différents NR).</t>
  </si>
  <si>
    <t>La rémunération de la DC de l'année considérée se calcule avec le taux de rendement des FE (t+2), qui doit être indiqué dans les cellules E97, G97, K97 et O97. Pour l'aperçu de la DC 2024, par exemple, la cellule E97 devrait contenir (au maximum en cas découvert de couverture et au minimum en cas d'excédent de couverture) le taux de rendement des FE des tarifs 2026.</t>
  </si>
  <si>
    <t>Calcul</t>
  </si>
  <si>
    <t>Formulaire 5.1</t>
  </si>
  <si>
    <t>Calcul de l'exercice comptable t</t>
  </si>
  <si>
    <t>Période de référence des différences de couverture de l'énergie</t>
  </si>
  <si>
    <t>au</t>
  </si>
  <si>
    <t>Quel taux d'intérêt (WACC) avez-vous utilisé pour la rémunération des vos installations de production ?</t>
  </si>
  <si>
    <t>Chiffre d'affaires de la fourniture d'énergie</t>
  </si>
  <si>
    <t>Période de calcul de :</t>
  </si>
  <si>
    <r>
      <t xml:space="preserve">Chiffre d'affaires total
</t>
    </r>
    <r>
      <rPr>
        <sz val="10"/>
        <rFont val="Arial"/>
        <family val="2"/>
      </rPr>
      <t>[CHF]</t>
    </r>
  </si>
  <si>
    <t>dont pour clients en approvisionnement 
de base
 [CHF]</t>
  </si>
  <si>
    <t>Livraisons en 
MWh</t>
  </si>
  <si>
    <t>dont pour clients en approvisionnement 
de base
[MWh]</t>
  </si>
  <si>
    <t>Part des clients en 
approvisionnement 
de base 
[%]</t>
  </si>
  <si>
    <t>cts/kWh</t>
  </si>
  <si>
    <t>dont pour clients en approvisionnement 
de base 
[cts/kWh]</t>
  </si>
  <si>
    <t>Remarques</t>
  </si>
  <si>
    <t>Chiffre d'affaires de la fourniture d'énergie (sans pertes de réseau)</t>
  </si>
  <si>
    <t>Prix de revient</t>
  </si>
  <si>
    <t>Prix de revient de la fourniture d'énergie</t>
  </si>
  <si>
    <r>
      <t xml:space="preserve">Coûts
</t>
    </r>
    <r>
      <rPr>
        <sz val="10"/>
        <rFont val="Arial"/>
        <family val="2"/>
      </rPr>
      <t>[CHF]</t>
    </r>
  </si>
  <si>
    <t>Part des MWh
livrés
[%]</t>
  </si>
  <si>
    <t>Voir formulaire 5.5</t>
  </si>
  <si>
    <t>Production propre</t>
  </si>
  <si>
    <t xml:space="preserve">    - dont energies renouvelables (selon art. 6, al. 5bis LApEl)</t>
  </si>
  <si>
    <t xml:space="preserve">    - dont grandes installations hydroélectriques (selon art. 31 LEne)</t>
  </si>
  <si>
    <t>Achat (y c. énergie d'ajustement), sans attestations d'origine</t>
  </si>
  <si>
    <t>Achat attestations d'origine</t>
  </si>
  <si>
    <t>./. Pertes de réseau propre</t>
  </si>
  <si>
    <t>Total des coûts d'approvisionnement moins pertes réseau</t>
  </si>
  <si>
    <t>Coûts administratifs et coûts de vente (sans différence de couverture)</t>
  </si>
  <si>
    <t>Autres coûts de la fourniture d'énergie</t>
  </si>
  <si>
    <t>Bénéfice de la commercialisation d'énergie</t>
  </si>
  <si>
    <t>Total du prix de revient de la fourniture d'énergie</t>
  </si>
  <si>
    <t>Prise en compte des différences de couverture</t>
  </si>
  <si>
    <t>Prix de revient pour les tarifs</t>
  </si>
  <si>
    <t>Excédent de couverture (+) / découvert de couverture (-)</t>
  </si>
  <si>
    <t xml:space="preserve">3. Autres différences de couverture </t>
  </si>
  <si>
    <t>= Excédent de couverture (+) / découvert de couverture (-)</t>
  </si>
  <si>
    <t>Différence de couverture totale</t>
  </si>
  <si>
    <t>Comptabilité analytique T2025 (DD 2023)</t>
  </si>
  <si>
    <t>Soldes des périodes précédentes</t>
  </si>
  <si>
    <t>Etat fin 2022</t>
  </si>
  <si>
    <t>Montant total</t>
  </si>
  <si>
    <t>Fin 2023 / 
début 2024</t>
  </si>
  <si>
    <t>Fin 2024 / 
début 2025</t>
  </si>
  <si>
    <t>Fin 2025 / 
début 2026</t>
  </si>
  <si>
    <t>Fin 2026 / 
début 2027</t>
  </si>
  <si>
    <t>Adaptation des coûts selon décision du</t>
  </si>
  <si>
    <t>Intérêts</t>
  </si>
  <si>
    <t>théoriques</t>
  </si>
  <si>
    <t>y c. intérêts 2023</t>
  </si>
  <si>
    <t>Imputés aux</t>
  </si>
  <si>
    <t>tarifs 2024</t>
  </si>
  <si>
    <t xml:space="preserve">Report sur la </t>
  </si>
  <si>
    <t>période suivante</t>
  </si>
  <si>
    <t>y c. intérêts 2024</t>
  </si>
  <si>
    <t>tarifs 2025
(1ère tranche DC)</t>
  </si>
  <si>
    <t>tarifs 2026
(2ème tranche DC)</t>
  </si>
  <si>
    <t>Pour la</t>
  </si>
  <si>
    <t>y c. intérêts 2025</t>
  </si>
  <si>
    <t>y c. intérêts 2026</t>
  </si>
  <si>
    <t>tarifs 2027
(3ème tranche DC)</t>
  </si>
  <si>
    <t xml:space="preserve">Reste </t>
  </si>
  <si>
    <t>éventuel</t>
  </si>
  <si>
    <t>Aperçu</t>
  </si>
  <si>
    <t>Différence de 
couverture totale</t>
  </si>
  <si>
    <t>Résumé</t>
  </si>
  <si>
    <t>Différence de</t>
  </si>
  <si>
    <t>couverture totale</t>
  </si>
  <si>
    <t>y c. intérêts</t>
  </si>
  <si>
    <t>Imputés</t>
  </si>
  <si>
    <t>aux tarifs</t>
  </si>
  <si>
    <t>(1ère tranche DC)</t>
  </si>
  <si>
    <t>(2ème tranche DC)</t>
  </si>
  <si>
    <t>(3ème tranche DC)</t>
  </si>
  <si>
    <t>Ancienne pratique ElCom</t>
  </si>
  <si>
    <t>Règle OApEl</t>
  </si>
  <si>
    <t>Réduction DC</t>
  </si>
  <si>
    <t>Imputés
aux tarifs</t>
  </si>
  <si>
    <t>Solde des
périodes précédentes</t>
  </si>
  <si>
    <t>Diff. de couverture
(sans intérêts)</t>
  </si>
  <si>
    <t>Autres différences de couverture</t>
  </si>
  <si>
    <t>Adaptations décidées par l'ElCom (ou par des instances supérieures)</t>
  </si>
  <si>
    <t>Formulaire 3.2</t>
  </si>
  <si>
    <t>Période de référence des différences de couverture du réseau</t>
  </si>
  <si>
    <t>du</t>
  </si>
  <si>
    <t>Autres produits et revenus (position 900)</t>
  </si>
  <si>
    <t>Total des revenus</t>
  </si>
  <si>
    <t>Coûts de capitaux théoriques : positions 100 et 600.3</t>
  </si>
  <si>
    <t>Coûts des réseaux (effectifs: positions 200, 600 (sans 600.3) et 700, 1000 avec déduction de 750)</t>
  </si>
  <si>
    <t>Coûts des systèmes de mesure, de contôle et de réglage
 (effectifs: position 500)</t>
  </si>
  <si>
    <t>Total des coûts et dépenses du réseau propre</t>
  </si>
  <si>
    <t>Total des coûts et dépenses des réseaux amont et des SS Swissgrid</t>
  </si>
  <si>
    <t>Services-système de Swissgri (effectif: position 400), coûts
 effectivement enregistrés</t>
  </si>
  <si>
    <t>Total des coûts et dépenses</t>
  </si>
  <si>
    <t>Coûts des réseaux amont (effectif: position 300), coûts effectivement enregistrés</t>
  </si>
  <si>
    <t>Chiffre d'affaires provenant de l'utilisation du réseau (sans position 800)</t>
  </si>
  <si>
    <t>Réduction sans incidence sur les tarifs</t>
  </si>
  <si>
    <t>Aperçu DC 2023 jusqu'à réduction à zéro</t>
  </si>
  <si>
    <t>Exercices comptables (valeurs effectives)</t>
  </si>
  <si>
    <t>Etat des DC
jusqu'à fin</t>
  </si>
  <si>
    <t>Chaque année, vous pouvez également supprimer sans incidence sur les tarifs tout ou partie de votre solde de découvert de couverture dans les cellules "Réduction sans incidence sur les tarifs" (montant supérieur à 0.- uniquement). Le montant de réduction déclaré (dans les cellules P72 ou T72) réduit le solde de découvert de couverture (des cellules O71 ou S71) qui doit ensuite être réparti dans les années restantes. Une telle suppression n'est évidemment pas possible pour les excédents de couverture qui doivent être intégralement remboursés aux consommateurs finaux.</t>
  </si>
  <si>
    <t>Chaque année, vous pouvez également supprimer sans incidence sur les tarifs tout ou partie de votre solde de découvert de couverture dans les cellules "Réduction sans incidence sur les tarifs" (montant supérieur à 0.- uniquement). Le montant de réduction déclaré (dans les cellules Q61 ou U61) réduit le solde de découvert de couverture (des cellules P60 ou T60) qui doit ensuite être réparti dans les années restantes. La même logique s'applique aux différents NR, p. ex. montants de réduction déclarés Q65 et U65; Q69 et U69, etc. Une telle suppression n'est évidemment pas possible pour les excédents de couverture qui doivent être intégralement remboursés aux consommateurs finaux.</t>
  </si>
  <si>
    <t>Calcul des tarifs (comptabilité analytique)</t>
  </si>
  <si>
    <t>Différence de couverture (DC) de l'énergie</t>
  </si>
  <si>
    <t>Différence de couverture (DC) du réseau</t>
  </si>
  <si>
    <t>Voir formulaires 5.4</t>
  </si>
  <si>
    <t>Rémunération : taux d'intérêt pour l'année (t+2)</t>
  </si>
  <si>
    <t>[Date]</t>
  </si>
  <si>
    <t>Fin 2023 /
début 2024</t>
  </si>
  <si>
    <t>Fin 2025 /
début 2026</t>
  </si>
  <si>
    <t>Fin 2026 /
début 2027</t>
  </si>
  <si>
    <t xml:space="preserve">Différence de </t>
  </si>
  <si>
    <r>
      <t xml:space="preserve">Pour calculer les DC du réseau </t>
    </r>
    <r>
      <rPr>
        <strike/>
        <sz val="10"/>
        <rFont val="Arial"/>
        <family val="2"/>
      </rPr>
      <t>i</t>
    </r>
    <r>
      <rPr>
        <sz val="10"/>
        <rFont val="Arial"/>
        <family val="2"/>
      </rPr>
      <t>l faut utiliser les données effectives de la période de référence t (période pour laquelle la différence de couverture est calculée). Ces montants sont tirés de la comptabilité financière, sauf les coûts des amortissements et des intérêts théoriques.</t>
    </r>
  </si>
  <si>
    <t>dont différences de couverture NR2</t>
  </si>
  <si>
    <t>dont différences de couverture NR3</t>
  </si>
  <si>
    <t>dont différences de couverture NR4</t>
  </si>
  <si>
    <t>dont différences de couverture NR5</t>
  </si>
  <si>
    <t>dont différences de couverture NR6</t>
  </si>
  <si>
    <t>dont différences de couverture NR7</t>
  </si>
  <si>
    <t>Contrôle</t>
  </si>
  <si>
    <t>Imputés aux tarifs</t>
  </si>
  <si>
    <t>reste éventuel</t>
  </si>
  <si>
    <t>1. Différences de couverture de l'énergie
Chiffre d'affaires de la fourniture d'énergie</t>
  </si>
  <si>
    <t>- Veuillez commencer par compléter la cellule "Calcul de l'exercice comptable t" (t = année de la DC), cellule D8 pour le réseau et C8 pour l'énergie. Les cellules reliées sont alors actualisées.</t>
  </si>
  <si>
    <t>Les DC corrigées par l'ElCom lors d'une vérification des coûts et/ou des tarifs doivent être enregistrées à la rubrique 2. Les montants réduisant les coûts (excédents de couverture) sont assortis d'un signe +, tandis que les montants augmentant les coûts (découverts de couverture) sont assortis d'un signe -. Veuillez indiquer le numéro de la procédure dans la colonne "Remarques"</t>
  </si>
  <si>
    <t xml:space="preserve">Les colonnes en gris foncé de l'aperçu de l'ancienne pratique de l'ElCom proviennent directement du fichier de comptabilité analytique des tarifs 2025 (DC 2023) et doivent reprendre, sans modifications, les données qui ont été déclarées dans ce fichier. La colonne 3 "Montant total" indique le solde résiduel à fin 2022 (col. 1) additionné du montant de la DC 2023 (col. 2). La colonne 6 indique le montant effectivement imputé aux tarifs 2024. La colonne 8 montre le montant imputé aux tarifs 2025. De manière générale la compensation des DC doit se faire sur trois périodes de calcul consécutives. La cellule de compensation Q60 (total des NR) contient donc une formule qui répartit le solde (P60) sur les deux années restantes. La même logique s'applique aux différents NR, p. ex. Q64 et P64, Q68 et P68, etc. Vous avez toutefois, la possibilité d'adapter les montants de compensation annuels de ces deux dernières années (pour chaque NR aussi). </t>
  </si>
  <si>
    <t>La rémunération du solde (cellules F60, J60, N60, R60) se calcule avec le WACC du réseau (t+2), qui doit être indiqué dans les cellules G56 (WACC des tarifs 2025), K56 (WACC des tarifs 2026), O56 (WACC des tarifs 2027) et S56 (WACC des tarifs 2028). Le taux de WACC à utiliser doit correspondre au taux de WACC maximum en cas découvert de couverture et au taux de WACC minimum en cas d'excédent de couverture.</t>
  </si>
  <si>
    <t>L'aperçu de la nouvelle règle de l'OApEl tient compte uniquement de la DC de l'année t (cellule D103 reprise de F40) et non plus du solde des années précédentes. Le tableau de l'aperçu contient, dans les deux premières cellules "Imputés aux tarifs 20XX" (I103 et M103), une formule standard de compensation régulière sur 3 ans (env. 1/3 par année). Vous avez la possibilité d'adapter les montants de compensation de chacune des 3 années. Chaque année, vous pouvez également supprimer sans incidence sur les tarifs tout ou partie de votre solde de découvert de couverture dans les cellules "Réduction sans incidence sur les tarifs" (montant supérieur à 0.- uniquement). Le montant de réduction déclaré (dans les cellules I104, M104 ou Q104) réduit, sans le faire apparaître, le solde de découvert de couverture (des cellules H103, L103 et P103) qui doit ensuite être réparti dans les années restantes. La même logique s'applique aux différents NR, p. ex. montants de réduction déclarés I108, M108 et Q108; I112, M112 et Q112 etc. Une telle suppression n'est évidemment pas possible pour les excédents de couverture qui doivent être intégralement remboursés aux consommateurs finaux.</t>
  </si>
  <si>
    <t>Dans le résumé, il faut indiquer le « Solde des périodes précédentes » de l'ancienne pratique de l'ElCom (col. A, cellule D142) et / ou l'« Etat des DC jusqu'à fin t » de la nouvelle règle de l'OApEl (col. B). La colonne B se décompose en 3 éléments : l'état de l'année t-1 (cellule E144), l'état de l'année t-2 (cellule E145) et l'état de l'année t-3 (cellule E146).</t>
  </si>
  <si>
    <t>Le montant de DC de l'année t (col. C, cellule F142) est repris directement de l'aperçu de la nouvelle règle de l'OApEl, cellule D103.</t>
  </si>
  <si>
    <t>Pour calculer les DC de l'énergie, il faut utiliser les données effectives de la période de référence t (période pour laquelle la différence de couverture est calculée). Ces montants sont tirés de la comptabilité financière, sauf les coûts des amortissements et des intérêts théoriques sur les valeurs patrimoniales nécessaires à la production (cf. directive WACC de la production) et le bénéfice calculé selon la règle en vigueur basée sur les coûts de gestion, bénéfice inclus.</t>
  </si>
  <si>
    <t xml:space="preserve">Les colonnes en gris foncé de l'aperçu de l'ancienne pratique de l'ElCom proviennent directement du fichier de comptabilité analytique des tarifs 2025 (DC 2023) et doivent reprendre, sans modifications, les données qui ont été déclarées dans ce fichier. La colonne 3 "Montant total" indique le solde résiduel à fin 2022 (col. 1) additionné du montant de la DC 2023 (col. 2). La colonne 6 indique le montant effectivement imputé aux tarifs 2024. La colonne 8 montre le montant imputé aux tarifs 2025. De manière générale la compensation des DC doit se faire sur trois périodes de calcul consécutives. La cellule de compensation P71 contient donc une formule qui répartit le solde (O71) sur les deux années restantes. Vous avez toutefois, la possibilité d'adapter les montants de compensation annuels de ces deux dernières années. </t>
  </si>
  <si>
    <t>La rémunération du solde (cellules E71, I71, M71, Q71) se calcule avec le WACC du réseau (t+2), qui doit être indiqué dans les cellules F67 (WACC des tarifs 2025), J67 (WACC des tarifs 2026), N67 (WACC des tarifs 2027) et R67 (WACC des tarifs 2028). Le taux de WACC à utiliser doit correspondre au taux de WACC maximum en cas découvert de couverture et au taux de WACC minimum en cas d'excédent de couverture.</t>
  </si>
  <si>
    <t>L'aperçu de la nouvelle règle de l'OApEl tient compte uniquement de la DC de l'année t (cellule C86 reprise de D51) et non plus du solde des années précédentes. Le tableau de l'aperçu contient, dans les deux premières cellules "Imputés aux tarifs 20XX" (H86 et L86), une formule standard de compensation régulière sur 3 ans (env. 1/3 par année). Vous avez la possibilité d'adapter les montants de compensation de chacune des 3 années. Chaque année, vous pouvez également supprimer sans incidence sur les tarifs tout ou partie de votre solde de découvert de couverture dans les cellules "Réduction sans incidence sur les tarifs" (montant supérieur à 0.- uniquement). Le montant de réduction déclaré (dans les cellules H87, L87 ou P87) réduit, sans le faire apparaître, le solde de découvert de couverture (des cellules G86, K86 ou O86) qui doit ensuite être réparti dans les années restantes. Une telle suppression n'est évidemment pas possible pour les excédents de couverture qui doivent être intégralement remboursés aux consommateurs finaux.</t>
  </si>
  <si>
    <t>Dans le résumé, il faut indiquer le « Solde des périodes précédentes » de l'ancienne pratique de l'ElCom (col. A, cellule C98) et / ou l'« Etat des DC jusqu'à fin t » de la nouvelle règle de l'OApEl (col. B). La colonne B se décompose en 3 éléments : l'état de l'année t-1 (cellule D100), l'état de l'année t-2 (cellule D101) et l'état de l'année t-3 (cellule D102).</t>
  </si>
  <si>
    <t>Le montant de DC de l'année t (col. C, cellule E98) est repris directement de l'aperçu de la nouvelle règle de l'OApEl, cellule C86.</t>
  </si>
  <si>
    <t>A. Une modification du WACC ou taux de rendement des FE lors de la dernière compensation de la DC va engendrer un montant dans la colonne "Reste éventuel". En effet le dernier montant à compenser (dernière tranche) est rémunéré avec un taux qui n'est pas encore publié (taux estimé). Le reste éventuel peut/doit donc être ajouté aux tarifs de l'année en cours de calcul.
Par exemple, lorsque la DC annuelle de l'énergie correspond à un excédent de couverture :
- une baisse du taux va générer un découvert de couverture qui peut être supprimé ou réduit à l'aide de la cellule "Réduction sans incidence sur les tarifs (U72 ou Q87). Ce découvert de couverture pourrait également être pris en compte en augmentation des tarifs (cf. Résumé, col. E, cellule G103). 
- une hausse du taux va générer un excédent de couverture qui sera automatiquement pris en compte en réduction des tarifs (cf. Résumé, col. E, cellule G103).</t>
  </si>
  <si>
    <t>Les montants de « DC imputées aux tarifs t+1 » (col. D) et les montants de « DC imputées aux tarifs t+2 » (col. E) se décomposent également en 3 éléments relatifs aux 3 compensations des DC :
- pour les montants de « DC imputées aux tarifs t+1 » (col. D), il s'agit des montants de l'année t-1 (cellule G144), de l'année t-2 (cellule G145) et de l'année t-3 (cellule G146).
- pour les montants de « DC imputées aux tarifs t+2 » (col. E), il s'agit des montants de l'année t (cellule H143), de l'année t-1 (cellule H144) et de l'année t-2 (cellule H145).
Lors de la prise en compte dans les tarifs de la troisième ou dernière tranche de différence de couverture d'un exercice, le taux d'intérêt t+2 déterminant pour le dernier calcul des intérêts n'est pas encore connu. En règle générale, le dernier taux d'intérêt connu est utilisé pour le calcul des intérêts (en tant qu'estimation). Mais si celui-ci change, il en résulte un petit excédent ou un petit découvert de couverture. Ce « reste éventuel » doit être inscrit dans une cellule supplémentaire (cellule H147). A noter que le reste éventuel du solde de DC 2023 n'apparaîtra toutefois que dans le cadre de la DC 2026 (calcul des tarifs 2028) et devra être intégré dans les tarifs 2028; le reste éventuel de la DC 2024 n'apparaîtra que dans le cadre de la DC 2027 (calcul des tarifs 2029) et devra être intégré dans les tarifs pour 2029, etc.</t>
  </si>
  <si>
    <t>Les montants de DC « Imputées aux tarifs t+1 » (col. D) et les montants de « DC imputées aux tarifs t+2 » (col. E) se décomposent également en 3 éléments relatifs aux 3 compensations des DC :
- pour les montants de « DC imputées aux tarifs t+1 » (col. D), il s'agit des montants de l'année t-1 (cellule F100), de l'année t-2 (cellule F101) et de l'année t-3 (cellule F102).
- pour les montants de « DC imputées aux tarifs t+2 » (col. E), il s'agit des montants de l'année t (cellule G99), de l'année t-1 (cellule G100) et de l'année t-2 (cellule G101).
Lors de la prise en compte dans les tarifs de la troisième ou dernière tranche de différence de couverture d'un exercice, le taux d'intérêt t+2 déterminant pour le dernier calcul des intérêts n'est pas encore connu. En règle générale, le dernier taux d'intérêt connu est utilisé pour le calcul des intérêts (en tant qu'estimation). Mais si celui-ci change, il en résulte un petit excédent ou un petit découvert de couverture. Ce « reste éventuel » doit être inscrit dans une cellule supplémentaire (cellule G103). A noter que le reste éventuel du solde de DC 2023 n'apparaîtra toutefois que dans le cadre de la DC 2026 (calcul des tarifs 2028) et devra être intégré dans les tarifs 2028; le reste éventuel de la DC 2024 n'apparaîtra que dans le cadre de la DC 2027 (calcul des tarifs 2029) et devra être intégré dans les tarifs pour 2029, etc.</t>
  </si>
  <si>
    <t>Directive 3/2024: Guide d'utilisation des formulaires de différences de couverture (DC)</t>
  </si>
  <si>
    <t xml:space="preserve">ATTENTION : Avant de compléter un formulaire de DC, veuillez toujours effacer les éventuelles données dans les cellules "Réduction sans incidence sur les tarifs" (cf. DC réseau lignes 61 et ss et 104 ss, DC énergie lignes 72 et 87), notamment si vous avez copié un ancien formulaire de DC. </t>
  </si>
  <si>
    <t>Vous trouverez les explications relatives aux différentes positions à compléter dans le guide d'utilisation du fichier de comptabilité analytique publié sur le site Internet de l'ElCom, sous Thèmes &gt; EDES - Système de livraison de données ElCom &gt; Matériel comptabilité analytique.</t>
  </si>
  <si>
    <t>Les DC qui ne peuvent être attribuées aux catégories précédentes doivent être enregistrées à la rubrique 3. Les montants réduisant les coûts (excédents de couverture) sont assortis d'un signe +. Les montants augmentant les coûts (découverts de couverture) sont assortis d'un signe -. Veuillez justifier vos données dans la colonne "Remarques". Les découverts de couverture réduits ou supprimés sans incidence sur les tarifs, sont par exemple à enregistrer dans cette position, avec un montant positif (+).</t>
  </si>
  <si>
    <r>
      <t>Les DC qui ne peuvent être attribuées aux catégories précédentes doivent être enregistrées à la rubrique 3. Les montants réduisant les coûts (excédents de couverture) sont assortis d'un signe +. Les montants augmentant les coûts (découverts de couverture) sont assortis d'un signe -. Veuillez justifier vos données dans la colonne "Remarques". Les découverts de couverture réduits ou supprimés</t>
    </r>
    <r>
      <rPr>
        <sz val="10"/>
        <rFont val="Arial"/>
        <family val="2"/>
      </rPr>
      <t xml:space="preserve"> sans incidence</t>
    </r>
    <r>
      <rPr>
        <sz val="10"/>
        <color theme="1"/>
        <rFont val="Arial"/>
        <family val="2"/>
      </rPr>
      <t xml:space="preserve"> sur les tarifs, sont par exemple à enregistrer dans cette position, avec un montant positif (+).</t>
    </r>
  </si>
  <si>
    <t>Ancienne pratique de l'ElCom : solde de DC jusqu'en 2023 (comptabilité analytique T2025)</t>
  </si>
  <si>
    <t>Nouvelle règle de l'OApEl : DC annuelle à partir de 2024 (comptabilité analytique T2026)</t>
  </si>
  <si>
    <t xml:space="preserve"> Ancienne pratique de l'ElCom : solde de DC jusqu'en 2023 (comptabilité analytique T2025)</t>
  </si>
  <si>
    <r>
      <t>B. Si vous souhaitez compenser une différence de couverture sur plus de trois ans, vous devez faire une demande écrite et motivée auprès de l'ElCom (art. 4</t>
    </r>
    <r>
      <rPr>
        <i/>
        <sz val="10"/>
        <rFont val="Arial"/>
        <family val="2"/>
      </rPr>
      <t xml:space="preserve">f </t>
    </r>
    <r>
      <rPr>
        <sz val="10"/>
        <rFont val="Arial"/>
        <family val="2"/>
      </rPr>
      <t>al. 2 et 18</t>
    </r>
    <r>
      <rPr>
        <i/>
        <sz val="10"/>
        <rFont val="Arial"/>
        <family val="2"/>
      </rPr>
      <t>b</t>
    </r>
    <r>
      <rPr>
        <sz val="10"/>
        <rFont val="Arial"/>
        <family val="2"/>
      </rPr>
      <t xml:space="preserve"> al. 2 OApEl).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</si>
</sst>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_ * #,##0_ ;_ * \-#,##0_ ;_ * &quot;-&quot;??_ ;_ @_ "/>
    <numFmt numFmtId="166" formatCode="_ * #,##0.0000_ ;_ * \-#,##0.0000_ ;_ * &quot;-&quot;??_ ;_ @_ "/>
    <numFmt numFmtId="167" formatCode="0_ ;\-0\ "/>
    <numFmt numFmtId="168" formatCode="0.000000000"/>
  </numFmts>
  <fonts count="70"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rgb="FFFF0000"/>
      <name val="Arial"/>
      <family val="2"/>
    </font>
    <font>
      <sz val="10"/>
      <color theme="0"/>
      <name val="Arial"/>
      <family val="2"/>
    </font>
    <font>
      <sz val="11"/>
      <color theme="1"/>
      <name val="Calibri"/>
      <family val="2"/>
      <scheme val="minor"/>
    </font>
    <font>
      <sz val="11"/>
      <color theme="1"/>
      <name val="Arial"/>
      <family val="2"/>
    </font>
    <font>
      <sz val="11"/>
      <color theme="0"/>
      <name val="Arial"/>
      <family val="2"/>
    </font>
    <font>
      <b/>
      <sz val="12"/>
      <name val="Arial"/>
      <family val="2"/>
    </font>
    <font>
      <b/>
      <u/>
      <sz val="16"/>
      <name val="Arial"/>
      <family val="2"/>
    </font>
    <font>
      <b/>
      <sz val="11"/>
      <name val="Arial"/>
      <family val="2"/>
    </font>
    <font>
      <sz val="10"/>
      <color indexed="8"/>
      <name val="Arial"/>
      <family val="2"/>
    </font>
    <font>
      <b/>
      <sz val="10"/>
      <color indexed="8"/>
      <name val="Arial"/>
      <family val="2"/>
    </font>
    <font>
      <b/>
      <sz val="10"/>
      <name val="Arial"/>
      <family val="2"/>
    </font>
    <font>
      <sz val="10"/>
      <name val="Arial"/>
      <family val="2"/>
    </font>
    <font>
      <sz val="10"/>
      <color indexed="10"/>
      <name val="Arial"/>
      <family val="2"/>
    </font>
    <font>
      <sz val="11"/>
      <color indexed="8"/>
      <name val="Calibri"/>
      <family val="2"/>
    </font>
    <font>
      <sz val="11"/>
      <name val="Arial"/>
      <family val="2"/>
    </font>
    <font>
      <b/>
      <sz val="10"/>
      <color indexed="12"/>
      <name val="Arial"/>
      <family val="2"/>
    </font>
    <font>
      <b/>
      <sz val="10"/>
      <color indexed="22"/>
      <name val="Arial"/>
      <family val="2"/>
    </font>
    <font>
      <i/>
      <sz val="10"/>
      <color indexed="22"/>
      <name val="Arial"/>
      <family val="2"/>
    </font>
    <font>
      <i/>
      <sz val="8"/>
      <color indexed="10"/>
      <name val="Arial"/>
      <family val="2"/>
    </font>
    <font>
      <sz val="10"/>
      <color indexed="22"/>
      <name val="Arial"/>
      <family val="2"/>
    </font>
    <font>
      <sz val="8"/>
      <name val="Arial"/>
      <family val="2"/>
    </font>
    <font>
      <sz val="11"/>
      <color indexed="8"/>
      <name val="Arial"/>
      <family val="2"/>
    </font>
    <font>
      <sz val="9"/>
      <color rgb="FFFF0000"/>
      <name val="Arial"/>
      <family val="2"/>
    </font>
    <font>
      <b/>
      <sz val="10"/>
      <color rgb="FFFF0000"/>
      <name val="Arial"/>
      <family val="2"/>
    </font>
    <font>
      <sz val="11"/>
      <color rgb="FFFF0000"/>
      <name val="Arial"/>
      <family val="2"/>
    </font>
    <font>
      <sz val="11"/>
      <color rgb="FFFF00FF"/>
      <name val="Arial"/>
      <family val="2"/>
    </font>
    <font>
      <sz val="10"/>
      <color rgb="FFFF00FF"/>
      <name val="Arial"/>
      <family val="2"/>
    </font>
    <font>
      <b/>
      <sz val="11"/>
      <color theme="1"/>
      <name val="Arial"/>
      <family val="2"/>
    </font>
    <font>
      <b/>
      <u/>
      <sz val="11"/>
      <color rgb="FFFF0000"/>
      <name val="Arial"/>
      <family val="2"/>
    </font>
    <font>
      <sz val="10"/>
      <color rgb="FFFF33CC"/>
      <name val="Arial"/>
      <family val="2"/>
    </font>
    <font>
      <i/>
      <sz val="10"/>
      <name val="Arial"/>
      <family val="2"/>
    </font>
    <font>
      <sz val="14"/>
      <color rgb="FFFF00FF"/>
      <name val="Arial"/>
      <family val="2"/>
    </font>
    <font>
      <sz val="12"/>
      <color theme="1"/>
      <name val="Arial"/>
      <family val="2"/>
    </font>
    <font>
      <sz val="12"/>
      <color rgb="FFFF0000"/>
      <name val="Arial"/>
      <family val="2"/>
    </font>
    <font>
      <b/>
      <sz val="11"/>
      <color rgb="FFFF33CC"/>
      <name val="Arial"/>
      <family val="2"/>
    </font>
    <font>
      <sz val="9"/>
      <color rgb="FFFF33CC"/>
      <name val="Arial"/>
      <family val="2"/>
    </font>
    <font>
      <sz val="7"/>
      <color rgb="FFFF0000"/>
      <name val="Arial"/>
      <family val="2"/>
    </font>
    <font>
      <sz val="9"/>
      <name val="Arial"/>
      <family val="2"/>
    </font>
    <font>
      <i/>
      <sz val="11"/>
      <name val="Arial"/>
      <family val="2"/>
    </font>
    <font>
      <sz val="11"/>
      <color rgb="FFFF33CC"/>
      <name val="Arial"/>
      <family val="2"/>
    </font>
    <font>
      <b/>
      <sz val="10"/>
      <color theme="1"/>
      <name val="Arial"/>
      <family val="2"/>
    </font>
    <font>
      <b/>
      <sz val="14"/>
      <name val="Arial"/>
      <family val="2"/>
    </font>
    <font>
      <b/>
      <sz val="14"/>
      <color rgb="FFFF0000"/>
      <name val="Arial"/>
      <family val="2"/>
    </font>
    <font>
      <b/>
      <sz val="14"/>
      <color theme="1"/>
      <name val="Arial"/>
      <family val="2"/>
    </font>
    <font>
      <b/>
      <i/>
      <sz val="10"/>
      <color indexed="10"/>
      <name val="Arial"/>
      <family val="2"/>
    </font>
    <font>
      <b/>
      <sz val="11"/>
      <color theme="1"/>
      <name val="Calibri"/>
      <family val="2"/>
      <scheme val="minor"/>
    </font>
    <font>
      <b/>
      <sz val="11"/>
      <color rgb="FFFF0000"/>
      <name val="Arial"/>
      <family val="2"/>
    </font>
    <font>
      <b/>
      <u/>
      <sz val="16"/>
      <color theme="1"/>
      <name val="Arial"/>
      <family val="2"/>
    </font>
    <font>
      <b/>
      <sz val="12"/>
      <color indexed="8"/>
      <name val="Arial"/>
      <family val="2"/>
    </font>
    <font>
      <sz val="10"/>
      <color rgb="FF0070C0"/>
      <name val="Arial"/>
      <family val="2"/>
    </font>
    <font>
      <b/>
      <sz val="11"/>
      <color rgb="FFCC00FF"/>
      <name val="Arial"/>
      <family val="2"/>
    </font>
    <font>
      <sz val="10"/>
      <color theme="5" tint="-0.249977111117893"/>
      <name val="Arial"/>
      <family val="2"/>
    </font>
    <font>
      <sz val="12"/>
      <color rgb="FFFF33CC"/>
      <name val="Calibri"/>
      <family val="2"/>
      <scheme val="minor"/>
    </font>
    <font>
      <sz val="12"/>
      <name val="Arial"/>
      <family val="2"/>
    </font>
    <font>
      <strike/>
      <sz val="10"/>
      <name val="Arial"/>
      <family val="2"/>
    </font>
    <font>
      <b/>
      <sz val="11"/>
      <color rgb="FFFF33CC"/>
      <name val="Calibri"/>
      <family val="2"/>
      <scheme val="minor"/>
    </font>
    <font>
      <b/>
      <sz val="12"/>
      <color theme="1"/>
      <name val="Arial"/>
      <family val="2"/>
    </font>
    <font>
      <sz val="9"/>
      <color theme="1"/>
      <name val="Arial"/>
      <family val="2"/>
    </font>
  </fonts>
  <fills count="1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22"/>
        <bgColor indexed="64"/>
      </patternFill>
    </fill>
    <fill>
      <patternFill patternType="solid">
        <fgColor indexed="43"/>
        <bgColor indexed="64"/>
      </patternFill>
    </fill>
    <fill>
      <patternFill patternType="solid">
        <fgColor rgb="FFC0C0C0"/>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5" tint="0.39997558519241921"/>
        <bgColor indexed="64"/>
      </patternFill>
    </fill>
    <fill>
      <patternFill patternType="solid">
        <fgColor rgb="FF00B0F0"/>
        <bgColor indexed="64"/>
      </patternFill>
    </fill>
    <fill>
      <patternFill patternType="solid">
        <fgColor theme="1" tint="0.34998626667073579"/>
        <bgColor indexed="64"/>
      </patternFill>
    </fill>
    <fill>
      <patternFill patternType="solid">
        <fgColor rgb="FFFFFF99"/>
        <bgColor indexed="64"/>
      </patternFill>
    </fill>
    <fill>
      <patternFill patternType="solid">
        <fgColor theme="0" tint="-0.14999847407452621"/>
        <bgColor indexed="64"/>
      </patternFill>
    </fill>
    <fill>
      <patternFill patternType="lightUp"/>
    </fill>
  </fills>
  <borders count="84">
    <border>
      <left/>
      <right/>
      <top/>
      <bottom/>
      <diagonal/>
    </border>
    <border>
      <left style="thin">
        <color indexed="64"/>
      </left>
      <right style="thin">
        <color indexed="64"/>
      </right>
      <top style="thin">
        <color indexed="64"/>
      </top>
      <bottom style="thin">
        <color indexed="64"/>
      </bottom>
      <diagonal/>
    </border>
    <border>
      <left/>
      <right/>
      <top/>
      <bottom style="thin">
        <color indexed="23"/>
      </bottom>
      <diagonal/>
    </border>
    <border>
      <left style="thin">
        <color indexed="23"/>
      </left>
      <right style="thin">
        <color indexed="23"/>
      </right>
      <top style="thin">
        <color indexed="23"/>
      </top>
      <bottom style="thin">
        <color indexed="23"/>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23"/>
      </left>
      <right style="thin">
        <color indexed="9"/>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23"/>
      </left>
      <right style="thin">
        <color indexed="9"/>
      </right>
      <top style="thin">
        <color indexed="23"/>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23"/>
      </left>
      <right style="thin">
        <color indexed="9"/>
      </right>
      <top style="thin">
        <color indexed="64"/>
      </top>
      <bottom style="thin">
        <color indexed="64"/>
      </bottom>
      <diagonal/>
    </border>
    <border>
      <left style="medium">
        <color indexed="64"/>
      </left>
      <right/>
      <top style="thin">
        <color indexed="64"/>
      </top>
      <bottom style="thin">
        <color indexed="64"/>
      </bottom>
      <diagonal/>
    </border>
    <border>
      <left style="thin">
        <color indexed="23"/>
      </left>
      <right style="thin">
        <color indexed="9"/>
      </right>
      <top/>
      <bottom style="thin">
        <color indexed="9"/>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9"/>
      </right>
      <top style="thin">
        <color indexed="23"/>
      </top>
      <bottom style="thin">
        <color indexed="9"/>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ck">
        <color rgb="FF00B0F0"/>
      </right>
      <top style="medium">
        <color indexed="64"/>
      </top>
      <bottom style="medium">
        <color indexed="64"/>
      </bottom>
      <diagonal/>
    </border>
    <border>
      <left/>
      <right style="thin">
        <color indexed="64"/>
      </right>
      <top style="medium">
        <color indexed="64"/>
      </top>
      <bottom/>
      <diagonal/>
    </border>
    <border>
      <left style="thin">
        <color indexed="64"/>
      </left>
      <right style="thick">
        <color rgb="FF00B0F0"/>
      </right>
      <top style="medium">
        <color indexed="64"/>
      </top>
      <bottom/>
      <diagonal/>
    </border>
    <border>
      <left style="thin">
        <color indexed="64"/>
      </left>
      <right style="thick">
        <color rgb="FF00B0F0"/>
      </right>
      <top/>
      <bottom/>
      <diagonal/>
    </border>
    <border>
      <left style="thin">
        <color indexed="64"/>
      </left>
      <right style="thick">
        <color rgb="FF00B0F0"/>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style="thick">
        <color rgb="FF00B0F0"/>
      </right>
      <top/>
      <bottom/>
      <diagonal/>
    </border>
    <border>
      <left style="thin">
        <color indexed="64"/>
      </left>
      <right style="medium">
        <color indexed="64"/>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thin">
        <color indexed="64"/>
      </top>
      <bottom style="medium">
        <color indexed="64"/>
      </bottom>
      <diagonal/>
    </border>
  </borders>
  <cellStyleXfs count="7">
    <xf numFmtId="0" fontId="0" fillId="0" borderId="0"/>
    <xf numFmtId="164" fontId="25" fillId="0" borderId="0" applyFont="0" applyFill="0" applyBorder="0" applyAlignment="0" applyProtection="0"/>
    <xf numFmtId="9" fontId="25" fillId="0" borderId="0" applyFont="0" applyFill="0" applyBorder="0" applyAlignment="0" applyProtection="0"/>
    <xf numFmtId="164" fontId="25" fillId="0" borderId="0" applyFont="0" applyFill="0" applyBorder="0" applyAlignment="0" applyProtection="0"/>
    <xf numFmtId="0" fontId="14" fillId="0" borderId="0"/>
    <xf numFmtId="0" fontId="11" fillId="0" borderId="0"/>
    <xf numFmtId="0" fontId="10" fillId="0" borderId="0"/>
  </cellStyleXfs>
  <cellXfs count="499">
    <xf numFmtId="0" fontId="0" fillId="0" borderId="0" xfId="0"/>
    <xf numFmtId="0" fontId="15" fillId="2" borderId="0" xfId="0" applyFont="1" applyFill="1"/>
    <xf numFmtId="0" fontId="15" fillId="0" borderId="0" xfId="0" applyFont="1"/>
    <xf numFmtId="0" fontId="17" fillId="2" borderId="0" xfId="0" applyFont="1" applyFill="1"/>
    <xf numFmtId="0" fontId="18" fillId="0" borderId="0" xfId="0" applyFont="1"/>
    <xf numFmtId="0" fontId="19" fillId="2" borderId="0" xfId="0" applyFont="1" applyFill="1"/>
    <xf numFmtId="0" fontId="20" fillId="2" borderId="0" xfId="0" applyFont="1" applyFill="1"/>
    <xf numFmtId="0" fontId="21" fillId="2" borderId="0" xfId="0" applyFont="1" applyFill="1"/>
    <xf numFmtId="0" fontId="20" fillId="0" borderId="0" xfId="0" applyFont="1"/>
    <xf numFmtId="0" fontId="20" fillId="0" borderId="0" xfId="0" applyFont="1" applyAlignment="1">
      <alignment vertical="center"/>
    </xf>
    <xf numFmtId="0" fontId="22" fillId="2" borderId="0" xfId="0" applyFont="1" applyFill="1"/>
    <xf numFmtId="14" fontId="23" fillId="0" borderId="2" xfId="0" applyNumberFormat="1" applyFont="1" applyBorder="1" applyAlignment="1">
      <alignment horizontal="center"/>
    </xf>
    <xf numFmtId="0" fontId="20" fillId="2" borderId="0" xfId="0" applyFont="1" applyFill="1" applyAlignment="1">
      <alignment horizontal="center"/>
    </xf>
    <xf numFmtId="0" fontId="20" fillId="2" borderId="0" xfId="0" applyFont="1" applyFill="1" applyAlignment="1">
      <alignment horizontal="right"/>
    </xf>
    <xf numFmtId="14" fontId="23" fillId="5" borderId="3" xfId="0" applyNumberFormat="1" applyFont="1" applyFill="1" applyBorder="1" applyAlignment="1" applyProtection="1">
      <alignment horizontal="center"/>
      <protection locked="0"/>
    </xf>
    <xf numFmtId="0" fontId="24" fillId="0" borderId="0" xfId="0" applyFont="1"/>
    <xf numFmtId="14" fontId="23" fillId="4" borderId="9" xfId="0" applyNumberFormat="1" applyFont="1" applyFill="1" applyBorder="1" applyAlignment="1">
      <alignment horizontal="center"/>
    </xf>
    <xf numFmtId="165" fontId="22" fillId="4" borderId="8" xfId="1" applyNumberFormat="1" applyFont="1" applyFill="1" applyBorder="1" applyAlignment="1">
      <alignment horizontal="center" vertical="center"/>
    </xf>
    <xf numFmtId="165" fontId="22" fillId="4" borderId="5" xfId="1" applyNumberFormat="1" applyFont="1" applyFill="1" applyBorder="1" applyAlignment="1">
      <alignment horizontal="center" wrapText="1"/>
    </xf>
    <xf numFmtId="165" fontId="27" fillId="4" borderId="5" xfId="1" applyNumberFormat="1" applyFont="1" applyFill="1" applyBorder="1" applyAlignment="1">
      <alignment horizontal="center" wrapText="1"/>
    </xf>
    <xf numFmtId="165" fontId="22" fillId="4" borderId="1" xfId="1" applyNumberFormat="1" applyFont="1" applyFill="1" applyBorder="1" applyAlignment="1">
      <alignment horizontal="center"/>
    </xf>
    <xf numFmtId="0" fontId="15" fillId="2" borderId="0" xfId="0" applyFont="1" applyFill="1" applyAlignment="1">
      <alignment vertical="center"/>
    </xf>
    <xf numFmtId="0" fontId="23" fillId="2" borderId="13" xfId="0" applyFont="1" applyFill="1" applyBorder="1" applyAlignment="1">
      <alignment vertical="center"/>
    </xf>
    <xf numFmtId="3" fontId="23" fillId="5" borderId="14" xfId="0" applyNumberFormat="1" applyFont="1" applyFill="1" applyBorder="1" applyAlignment="1" applyProtection="1">
      <alignment vertical="center"/>
      <protection locked="0"/>
    </xf>
    <xf numFmtId="164" fontId="28" fillId="4" borderId="15" xfId="1" applyFont="1" applyFill="1" applyBorder="1" applyAlignment="1">
      <alignment horizontal="right" vertical="center"/>
    </xf>
    <xf numFmtId="0" fontId="23" fillId="2" borderId="0" xfId="0" applyFont="1" applyFill="1" applyAlignment="1">
      <alignment vertical="center"/>
    </xf>
    <xf numFmtId="0" fontId="15" fillId="0" borderId="0" xfId="0" applyFont="1" applyAlignment="1">
      <alignment vertical="center"/>
    </xf>
    <xf numFmtId="0" fontId="23" fillId="0" borderId="0" xfId="0" applyFont="1"/>
    <xf numFmtId="3" fontId="23" fillId="0" borderId="0" xfId="0" applyNumberFormat="1" applyFont="1"/>
    <xf numFmtId="9" fontId="28" fillId="0" borderId="0" xfId="2" applyFont="1" applyAlignment="1">
      <alignment horizontal="center" vertical="center"/>
    </xf>
    <xf numFmtId="164" fontId="28" fillId="0" borderId="0" xfId="1" applyFont="1" applyAlignment="1">
      <alignment horizontal="right" vertical="center"/>
    </xf>
    <xf numFmtId="0" fontId="23" fillId="0" borderId="0" xfId="0" applyFont="1" applyAlignment="1">
      <alignment horizontal="left" vertical="top" wrapText="1"/>
    </xf>
    <xf numFmtId="0" fontId="17" fillId="0" borderId="0" xfId="0" applyFont="1"/>
    <xf numFmtId="0" fontId="22" fillId="4" borderId="18" xfId="0" applyFont="1" applyFill="1" applyBorder="1" applyAlignment="1">
      <alignment horizontal="left" vertical="center"/>
    </xf>
    <xf numFmtId="165" fontId="22" fillId="4" borderId="8" xfId="1" applyNumberFormat="1" applyFont="1" applyFill="1" applyBorder="1" applyAlignment="1">
      <alignment horizontal="center" wrapText="1"/>
    </xf>
    <xf numFmtId="165" fontId="27" fillId="4" borderId="8" xfId="1" applyNumberFormat="1" applyFont="1" applyFill="1" applyBorder="1" applyAlignment="1">
      <alignment horizontal="center" wrapText="1"/>
    </xf>
    <xf numFmtId="165" fontId="27" fillId="4" borderId="9" xfId="1" applyNumberFormat="1" applyFont="1" applyFill="1" applyBorder="1" applyAlignment="1">
      <alignment horizontal="center" wrapText="1"/>
    </xf>
    <xf numFmtId="165" fontId="22" fillId="4" borderId="9" xfId="1" applyNumberFormat="1" applyFont="1" applyFill="1" applyBorder="1" applyAlignment="1">
      <alignment horizontal="center"/>
    </xf>
    <xf numFmtId="0" fontId="23" fillId="2" borderId="19" xfId="0" applyFont="1" applyFill="1" applyBorder="1"/>
    <xf numFmtId="3" fontId="23" fillId="5" borderId="20" xfId="0" applyNumberFormat="1" applyFont="1" applyFill="1" applyBorder="1" applyProtection="1">
      <protection locked="0"/>
    </xf>
    <xf numFmtId="9" fontId="28" fillId="4" borderId="21" xfId="2" applyFont="1" applyFill="1" applyBorder="1" applyAlignment="1">
      <alignment horizontal="center" vertical="center"/>
    </xf>
    <xf numFmtId="164" fontId="28" fillId="4" borderId="22" xfId="1" applyFont="1" applyFill="1" applyBorder="1" applyAlignment="1">
      <alignment horizontal="right" vertical="center"/>
    </xf>
    <xf numFmtId="0" fontId="23" fillId="2" borderId="19" xfId="0" quotePrefix="1" applyFont="1" applyFill="1" applyBorder="1"/>
    <xf numFmtId="9" fontId="29" fillId="4" borderId="21" xfId="2" applyFont="1" applyFill="1" applyBorder="1" applyAlignment="1">
      <alignment horizontal="right" vertical="center"/>
    </xf>
    <xf numFmtId="164" fontId="29" fillId="4" borderId="22" xfId="1" applyFont="1" applyFill="1" applyBorder="1" applyAlignment="1">
      <alignment horizontal="right" vertical="center"/>
    </xf>
    <xf numFmtId="0" fontId="23" fillId="2" borderId="0" xfId="0" applyFont="1" applyFill="1"/>
    <xf numFmtId="0" fontId="15" fillId="2" borderId="0" xfId="0" applyFont="1" applyFill="1" applyAlignment="1">
      <alignment horizontal="left"/>
    </xf>
    <xf numFmtId="0" fontId="30" fillId="2" borderId="0" xfId="0" applyFont="1" applyFill="1" applyAlignment="1">
      <alignment vertical="center"/>
    </xf>
    <xf numFmtId="0" fontId="23" fillId="2" borderId="23" xfId="0" quotePrefix="1" applyFont="1" applyFill="1" applyBorder="1" applyAlignment="1">
      <alignment vertical="center"/>
    </xf>
    <xf numFmtId="3" fontId="23" fillId="5" borderId="24" xfId="0" applyNumberFormat="1" applyFont="1" applyFill="1" applyBorder="1" applyAlignment="1" applyProtection="1">
      <alignment vertical="center"/>
      <protection locked="0"/>
    </xf>
    <xf numFmtId="3" fontId="22" fillId="4" borderId="1" xfId="0" applyNumberFormat="1" applyFont="1" applyFill="1" applyBorder="1" applyAlignment="1">
      <alignment horizontal="right" vertical="center"/>
    </xf>
    <xf numFmtId="9" fontId="28" fillId="4" borderId="5" xfId="2" applyFont="1" applyFill="1" applyBorder="1" applyAlignment="1">
      <alignment horizontal="center" vertical="center"/>
    </xf>
    <xf numFmtId="164" fontId="28" fillId="4" borderId="1" xfId="1" applyFont="1" applyFill="1" applyBorder="1" applyAlignment="1">
      <alignment horizontal="right" vertical="center"/>
    </xf>
    <xf numFmtId="165" fontId="22" fillId="4" borderId="25" xfId="1" applyNumberFormat="1" applyFont="1" applyFill="1" applyBorder="1" applyAlignment="1">
      <alignment horizontal="left" vertical="center"/>
    </xf>
    <xf numFmtId="0" fontId="30" fillId="0" borderId="0" xfId="0" applyFont="1"/>
    <xf numFmtId="0" fontId="23" fillId="2" borderId="11" xfId="0" applyFont="1" applyFill="1" applyBorder="1"/>
    <xf numFmtId="3" fontId="23" fillId="5" borderId="26" xfId="0" applyNumberFormat="1" applyFont="1" applyFill="1" applyBorder="1" applyProtection="1">
      <protection locked="0"/>
    </xf>
    <xf numFmtId="3" fontId="23" fillId="4" borderId="27" xfId="2" applyNumberFormat="1" applyFont="1" applyFill="1" applyBorder="1" applyAlignment="1">
      <alignment horizontal="right" vertical="center"/>
    </xf>
    <xf numFmtId="9" fontId="28" fillId="4" borderId="27" xfId="2" applyFont="1" applyFill="1" applyBorder="1" applyAlignment="1">
      <alignment horizontal="center" vertical="center"/>
    </xf>
    <xf numFmtId="164" fontId="28" fillId="4" borderId="28" xfId="1" applyFont="1" applyFill="1" applyBorder="1" applyAlignment="1">
      <alignment horizontal="right" vertical="center"/>
    </xf>
    <xf numFmtId="3" fontId="23" fillId="5" borderId="29" xfId="0" applyNumberFormat="1" applyFont="1" applyFill="1" applyBorder="1" applyProtection="1">
      <protection locked="0"/>
    </xf>
    <xf numFmtId="3" fontId="23" fillId="4" borderId="5" xfId="2" applyNumberFormat="1" applyFont="1" applyFill="1" applyBorder="1" applyAlignment="1">
      <alignment horizontal="right" vertical="center"/>
    </xf>
    <xf numFmtId="9" fontId="31" fillId="4" borderId="5" xfId="2" applyFont="1" applyFill="1" applyBorder="1" applyAlignment="1">
      <alignment horizontal="center" vertical="center"/>
    </xf>
    <xf numFmtId="3" fontId="23" fillId="4" borderId="21" xfId="2" applyNumberFormat="1" applyFont="1" applyFill="1" applyBorder="1" applyAlignment="1">
      <alignment horizontal="right" vertical="center"/>
    </xf>
    <xf numFmtId="9" fontId="31" fillId="4" borderId="21" xfId="2" applyFont="1" applyFill="1" applyBorder="1" applyAlignment="1">
      <alignment horizontal="center" vertical="center"/>
    </xf>
    <xf numFmtId="3" fontId="22" fillId="4" borderId="31" xfId="0" applyNumberFormat="1" applyFont="1" applyFill="1" applyBorder="1" applyAlignment="1">
      <alignment horizontal="right"/>
    </xf>
    <xf numFmtId="9" fontId="28" fillId="4" borderId="32" xfId="2" applyFont="1" applyFill="1" applyBorder="1" applyAlignment="1">
      <alignment horizontal="center" vertical="center"/>
    </xf>
    <xf numFmtId="164" fontId="28" fillId="4" borderId="31" xfId="1" applyFont="1" applyFill="1" applyBorder="1" applyAlignment="1">
      <alignment horizontal="right" vertical="center"/>
    </xf>
    <xf numFmtId="3" fontId="22" fillId="4" borderId="33" xfId="0" applyNumberFormat="1" applyFont="1" applyFill="1" applyBorder="1"/>
    <xf numFmtId="0" fontId="23" fillId="0" borderId="0" xfId="0" applyFont="1" applyAlignment="1">
      <alignment vertical="top"/>
    </xf>
    <xf numFmtId="0" fontId="24" fillId="0" borderId="0" xfId="0" applyFont="1" applyAlignment="1">
      <alignment vertical="top"/>
    </xf>
    <xf numFmtId="165" fontId="22" fillId="4" borderId="33" xfId="1" applyNumberFormat="1" applyFont="1" applyFill="1" applyBorder="1" applyAlignment="1">
      <alignment vertical="center"/>
    </xf>
    <xf numFmtId="3" fontId="23" fillId="0" borderId="40" xfId="0" applyNumberFormat="1" applyFont="1" applyBorder="1"/>
    <xf numFmtId="0" fontId="23" fillId="0" borderId="40" xfId="0" applyFont="1" applyBorder="1"/>
    <xf numFmtId="0" fontId="32" fillId="2" borderId="0" xfId="0" applyFont="1" applyFill="1"/>
    <xf numFmtId="0" fontId="23" fillId="2" borderId="0" xfId="0" applyFont="1" applyFill="1" applyAlignment="1">
      <alignment horizontal="center"/>
    </xf>
    <xf numFmtId="3" fontId="22" fillId="0" borderId="0" xfId="0" applyNumberFormat="1" applyFont="1"/>
    <xf numFmtId="3" fontId="22" fillId="5" borderId="37" xfId="0" applyNumberFormat="1" applyFont="1" applyFill="1" applyBorder="1" applyAlignment="1" applyProtection="1">
      <alignment vertical="center"/>
      <protection locked="0"/>
    </xf>
    <xf numFmtId="0" fontId="33" fillId="2" borderId="0" xfId="0" applyFont="1" applyFill="1" applyAlignment="1">
      <alignment vertical="center"/>
    </xf>
    <xf numFmtId="0" fontId="33" fillId="0" borderId="0" xfId="0" applyFont="1" applyAlignment="1">
      <alignment vertical="center"/>
    </xf>
    <xf numFmtId="0" fontId="33" fillId="2" borderId="0" xfId="0" applyFont="1" applyFill="1"/>
    <xf numFmtId="0" fontId="33" fillId="0" borderId="0" xfId="0" applyFont="1"/>
    <xf numFmtId="165" fontId="22" fillId="0" borderId="0" xfId="1" applyNumberFormat="1" applyFont="1" applyAlignment="1">
      <alignment horizontal="left" vertical="center"/>
    </xf>
    <xf numFmtId="3" fontId="22" fillId="0" borderId="0" xfId="0" applyNumberFormat="1" applyFont="1" applyAlignment="1">
      <alignment vertical="center"/>
    </xf>
    <xf numFmtId="165" fontId="24" fillId="0" borderId="0" xfId="1" applyNumberFormat="1" applyFont="1" applyAlignment="1">
      <alignment horizontal="left" vertical="center" wrapText="1"/>
    </xf>
    <xf numFmtId="3" fontId="23" fillId="0" borderId="0" xfId="0" applyNumberFormat="1" applyFont="1" applyAlignment="1">
      <alignment horizontal="left" vertical="center"/>
    </xf>
    <xf numFmtId="3" fontId="23" fillId="3" borderId="0" xfId="0" applyNumberFormat="1" applyFont="1" applyFill="1" applyAlignment="1">
      <alignment horizontal="left" vertical="center"/>
    </xf>
    <xf numFmtId="165" fontId="35" fillId="0" borderId="0" xfId="1" applyNumberFormat="1" applyFont="1" applyAlignment="1">
      <alignment horizontal="left" vertical="center"/>
    </xf>
    <xf numFmtId="0" fontId="19" fillId="10" borderId="0" xfId="0" applyFont="1" applyFill="1" applyAlignment="1">
      <alignment vertical="top"/>
    </xf>
    <xf numFmtId="0" fontId="15" fillId="10" borderId="0" xfId="0" applyFont="1" applyFill="1" applyAlignment="1">
      <alignment vertical="top"/>
    </xf>
    <xf numFmtId="0" fontId="36" fillId="10" borderId="0" xfId="0" applyFont="1" applyFill="1" applyAlignment="1">
      <alignment horizontal="right" vertical="top"/>
    </xf>
    <xf numFmtId="0" fontId="15" fillId="0" borderId="0" xfId="0" applyFont="1" applyAlignment="1">
      <alignment vertical="top"/>
    </xf>
    <xf numFmtId="0" fontId="26" fillId="0" borderId="0" xfId="0" applyFont="1"/>
    <xf numFmtId="0" fontId="36" fillId="0" borderId="0" xfId="0" applyFont="1"/>
    <xf numFmtId="0" fontId="20" fillId="3" borderId="0" xfId="0" applyFont="1" applyFill="1" applyAlignment="1">
      <alignment horizontal="center"/>
    </xf>
    <xf numFmtId="165" fontId="13" fillId="11" borderId="48" xfId="1" applyNumberFormat="1" applyFont="1" applyFill="1" applyBorder="1" applyAlignment="1">
      <alignment horizontal="center" wrapText="1"/>
    </xf>
    <xf numFmtId="0" fontId="13" fillId="11" borderId="49" xfId="0" applyFont="1" applyFill="1" applyBorder="1" applyAlignment="1">
      <alignment horizontal="center" wrapText="1"/>
    </xf>
    <xf numFmtId="165" fontId="23" fillId="4" borderId="48" xfId="1" applyNumberFormat="1" applyFont="1" applyFill="1" applyBorder="1" applyAlignment="1">
      <alignment horizontal="center" wrapText="1"/>
    </xf>
    <xf numFmtId="0" fontId="23" fillId="4" borderId="49" xfId="0" applyFont="1" applyFill="1" applyBorder="1" applyAlignment="1">
      <alignment horizontal="center" wrapText="1"/>
    </xf>
    <xf numFmtId="0" fontId="23" fillId="4" borderId="50" xfId="0" applyFont="1" applyFill="1" applyBorder="1" applyAlignment="1">
      <alignment horizontal="left" wrapText="1"/>
    </xf>
    <xf numFmtId="0" fontId="37" fillId="0" borderId="0" xfId="0" applyFont="1"/>
    <xf numFmtId="165" fontId="13" fillId="11" borderId="52" xfId="1" applyNumberFormat="1" applyFont="1" applyFill="1" applyBorder="1" applyAlignment="1">
      <alignment horizontal="center" wrapText="1"/>
    </xf>
    <xf numFmtId="165" fontId="13" fillId="11" borderId="47" xfId="1" applyNumberFormat="1" applyFont="1" applyFill="1" applyBorder="1" applyAlignment="1">
      <alignment horizontal="center" wrapText="1"/>
    </xf>
    <xf numFmtId="165" fontId="13" fillId="11" borderId="47" xfId="1" applyNumberFormat="1" applyFont="1" applyFill="1" applyBorder="1" applyAlignment="1">
      <alignment horizontal="center" vertical="top" wrapText="1"/>
    </xf>
    <xf numFmtId="0" fontId="13" fillId="11" borderId="52" xfId="0" applyFont="1" applyFill="1" applyBorder="1" applyAlignment="1">
      <alignment horizontal="center" wrapText="1"/>
    </xf>
    <xf numFmtId="165" fontId="23" fillId="4" borderId="47" xfId="1" applyNumberFormat="1" applyFont="1" applyFill="1" applyBorder="1" applyAlignment="1">
      <alignment horizontal="center" vertical="top" wrapText="1"/>
    </xf>
    <xf numFmtId="0" fontId="23" fillId="4" borderId="52" xfId="0" applyFont="1" applyFill="1" applyBorder="1" applyAlignment="1">
      <alignment horizontal="center" wrapText="1"/>
    </xf>
    <xf numFmtId="0" fontId="23" fillId="6" borderId="53" xfId="0" applyFont="1" applyFill="1" applyBorder="1" applyAlignment="1">
      <alignment horizontal="left" wrapText="1"/>
    </xf>
    <xf numFmtId="165" fontId="23" fillId="4" borderId="0" xfId="1" applyNumberFormat="1" applyFont="1" applyFill="1" applyBorder="1" applyAlignment="1">
      <alignment horizontal="center" wrapText="1"/>
    </xf>
    <xf numFmtId="165" fontId="23" fillId="4" borderId="47" xfId="1" applyNumberFormat="1" applyFont="1" applyFill="1" applyBorder="1" applyAlignment="1">
      <alignment horizontal="center" wrapText="1"/>
    </xf>
    <xf numFmtId="0" fontId="23" fillId="4" borderId="53" xfId="0" applyFont="1" applyFill="1" applyBorder="1" applyAlignment="1">
      <alignment horizontal="left" vertical="center" wrapText="1"/>
    </xf>
    <xf numFmtId="0" fontId="23" fillId="4" borderId="54" xfId="0" applyFont="1" applyFill="1" applyBorder="1" applyAlignment="1">
      <alignment vertical="center"/>
    </xf>
    <xf numFmtId="4" fontId="23" fillId="5" borderId="33" xfId="0" applyNumberFormat="1" applyFont="1" applyFill="1" applyBorder="1" applyAlignment="1" applyProtection="1">
      <alignment vertical="center"/>
      <protection locked="0"/>
    </xf>
    <xf numFmtId="4" fontId="23" fillId="4" borderId="33" xfId="0" applyNumberFormat="1" applyFont="1" applyFill="1" applyBorder="1" applyAlignment="1">
      <alignment vertical="center"/>
    </xf>
    <xf numFmtId="4" fontId="23" fillId="4" borderId="33" xfId="1" applyNumberFormat="1" applyFont="1" applyFill="1" applyBorder="1" applyAlignment="1">
      <alignment vertical="center"/>
    </xf>
    <xf numFmtId="0" fontId="12" fillId="0" borderId="0" xfId="0" applyFont="1" applyAlignment="1">
      <alignment horizontal="center"/>
    </xf>
    <xf numFmtId="0" fontId="34" fillId="2" borderId="0" xfId="0" applyFont="1" applyFill="1" applyAlignment="1">
      <alignment horizontal="left" vertical="top"/>
    </xf>
    <xf numFmtId="0" fontId="36" fillId="3" borderId="0" xfId="0" applyFont="1" applyFill="1"/>
    <xf numFmtId="0" fontId="38" fillId="0" borderId="0" xfId="0" applyFont="1"/>
    <xf numFmtId="0" fontId="23" fillId="0" borderId="0" xfId="0" applyFont="1" applyAlignment="1">
      <alignment horizontal="center" vertical="center"/>
    </xf>
    <xf numFmtId="0" fontId="36" fillId="0" borderId="0" xfId="0" applyFont="1" applyAlignment="1">
      <alignment horizontal="center"/>
    </xf>
    <xf numFmtId="165" fontId="23" fillId="4" borderId="49" xfId="1" applyNumberFormat="1" applyFont="1" applyFill="1" applyBorder="1" applyAlignment="1">
      <alignment horizontal="center" wrapText="1"/>
    </xf>
    <xf numFmtId="165" fontId="23" fillId="4" borderId="52" xfId="1" applyNumberFormat="1" applyFont="1" applyFill="1" applyBorder="1" applyAlignment="1">
      <alignment horizontal="center" wrapText="1"/>
    </xf>
    <xf numFmtId="4" fontId="23" fillId="9" borderId="33" xfId="0" applyNumberFormat="1" applyFont="1" applyFill="1" applyBorder="1" applyAlignment="1">
      <alignment vertical="center"/>
    </xf>
    <xf numFmtId="0" fontId="32" fillId="0" borderId="0" xfId="0" applyFont="1" applyAlignment="1">
      <alignment horizontal="left"/>
    </xf>
    <xf numFmtId="0" fontId="32" fillId="0" borderId="0" xfId="0" applyFont="1" applyAlignment="1">
      <alignment horizontal="center" wrapText="1"/>
    </xf>
    <xf numFmtId="0" fontId="39" fillId="10" borderId="0" xfId="0" applyFont="1" applyFill="1" applyAlignment="1">
      <alignment vertical="top"/>
    </xf>
    <xf numFmtId="0" fontId="23" fillId="8" borderId="52" xfId="0" applyFont="1" applyFill="1" applyBorder="1" applyAlignment="1">
      <alignment horizontal="center" wrapText="1"/>
    </xf>
    <xf numFmtId="4" fontId="23" fillId="4" borderId="33" xfId="1" applyNumberFormat="1" applyFont="1" applyFill="1" applyBorder="1" applyAlignment="1">
      <alignment horizontal="right" vertical="center"/>
    </xf>
    <xf numFmtId="0" fontId="40" fillId="0" borderId="0" xfId="0" applyFont="1"/>
    <xf numFmtId="4" fontId="23" fillId="12" borderId="33" xfId="1" applyNumberFormat="1" applyFont="1" applyFill="1" applyBorder="1" applyAlignment="1" applyProtection="1">
      <alignment horizontal="right" vertical="center"/>
      <protection locked="0"/>
    </xf>
    <xf numFmtId="0" fontId="41" fillId="0" borderId="0" xfId="0" applyFont="1"/>
    <xf numFmtId="0" fontId="23" fillId="4" borderId="47" xfId="0" applyFont="1" applyFill="1" applyBorder="1" applyAlignment="1">
      <alignment horizontal="center" wrapText="1"/>
    </xf>
    <xf numFmtId="4" fontId="23" fillId="5" borderId="37" xfId="1" applyNumberFormat="1" applyFont="1" applyFill="1" applyBorder="1" applyAlignment="1" applyProtection="1">
      <alignment horizontal="right" vertical="center"/>
      <protection locked="0"/>
    </xf>
    <xf numFmtId="4" fontId="23" fillId="12" borderId="37" xfId="1" applyNumberFormat="1" applyFont="1" applyFill="1" applyBorder="1" applyAlignment="1" applyProtection="1">
      <alignment horizontal="right" vertical="center"/>
      <protection locked="0"/>
    </xf>
    <xf numFmtId="0" fontId="22" fillId="4" borderId="56" xfId="0" applyFont="1" applyFill="1" applyBorder="1" applyAlignment="1">
      <alignment horizontal="center" wrapText="1"/>
    </xf>
    <xf numFmtId="165" fontId="22" fillId="4" borderId="35" xfId="1" applyNumberFormat="1" applyFont="1" applyFill="1" applyBorder="1" applyAlignment="1">
      <alignment horizontal="left" vertical="center"/>
    </xf>
    <xf numFmtId="3" fontId="12" fillId="0" borderId="0" xfId="0" applyNumberFormat="1" applyFont="1" applyAlignment="1">
      <alignment horizontal="left" vertical="center"/>
    </xf>
    <xf numFmtId="165" fontId="22" fillId="4" borderId="8" xfId="1" applyNumberFormat="1" applyFont="1" applyFill="1" applyBorder="1" applyAlignment="1">
      <alignment horizontal="left" vertical="center"/>
    </xf>
    <xf numFmtId="0" fontId="43" fillId="0" borderId="0" xfId="0" applyFont="1"/>
    <xf numFmtId="2" fontId="23" fillId="12" borderId="46" xfId="0" applyNumberFormat="1" applyFont="1" applyFill="1" applyBorder="1" applyAlignment="1" applyProtection="1">
      <alignment horizontal="center"/>
      <protection locked="0"/>
    </xf>
    <xf numFmtId="0" fontId="19" fillId="13" borderId="0" xfId="0" applyFont="1" applyFill="1" applyAlignment="1">
      <alignment wrapText="1"/>
    </xf>
    <xf numFmtId="4" fontId="23" fillId="12" borderId="15" xfId="1" applyNumberFormat="1" applyFont="1" applyFill="1" applyBorder="1" applyAlignment="1" applyProtection="1">
      <alignment horizontal="right" vertical="center"/>
      <protection locked="0"/>
    </xf>
    <xf numFmtId="4" fontId="15" fillId="0" borderId="0" xfId="0" applyNumberFormat="1" applyFont="1"/>
    <xf numFmtId="0" fontId="26" fillId="0" borderId="0" xfId="0" quotePrefix="1" applyFont="1"/>
    <xf numFmtId="4" fontId="22" fillId="4" borderId="46" xfId="1" applyNumberFormat="1" applyFont="1" applyFill="1" applyBorder="1" applyAlignment="1">
      <alignment horizontal="right" vertical="center"/>
    </xf>
    <xf numFmtId="4" fontId="23" fillId="4" borderId="38" xfId="1" applyNumberFormat="1" applyFont="1" applyFill="1" applyBorder="1" applyAlignment="1">
      <alignment vertical="center"/>
    </xf>
    <xf numFmtId="0" fontId="19" fillId="0" borderId="0" xfId="0" applyFont="1" applyAlignment="1">
      <alignment vertical="top"/>
    </xf>
    <xf numFmtId="0" fontId="26" fillId="0" borderId="0" xfId="0" applyFont="1" applyAlignment="1">
      <alignment vertical="center"/>
    </xf>
    <xf numFmtId="2" fontId="41" fillId="0" borderId="0" xfId="0" applyNumberFormat="1" applyFont="1"/>
    <xf numFmtId="0" fontId="36" fillId="0" borderId="0" xfId="0" applyFont="1" applyAlignment="1">
      <alignment horizontal="right" vertical="top"/>
    </xf>
    <xf numFmtId="0" fontId="44" fillId="10" borderId="0" xfId="0" applyFont="1" applyFill="1" applyAlignment="1">
      <alignment vertical="top"/>
    </xf>
    <xf numFmtId="0" fontId="45" fillId="10" borderId="0" xfId="0" applyFont="1" applyFill="1" applyAlignment="1">
      <alignment horizontal="right" vertical="top"/>
    </xf>
    <xf numFmtId="0" fontId="44" fillId="0" borderId="0" xfId="0" applyFont="1" applyAlignment="1">
      <alignment vertical="top"/>
    </xf>
    <xf numFmtId="0" fontId="17" fillId="0" borderId="0" xfId="0" applyFont="1" applyAlignment="1">
      <alignment vertical="top"/>
    </xf>
    <xf numFmtId="165" fontId="23" fillId="4" borderId="52" xfId="1" applyNumberFormat="1" applyFont="1" applyFill="1" applyBorder="1" applyAlignment="1">
      <alignment horizontal="center" vertical="center" wrapText="1"/>
    </xf>
    <xf numFmtId="0" fontId="41" fillId="0" borderId="0" xfId="0" applyFont="1" applyAlignment="1">
      <alignment horizontal="right"/>
    </xf>
    <xf numFmtId="3" fontId="41" fillId="0" borderId="0" xfId="0" applyNumberFormat="1" applyFont="1" applyAlignment="1">
      <alignment horizontal="left" vertical="center"/>
    </xf>
    <xf numFmtId="0" fontId="41" fillId="2" borderId="0" xfId="0" applyFont="1" applyFill="1" applyAlignment="1">
      <alignment horizontal="center"/>
    </xf>
    <xf numFmtId="0" fontId="41" fillId="0" borderId="0" xfId="0" applyFont="1" applyAlignment="1">
      <alignment vertical="top" wrapText="1"/>
    </xf>
    <xf numFmtId="0" fontId="32" fillId="0" borderId="1" xfId="0" applyFont="1" applyBorder="1" applyAlignment="1">
      <alignment horizontal="center" vertical="top" wrapText="1"/>
    </xf>
    <xf numFmtId="0" fontId="36" fillId="0" borderId="0" xfId="0" quotePrefix="1" applyFont="1"/>
    <xf numFmtId="0" fontId="42" fillId="8" borderId="1" xfId="0" applyFont="1" applyFill="1" applyBorder="1" applyAlignment="1">
      <alignment horizontal="right"/>
    </xf>
    <xf numFmtId="4" fontId="23" fillId="8" borderId="33" xfId="0" applyNumberFormat="1" applyFont="1" applyFill="1" applyBorder="1" applyAlignment="1">
      <alignment vertical="center"/>
    </xf>
    <xf numFmtId="0" fontId="32" fillId="0" borderId="0" xfId="0" applyFont="1" applyAlignment="1">
      <alignment horizontal="center" vertical="top" wrapText="1"/>
    </xf>
    <xf numFmtId="0" fontId="36" fillId="0" borderId="0" xfId="0" applyFont="1" applyAlignment="1">
      <alignment horizontal="center" wrapText="1"/>
    </xf>
    <xf numFmtId="0" fontId="26" fillId="0" borderId="0" xfId="0" applyFont="1" applyAlignment="1">
      <alignment horizontal="center"/>
    </xf>
    <xf numFmtId="0" fontId="13" fillId="11" borderId="52" xfId="0" applyFont="1" applyFill="1" applyBorder="1" applyAlignment="1">
      <alignment horizontal="center" vertical="top" wrapText="1"/>
    </xf>
    <xf numFmtId="167" fontId="13" fillId="11" borderId="47" xfId="1" applyNumberFormat="1" applyFont="1" applyFill="1" applyBorder="1" applyAlignment="1">
      <alignment horizontal="center" vertical="top" wrapText="1"/>
    </xf>
    <xf numFmtId="165" fontId="23" fillId="4" borderId="4" xfId="1" applyNumberFormat="1" applyFont="1" applyFill="1" applyBorder="1" applyAlignment="1">
      <alignment horizontal="center" wrapText="1"/>
    </xf>
    <xf numFmtId="0" fontId="13" fillId="11" borderId="59" xfId="0" applyFont="1" applyFill="1" applyBorder="1" applyAlignment="1">
      <alignment horizontal="center" wrapText="1"/>
    </xf>
    <xf numFmtId="0" fontId="13" fillId="11" borderId="60" xfId="0" applyFont="1" applyFill="1" applyBorder="1" applyAlignment="1">
      <alignment horizontal="center" vertical="top" wrapText="1"/>
    </xf>
    <xf numFmtId="0" fontId="13" fillId="11" borderId="61" xfId="0" applyFont="1" applyFill="1" applyBorder="1" applyAlignment="1">
      <alignment horizontal="center" wrapText="1"/>
    </xf>
    <xf numFmtId="4" fontId="23" fillId="4" borderId="57" xfId="1" applyNumberFormat="1" applyFont="1" applyFill="1" applyBorder="1" applyAlignment="1">
      <alignment horizontal="right" vertical="center"/>
    </xf>
    <xf numFmtId="165" fontId="23" fillId="4" borderId="62" xfId="1" applyNumberFormat="1" applyFont="1" applyFill="1" applyBorder="1" applyAlignment="1">
      <alignment horizontal="center" wrapText="1"/>
    </xf>
    <xf numFmtId="0" fontId="23" fillId="4" borderId="59" xfId="0" applyFont="1" applyFill="1" applyBorder="1" applyAlignment="1">
      <alignment horizontal="center" wrapText="1"/>
    </xf>
    <xf numFmtId="0" fontId="23" fillId="4" borderId="60" xfId="0" applyFont="1" applyFill="1" applyBorder="1" applyAlignment="1">
      <alignment horizontal="center" vertical="top" wrapText="1"/>
    </xf>
    <xf numFmtId="0" fontId="23" fillId="4" borderId="61" xfId="0" applyFont="1" applyFill="1" applyBorder="1" applyAlignment="1">
      <alignment horizontal="center" wrapText="1"/>
    </xf>
    <xf numFmtId="4" fontId="23" fillId="8" borderId="57" xfId="1" applyNumberFormat="1" applyFont="1" applyFill="1" applyBorder="1" applyAlignment="1">
      <alignment horizontal="right" vertical="center"/>
    </xf>
    <xf numFmtId="165" fontId="23" fillId="4" borderId="60" xfId="1" applyNumberFormat="1" applyFont="1" applyFill="1" applyBorder="1" applyAlignment="1">
      <alignment horizontal="center" wrapText="1"/>
    </xf>
    <xf numFmtId="4" fontId="23" fillId="4" borderId="57" xfId="0" applyNumberFormat="1" applyFont="1" applyFill="1" applyBorder="1" applyAlignment="1">
      <alignment vertical="center"/>
    </xf>
    <xf numFmtId="0" fontId="23" fillId="4" borderId="60" xfId="0" applyFont="1" applyFill="1" applyBorder="1" applyAlignment="1">
      <alignment horizontal="center" wrapText="1"/>
    </xf>
    <xf numFmtId="4" fontId="23" fillId="7" borderId="39" xfId="0" applyNumberFormat="1" applyFont="1" applyFill="1" applyBorder="1" applyAlignment="1" applyProtection="1">
      <alignment horizontal="left" vertical="center" wrapText="1"/>
      <protection locked="0"/>
    </xf>
    <xf numFmtId="0" fontId="23" fillId="4" borderId="52" xfId="0" applyFont="1" applyFill="1" applyBorder="1" applyAlignment="1">
      <alignment horizontal="center" vertical="center"/>
    </xf>
    <xf numFmtId="0" fontId="15" fillId="14" borderId="1" xfId="0" applyFont="1" applyFill="1" applyBorder="1"/>
    <xf numFmtId="0" fontId="15" fillId="14" borderId="28" xfId="0" applyFont="1" applyFill="1" applyBorder="1"/>
    <xf numFmtId="4" fontId="23" fillId="12" borderId="1" xfId="0" applyNumberFormat="1" applyFont="1" applyFill="1" applyBorder="1" applyAlignment="1">
      <alignment vertical="center"/>
    </xf>
    <xf numFmtId="4" fontId="23" fillId="12" borderId="1" xfId="1" applyNumberFormat="1" applyFont="1" applyFill="1" applyBorder="1" applyAlignment="1">
      <alignment horizontal="right" vertical="center"/>
    </xf>
    <xf numFmtId="0" fontId="23" fillId="4" borderId="7" xfId="0" applyFont="1" applyFill="1" applyBorder="1" applyAlignment="1">
      <alignment horizontal="right" vertical="center"/>
    </xf>
    <xf numFmtId="0" fontId="23" fillId="4" borderId="63" xfId="0" applyFont="1" applyFill="1" applyBorder="1" applyAlignment="1">
      <alignment horizontal="center" wrapText="1"/>
    </xf>
    <xf numFmtId="0" fontId="23" fillId="4" borderId="64" xfId="0" applyFont="1" applyFill="1" applyBorder="1" applyAlignment="1">
      <alignment horizontal="center" wrapText="1"/>
    </xf>
    <xf numFmtId="4" fontId="31" fillId="12" borderId="65" xfId="1" applyNumberFormat="1" applyFont="1" applyFill="1" applyBorder="1" applyAlignment="1">
      <alignment horizontal="right" vertical="center"/>
    </xf>
    <xf numFmtId="0" fontId="15" fillId="14" borderId="15" xfId="0" applyFont="1" applyFill="1" applyBorder="1"/>
    <xf numFmtId="4" fontId="23" fillId="12" borderId="15" xfId="0" applyNumberFormat="1" applyFont="1" applyFill="1" applyBorder="1" applyAlignment="1">
      <alignment vertical="center"/>
    </xf>
    <xf numFmtId="0" fontId="15" fillId="14" borderId="66" xfId="0" applyFont="1" applyFill="1" applyBorder="1"/>
    <xf numFmtId="4" fontId="31" fillId="12" borderId="67" xfId="1" applyNumberFormat="1" applyFont="1" applyFill="1" applyBorder="1" applyAlignment="1">
      <alignment horizontal="right" vertical="center"/>
    </xf>
    <xf numFmtId="0" fontId="23" fillId="12" borderId="33" xfId="0" applyFont="1" applyFill="1" applyBorder="1" applyAlignment="1">
      <alignment vertical="center"/>
    </xf>
    <xf numFmtId="0" fontId="12" fillId="2" borderId="0" xfId="0" applyFont="1" applyFill="1"/>
    <xf numFmtId="0" fontId="48" fillId="0" borderId="0" xfId="0" applyFont="1" applyAlignment="1">
      <alignment vertical="center"/>
    </xf>
    <xf numFmtId="165" fontId="23" fillId="8" borderId="59" xfId="1" applyNumberFormat="1" applyFont="1" applyFill="1" applyBorder="1" applyAlignment="1">
      <alignment horizontal="center" wrapText="1"/>
    </xf>
    <xf numFmtId="0" fontId="36" fillId="0" borderId="0" xfId="0" applyFont="1" applyAlignment="1">
      <alignment vertical="center"/>
    </xf>
    <xf numFmtId="0" fontId="26" fillId="2" borderId="0" xfId="0" applyFont="1" applyFill="1"/>
    <xf numFmtId="0" fontId="26" fillId="2" borderId="0" xfId="0" applyFont="1" applyFill="1" applyAlignment="1">
      <alignment horizontal="right"/>
    </xf>
    <xf numFmtId="10" fontId="26" fillId="3" borderId="0" xfId="0" applyNumberFormat="1" applyFont="1" applyFill="1"/>
    <xf numFmtId="0" fontId="26" fillId="3" borderId="0" xfId="0" applyFont="1" applyFill="1" applyAlignment="1">
      <alignment vertical="center"/>
    </xf>
    <xf numFmtId="0" fontId="26" fillId="3" borderId="0" xfId="0" applyFont="1" applyFill="1"/>
    <xf numFmtId="0" fontId="26" fillId="2" borderId="0" xfId="0" applyFont="1" applyFill="1" applyAlignment="1">
      <alignment vertical="center"/>
    </xf>
    <xf numFmtId="0" fontId="42" fillId="2" borderId="0" xfId="0" applyFont="1" applyFill="1"/>
    <xf numFmtId="0" fontId="49" fillId="0" borderId="0" xfId="0" applyFont="1" applyAlignment="1">
      <alignment vertical="center"/>
    </xf>
    <xf numFmtId="0" fontId="17" fillId="2" borderId="0" xfId="0" applyFont="1" applyFill="1" applyAlignment="1">
      <alignment vertical="center"/>
    </xf>
    <xf numFmtId="0" fontId="50" fillId="0" borderId="0" xfId="0" applyFont="1" applyAlignment="1">
      <alignment vertical="center"/>
    </xf>
    <xf numFmtId="165" fontId="22" fillId="0" borderId="0" xfId="3" applyNumberFormat="1" applyFont="1" applyAlignment="1">
      <alignment horizontal="right" vertical="center"/>
    </xf>
    <xf numFmtId="165" fontId="23" fillId="0" borderId="0" xfId="3" applyNumberFormat="1" applyFont="1" applyAlignment="1">
      <alignment horizontal="left" vertical="center"/>
    </xf>
    <xf numFmtId="0" fontId="23" fillId="0" borderId="0" xfId="0" applyFont="1" applyAlignment="1">
      <alignment vertical="center"/>
    </xf>
    <xf numFmtId="0" fontId="26" fillId="3" borderId="0" xfId="0" applyFont="1" applyFill="1" applyAlignment="1">
      <alignment horizontal="right" vertical="center"/>
    </xf>
    <xf numFmtId="166" fontId="23" fillId="3" borderId="0" xfId="1" applyNumberFormat="1" applyFont="1" applyFill="1" applyAlignment="1">
      <alignment horizontal="right" vertical="center"/>
    </xf>
    <xf numFmtId="0" fontId="23" fillId="8" borderId="64" xfId="0" applyFont="1" applyFill="1" applyBorder="1" applyAlignment="1">
      <alignment horizontal="center" wrapText="1"/>
    </xf>
    <xf numFmtId="3" fontId="22" fillId="4" borderId="15" xfId="0" applyNumberFormat="1" applyFont="1" applyFill="1" applyBorder="1" applyAlignment="1">
      <alignment horizontal="right" vertical="center"/>
    </xf>
    <xf numFmtId="9" fontId="22" fillId="4" borderId="15" xfId="2" applyFont="1" applyFill="1" applyBorder="1" applyAlignment="1">
      <alignment horizontal="right" vertical="center"/>
    </xf>
    <xf numFmtId="4" fontId="23" fillId="12" borderId="1" xfId="0" applyNumberFormat="1" applyFont="1" applyFill="1" applyBorder="1" applyAlignment="1">
      <alignment horizontal="right"/>
    </xf>
    <xf numFmtId="0" fontId="53" fillId="0" borderId="0" xfId="5" applyFont="1"/>
    <xf numFmtId="0" fontId="11" fillId="0" borderId="0" xfId="5"/>
    <xf numFmtId="0" fontId="11" fillId="0" borderId="0" xfId="5" applyAlignment="1">
      <alignment vertical="top" wrapText="1"/>
    </xf>
    <xf numFmtId="0" fontId="11" fillId="0" borderId="0" xfId="5" applyAlignment="1">
      <alignment wrapText="1"/>
    </xf>
    <xf numFmtId="0" fontId="54" fillId="0" borderId="0" xfId="5" applyFont="1" applyAlignment="1">
      <alignment wrapText="1"/>
    </xf>
    <xf numFmtId="0" fontId="12" fillId="0" borderId="0" xfId="5" applyFont="1" applyAlignment="1">
      <alignment wrapText="1"/>
    </xf>
    <xf numFmtId="0" fontId="12" fillId="0" borderId="0" xfId="5" applyFont="1" applyAlignment="1">
      <alignment vertical="top" wrapText="1"/>
    </xf>
    <xf numFmtId="0" fontId="55" fillId="0" borderId="0" xfId="5" applyFont="1" applyAlignment="1">
      <alignment wrapText="1"/>
    </xf>
    <xf numFmtId="0" fontId="17" fillId="0" borderId="0" xfId="5" applyFont="1" applyAlignment="1">
      <alignment wrapText="1"/>
    </xf>
    <xf numFmtId="0" fontId="17" fillId="0" borderId="0" xfId="5" applyFont="1" applyAlignment="1">
      <alignment horizontal="justify" wrapText="1"/>
    </xf>
    <xf numFmtId="0" fontId="22" fillId="0" borderId="0" xfId="5" applyFont="1" applyAlignment="1">
      <alignment horizontal="justify" wrapText="1"/>
    </xf>
    <xf numFmtId="0" fontId="12" fillId="0" borderId="0" xfId="5" applyFont="1"/>
    <xf numFmtId="0" fontId="16" fillId="2" borderId="0" xfId="0" applyFont="1" applyFill="1" applyAlignment="1">
      <alignment horizontal="left"/>
    </xf>
    <xf numFmtId="0" fontId="36" fillId="0" borderId="0" xfId="0" applyFont="1" applyAlignment="1">
      <alignment vertical="top"/>
    </xf>
    <xf numFmtId="0" fontId="22" fillId="4" borderId="38" xfId="1" applyNumberFormat="1" applyFont="1" applyFill="1" applyBorder="1" applyAlignment="1">
      <alignment horizontal="left" vertical="center"/>
    </xf>
    <xf numFmtId="0" fontId="12" fillId="2" borderId="0" xfId="0" applyFont="1" applyFill="1" applyAlignment="1">
      <alignment horizontal="center"/>
    </xf>
    <xf numFmtId="0" fontId="23" fillId="0" borderId="0" xfId="0" applyFont="1" applyAlignment="1">
      <alignment horizontal="center"/>
    </xf>
    <xf numFmtId="0" fontId="23" fillId="8" borderId="49" xfId="0" applyFont="1" applyFill="1" applyBorder="1" applyAlignment="1">
      <alignment horizontal="center" wrapText="1"/>
    </xf>
    <xf numFmtId="0" fontId="23" fillId="4" borderId="69" xfId="0" applyFont="1" applyFill="1" applyBorder="1" applyAlignment="1">
      <alignment horizontal="center" wrapText="1"/>
    </xf>
    <xf numFmtId="0" fontId="23" fillId="4" borderId="31" xfId="0" applyFont="1" applyFill="1" applyBorder="1" applyAlignment="1">
      <alignment horizontal="center" wrapText="1"/>
    </xf>
    <xf numFmtId="0" fontId="56" fillId="0" borderId="0" xfId="0" applyFont="1" applyAlignment="1">
      <alignment horizontal="right"/>
    </xf>
    <xf numFmtId="0" fontId="23" fillId="4" borderId="70" xfId="0" applyFont="1" applyFill="1" applyBorder="1" applyAlignment="1">
      <alignment horizontal="center" wrapText="1"/>
    </xf>
    <xf numFmtId="0" fontId="19" fillId="0" borderId="0" xfId="0" applyFont="1"/>
    <xf numFmtId="0" fontId="39" fillId="0" borderId="0" xfId="0" applyFont="1"/>
    <xf numFmtId="0" fontId="58" fillId="0" borderId="0" xfId="0" applyFont="1"/>
    <xf numFmtId="165" fontId="23" fillId="8" borderId="47" xfId="1" applyNumberFormat="1" applyFont="1" applyFill="1" applyBorder="1" applyAlignment="1">
      <alignment horizontal="center" wrapText="1"/>
    </xf>
    <xf numFmtId="165" fontId="23" fillId="8" borderId="60" xfId="1" applyNumberFormat="1" applyFont="1" applyFill="1" applyBorder="1" applyAlignment="1">
      <alignment horizontal="center" wrapText="1"/>
    </xf>
    <xf numFmtId="0" fontId="23" fillId="4" borderId="53" xfId="0" applyFont="1" applyFill="1" applyBorder="1" applyAlignment="1">
      <alignment horizontal="left" wrapText="1"/>
    </xf>
    <xf numFmtId="165" fontId="23" fillId="8" borderId="48" xfId="1" applyNumberFormat="1" applyFont="1" applyFill="1" applyBorder="1" applyAlignment="1">
      <alignment horizontal="center" wrapText="1"/>
    </xf>
    <xf numFmtId="165" fontId="23" fillId="4" borderId="31" xfId="1" applyNumberFormat="1" applyFont="1" applyFill="1" applyBorder="1" applyAlignment="1">
      <alignment horizontal="center" wrapText="1"/>
    </xf>
    <xf numFmtId="4" fontId="23" fillId="4" borderId="37" xfId="1" applyNumberFormat="1" applyFont="1" applyFill="1" applyBorder="1" applyAlignment="1">
      <alignment horizontal="right" vertical="center"/>
    </xf>
    <xf numFmtId="0" fontId="39" fillId="13" borderId="0" xfId="0" applyFont="1" applyFill="1" applyAlignment="1">
      <alignment vertical="top"/>
    </xf>
    <xf numFmtId="0" fontId="15" fillId="0" borderId="0" xfId="0" applyFont="1" applyAlignment="1">
      <alignment vertical="top" wrapText="1"/>
    </xf>
    <xf numFmtId="4" fontId="23" fillId="8" borderId="38" xfId="1" applyNumberFormat="1" applyFont="1" applyFill="1" applyBorder="1" applyAlignment="1">
      <alignment vertical="center"/>
    </xf>
    <xf numFmtId="4" fontId="23" fillId="8" borderId="33" xfId="1" applyNumberFormat="1" applyFont="1" applyFill="1" applyBorder="1" applyAlignment="1">
      <alignment horizontal="right" vertical="center"/>
    </xf>
    <xf numFmtId="4" fontId="23" fillId="8" borderId="68" xfId="1" applyNumberFormat="1" applyFont="1" applyFill="1" applyBorder="1" applyAlignment="1">
      <alignment horizontal="right" vertical="center"/>
    </xf>
    <xf numFmtId="0" fontId="59" fillId="0" borderId="0" xfId="0" applyFont="1"/>
    <xf numFmtId="0" fontId="60" fillId="0" borderId="0" xfId="0" quotePrefix="1" applyFont="1" applyAlignment="1">
      <alignment horizontal="left" vertical="center"/>
    </xf>
    <xf numFmtId="0" fontId="23" fillId="2" borderId="45" xfId="0" applyFont="1" applyFill="1" applyBorder="1" applyAlignment="1">
      <alignment horizontal="center" wrapText="1"/>
    </xf>
    <xf numFmtId="0" fontId="21" fillId="0" borderId="0" xfId="0" applyFont="1"/>
    <xf numFmtId="165" fontId="23" fillId="0" borderId="41" xfId="1" quotePrefix="1" applyNumberFormat="1" applyFont="1" applyBorder="1" applyAlignment="1">
      <alignment horizontal="left" vertical="top"/>
    </xf>
    <xf numFmtId="165" fontId="23" fillId="0" borderId="73" xfId="1" applyNumberFormat="1" applyFont="1" applyBorder="1" applyAlignment="1">
      <alignment horizontal="left" vertical="top"/>
    </xf>
    <xf numFmtId="0" fontId="23" fillId="0" borderId="42" xfId="0" applyFont="1" applyBorder="1" applyAlignment="1">
      <alignment horizontal="right" vertical="top" wrapText="1"/>
    </xf>
    <xf numFmtId="3" fontId="23" fillId="5" borderId="8" xfId="0" applyNumberFormat="1" applyFont="1" applyFill="1" applyBorder="1" applyAlignment="1" applyProtection="1">
      <alignment vertical="top"/>
      <protection locked="0"/>
    </xf>
    <xf numFmtId="165" fontId="23" fillId="0" borderId="74" xfId="1" quotePrefix="1" applyNumberFormat="1" applyFont="1" applyBorder="1" applyAlignment="1">
      <alignment horizontal="left" vertical="top"/>
    </xf>
    <xf numFmtId="0" fontId="23" fillId="0" borderId="76" xfId="0" applyFont="1" applyBorder="1" applyAlignment="1">
      <alignment horizontal="right" vertical="top" wrapText="1"/>
    </xf>
    <xf numFmtId="3" fontId="23" fillId="5" borderId="27" xfId="0" applyNumberFormat="1" applyFont="1" applyFill="1" applyBorder="1" applyAlignment="1" applyProtection="1">
      <alignment vertical="top"/>
      <protection locked="0"/>
    </xf>
    <xf numFmtId="0" fontId="22" fillId="4" borderId="35" xfId="0" quotePrefix="1" applyFont="1" applyFill="1" applyBorder="1" applyAlignment="1">
      <alignment horizontal="center" vertical="center"/>
    </xf>
    <xf numFmtId="0" fontId="22" fillId="4" borderId="36" xfId="0" applyFont="1" applyFill="1" applyBorder="1" applyAlignment="1">
      <alignment vertical="center"/>
    </xf>
    <xf numFmtId="0" fontId="23" fillId="4" borderId="36" xfId="0" applyFont="1" applyFill="1" applyBorder="1" applyAlignment="1">
      <alignment horizontal="center" wrapText="1"/>
    </xf>
    <xf numFmtId="3" fontId="22" fillId="4" borderId="37" xfId="0" applyNumberFormat="1" applyFont="1" applyFill="1" applyBorder="1" applyAlignment="1">
      <alignment horizontal="right" wrapText="1"/>
    </xf>
    <xf numFmtId="165" fontId="22" fillId="0" borderId="77" xfId="1" quotePrefix="1" applyNumberFormat="1" applyFont="1" applyBorder="1" applyAlignment="1">
      <alignment horizontal="left" vertical="top"/>
    </xf>
    <xf numFmtId="165" fontId="23" fillId="0" borderId="72" xfId="1" applyNumberFormat="1" applyFont="1" applyBorder="1" applyAlignment="1">
      <alignment horizontal="left" vertical="top"/>
    </xf>
    <xf numFmtId="0" fontId="23" fillId="0" borderId="72" xfId="0" applyFont="1" applyBorder="1" applyAlignment="1">
      <alignment vertical="top" wrapText="1"/>
    </xf>
    <xf numFmtId="0" fontId="23" fillId="0" borderId="6" xfId="0" applyFont="1" applyBorder="1" applyAlignment="1">
      <alignment horizontal="right" vertical="top" wrapText="1"/>
    </xf>
    <xf numFmtId="3" fontId="23" fillId="5" borderId="48" xfId="0" applyNumberFormat="1" applyFont="1" applyFill="1" applyBorder="1" applyAlignment="1" applyProtection="1">
      <alignment vertical="top"/>
      <protection locked="0"/>
    </xf>
    <xf numFmtId="165" fontId="23" fillId="0" borderId="25" xfId="1" quotePrefix="1" applyNumberFormat="1" applyFont="1" applyBorder="1" applyAlignment="1">
      <alignment horizontal="left" vertical="top"/>
    </xf>
    <xf numFmtId="0" fontId="23" fillId="0" borderId="71" xfId="0" applyFont="1" applyBorder="1" applyAlignment="1">
      <alignment vertical="top" wrapText="1"/>
    </xf>
    <xf numFmtId="3" fontId="23" fillId="5" borderId="5" xfId="0" applyNumberFormat="1" applyFont="1" applyFill="1" applyBorder="1" applyAlignment="1" applyProtection="1">
      <alignment vertical="top"/>
      <protection locked="0"/>
    </xf>
    <xf numFmtId="0" fontId="23" fillId="0" borderId="75" xfId="0" applyFont="1" applyBorder="1" applyAlignment="1">
      <alignment vertical="top" wrapText="1"/>
    </xf>
    <xf numFmtId="0" fontId="22" fillId="4" borderId="25" xfId="0" quotePrefix="1" applyFont="1" applyFill="1" applyBorder="1" applyAlignment="1">
      <alignment horizontal="center" vertical="center"/>
    </xf>
    <xf numFmtId="0" fontId="22" fillId="4" borderId="71" xfId="0" applyFont="1" applyFill="1" applyBorder="1" applyAlignment="1">
      <alignment vertical="center"/>
    </xf>
    <xf numFmtId="0" fontId="23" fillId="4" borderId="71" xfId="0" applyFont="1" applyFill="1" applyBorder="1" applyAlignment="1">
      <alignment horizontal="center" wrapText="1"/>
    </xf>
    <xf numFmtId="3" fontId="22" fillId="4" borderId="5" xfId="0" applyNumberFormat="1" applyFont="1" applyFill="1" applyBorder="1" applyAlignment="1">
      <alignment horizontal="right" wrapText="1"/>
    </xf>
    <xf numFmtId="0" fontId="23" fillId="0" borderId="78" xfId="0" applyFont="1" applyBorder="1" applyAlignment="1">
      <alignment horizontal="right" vertical="top" wrapText="1"/>
    </xf>
    <xf numFmtId="0" fontId="22" fillId="4" borderId="74" xfId="0" quotePrefix="1" applyFont="1" applyFill="1" applyBorder="1" applyAlignment="1">
      <alignment horizontal="center" vertical="center"/>
    </xf>
    <xf numFmtId="0" fontId="22" fillId="4" borderId="75" xfId="0" applyFont="1" applyFill="1" applyBorder="1" applyAlignment="1">
      <alignment vertical="center"/>
    </xf>
    <xf numFmtId="0" fontId="23" fillId="4" borderId="75" xfId="0" applyFont="1" applyFill="1" applyBorder="1" applyAlignment="1">
      <alignment horizontal="center" wrapText="1"/>
    </xf>
    <xf numFmtId="3" fontId="22" fillId="4" borderId="21" xfId="0" applyNumberFormat="1" applyFont="1" applyFill="1" applyBorder="1" applyAlignment="1">
      <alignment horizontal="right" wrapText="1"/>
    </xf>
    <xf numFmtId="3" fontId="22" fillId="4" borderId="37" xfId="0" applyNumberFormat="1" applyFont="1" applyFill="1" applyBorder="1" applyAlignment="1">
      <alignment horizontal="right" vertical="center" wrapText="1"/>
    </xf>
    <xf numFmtId="0" fontId="23" fillId="2" borderId="0" xfId="0" applyFont="1" applyFill="1" applyAlignment="1">
      <alignment horizontal="center" wrapText="1"/>
    </xf>
    <xf numFmtId="0" fontId="21" fillId="0" borderId="45" xfId="0" applyFont="1" applyBorder="1"/>
    <xf numFmtId="14" fontId="20" fillId="7" borderId="33" xfId="0" applyNumberFormat="1" applyFont="1" applyFill="1" applyBorder="1" applyAlignment="1" applyProtection="1">
      <alignment horizontal="center" vertical="top"/>
      <protection locked="0"/>
    </xf>
    <xf numFmtId="3" fontId="22" fillId="5" borderId="33" xfId="0" applyNumberFormat="1" applyFont="1" applyFill="1" applyBorder="1" applyAlignment="1" applyProtection="1">
      <alignment vertical="top"/>
      <protection locked="0"/>
    </xf>
    <xf numFmtId="0" fontId="17" fillId="2" borderId="0" xfId="0" quotePrefix="1" applyFont="1" applyFill="1"/>
    <xf numFmtId="3" fontId="22" fillId="4" borderId="33" xfId="0" applyNumberFormat="1" applyFont="1" applyFill="1" applyBorder="1" applyAlignment="1">
      <alignment horizontal="right" vertical="center" wrapText="1"/>
    </xf>
    <xf numFmtId="0" fontId="23" fillId="4" borderId="36" xfId="0" applyFont="1" applyFill="1" applyBorder="1" applyAlignment="1">
      <alignment horizontal="center" vertical="center" wrapText="1"/>
    </xf>
    <xf numFmtId="0" fontId="22" fillId="4" borderId="36" xfId="1" applyNumberFormat="1" applyFont="1" applyFill="1" applyBorder="1" applyAlignment="1">
      <alignment horizontal="left" vertical="center"/>
    </xf>
    <xf numFmtId="2" fontId="23" fillId="12" borderId="68" xfId="0" applyNumberFormat="1" applyFont="1" applyFill="1" applyBorder="1" applyAlignment="1" applyProtection="1">
      <alignment horizontal="center"/>
      <protection locked="0"/>
    </xf>
    <xf numFmtId="4" fontId="23" fillId="12" borderId="81" xfId="1" applyNumberFormat="1" applyFont="1" applyFill="1" applyBorder="1" applyAlignment="1">
      <alignment horizontal="right" vertical="center"/>
    </xf>
    <xf numFmtId="0" fontId="23" fillId="8" borderId="7" xfId="0" applyFont="1" applyFill="1" applyBorder="1" applyAlignment="1">
      <alignment horizontal="right" vertical="center"/>
    </xf>
    <xf numFmtId="4" fontId="31" fillId="12" borderId="82" xfId="1" applyNumberFormat="1" applyFont="1" applyFill="1" applyBorder="1" applyAlignment="1">
      <alignment horizontal="right" vertical="center"/>
    </xf>
    <xf numFmtId="0" fontId="23" fillId="8" borderId="54" xfId="0" applyFont="1" applyFill="1" applyBorder="1" applyAlignment="1">
      <alignment vertical="center"/>
    </xf>
    <xf numFmtId="165" fontId="23" fillId="4" borderId="52" xfId="1" applyNumberFormat="1" applyFont="1" applyFill="1" applyBorder="1" applyAlignment="1">
      <alignment horizontal="center" vertical="top" wrapText="1"/>
    </xf>
    <xf numFmtId="0" fontId="22" fillId="6" borderId="55" xfId="0" applyFont="1" applyFill="1" applyBorder="1" applyAlignment="1">
      <alignment horizontal="center" wrapText="1"/>
    </xf>
    <xf numFmtId="0" fontId="22" fillId="6" borderId="56" xfId="0" applyFont="1" applyFill="1" applyBorder="1" applyAlignment="1">
      <alignment horizontal="center" vertical="top" wrapText="1"/>
    </xf>
    <xf numFmtId="0" fontId="22" fillId="6" borderId="56" xfId="0" applyFont="1" applyFill="1" applyBorder="1" applyAlignment="1">
      <alignment horizontal="center" wrapText="1"/>
    </xf>
    <xf numFmtId="4" fontId="22" fillId="6" borderId="46" xfId="1" applyNumberFormat="1" applyFont="1" applyFill="1" applyBorder="1" applyAlignment="1">
      <alignment horizontal="right" vertical="center"/>
    </xf>
    <xf numFmtId="0" fontId="62" fillId="0" borderId="0" xfId="0" applyFont="1"/>
    <xf numFmtId="4" fontId="23" fillId="6" borderId="33" xfId="1" applyNumberFormat="1" applyFont="1" applyFill="1" applyBorder="1" applyAlignment="1">
      <alignment vertical="center"/>
    </xf>
    <xf numFmtId="4" fontId="23" fillId="6" borderId="33" xfId="1" applyNumberFormat="1" applyFont="1" applyFill="1" applyBorder="1" applyAlignment="1">
      <alignment horizontal="right" vertical="center"/>
    </xf>
    <xf numFmtId="0" fontId="62" fillId="0" borderId="0" xfId="0" applyFont="1" applyAlignment="1">
      <alignment vertical="center"/>
    </xf>
    <xf numFmtId="4" fontId="23" fillId="6" borderId="38" xfId="1" applyNumberFormat="1" applyFont="1" applyFill="1" applyBorder="1" applyAlignment="1">
      <alignment vertical="center"/>
    </xf>
    <xf numFmtId="0" fontId="23" fillId="0" borderId="0" xfId="5" applyFont="1" applyAlignment="1">
      <alignment vertical="center" wrapText="1"/>
    </xf>
    <xf numFmtId="0" fontId="41" fillId="0" borderId="0" xfId="5" applyFont="1" applyAlignment="1">
      <alignment vertical="top"/>
    </xf>
    <xf numFmtId="0" fontId="9" fillId="0" borderId="0" xfId="0" applyFont="1" applyAlignment="1">
      <alignment horizontal="center"/>
    </xf>
    <xf numFmtId="0" fontId="8" fillId="0" borderId="0" xfId="0" applyFont="1"/>
    <xf numFmtId="0" fontId="17" fillId="12" borderId="46" xfId="0" applyFont="1" applyFill="1" applyBorder="1" applyAlignment="1" applyProtection="1">
      <alignment horizontal="right"/>
      <protection locked="0"/>
    </xf>
    <xf numFmtId="4" fontId="7" fillId="8" borderId="1" xfId="0" applyNumberFormat="1" applyFont="1" applyFill="1" applyBorder="1"/>
    <xf numFmtId="0" fontId="23" fillId="12" borderId="38" xfId="0" applyFont="1" applyFill="1" applyBorder="1" applyAlignment="1">
      <alignment vertical="center"/>
    </xf>
    <xf numFmtId="0" fontId="41" fillId="0" borderId="0" xfId="5" applyFont="1" applyAlignment="1">
      <alignment vertical="top" wrapText="1"/>
    </xf>
    <xf numFmtId="0" fontId="63" fillId="0" borderId="0" xfId="5" applyFont="1"/>
    <xf numFmtId="0" fontId="63" fillId="0" borderId="0" xfId="5" applyFont="1" applyAlignment="1">
      <alignment wrapText="1"/>
    </xf>
    <xf numFmtId="3" fontId="23" fillId="7" borderId="8" xfId="0" applyNumberFormat="1" applyFont="1" applyFill="1" applyBorder="1" applyAlignment="1" applyProtection="1">
      <alignment vertical="center"/>
      <protection locked="0"/>
    </xf>
    <xf numFmtId="3" fontId="23" fillId="7" borderId="27" xfId="0" applyNumberFormat="1" applyFont="1" applyFill="1" applyBorder="1" applyAlignment="1" applyProtection="1">
      <alignment vertical="center"/>
      <protection locked="0"/>
    </xf>
    <xf numFmtId="3" fontId="23" fillId="7" borderId="9" xfId="0" applyNumberFormat="1" applyFont="1" applyFill="1" applyBorder="1" applyAlignment="1" applyProtection="1">
      <alignment vertical="center"/>
      <protection locked="0"/>
    </xf>
    <xf numFmtId="0" fontId="64" fillId="0" borderId="0" xfId="0" applyFont="1"/>
    <xf numFmtId="165" fontId="61" fillId="0" borderId="0" xfId="3" applyNumberFormat="1" applyFont="1" applyFill="1" applyBorder="1" applyAlignment="1">
      <alignment horizontal="right" vertical="center"/>
    </xf>
    <xf numFmtId="4" fontId="7" fillId="0" borderId="0" xfId="0" applyNumberFormat="1" applyFont="1"/>
    <xf numFmtId="4" fontId="23" fillId="12" borderId="33" xfId="0" applyNumberFormat="1" applyFont="1" applyFill="1" applyBorder="1" applyAlignment="1">
      <alignment vertical="center"/>
    </xf>
    <xf numFmtId="4" fontId="23" fillId="12" borderId="33" xfId="1" applyNumberFormat="1" applyFont="1" applyFill="1" applyBorder="1" applyAlignment="1">
      <alignment vertical="center"/>
    </xf>
    <xf numFmtId="0" fontId="17" fillId="2" borderId="0" xfId="0" applyFont="1" applyFill="1" applyAlignment="1">
      <alignment horizontal="left"/>
    </xf>
    <xf numFmtId="0" fontId="6" fillId="0" borderId="0" xfId="5" applyFont="1" applyAlignment="1">
      <alignment vertical="center" wrapText="1"/>
    </xf>
    <xf numFmtId="0" fontId="23" fillId="0" borderId="0" xfId="5" quotePrefix="1" applyFont="1" applyAlignment="1">
      <alignment vertical="top" wrapText="1"/>
    </xf>
    <xf numFmtId="3" fontId="17" fillId="9" borderId="33" xfId="0" applyNumberFormat="1" applyFont="1" applyFill="1" applyBorder="1" applyAlignment="1">
      <alignment horizontal="right" vertical="center" wrapText="1"/>
    </xf>
    <xf numFmtId="0" fontId="63" fillId="0" borderId="0" xfId="5" applyFont="1" applyAlignment="1">
      <alignment vertical="center" wrapText="1"/>
    </xf>
    <xf numFmtId="0" fontId="45" fillId="10" borderId="0" xfId="0" applyFont="1" applyFill="1" applyAlignment="1">
      <alignment vertical="top"/>
    </xf>
    <xf numFmtId="0" fontId="23" fillId="0" borderId="15" xfId="0" applyFont="1" applyBorder="1" applyAlignment="1">
      <alignment horizontal="center"/>
    </xf>
    <xf numFmtId="165" fontId="23" fillId="8" borderId="52" xfId="1" applyNumberFormat="1" applyFont="1" applyFill="1" applyBorder="1" applyAlignment="1">
      <alignment horizontal="center" wrapText="1"/>
    </xf>
    <xf numFmtId="0" fontId="26" fillId="10" borderId="0" xfId="0" applyFont="1" applyFill="1" applyAlignment="1">
      <alignment vertical="top"/>
    </xf>
    <xf numFmtId="0" fontId="26" fillId="10" borderId="0" xfId="0" applyFont="1" applyFill="1" applyAlignment="1">
      <alignment horizontal="right" vertical="top"/>
    </xf>
    <xf numFmtId="0" fontId="26" fillId="0" borderId="0" xfId="0" applyFont="1" applyAlignment="1">
      <alignment vertical="top"/>
    </xf>
    <xf numFmtId="0" fontId="23" fillId="0" borderId="0" xfId="5" applyFont="1" applyAlignment="1">
      <alignment wrapText="1"/>
    </xf>
    <xf numFmtId="0" fontId="53" fillId="0" borderId="0" xfId="5" applyFont="1" applyAlignment="1">
      <alignment wrapText="1"/>
    </xf>
    <xf numFmtId="0" fontId="23" fillId="8" borderId="46" xfId="0" applyFont="1" applyFill="1" applyBorder="1" applyAlignment="1">
      <alignment horizontal="right" vertical="center"/>
    </xf>
    <xf numFmtId="0" fontId="52" fillId="0" borderId="0" xfId="5" applyFont="1" applyAlignment="1">
      <alignment vertical="center" wrapText="1"/>
    </xf>
    <xf numFmtId="0" fontId="23" fillId="0" borderId="0" xfId="5" applyFont="1" applyAlignment="1">
      <alignment vertical="top" wrapText="1"/>
    </xf>
    <xf numFmtId="4" fontId="16" fillId="0" borderId="0" xfId="0" applyNumberFormat="1" applyFont="1"/>
    <xf numFmtId="3" fontId="23" fillId="0" borderId="0" xfId="0" applyNumberFormat="1" applyFont="1" applyAlignment="1">
      <alignment horizontal="center" vertical="center"/>
    </xf>
    <xf numFmtId="3" fontId="41" fillId="0" borderId="0" xfId="0" applyNumberFormat="1" applyFont="1" applyAlignment="1">
      <alignment horizontal="center" vertical="center"/>
    </xf>
    <xf numFmtId="0" fontId="51" fillId="0" borderId="0" xfId="0" applyFont="1" applyAlignment="1">
      <alignment horizontal="right"/>
    </xf>
    <xf numFmtId="0" fontId="58" fillId="0" borderId="0" xfId="0" applyFont="1" applyAlignment="1">
      <alignment horizontal="right"/>
    </xf>
    <xf numFmtId="14" fontId="20" fillId="7" borderId="33" xfId="0" applyNumberFormat="1" applyFont="1" applyFill="1" applyBorder="1" applyAlignment="1" applyProtection="1">
      <alignment horizontal="center" vertical="center"/>
      <protection locked="0"/>
    </xf>
    <xf numFmtId="0" fontId="57" fillId="0" borderId="0" xfId="0" applyFont="1"/>
    <xf numFmtId="0" fontId="63" fillId="0" borderId="0" xfId="5" applyFont="1" applyAlignment="1">
      <alignment horizontal="left" vertical="center" wrapText="1"/>
    </xf>
    <xf numFmtId="0" fontId="22" fillId="0" borderId="0" xfId="5" quotePrefix="1" applyFont="1" applyAlignment="1">
      <alignment vertical="top" wrapText="1"/>
    </xf>
    <xf numFmtId="4" fontId="65" fillId="0" borderId="0" xfId="0" applyNumberFormat="1" applyFont="1" applyAlignment="1">
      <alignment horizontal="center" wrapText="1"/>
    </xf>
    <xf numFmtId="0" fontId="5" fillId="0" borderId="0" xfId="5" applyFont="1"/>
    <xf numFmtId="0" fontId="22" fillId="0" borderId="0" xfId="5" quotePrefix="1" applyFont="1" applyAlignment="1">
      <alignment vertical="center" wrapText="1"/>
    </xf>
    <xf numFmtId="0" fontId="23" fillId="0" borderId="19" xfId="5" quotePrefix="1" applyFont="1" applyBorder="1"/>
    <xf numFmtId="165" fontId="22" fillId="4" borderId="43" xfId="1" applyNumberFormat="1" applyFont="1" applyFill="1" applyBorder="1" applyAlignment="1">
      <alignment horizontal="left" vertical="center"/>
    </xf>
    <xf numFmtId="165" fontId="32" fillId="0" borderId="0" xfId="1" applyNumberFormat="1" applyFont="1" applyAlignment="1">
      <alignment horizontal="left" vertical="center"/>
    </xf>
    <xf numFmtId="0" fontId="16" fillId="11" borderId="0" xfId="0" applyFont="1" applyFill="1" applyAlignment="1">
      <alignment wrapText="1"/>
    </xf>
    <xf numFmtId="0" fontId="13" fillId="11" borderId="52" xfId="1" applyNumberFormat="1" applyFont="1" applyFill="1" applyBorder="1" applyAlignment="1">
      <alignment horizontal="center" vertical="top" wrapText="1"/>
    </xf>
    <xf numFmtId="0" fontId="23" fillId="4" borderId="53" xfId="0" applyFont="1" applyFill="1" applyBorder="1" applyAlignment="1">
      <alignment horizontal="center" vertical="center" wrapText="1"/>
    </xf>
    <xf numFmtId="0" fontId="23" fillId="6" borderId="53" xfId="0" applyFont="1" applyFill="1" applyBorder="1" applyAlignment="1">
      <alignment horizontal="center" wrapText="1"/>
    </xf>
    <xf numFmtId="165" fontId="23" fillId="0" borderId="75" xfId="1" applyNumberFormat="1" applyFont="1" applyBorder="1" applyAlignment="1">
      <alignment horizontal="left" vertical="top"/>
    </xf>
    <xf numFmtId="165" fontId="23" fillId="0" borderId="71" xfId="1" applyNumberFormat="1" applyFont="1" applyBorder="1" applyAlignment="1">
      <alignment horizontal="left" vertical="top" wrapText="1"/>
    </xf>
    <xf numFmtId="165" fontId="23" fillId="0" borderId="72" xfId="1" applyNumberFormat="1" applyFont="1" applyBorder="1" applyAlignment="1">
      <alignment horizontal="left" vertical="center"/>
    </xf>
    <xf numFmtId="0" fontId="68" fillId="0" borderId="0" xfId="0" applyFont="1" applyAlignment="1">
      <alignment horizontal="left" vertical="center"/>
    </xf>
    <xf numFmtId="0" fontId="68" fillId="0" borderId="0" xfId="0" applyFont="1"/>
    <xf numFmtId="0" fontId="21" fillId="2" borderId="0" xfId="0" applyFont="1" applyFill="1" applyAlignment="1">
      <alignment vertical="top"/>
    </xf>
    <xf numFmtId="164" fontId="22" fillId="0" borderId="0" xfId="1" applyFont="1" applyAlignment="1">
      <alignment horizontal="right" vertical="center"/>
    </xf>
    <xf numFmtId="3" fontId="23" fillId="7" borderId="47" xfId="0" applyNumberFormat="1" applyFont="1" applyFill="1" applyBorder="1" applyAlignment="1" applyProtection="1">
      <alignment vertical="center"/>
      <protection locked="0"/>
    </xf>
    <xf numFmtId="3" fontId="22" fillId="4" borderId="33" xfId="0" applyNumberFormat="1" applyFont="1" applyFill="1" applyBorder="1" applyAlignment="1">
      <alignment vertical="center"/>
    </xf>
    <xf numFmtId="3" fontId="17" fillId="9" borderId="33" xfId="0" applyNumberFormat="1" applyFont="1" applyFill="1" applyBorder="1" applyAlignment="1">
      <alignment vertical="center"/>
    </xf>
    <xf numFmtId="0" fontId="46" fillId="0" borderId="0" xfId="0" applyFont="1" applyAlignment="1">
      <alignment horizontal="right" vertical="center"/>
    </xf>
    <xf numFmtId="0" fontId="32" fillId="0" borderId="1" xfId="0" applyFont="1" applyBorder="1" applyAlignment="1">
      <alignment horizontal="center" vertical="center" wrapText="1"/>
    </xf>
    <xf numFmtId="0" fontId="41" fillId="0" borderId="0" xfId="0" applyFont="1" applyAlignment="1">
      <alignment vertical="center" wrapText="1"/>
    </xf>
    <xf numFmtId="0" fontId="42" fillId="0" borderId="0" xfId="0" applyFont="1" applyAlignment="1">
      <alignment horizontal="right" vertical="center"/>
    </xf>
    <xf numFmtId="0" fontId="12" fillId="0" borderId="0" xfId="0" applyFont="1" applyAlignment="1">
      <alignment vertical="center"/>
    </xf>
    <xf numFmtId="0" fontId="42" fillId="0" borderId="0" xfId="0" applyFont="1"/>
    <xf numFmtId="0" fontId="4" fillId="0" borderId="0" xfId="0" applyFont="1"/>
    <xf numFmtId="3" fontId="22" fillId="5" borderId="1" xfId="0" applyNumberFormat="1" applyFont="1" applyFill="1" applyBorder="1" applyAlignment="1" applyProtection="1">
      <alignment vertical="center"/>
      <protection locked="0"/>
    </xf>
    <xf numFmtId="3" fontId="22" fillId="4" borderId="52" xfId="0" applyNumberFormat="1" applyFont="1" applyFill="1" applyBorder="1" applyAlignment="1">
      <alignment horizontal="right" vertical="center"/>
    </xf>
    <xf numFmtId="3" fontId="22" fillId="4" borderId="31" xfId="0" applyNumberFormat="1" applyFont="1" applyFill="1" applyBorder="1"/>
    <xf numFmtId="3" fontId="22" fillId="5" borderId="15" xfId="0" applyNumberFormat="1" applyFont="1" applyFill="1" applyBorder="1" applyAlignment="1" applyProtection="1">
      <alignment vertical="center"/>
      <protection locked="0"/>
    </xf>
    <xf numFmtId="0" fontId="17" fillId="2" borderId="0" xfId="0" applyFont="1" applyFill="1" applyAlignment="1">
      <alignment wrapText="1"/>
    </xf>
    <xf numFmtId="0" fontId="23" fillId="0" borderId="0" xfId="5" applyFont="1"/>
    <xf numFmtId="0" fontId="67" fillId="0" borderId="0" xfId="0" applyFont="1"/>
    <xf numFmtId="0" fontId="69" fillId="0" borderId="0" xfId="0" applyFont="1"/>
    <xf numFmtId="0" fontId="20" fillId="0" borderId="0" xfId="0" applyFont="1" applyAlignment="1">
      <alignment horizontal="center"/>
    </xf>
    <xf numFmtId="165" fontId="22" fillId="0" borderId="0" xfId="3" applyNumberFormat="1" applyFont="1" applyFill="1" applyAlignment="1">
      <alignment horizontal="right" vertical="center"/>
    </xf>
    <xf numFmtId="0" fontId="41" fillId="0" borderId="0" xfId="0" applyFont="1" applyAlignment="1">
      <alignment vertical="center"/>
    </xf>
    <xf numFmtId="0" fontId="47" fillId="0" borderId="0" xfId="0" applyFont="1" applyAlignment="1">
      <alignment vertical="center" wrapText="1"/>
    </xf>
    <xf numFmtId="168" fontId="15" fillId="0" borderId="0" xfId="0" applyNumberFormat="1" applyFont="1" applyAlignment="1">
      <alignment vertical="center"/>
    </xf>
    <xf numFmtId="0" fontId="22" fillId="2" borderId="0" xfId="0" applyFont="1" applyFill="1" applyAlignment="1">
      <alignment vertical="center"/>
    </xf>
    <xf numFmtId="0" fontId="24" fillId="2" borderId="0" xfId="0" applyFont="1" applyFill="1" applyAlignment="1">
      <alignment vertical="center"/>
    </xf>
    <xf numFmtId="10" fontId="23" fillId="5" borderId="3" xfId="2" applyNumberFormat="1" applyFont="1" applyFill="1" applyBorder="1" applyAlignment="1" applyProtection="1">
      <alignment horizontal="right" vertical="center"/>
      <protection locked="0"/>
    </xf>
    <xf numFmtId="0" fontId="16" fillId="0" borderId="0" xfId="0" applyFont="1" applyAlignment="1">
      <alignment vertical="center"/>
    </xf>
    <xf numFmtId="0" fontId="3" fillId="0" borderId="0" xfId="5" applyFont="1" applyAlignment="1">
      <alignment wrapText="1"/>
    </xf>
    <xf numFmtId="0" fontId="2" fillId="0" borderId="0" xfId="5" applyFont="1" applyAlignment="1">
      <alignment vertical="center" wrapText="1"/>
    </xf>
    <xf numFmtId="0" fontId="15" fillId="0" borderId="0" xfId="0" applyFont="1" applyAlignment="1">
      <alignment horizontal="left" wrapText="1"/>
    </xf>
    <xf numFmtId="0" fontId="23" fillId="7" borderId="8" xfId="0" applyFont="1" applyFill="1" applyBorder="1" applyAlignment="1" applyProtection="1">
      <alignment horizontal="left" vertical="top" wrapText="1"/>
      <protection locked="0"/>
    </xf>
    <xf numFmtId="0" fontId="23" fillId="7" borderId="73" xfId="0" applyFont="1" applyFill="1" applyBorder="1" applyAlignment="1" applyProtection="1">
      <alignment horizontal="left" vertical="top" wrapText="1"/>
      <protection locked="0"/>
    </xf>
    <xf numFmtId="0" fontId="23" fillId="7" borderId="10" xfId="0" applyFont="1" applyFill="1" applyBorder="1" applyAlignment="1" applyProtection="1">
      <alignment horizontal="left" vertical="top" wrapText="1"/>
      <protection locked="0"/>
    </xf>
    <xf numFmtId="0" fontId="23" fillId="7" borderId="16" xfId="0" applyFont="1" applyFill="1" applyBorder="1" applyAlignment="1" applyProtection="1">
      <alignment horizontal="left" vertical="top" wrapText="1"/>
      <protection locked="0"/>
    </xf>
    <xf numFmtId="0" fontId="23" fillId="7" borderId="83" xfId="0" applyFont="1" applyFill="1" applyBorder="1" applyAlignment="1" applyProtection="1">
      <alignment horizontal="left" vertical="top" wrapText="1"/>
      <protection locked="0"/>
    </xf>
    <xf numFmtId="0" fontId="23" fillId="7" borderId="17" xfId="0" applyFont="1" applyFill="1" applyBorder="1" applyAlignment="1" applyProtection="1">
      <alignment horizontal="left" vertical="top" wrapText="1"/>
      <protection locked="0"/>
    </xf>
    <xf numFmtId="0" fontId="23" fillId="7" borderId="37" xfId="0" applyFont="1" applyFill="1" applyBorder="1" applyAlignment="1" applyProtection="1">
      <alignment horizontal="left" vertical="top" wrapText="1"/>
      <protection locked="0"/>
    </xf>
    <xf numFmtId="0" fontId="23" fillId="7" borderId="36" xfId="0" applyFont="1" applyFill="1" applyBorder="1" applyAlignment="1" applyProtection="1">
      <alignment horizontal="left" vertical="top" wrapText="1"/>
      <protection locked="0"/>
    </xf>
    <xf numFmtId="0" fontId="23" fillId="7" borderId="39" xfId="0" applyFont="1" applyFill="1" applyBorder="1" applyAlignment="1" applyProtection="1">
      <alignment horizontal="left" vertical="top" wrapText="1"/>
      <protection locked="0"/>
    </xf>
    <xf numFmtId="165" fontId="22" fillId="4" borderId="35" xfId="1" applyNumberFormat="1" applyFont="1" applyFill="1" applyBorder="1" applyAlignment="1">
      <alignment horizontal="left" vertical="center"/>
    </xf>
    <xf numFmtId="165" fontId="22" fillId="4" borderId="36" xfId="1" applyNumberFormat="1" applyFont="1" applyFill="1" applyBorder="1" applyAlignment="1">
      <alignment horizontal="left" vertical="center"/>
    </xf>
    <xf numFmtId="165" fontId="23" fillId="0" borderId="75" xfId="1" applyNumberFormat="1" applyFont="1" applyBorder="1" applyAlignment="1">
      <alignment horizontal="left" vertical="top"/>
    </xf>
    <xf numFmtId="0" fontId="23" fillId="7" borderId="5" xfId="0" applyFont="1" applyFill="1" applyBorder="1" applyAlignment="1" applyProtection="1">
      <alignment horizontal="left" vertical="top" wrapText="1"/>
      <protection locked="0"/>
    </xf>
    <xf numFmtId="0" fontId="23" fillId="7" borderId="71" xfId="0" applyFont="1" applyFill="1" applyBorder="1" applyAlignment="1" applyProtection="1">
      <alignment horizontal="left" vertical="top" wrapText="1"/>
      <protection locked="0"/>
    </xf>
    <xf numFmtId="0" fontId="23" fillId="7" borderId="12" xfId="0" applyFont="1" applyFill="1" applyBorder="1" applyAlignment="1" applyProtection="1">
      <alignment horizontal="left" vertical="top" wrapText="1"/>
      <protection locked="0"/>
    </xf>
    <xf numFmtId="0" fontId="23" fillId="8" borderId="37" xfId="0" applyFont="1" applyFill="1" applyBorder="1" applyAlignment="1" applyProtection="1">
      <alignment horizontal="left" vertical="top" wrapText="1"/>
      <protection locked="0"/>
    </xf>
    <xf numFmtId="0" fontId="23" fillId="8" borderId="36" xfId="0" applyFont="1" applyFill="1" applyBorder="1" applyAlignment="1" applyProtection="1">
      <alignment horizontal="left" vertical="top" wrapText="1"/>
      <protection locked="0"/>
    </xf>
    <xf numFmtId="0" fontId="23" fillId="8" borderId="39" xfId="0" applyFont="1" applyFill="1" applyBorder="1" applyAlignment="1" applyProtection="1">
      <alignment horizontal="left" vertical="top" wrapText="1"/>
      <protection locked="0"/>
    </xf>
    <xf numFmtId="0" fontId="39" fillId="13" borderId="0" xfId="0" applyFont="1" applyFill="1" applyAlignment="1">
      <alignment horizontal="left" vertical="top"/>
    </xf>
    <xf numFmtId="0" fontId="23" fillId="4" borderId="37" xfId="0" applyFont="1" applyFill="1" applyBorder="1" applyAlignment="1">
      <alignment horizontal="left"/>
    </xf>
    <xf numFmtId="0" fontId="23" fillId="4" borderId="36" xfId="0" applyFont="1" applyFill="1" applyBorder="1" applyAlignment="1">
      <alignment horizontal="left"/>
    </xf>
    <xf numFmtId="0" fontId="23" fillId="4" borderId="39" xfId="0" applyFont="1" applyFill="1" applyBorder="1" applyAlignment="1">
      <alignment horizontal="left"/>
    </xf>
    <xf numFmtId="0" fontId="23" fillId="8" borderId="35" xfId="0" applyFont="1" applyFill="1" applyBorder="1" applyAlignment="1">
      <alignment horizontal="right" vertical="center"/>
    </xf>
    <xf numFmtId="0" fontId="23" fillId="8" borderId="39" xfId="0" applyFont="1" applyFill="1" applyBorder="1" applyAlignment="1">
      <alignment horizontal="right" vertical="center"/>
    </xf>
    <xf numFmtId="165" fontId="22" fillId="4" borderId="35" xfId="1" applyNumberFormat="1" applyFont="1" applyFill="1" applyBorder="1" applyAlignment="1">
      <alignment horizontal="left" vertical="top"/>
    </xf>
    <xf numFmtId="165" fontId="22" fillId="4" borderId="36" xfId="1" applyNumberFormat="1" applyFont="1" applyFill="1" applyBorder="1" applyAlignment="1">
      <alignment horizontal="left" vertical="top"/>
    </xf>
    <xf numFmtId="165" fontId="22" fillId="4" borderId="38" xfId="1" applyNumberFormat="1" applyFont="1" applyFill="1" applyBorder="1" applyAlignment="1">
      <alignment horizontal="left" vertical="top"/>
    </xf>
    <xf numFmtId="165" fontId="23" fillId="7" borderId="79" xfId="1" applyNumberFormat="1" applyFont="1" applyFill="1" applyBorder="1" applyAlignment="1" applyProtection="1">
      <alignment vertical="center"/>
      <protection locked="0"/>
    </xf>
    <xf numFmtId="165" fontId="23" fillId="7" borderId="40" xfId="1" applyNumberFormat="1" applyFont="1" applyFill="1" applyBorder="1" applyAlignment="1" applyProtection="1">
      <alignment vertical="center"/>
      <protection locked="0"/>
    </xf>
    <xf numFmtId="165" fontId="23" fillId="7" borderId="58" xfId="1" applyNumberFormat="1" applyFont="1" applyFill="1" applyBorder="1" applyAlignment="1" applyProtection="1">
      <alignment vertical="center"/>
      <protection locked="0"/>
    </xf>
    <xf numFmtId="165" fontId="23" fillId="7" borderId="43" xfId="1" applyNumberFormat="1" applyFont="1" applyFill="1" applyBorder="1" applyAlignment="1" applyProtection="1">
      <alignment vertical="center"/>
      <protection locked="0"/>
    </xf>
    <xf numFmtId="165" fontId="23" fillId="7" borderId="83" xfId="1" applyNumberFormat="1" applyFont="1" applyFill="1" applyBorder="1" applyAlignment="1" applyProtection="1">
      <alignment vertical="center"/>
      <protection locked="0"/>
    </xf>
    <xf numFmtId="165" fontId="23" fillId="7" borderId="44" xfId="1" applyNumberFormat="1" applyFont="1" applyFill="1" applyBorder="1" applyAlignment="1" applyProtection="1">
      <alignment vertical="center"/>
      <protection locked="0"/>
    </xf>
    <xf numFmtId="0" fontId="17" fillId="4" borderId="35" xfId="0" applyFont="1" applyFill="1" applyBorder="1" applyAlignment="1">
      <alignment vertical="center"/>
    </xf>
    <xf numFmtId="0" fontId="17" fillId="4" borderId="36" xfId="0" applyFont="1" applyFill="1" applyBorder="1" applyAlignment="1">
      <alignment vertical="center"/>
    </xf>
    <xf numFmtId="165" fontId="61" fillId="4" borderId="5" xfId="3" applyNumberFormat="1" applyFont="1" applyFill="1" applyBorder="1" applyAlignment="1">
      <alignment horizontal="right" vertical="center"/>
    </xf>
    <xf numFmtId="165" fontId="61" fillId="4" borderId="6" xfId="3" applyNumberFormat="1" applyFont="1" applyFill="1" applyBorder="1" applyAlignment="1">
      <alignment horizontal="right" vertical="center"/>
    </xf>
    <xf numFmtId="0" fontId="17" fillId="2" borderId="0" xfId="0" applyFont="1" applyFill="1" applyAlignment="1">
      <alignment horizontal="left"/>
    </xf>
    <xf numFmtId="0" fontId="23" fillId="4" borderId="79" xfId="0" applyFont="1" applyFill="1" applyBorder="1" applyAlignment="1">
      <alignment horizontal="center" vertical="center"/>
    </xf>
    <xf numFmtId="0" fontId="23" fillId="4" borderId="58" xfId="0" applyFont="1" applyFill="1" applyBorder="1" applyAlignment="1">
      <alignment horizontal="center" vertical="center"/>
    </xf>
    <xf numFmtId="0" fontId="23" fillId="4" borderId="80" xfId="0" applyFont="1" applyFill="1" applyBorder="1" applyAlignment="1">
      <alignment horizontal="center" vertical="center"/>
    </xf>
    <xf numFmtId="0" fontId="23" fillId="4" borderId="4" xfId="0" applyFont="1" applyFill="1" applyBorder="1" applyAlignment="1">
      <alignment horizontal="center" vertical="center"/>
    </xf>
    <xf numFmtId="0" fontId="23" fillId="4" borderId="35" xfId="0" applyFont="1" applyFill="1" applyBorder="1" applyAlignment="1">
      <alignment horizontal="left" vertical="center"/>
    </xf>
    <xf numFmtId="0" fontId="23" fillId="4" borderId="39" xfId="0" applyFont="1" applyFill="1" applyBorder="1" applyAlignment="1">
      <alignment horizontal="left" vertical="center"/>
    </xf>
    <xf numFmtId="0" fontId="23" fillId="4" borderId="35" xfId="0" applyFont="1" applyFill="1" applyBorder="1" applyAlignment="1">
      <alignment horizontal="right" vertical="center"/>
    </xf>
    <xf numFmtId="0" fontId="23" fillId="4" borderId="38" xfId="0" applyFont="1" applyFill="1" applyBorder="1" applyAlignment="1">
      <alignment horizontal="right" vertical="center"/>
    </xf>
    <xf numFmtId="165" fontId="61" fillId="4" borderId="41" xfId="3" applyNumberFormat="1" applyFont="1" applyFill="1" applyBorder="1" applyAlignment="1">
      <alignment horizontal="right" vertical="top"/>
    </xf>
    <xf numFmtId="165" fontId="61" fillId="4" borderId="42" xfId="3" applyNumberFormat="1" applyFont="1" applyFill="1" applyBorder="1" applyAlignment="1">
      <alignment horizontal="right" vertical="top"/>
    </xf>
    <xf numFmtId="0" fontId="42" fillId="8" borderId="8" xfId="0" applyFont="1" applyFill="1" applyBorder="1" applyAlignment="1">
      <alignment horizontal="right"/>
    </xf>
    <xf numFmtId="0" fontId="42" fillId="8" borderId="42" xfId="0" applyFont="1" applyFill="1" applyBorder="1" applyAlignment="1">
      <alignment horizontal="right"/>
    </xf>
    <xf numFmtId="0" fontId="23" fillId="4" borderId="38" xfId="0" applyFont="1" applyFill="1" applyBorder="1" applyAlignment="1">
      <alignment horizontal="left" vertical="center"/>
    </xf>
    <xf numFmtId="0" fontId="0" fillId="8" borderId="79" xfId="0" applyFill="1" applyBorder="1" applyAlignment="1">
      <alignment horizontal="center"/>
    </xf>
    <xf numFmtId="0" fontId="0" fillId="8" borderId="58" xfId="0" applyFill="1" applyBorder="1" applyAlignment="1">
      <alignment horizontal="center"/>
    </xf>
    <xf numFmtId="0" fontId="0" fillId="8" borderId="80" xfId="0" applyFill="1" applyBorder="1" applyAlignment="1">
      <alignment horizontal="center"/>
    </xf>
    <xf numFmtId="0" fontId="0" fillId="8" borderId="4" xfId="0" applyFill="1" applyBorder="1" applyAlignment="1">
      <alignment horizontal="center"/>
    </xf>
    <xf numFmtId="0" fontId="0" fillId="8" borderId="30" xfId="0" applyFill="1" applyBorder="1" applyAlignment="1">
      <alignment horizontal="center"/>
    </xf>
    <xf numFmtId="0" fontId="0" fillId="8" borderId="62" xfId="0" applyFill="1" applyBorder="1" applyAlignment="1">
      <alignment horizontal="center"/>
    </xf>
    <xf numFmtId="0" fontId="23" fillId="0" borderId="16" xfId="0" applyFont="1" applyBorder="1" applyAlignment="1">
      <alignment horizontal="center"/>
    </xf>
    <xf numFmtId="0" fontId="23" fillId="0" borderId="44" xfId="0" applyFont="1" applyBorder="1" applyAlignment="1">
      <alignment horizontal="center"/>
    </xf>
    <xf numFmtId="165" fontId="17" fillId="4" borderId="35" xfId="1" applyNumberFormat="1" applyFont="1" applyFill="1" applyBorder="1" applyAlignment="1">
      <alignment horizontal="left" vertical="center"/>
    </xf>
    <xf numFmtId="165" fontId="17" fillId="4" borderId="38" xfId="1" applyNumberFormat="1" applyFont="1" applyFill="1" applyBorder="1" applyAlignment="1">
      <alignment horizontal="left" vertical="center"/>
    </xf>
    <xf numFmtId="3" fontId="23" fillId="6" borderId="37" xfId="0" applyNumberFormat="1" applyFont="1" applyFill="1" applyBorder="1" applyAlignment="1">
      <alignment horizontal="left" vertical="center"/>
    </xf>
    <xf numFmtId="3" fontId="23" fillId="6" borderId="36" xfId="0" applyNumberFormat="1" applyFont="1" applyFill="1" applyBorder="1" applyAlignment="1">
      <alignment horizontal="left" vertical="center"/>
    </xf>
    <xf numFmtId="3" fontId="23" fillId="6" borderId="39" xfId="0" applyNumberFormat="1" applyFont="1" applyFill="1" applyBorder="1" applyAlignment="1">
      <alignment horizontal="left" vertical="center"/>
    </xf>
    <xf numFmtId="0" fontId="23" fillId="4" borderId="7" xfId="0" applyFont="1" applyFill="1" applyBorder="1" applyAlignment="1">
      <alignment horizontal="left" vertical="center"/>
    </xf>
    <xf numFmtId="0" fontId="23" fillId="4" borderId="51" xfId="0" applyFont="1" applyFill="1" applyBorder="1" applyAlignment="1">
      <alignment horizontal="left" vertical="center"/>
    </xf>
    <xf numFmtId="3" fontId="23" fillId="0" borderId="40" xfId="0" applyNumberFormat="1" applyFont="1" applyBorder="1" applyAlignment="1">
      <alignment horizontal="left" vertical="top" wrapText="1"/>
    </xf>
    <xf numFmtId="165" fontId="22" fillId="0" borderId="0" xfId="3" applyNumberFormat="1" applyFont="1" applyFill="1" applyAlignment="1">
      <alignment horizontal="right" vertical="center" wrapText="1"/>
    </xf>
    <xf numFmtId="0" fontId="26" fillId="0" borderId="0" xfId="0" applyFont="1" applyAlignment="1">
      <alignment horizontal="right" vertical="center" wrapText="1"/>
    </xf>
    <xf numFmtId="3" fontId="12" fillId="0" borderId="47" xfId="0" applyNumberFormat="1" applyFont="1" applyBorder="1" applyAlignment="1">
      <alignment horizontal="left" vertical="center"/>
    </xf>
    <xf numFmtId="3" fontId="12" fillId="0" borderId="0" xfId="0" applyNumberFormat="1" applyFont="1" applyAlignment="1">
      <alignment horizontal="left" vertical="center"/>
    </xf>
    <xf numFmtId="165" fontId="35" fillId="0" borderId="0" xfId="3" applyNumberFormat="1" applyFont="1" applyFill="1" applyAlignment="1">
      <alignment horizontal="right" vertical="center" wrapText="1"/>
    </xf>
    <xf numFmtId="0" fontId="15" fillId="0" borderId="0" xfId="0" applyFont="1" applyAlignment="1">
      <alignment horizontal="right" vertical="center" wrapText="1"/>
    </xf>
    <xf numFmtId="0" fontId="23" fillId="7" borderId="35" xfId="0" applyFont="1" applyFill="1" applyBorder="1" applyAlignment="1" applyProtection="1">
      <alignment horizontal="left" vertical="top" wrapText="1"/>
      <protection locked="0"/>
    </xf>
    <xf numFmtId="165" fontId="23" fillId="7" borderId="43" xfId="1" applyNumberFormat="1" applyFont="1" applyFill="1" applyBorder="1" applyAlignment="1" applyProtection="1">
      <alignment horizontal="left" vertical="center"/>
      <protection locked="0"/>
    </xf>
    <xf numFmtId="165" fontId="23" fillId="7" borderId="44" xfId="1" applyNumberFormat="1" applyFont="1" applyFill="1" applyBorder="1" applyAlignment="1" applyProtection="1">
      <alignment horizontal="left" vertical="center"/>
      <protection locked="0"/>
    </xf>
    <xf numFmtId="165" fontId="22" fillId="4" borderId="35" xfId="1" quotePrefix="1" applyNumberFormat="1" applyFont="1" applyFill="1" applyBorder="1" applyAlignment="1">
      <alignment horizontal="left" vertical="center"/>
    </xf>
    <xf numFmtId="165" fontId="22" fillId="4" borderId="38" xfId="1" applyNumberFormat="1" applyFont="1" applyFill="1" applyBorder="1" applyAlignment="1">
      <alignment horizontal="left" vertical="center"/>
    </xf>
    <xf numFmtId="3" fontId="23" fillId="4" borderId="32" xfId="0" applyNumberFormat="1" applyFont="1" applyFill="1" applyBorder="1" applyAlignment="1">
      <alignment horizontal="left" vertical="center"/>
    </xf>
    <xf numFmtId="3" fontId="23" fillId="4" borderId="45" xfId="0" applyNumberFormat="1" applyFont="1" applyFill="1" applyBorder="1" applyAlignment="1">
      <alignment horizontal="left" vertical="center"/>
    </xf>
    <xf numFmtId="3" fontId="23" fillId="4" borderId="34" xfId="0" applyNumberFormat="1" applyFont="1" applyFill="1" applyBorder="1" applyAlignment="1">
      <alignment horizontal="left" vertical="center"/>
    </xf>
    <xf numFmtId="165" fontId="23" fillId="7" borderId="41" xfId="1" applyNumberFormat="1" applyFont="1" applyFill="1" applyBorder="1" applyAlignment="1" applyProtection="1">
      <alignment vertical="center"/>
      <protection locked="0"/>
    </xf>
    <xf numFmtId="165" fontId="23" fillId="7" borderId="42" xfId="1" applyNumberFormat="1" applyFont="1" applyFill="1" applyBorder="1" applyAlignment="1" applyProtection="1">
      <alignment vertical="center"/>
      <protection locked="0"/>
    </xf>
    <xf numFmtId="165" fontId="22" fillId="4" borderId="35" xfId="1" applyNumberFormat="1" applyFont="1" applyFill="1" applyBorder="1" applyAlignment="1">
      <alignment horizontal="left" vertical="center" wrapText="1"/>
    </xf>
    <xf numFmtId="165" fontId="22" fillId="4" borderId="38" xfId="1" applyNumberFormat="1" applyFont="1" applyFill="1" applyBorder="1" applyAlignment="1">
      <alignment horizontal="left" vertical="center" wrapText="1"/>
    </xf>
    <xf numFmtId="3" fontId="23" fillId="4" borderId="37" xfId="0" applyNumberFormat="1" applyFont="1" applyFill="1" applyBorder="1" applyAlignment="1">
      <alignment horizontal="left" vertical="center"/>
    </xf>
    <xf numFmtId="3" fontId="23" fillId="4" borderId="36" xfId="0" applyNumberFormat="1" applyFont="1" applyFill="1" applyBorder="1" applyAlignment="1">
      <alignment horizontal="left" vertical="center"/>
    </xf>
    <xf numFmtId="3" fontId="23" fillId="4" borderId="39" xfId="0" applyNumberFormat="1" applyFont="1" applyFill="1" applyBorder="1" applyAlignment="1">
      <alignment horizontal="left" vertical="center"/>
    </xf>
    <xf numFmtId="165" fontId="22" fillId="4" borderId="7" xfId="1" applyNumberFormat="1" applyFont="1" applyFill="1" applyBorder="1" applyAlignment="1">
      <alignment horizontal="left" vertical="center"/>
    </xf>
    <xf numFmtId="0" fontId="23" fillId="0" borderId="11" xfId="0" applyFont="1" applyBorder="1" applyAlignment="1">
      <alignment horizontal="left" vertical="center"/>
    </xf>
    <xf numFmtId="165" fontId="22" fillId="4" borderId="8" xfId="1" applyNumberFormat="1" applyFont="1" applyFill="1" applyBorder="1" applyAlignment="1">
      <alignment horizontal="left" vertical="center"/>
    </xf>
    <xf numFmtId="0" fontId="26" fillId="0" borderId="10" xfId="0" applyFont="1" applyBorder="1"/>
    <xf numFmtId="165" fontId="22" fillId="4" borderId="5" xfId="1" applyNumberFormat="1" applyFont="1" applyFill="1" applyBorder="1" applyAlignment="1">
      <alignment horizontal="left" wrapText="1"/>
    </xf>
    <xf numFmtId="0" fontId="26" fillId="0" borderId="12" xfId="0" applyFont="1" applyBorder="1" applyAlignment="1">
      <alignment horizontal="left"/>
    </xf>
    <xf numFmtId="0" fontId="23" fillId="7" borderId="16" xfId="0" applyFont="1" applyFill="1" applyBorder="1" applyAlignment="1" applyProtection="1">
      <alignment horizontal="left" vertical="center" wrapText="1"/>
      <protection locked="0"/>
    </xf>
    <xf numFmtId="0" fontId="23" fillId="7" borderId="17" xfId="0" applyFont="1" applyFill="1" applyBorder="1" applyAlignment="1" applyProtection="1">
      <alignment horizontal="left" vertical="center" wrapText="1"/>
      <protection locked="0"/>
    </xf>
  </cellXfs>
  <cellStyles count="7">
    <cellStyle name="Komma 2" xfId="3" xr:uid="{C93B6768-95BF-42D6-94D5-C31DB1D1010C}"/>
    <cellStyle name="Milliers" xfId="1" builtinId="3"/>
    <cellStyle name="Normal" xfId="0" builtinId="0"/>
    <cellStyle name="Normal 2" xfId="5" xr:uid="{7B843327-4C24-4E7F-BD6C-9960167A880B}"/>
    <cellStyle name="Normale 2" xfId="6" xr:uid="{1ECDCE3A-27A7-4841-A9D6-ECC3F70B9F96}"/>
    <cellStyle name="Pourcentage" xfId="2" builtinId="5"/>
    <cellStyle name="Standard_Vorschlag Gestehungskostenblatt Kore-Tool_Voll_d_V1" xfId="4" xr:uid="{3557B099-DA85-4DF6-99D5-3808C945418F}"/>
  </cellStyles>
  <dxfs count="207">
    <dxf>
      <numFmt numFmtId="2" formatCode="0.00"/>
      <fill>
        <patternFill patternType="lightUp">
          <bgColor auto="1"/>
        </patternFill>
      </fill>
    </dxf>
    <dxf>
      <fill>
        <patternFill>
          <bgColor rgb="FFFF0000"/>
        </patternFill>
      </fill>
    </dxf>
    <dxf>
      <fill>
        <patternFill>
          <bgColor rgb="FFFF0000"/>
        </patternFill>
      </fill>
    </dxf>
    <dxf>
      <fill>
        <patternFill patternType="lightUp">
          <bgColor auto="1"/>
        </patternFill>
      </fill>
    </dxf>
    <dxf>
      <font>
        <condense val="0"/>
        <extend val="0"/>
        <color indexed="8"/>
      </font>
    </dxf>
    <dxf>
      <numFmt numFmtId="2" formatCode="0.00"/>
      <fill>
        <patternFill patternType="lightUp">
          <bgColor auto="1"/>
        </patternFill>
      </fill>
    </dxf>
    <dxf>
      <fill>
        <patternFill>
          <bgColor rgb="FFFF0000"/>
        </patternFill>
      </fill>
    </dxf>
    <dxf>
      <fill>
        <patternFill>
          <bgColor rgb="FFFF0000"/>
        </patternFill>
      </fill>
    </dxf>
    <dxf>
      <fill>
        <patternFill patternType="lightUp">
          <bgColor auto="1"/>
        </patternFill>
      </fill>
    </dxf>
    <dxf>
      <font>
        <b val="0"/>
        <i val="0"/>
        <color theme="0" tint="-0.24994659260841701"/>
      </font>
    </dxf>
    <dxf>
      <fill>
        <patternFill patternType="lightUp">
          <bgColor auto="1"/>
        </patternFill>
      </fill>
    </dxf>
    <dxf>
      <fill>
        <patternFill>
          <bgColor rgb="FFFF0000"/>
        </patternFill>
      </fill>
    </dxf>
    <dxf>
      <font>
        <condense val="0"/>
        <extend val="0"/>
        <color indexed="8"/>
      </font>
    </dxf>
    <dxf>
      <font>
        <condense val="0"/>
        <extend val="0"/>
        <color indexed="8"/>
      </font>
    </dxf>
    <dxf>
      <font>
        <b val="0"/>
        <i val="0"/>
        <color theme="0" tint="-0.14996795556505021"/>
      </font>
    </dxf>
    <dxf>
      <fill>
        <patternFill>
          <bgColor rgb="FFFF0000"/>
        </patternFill>
      </fill>
    </dxf>
    <dxf>
      <fill>
        <patternFill patternType="lightUp">
          <bgColor auto="1"/>
        </patternFill>
      </fill>
    </dxf>
    <dxf>
      <font>
        <b val="0"/>
        <i val="0"/>
        <color theme="0" tint="-0.24994659260841701"/>
      </font>
    </dxf>
    <dxf>
      <font>
        <condense val="0"/>
        <extend val="0"/>
        <color indexed="8"/>
      </font>
    </dxf>
    <dxf>
      <font>
        <condense val="0"/>
        <extend val="0"/>
        <color indexed="8"/>
      </font>
    </dxf>
    <dxf>
      <font>
        <b val="0"/>
        <i val="0"/>
        <color theme="0" tint="-0.14996795556505021"/>
      </font>
    </dxf>
    <dxf>
      <font>
        <condense val="0"/>
        <extend val="0"/>
        <color indexed="8"/>
      </font>
    </dxf>
    <dxf>
      <font>
        <condense val="0"/>
        <extend val="0"/>
        <color indexed="8"/>
      </font>
    </dxf>
    <dxf>
      <fill>
        <patternFill patternType="lightUp">
          <bgColor auto="1"/>
        </patternFill>
      </fill>
    </dxf>
    <dxf>
      <fill>
        <patternFill>
          <bgColor rgb="FFFF0000"/>
        </patternFill>
      </fill>
    </dxf>
    <dxf>
      <font>
        <b val="0"/>
        <i val="0"/>
        <color theme="0" tint="-0.24994659260841701"/>
      </font>
    </dxf>
    <dxf>
      <font>
        <condense val="0"/>
        <extend val="0"/>
        <color indexed="8"/>
      </font>
    </dxf>
    <dxf>
      <font>
        <condense val="0"/>
        <extend val="0"/>
        <color indexed="8"/>
      </font>
    </dxf>
    <dxf>
      <font>
        <b val="0"/>
        <i val="0"/>
        <strike val="0"/>
        <u val="none"/>
        <color indexed="12"/>
        <name val="Cambria"/>
        <scheme val="none"/>
      </font>
    </dxf>
    <dxf>
      <font>
        <condense val="0"/>
        <extend val="0"/>
        <color indexed="8"/>
      </font>
    </dxf>
    <dxf>
      <font>
        <condense val="0"/>
        <extend val="0"/>
        <color indexed="8"/>
      </font>
    </dxf>
    <dxf>
      <font>
        <condense val="0"/>
        <extend val="0"/>
        <color indexed="8"/>
      </font>
    </dxf>
    <dxf>
      <font>
        <b val="0"/>
        <i val="0"/>
        <color theme="0" tint="-0.14996795556505021"/>
      </font>
    </dxf>
    <dxf>
      <font>
        <b val="0"/>
        <i val="0"/>
        <color theme="0" tint="-0.24994659260841701"/>
      </font>
    </dxf>
    <dxf>
      <font>
        <b val="0"/>
        <i val="0"/>
        <color theme="0" tint="-0.24994659260841701"/>
      </font>
    </dxf>
    <dxf>
      <font>
        <color theme="0" tint="-0.24994659260841701"/>
      </font>
    </dxf>
    <dxf>
      <font>
        <b/>
        <i val="0"/>
        <color auto="1"/>
      </font>
    </dxf>
    <dxf>
      <font>
        <condense val="0"/>
        <extend val="0"/>
        <color auto="1"/>
      </font>
      <fill>
        <patternFill>
          <bgColor indexed="43"/>
        </patternFill>
      </fill>
    </dxf>
    <dxf>
      <font>
        <condense val="0"/>
        <extend val="0"/>
        <color auto="1"/>
      </font>
      <fill>
        <patternFill>
          <bgColor theme="8" tint="0.59996337778862885"/>
        </patternFill>
      </fill>
    </dxf>
    <dxf>
      <font>
        <condense val="0"/>
        <extend val="0"/>
        <color auto="1"/>
      </font>
      <fill>
        <patternFill>
          <bgColor indexed="43"/>
        </patternFill>
      </fill>
    </dxf>
    <dxf>
      <font>
        <condense val="0"/>
        <extend val="0"/>
        <color auto="1"/>
      </font>
      <fill>
        <patternFill>
          <bgColor theme="8" tint="0.59996337778862885"/>
        </patternFill>
      </fill>
    </dxf>
    <dxf>
      <numFmt numFmtId="2" formatCode="0.00"/>
      <fill>
        <patternFill patternType="lightUp">
          <bgColor auto="1"/>
        </patternFill>
      </fill>
    </dxf>
    <dxf>
      <fill>
        <patternFill>
          <bgColor rgb="FFFF0000"/>
        </patternFill>
      </fill>
    </dxf>
    <dxf>
      <numFmt numFmtId="2" formatCode="0.00"/>
      <fill>
        <patternFill patternType="lightUp">
          <bgColor auto="1"/>
        </patternFill>
      </fill>
    </dxf>
    <dxf>
      <fill>
        <patternFill>
          <bgColor rgb="FFFF0000"/>
        </patternFill>
      </fill>
    </dxf>
    <dxf>
      <numFmt numFmtId="2" formatCode="0.00"/>
      <fill>
        <patternFill patternType="lightUp">
          <bgColor auto="1"/>
        </patternFill>
      </fill>
    </dxf>
    <dxf>
      <fill>
        <patternFill>
          <bgColor rgb="FFFF0000"/>
        </patternFill>
      </fill>
    </dxf>
    <dxf>
      <numFmt numFmtId="2" formatCode="0.00"/>
      <fill>
        <patternFill patternType="lightUp">
          <bgColor auto="1"/>
        </patternFill>
      </fill>
    </dxf>
    <dxf>
      <fill>
        <patternFill>
          <bgColor rgb="FFFF0000"/>
        </patternFill>
      </fill>
    </dxf>
    <dxf>
      <numFmt numFmtId="2" formatCode="0.00"/>
      <fill>
        <patternFill patternType="lightUp">
          <bgColor auto="1"/>
        </patternFill>
      </fill>
    </dxf>
    <dxf>
      <fill>
        <patternFill>
          <bgColor rgb="FFFF0000"/>
        </patternFill>
      </fill>
    </dxf>
    <dxf>
      <fill>
        <patternFill>
          <bgColor rgb="FFFF0000"/>
        </patternFill>
      </fill>
    </dxf>
    <dxf>
      <numFmt numFmtId="2" formatCode="0.00"/>
      <fill>
        <patternFill patternType="lightUp">
          <bgColor auto="1"/>
        </patternFill>
      </fill>
    </dxf>
    <dxf>
      <numFmt numFmtId="2" formatCode="0.00"/>
      <fill>
        <patternFill patternType="lightUp">
          <bgColor auto="1"/>
        </patternFill>
      </fill>
    </dxf>
    <dxf>
      <fill>
        <patternFill>
          <bgColor rgb="FFFF0000"/>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patternType="lightUp">
          <bgColor auto="1"/>
        </patternFill>
      </fill>
    </dxf>
    <dxf>
      <fill>
        <patternFill>
          <bgColor rgb="FFFF0000"/>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ill>
        <patternFill>
          <bgColor rgb="FFFF0000"/>
        </patternFill>
      </fill>
    </dxf>
    <dxf>
      <numFmt numFmtId="2" formatCode="0.00"/>
      <fill>
        <patternFill patternType="lightUp">
          <bgColor auto="1"/>
        </patternFill>
      </fill>
    </dxf>
    <dxf>
      <fill>
        <patternFill>
          <bgColor rgb="FFFF0000"/>
        </patternFill>
      </fill>
    </dxf>
    <dxf>
      <numFmt numFmtId="2" formatCode="0.00"/>
      <fill>
        <patternFill patternType="lightUp">
          <bgColor auto="1"/>
        </patternFill>
      </fill>
    </dxf>
    <dxf>
      <fill>
        <patternFill>
          <bgColor rgb="FFFF0000"/>
        </patternFill>
      </fill>
    </dxf>
    <dxf>
      <numFmt numFmtId="2" formatCode="0.00"/>
      <fill>
        <patternFill patternType="lightUp">
          <bgColor auto="1"/>
        </patternFill>
      </fill>
    </dxf>
    <dxf>
      <fill>
        <patternFill>
          <bgColor rgb="FFFF0000"/>
        </patternFill>
      </fill>
    </dxf>
    <dxf>
      <numFmt numFmtId="2" formatCode="0.00"/>
      <fill>
        <patternFill patternType="lightUp">
          <bgColor auto="1"/>
        </patternFill>
      </fill>
    </dxf>
    <dxf>
      <numFmt numFmtId="2" formatCode="0.00"/>
      <fill>
        <patternFill patternType="lightUp">
          <bgColor auto="1"/>
        </patternFill>
      </fill>
    </dxf>
    <dxf>
      <fill>
        <patternFill>
          <bgColor rgb="FFFF0000"/>
        </patternFill>
      </fill>
    </dxf>
    <dxf>
      <fill>
        <patternFill>
          <bgColor rgb="FFFF0000"/>
        </patternFill>
      </fill>
    </dxf>
    <dxf>
      <numFmt numFmtId="2" formatCode="0.00"/>
      <fill>
        <patternFill patternType="lightUp">
          <bgColor auto="1"/>
        </patternFill>
      </fill>
    </dxf>
    <dxf>
      <numFmt numFmtId="2" formatCode="0.00"/>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ont>
        <b val="0"/>
        <i val="0"/>
        <color theme="0" tint="-0.24994659260841701"/>
      </font>
    </dxf>
    <dxf>
      <fill>
        <patternFill>
          <bgColor rgb="FFFF0000"/>
        </patternFill>
      </fill>
    </dxf>
    <dxf>
      <fill>
        <patternFill patternType="lightUp">
          <bgColor auto="1"/>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patternType="lightUp">
          <bgColor auto="1"/>
        </patternFill>
      </fill>
    </dxf>
    <dxf>
      <fill>
        <patternFill>
          <bgColor rgb="FFFF0000"/>
        </patternFill>
      </fill>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b val="0"/>
        <i val="0"/>
        <color theme="0" tint="-0.14996795556505021"/>
      </font>
    </dxf>
    <dxf>
      <fill>
        <patternFill>
          <bgColor rgb="FFFF0000"/>
        </patternFill>
      </fill>
    </dxf>
    <dxf>
      <fill>
        <patternFill patternType="lightUp">
          <bgColor auto="1"/>
        </patternFill>
      </fill>
    </dxf>
    <dxf>
      <fill>
        <patternFill patternType="lightUp">
          <bgColor auto="1"/>
        </patternFill>
      </fill>
    </dxf>
    <dxf>
      <fill>
        <patternFill>
          <bgColor rgb="FFFF0000"/>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ont>
        <b val="0"/>
        <i val="0"/>
        <color theme="0" tint="-0.24994659260841701"/>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b val="0"/>
        <i val="0"/>
        <color theme="0" tint="-0.14996795556505021"/>
      </font>
    </dxf>
    <dxf>
      <font>
        <condense val="0"/>
        <extend val="0"/>
        <color indexed="8"/>
      </font>
    </dxf>
    <dxf>
      <fill>
        <patternFill>
          <bgColor rgb="FFFF0000"/>
        </patternFill>
      </fill>
    </dxf>
    <dxf>
      <fill>
        <patternFill patternType="lightUp">
          <bgColor auto="1"/>
        </patternFill>
      </fill>
    </dxf>
    <dxf>
      <fill>
        <patternFill patternType="lightUp">
          <bgColor auto="1"/>
        </patternFill>
      </fill>
    </dxf>
    <dxf>
      <fill>
        <patternFill>
          <bgColor rgb="FFFF0000"/>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ont>
        <b val="0"/>
        <i val="0"/>
        <color theme="0" tint="-0.24994659260841701"/>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b val="0"/>
        <i val="0"/>
        <color theme="0" tint="-0.14996795556505021"/>
      </font>
    </dxf>
    <dxf>
      <font>
        <condense val="0"/>
        <extend val="0"/>
        <color indexed="8"/>
      </font>
    </dxf>
    <dxf>
      <font>
        <condense val="0"/>
        <extend val="0"/>
        <color indexed="8"/>
      </font>
    </dxf>
    <dxf>
      <font>
        <condense val="0"/>
        <extend val="0"/>
        <color indexed="8"/>
      </font>
    </dxf>
    <dxf>
      <font>
        <b val="0"/>
        <i val="0"/>
        <color theme="0" tint="-0.14996795556505021"/>
      </font>
    </dxf>
    <dxf>
      <font>
        <b val="0"/>
        <i val="0"/>
        <color theme="0" tint="-0.24994659260841701"/>
      </font>
    </dxf>
    <dxf>
      <font>
        <b val="0"/>
        <i val="0"/>
        <color theme="0" tint="-0.24994659260841701"/>
      </font>
    </dxf>
    <dxf>
      <font>
        <color theme="0" tint="-0.24994659260841701"/>
      </font>
    </dxf>
    <dxf>
      <font>
        <b/>
        <i val="0"/>
        <color auto="1"/>
      </font>
    </dxf>
    <dxf>
      <font>
        <condense val="0"/>
        <extend val="0"/>
        <color auto="1"/>
      </font>
      <fill>
        <patternFill>
          <bgColor theme="8" tint="0.59996337778862885"/>
        </patternFill>
      </fill>
    </dxf>
    <dxf>
      <font>
        <condense val="0"/>
        <extend val="0"/>
        <color auto="1"/>
      </font>
      <fill>
        <patternFill>
          <bgColor indexed="43"/>
        </patternFill>
      </fill>
    </dxf>
    <dxf>
      <font>
        <condense val="0"/>
        <extend val="0"/>
        <color auto="1"/>
      </font>
      <fill>
        <patternFill>
          <bgColor theme="8" tint="0.59996337778862885"/>
        </patternFill>
      </fill>
    </dxf>
    <dxf>
      <font>
        <condense val="0"/>
        <extend val="0"/>
        <color auto="1"/>
      </font>
      <fill>
        <patternFill>
          <bgColor indexed="43"/>
        </patternFill>
      </fill>
    </dxf>
  </dxfs>
  <tableStyles count="0" defaultTableStyle="TableStyleMedium2" defaultPivotStyle="PivotStyleLight16"/>
  <colors>
    <mruColors>
      <color rgb="FFFF33CC"/>
      <color rgb="FFCC00FF"/>
      <color rgb="FFFFFF99"/>
      <color rgb="FFC0C0C0"/>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123825</xdr:colOff>
      <xdr:row>0</xdr:row>
      <xdr:rowOff>142875</xdr:rowOff>
    </xdr:from>
    <xdr:to>
      <xdr:col>0</xdr:col>
      <xdr:colOff>428625</xdr:colOff>
      <xdr:row>3</xdr:row>
      <xdr:rowOff>67524</xdr:rowOff>
    </xdr:to>
    <xdr:pic>
      <xdr:nvPicPr>
        <xdr:cNvPr id="2" name="Picture 13560" descr="ElCom_d_hoch">
          <a:extLst>
            <a:ext uri="{FF2B5EF4-FFF2-40B4-BE49-F238E27FC236}">
              <a16:creationId xmlns:a16="http://schemas.microsoft.com/office/drawing/2014/main" id="{FA4387FF-D5A9-49CE-B6ED-8E9383E29C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88593" b="50618"/>
        <a:stretch>
          <a:fillRect/>
        </a:stretch>
      </xdr:blipFill>
      <xdr:spPr bwMode="auto">
        <a:xfrm>
          <a:off x="123825" y="142875"/>
          <a:ext cx="301625" cy="3950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276974</xdr:colOff>
      <xdr:row>13</xdr:row>
      <xdr:rowOff>44824</xdr:rowOff>
    </xdr:from>
    <xdr:to>
      <xdr:col>9</xdr:col>
      <xdr:colOff>179295</xdr:colOff>
      <xdr:row>44</xdr:row>
      <xdr:rowOff>171451</xdr:rowOff>
    </xdr:to>
    <xdr:sp macro="" textlink="">
      <xdr:nvSpPr>
        <xdr:cNvPr id="3" name="Rectangle 2">
          <a:extLst>
            <a:ext uri="{FF2B5EF4-FFF2-40B4-BE49-F238E27FC236}">
              <a16:creationId xmlns:a16="http://schemas.microsoft.com/office/drawing/2014/main" id="{BCFD67D0-EB01-4195-B06B-5332F7F58F46}"/>
            </a:ext>
          </a:extLst>
        </xdr:cNvPr>
        <xdr:cNvSpPr/>
      </xdr:nvSpPr>
      <xdr:spPr>
        <a:xfrm>
          <a:off x="276974" y="2286000"/>
          <a:ext cx="13360586" cy="7298392"/>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371476</xdr:colOff>
      <xdr:row>14</xdr:row>
      <xdr:rowOff>57150</xdr:rowOff>
    </xdr:from>
    <xdr:to>
      <xdr:col>11</xdr:col>
      <xdr:colOff>161925</xdr:colOff>
      <xdr:row>56</xdr:row>
      <xdr:rowOff>185121</xdr:rowOff>
    </xdr:to>
    <xdr:grpSp>
      <xdr:nvGrpSpPr>
        <xdr:cNvPr id="2" name="Group 1057">
          <a:extLst>
            <a:ext uri="{FF2B5EF4-FFF2-40B4-BE49-F238E27FC236}">
              <a16:creationId xmlns:a16="http://schemas.microsoft.com/office/drawing/2014/main" id="{AC331021-9BEF-4B81-BE09-99E797A3E2BA}"/>
            </a:ext>
          </a:extLst>
        </xdr:cNvPr>
        <xdr:cNvGrpSpPr>
          <a:grpSpLocks/>
        </xdr:cNvGrpSpPr>
      </xdr:nvGrpSpPr>
      <xdr:grpSpPr bwMode="auto">
        <a:xfrm>
          <a:off x="371476" y="2497931"/>
          <a:ext cx="15947230" cy="10033971"/>
          <a:chOff x="-3517" y="-312"/>
          <a:chExt cx="21560" cy="321"/>
        </a:xfrm>
      </xdr:grpSpPr>
      <xdr:sp macro="" textlink="">
        <xdr:nvSpPr>
          <xdr:cNvPr id="3" name="Line 1058">
            <a:extLst>
              <a:ext uri="{FF2B5EF4-FFF2-40B4-BE49-F238E27FC236}">
                <a16:creationId xmlns:a16="http://schemas.microsoft.com/office/drawing/2014/main" id="{B01C7022-5A25-4C37-BCC2-6C83BE87AF3A}"/>
              </a:ext>
            </a:extLst>
          </xdr:cNvPr>
          <xdr:cNvSpPr>
            <a:spLocks noChangeShapeType="1"/>
          </xdr:cNvSpPr>
        </xdr:nvSpPr>
        <xdr:spPr bwMode="auto">
          <a:xfrm>
            <a:off x="-3517" y="-312"/>
            <a:ext cx="21560" cy="0"/>
          </a:xfrm>
          <a:prstGeom prst="line">
            <a:avLst/>
          </a:prstGeom>
          <a:noFill/>
          <a:ln w="9525">
            <a:solidFill>
              <a:srgbClr val="808080"/>
            </a:solidFill>
            <a:round/>
            <a:headEnd/>
            <a:tailEnd/>
          </a:ln>
          <a:extLst>
            <a:ext uri="{909E8E84-426E-40DD-AFC4-6F175D3DCCD1}">
              <a14:hiddenFill xmlns:a14="http://schemas.microsoft.com/office/drawing/2010/main">
                <a:noFill/>
              </a14:hiddenFill>
            </a:ext>
          </a:extLst>
        </xdr:spPr>
      </xdr:sp>
      <xdr:sp macro="" textlink="">
        <xdr:nvSpPr>
          <xdr:cNvPr id="4" name="Line 1059">
            <a:extLst>
              <a:ext uri="{FF2B5EF4-FFF2-40B4-BE49-F238E27FC236}">
                <a16:creationId xmlns:a16="http://schemas.microsoft.com/office/drawing/2014/main" id="{0751140E-38C4-46C4-A9BC-BD5C321C8DB6}"/>
              </a:ext>
            </a:extLst>
          </xdr:cNvPr>
          <xdr:cNvSpPr>
            <a:spLocks noChangeShapeType="1"/>
          </xdr:cNvSpPr>
        </xdr:nvSpPr>
        <xdr:spPr bwMode="auto">
          <a:xfrm>
            <a:off x="-3517" y="-312"/>
            <a:ext cx="0" cy="321"/>
          </a:xfrm>
          <a:prstGeom prst="line">
            <a:avLst/>
          </a:prstGeom>
          <a:noFill/>
          <a:ln w="9525">
            <a:solidFill>
              <a:srgbClr val="808080"/>
            </a:solidFill>
            <a:round/>
            <a:headEnd/>
            <a:tailEnd/>
          </a:ln>
          <a:extLst>
            <a:ext uri="{909E8E84-426E-40DD-AFC4-6F175D3DCCD1}">
              <a14:hiddenFill xmlns:a14="http://schemas.microsoft.com/office/drawing/2010/main">
                <a:noFill/>
              </a14:hiddenFill>
            </a:ext>
          </a:extLst>
        </xdr:spPr>
      </xdr:sp>
      <xdr:sp macro="" textlink="">
        <xdr:nvSpPr>
          <xdr:cNvPr id="5" name="Line 1060">
            <a:extLst>
              <a:ext uri="{FF2B5EF4-FFF2-40B4-BE49-F238E27FC236}">
                <a16:creationId xmlns:a16="http://schemas.microsoft.com/office/drawing/2014/main" id="{68026319-1A79-4A4E-9D81-7610DC7F7E5B}"/>
              </a:ext>
            </a:extLst>
          </xdr:cNvPr>
          <xdr:cNvSpPr>
            <a:spLocks noChangeShapeType="1"/>
          </xdr:cNvSpPr>
        </xdr:nvSpPr>
        <xdr:spPr bwMode="auto">
          <a:xfrm>
            <a:off x="-3517" y="9"/>
            <a:ext cx="21560" cy="0"/>
          </a:xfrm>
          <a:prstGeom prst="line">
            <a:avLst/>
          </a:prstGeom>
          <a:noFill/>
          <a:ln w="9525">
            <a:solidFill>
              <a:srgbClr val="808080"/>
            </a:solidFill>
            <a:round/>
            <a:headEnd/>
            <a:tailEnd/>
          </a:ln>
          <a:extLst>
            <a:ext uri="{909E8E84-426E-40DD-AFC4-6F175D3DCCD1}">
              <a14:hiddenFill xmlns:a14="http://schemas.microsoft.com/office/drawing/2010/main">
                <a:noFill/>
              </a14:hiddenFill>
            </a:ext>
          </a:extLst>
        </xdr:spPr>
      </xdr:sp>
      <xdr:sp macro="" textlink="">
        <xdr:nvSpPr>
          <xdr:cNvPr id="6" name="Line 1061">
            <a:extLst>
              <a:ext uri="{FF2B5EF4-FFF2-40B4-BE49-F238E27FC236}">
                <a16:creationId xmlns:a16="http://schemas.microsoft.com/office/drawing/2014/main" id="{075E31DC-70EA-4A4F-8CDD-A46AFFD29635}"/>
              </a:ext>
            </a:extLst>
          </xdr:cNvPr>
          <xdr:cNvSpPr>
            <a:spLocks noChangeShapeType="1"/>
          </xdr:cNvSpPr>
        </xdr:nvSpPr>
        <xdr:spPr bwMode="auto">
          <a:xfrm flipV="1">
            <a:off x="18043" y="-312"/>
            <a:ext cx="0" cy="321"/>
          </a:xfrm>
          <a:prstGeom prst="line">
            <a:avLst/>
          </a:prstGeom>
          <a:noFill/>
          <a:ln w="9525">
            <a:solidFill>
              <a:srgbClr val="808080"/>
            </a:solidFill>
            <a:round/>
            <a:headEnd/>
            <a:tailEnd/>
          </a:ln>
          <a:extLst>
            <a:ext uri="{909E8E84-426E-40DD-AFC4-6F175D3DCCD1}">
              <a14:hiddenFill xmlns:a14="http://schemas.microsoft.com/office/drawing/2010/main">
                <a:noFill/>
              </a14:hiddenFill>
            </a:ext>
          </a:extLst>
        </xdr:spPr>
      </xdr:sp>
    </xdr:grpSp>
    <xdr:clientData/>
  </xdr:twoCellAnchor>
  <xdr:twoCellAnchor editAs="oneCell">
    <xdr:from>
      <xdr:col>0</xdr:col>
      <xdr:colOff>38100</xdr:colOff>
      <xdr:row>0</xdr:row>
      <xdr:rowOff>60960</xdr:rowOff>
    </xdr:from>
    <xdr:to>
      <xdr:col>0</xdr:col>
      <xdr:colOff>342900</xdr:colOff>
      <xdr:row>3</xdr:row>
      <xdr:rowOff>35476</xdr:rowOff>
    </xdr:to>
    <xdr:pic>
      <xdr:nvPicPr>
        <xdr:cNvPr id="7" name="Picture 13560" descr="ElCom_d_hoch">
          <a:extLst>
            <a:ext uri="{FF2B5EF4-FFF2-40B4-BE49-F238E27FC236}">
              <a16:creationId xmlns:a16="http://schemas.microsoft.com/office/drawing/2014/main" id="{50282269-F8CA-42EB-9BB2-0A6A095F03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88593" b="50618"/>
        <a:stretch>
          <a:fillRect/>
        </a:stretch>
      </xdr:blipFill>
      <xdr:spPr bwMode="auto">
        <a:xfrm>
          <a:off x="38100" y="60960"/>
          <a:ext cx="304800" cy="3881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AE45D-2C0E-44EB-A799-50FFFE0AB13A}">
  <sheetPr codeName="Tabelle1">
    <tabColor rgb="FFFFFF99"/>
    <pageSetUpPr fitToPage="1"/>
  </sheetPr>
  <dimension ref="A1:C74"/>
  <sheetViews>
    <sheetView showGridLines="0" tabSelected="1" topLeftCell="A70" zoomScaleNormal="100" workbookViewId="0">
      <selection activeCell="A74" sqref="A74"/>
    </sheetView>
  </sheetViews>
  <sheetFormatPr baseColWidth="10" defaultColWidth="10.85546875" defaultRowHeight="12.75" x14ac:dyDescent="0.2"/>
  <cols>
    <col min="1" max="1" width="169.7109375" style="221" customWidth="1"/>
    <col min="2" max="2" width="71.140625" style="221" customWidth="1"/>
    <col min="3" max="16384" width="10.85546875" style="221"/>
  </cols>
  <sheetData>
    <row r="1" spans="1:2" ht="18" x14ac:dyDescent="0.25">
      <c r="A1" s="220" t="s">
        <v>177</v>
      </c>
      <c r="B1" s="231"/>
    </row>
    <row r="2" spans="1:2" x14ac:dyDescent="0.2">
      <c r="B2" s="357"/>
    </row>
    <row r="3" spans="1:2" ht="27" customHeight="1" x14ac:dyDescent="0.2">
      <c r="A3" s="222" t="s">
        <v>8</v>
      </c>
      <c r="B3" s="357"/>
    </row>
    <row r="4" spans="1:2" ht="14.25" customHeight="1" x14ac:dyDescent="0.2">
      <c r="A4" s="333" t="s">
        <v>161</v>
      </c>
    </row>
    <row r="5" spans="1:2" ht="25.5" x14ac:dyDescent="0.2">
      <c r="A5" s="333" t="s">
        <v>29</v>
      </c>
      <c r="B5" s="314"/>
    </row>
    <row r="6" spans="1:2" x14ac:dyDescent="0.2">
      <c r="A6" s="333" t="s">
        <v>9</v>
      </c>
      <c r="B6" s="231"/>
    </row>
    <row r="7" spans="1:2" ht="29.25" customHeight="1" x14ac:dyDescent="0.2">
      <c r="A7" s="358" t="s">
        <v>178</v>
      </c>
      <c r="B7" s="231"/>
    </row>
    <row r="8" spans="1:2" x14ac:dyDescent="0.2">
      <c r="A8" s="355"/>
      <c r="B8" s="231"/>
    </row>
    <row r="9" spans="1:2" x14ac:dyDescent="0.2">
      <c r="A9" s="355"/>
      <c r="B9" s="231"/>
    </row>
    <row r="10" spans="1:2" x14ac:dyDescent="0.2">
      <c r="A10" s="223"/>
    </row>
    <row r="11" spans="1:2" ht="18" customHeight="1" x14ac:dyDescent="0.25">
      <c r="A11" s="343" t="s">
        <v>10</v>
      </c>
    </row>
    <row r="12" spans="1:2" ht="12" customHeight="1" x14ac:dyDescent="0.25">
      <c r="A12" s="224"/>
    </row>
    <row r="13" spans="1:2" ht="25.5" customHeight="1" x14ac:dyDescent="0.2">
      <c r="A13" s="342" t="s">
        <v>34</v>
      </c>
    </row>
    <row r="14" spans="1:2" ht="8.25" customHeight="1" x14ac:dyDescent="0.2">
      <c r="A14" s="225"/>
    </row>
    <row r="15" spans="1:2" ht="15.6" customHeight="1" x14ac:dyDescent="0.25">
      <c r="A15" s="228" t="s">
        <v>11</v>
      </c>
    </row>
    <row r="16" spans="1:2" ht="24.95" customHeight="1" x14ac:dyDescent="0.2">
      <c r="A16" s="313" t="s">
        <v>150</v>
      </c>
    </row>
    <row r="17" spans="1:3" ht="24.95" customHeight="1" x14ac:dyDescent="0.2">
      <c r="A17" s="313" t="s">
        <v>179</v>
      </c>
    </row>
    <row r="18" spans="1:3" ht="12.6" customHeight="1" x14ac:dyDescent="0.2">
      <c r="A18" s="225"/>
    </row>
    <row r="19" spans="1:3" ht="15.6" customHeight="1" x14ac:dyDescent="0.25">
      <c r="A19" s="229" t="s">
        <v>15</v>
      </c>
    </row>
    <row r="20" spans="1:3" ht="24.95" customHeight="1" x14ac:dyDescent="0.2">
      <c r="A20" s="313" t="s">
        <v>162</v>
      </c>
    </row>
    <row r="21" spans="1:3" ht="12.6" customHeight="1" x14ac:dyDescent="0.2">
      <c r="A21" s="342"/>
    </row>
    <row r="22" spans="1:3" ht="15.6" customHeight="1" x14ac:dyDescent="0.25">
      <c r="A22" s="229" t="s">
        <v>12</v>
      </c>
    </row>
    <row r="23" spans="1:3" ht="39.950000000000003" customHeight="1" x14ac:dyDescent="0.2">
      <c r="A23" s="313" t="s">
        <v>180</v>
      </c>
    </row>
    <row r="24" spans="1:3" ht="12.6" customHeight="1" x14ac:dyDescent="0.2">
      <c r="A24" s="226"/>
    </row>
    <row r="25" spans="1:3" ht="15.6" customHeight="1" x14ac:dyDescent="0.25">
      <c r="A25" s="229" t="s">
        <v>28</v>
      </c>
    </row>
    <row r="26" spans="1:3" ht="9" customHeight="1" x14ac:dyDescent="0.25">
      <c r="A26" s="229"/>
    </row>
    <row r="27" spans="1:3" x14ac:dyDescent="0.2">
      <c r="A27" s="230" t="s">
        <v>30</v>
      </c>
    </row>
    <row r="28" spans="1:3" ht="66" customHeight="1" x14ac:dyDescent="0.2">
      <c r="A28" s="313" t="s">
        <v>163</v>
      </c>
      <c r="B28" s="320"/>
      <c r="C28" s="231"/>
    </row>
    <row r="29" spans="1:3" ht="51" customHeight="1" x14ac:dyDescent="0.2">
      <c r="A29" s="313" t="s">
        <v>139</v>
      </c>
      <c r="B29" s="322"/>
    </row>
    <row r="30" spans="1:3" ht="13.5" customHeight="1" x14ac:dyDescent="0.2">
      <c r="A30" s="313" t="s">
        <v>35</v>
      </c>
    </row>
    <row r="31" spans="1:3" ht="39.75" customHeight="1" x14ac:dyDescent="0.2">
      <c r="A31" s="313" t="s">
        <v>164</v>
      </c>
      <c r="B31" s="321"/>
    </row>
    <row r="32" spans="1:3" ht="51" customHeight="1" x14ac:dyDescent="0.2">
      <c r="A32" s="313"/>
    </row>
    <row r="33" spans="1:2" x14ac:dyDescent="0.2">
      <c r="A33" s="230" t="s">
        <v>31</v>
      </c>
    </row>
    <row r="34" spans="1:2" ht="78.95" customHeight="1" x14ac:dyDescent="0.2">
      <c r="A34" s="313" t="s">
        <v>165</v>
      </c>
      <c r="B34" s="314"/>
    </row>
    <row r="35" spans="1:2" ht="25.5" x14ac:dyDescent="0.2">
      <c r="A35" s="313" t="s">
        <v>36</v>
      </c>
    </row>
    <row r="36" spans="1:2" x14ac:dyDescent="0.2">
      <c r="A36" s="230"/>
    </row>
    <row r="37" spans="1:2" ht="17.100000000000001" customHeight="1" x14ac:dyDescent="0.25">
      <c r="A37" s="229" t="s">
        <v>16</v>
      </c>
    </row>
    <row r="38" spans="1:2" ht="27.95" customHeight="1" x14ac:dyDescent="0.2">
      <c r="A38" s="342" t="s">
        <v>166</v>
      </c>
      <c r="B38" s="320"/>
    </row>
    <row r="39" spans="1:2" ht="17.45" customHeight="1" x14ac:dyDescent="0.2">
      <c r="A39" s="313" t="s">
        <v>167</v>
      </c>
    </row>
    <row r="40" spans="1:2" ht="93" customHeight="1" x14ac:dyDescent="0.2">
      <c r="A40" s="346" t="s">
        <v>175</v>
      </c>
    </row>
    <row r="41" spans="1:2" x14ac:dyDescent="0.2">
      <c r="A41" s="400"/>
    </row>
    <row r="42" spans="1:2" ht="14.85" customHeight="1" x14ac:dyDescent="0.2">
      <c r="A42" s="223"/>
    </row>
    <row r="43" spans="1:2" ht="14.85" customHeight="1" x14ac:dyDescent="0.2">
      <c r="A43" s="223"/>
    </row>
    <row r="44" spans="1:2" ht="18" x14ac:dyDescent="0.25">
      <c r="A44" s="227" t="s">
        <v>13</v>
      </c>
    </row>
    <row r="45" spans="1:2" ht="12" customHeight="1" x14ac:dyDescent="0.25">
      <c r="A45" s="224"/>
    </row>
    <row r="46" spans="1:2" ht="15.75" x14ac:dyDescent="0.25">
      <c r="A46" s="228" t="s">
        <v>14</v>
      </c>
    </row>
    <row r="47" spans="1:2" ht="38.25" x14ac:dyDescent="0.2">
      <c r="A47" s="313" t="s">
        <v>168</v>
      </c>
    </row>
    <row r="48" spans="1:2" ht="25.5" x14ac:dyDescent="0.2">
      <c r="A48" s="313" t="s">
        <v>179</v>
      </c>
    </row>
    <row r="49" spans="1:3" x14ac:dyDescent="0.2">
      <c r="A49" s="342"/>
    </row>
    <row r="50" spans="1:3" ht="15.75" x14ac:dyDescent="0.25">
      <c r="A50" s="229" t="s">
        <v>15</v>
      </c>
    </row>
    <row r="51" spans="1:3" ht="25.5" x14ac:dyDescent="0.2">
      <c r="A51" s="313" t="s">
        <v>162</v>
      </c>
    </row>
    <row r="52" spans="1:3" x14ac:dyDescent="0.2">
      <c r="A52" s="223"/>
    </row>
    <row r="53" spans="1:3" ht="15.75" x14ac:dyDescent="0.25">
      <c r="A53" s="229" t="s">
        <v>12</v>
      </c>
    </row>
    <row r="54" spans="1:3" ht="39.75" customHeight="1" x14ac:dyDescent="0.2">
      <c r="A54" s="401" t="s">
        <v>181</v>
      </c>
    </row>
    <row r="55" spans="1:3" ht="59.1" customHeight="1" x14ac:dyDescent="0.2">
      <c r="A55" s="223"/>
    </row>
    <row r="56" spans="1:3" ht="15.75" x14ac:dyDescent="0.25">
      <c r="A56" s="229" t="s">
        <v>28</v>
      </c>
    </row>
    <row r="57" spans="1:3" ht="5.0999999999999996" customHeight="1" x14ac:dyDescent="0.25">
      <c r="A57" s="229"/>
    </row>
    <row r="58" spans="1:3" x14ac:dyDescent="0.2">
      <c r="A58" s="230" t="s">
        <v>30</v>
      </c>
    </row>
    <row r="59" spans="1:3" ht="59.25" customHeight="1" x14ac:dyDescent="0.2">
      <c r="A59" s="313" t="s">
        <v>169</v>
      </c>
      <c r="B59" s="320"/>
      <c r="C59" s="231"/>
    </row>
    <row r="60" spans="1:3" ht="38.25" x14ac:dyDescent="0.2">
      <c r="A60" s="313" t="s">
        <v>138</v>
      </c>
      <c r="B60" s="322"/>
    </row>
    <row r="61" spans="1:3" ht="38.25" x14ac:dyDescent="0.2">
      <c r="A61" s="313" t="s">
        <v>170</v>
      </c>
      <c r="B61" s="321"/>
    </row>
    <row r="62" spans="1:3" ht="10.5" customHeight="1" x14ac:dyDescent="0.2">
      <c r="A62" s="388"/>
    </row>
    <row r="63" spans="1:3" x14ac:dyDescent="0.2">
      <c r="A63" s="230" t="s">
        <v>31</v>
      </c>
    </row>
    <row r="64" spans="1:3" ht="76.5" x14ac:dyDescent="0.2">
      <c r="A64" s="313" t="s">
        <v>171</v>
      </c>
      <c r="B64" s="314"/>
    </row>
    <row r="65" spans="1:2" ht="27.6" customHeight="1" x14ac:dyDescent="0.2">
      <c r="A65" s="313" t="s">
        <v>32</v>
      </c>
    </row>
    <row r="66" spans="1:2" x14ac:dyDescent="0.2">
      <c r="A66" s="332"/>
    </row>
    <row r="67" spans="1:2" ht="17.100000000000001" customHeight="1" x14ac:dyDescent="0.25">
      <c r="A67" s="229" t="s">
        <v>16</v>
      </c>
    </row>
    <row r="68" spans="1:2" ht="27.95" customHeight="1" x14ac:dyDescent="0.2">
      <c r="A68" s="342" t="s">
        <v>172</v>
      </c>
      <c r="B68" s="320"/>
    </row>
    <row r="69" spans="1:2" ht="17.45" customHeight="1" x14ac:dyDescent="0.2">
      <c r="A69" s="313" t="s">
        <v>173</v>
      </c>
    </row>
    <row r="70" spans="1:2" ht="91.5" customHeight="1" x14ac:dyDescent="0.2">
      <c r="A70" s="346" t="s">
        <v>176</v>
      </c>
    </row>
    <row r="71" spans="1:2" ht="45" customHeight="1" x14ac:dyDescent="0.2">
      <c r="A71" s="346"/>
    </row>
    <row r="72" spans="1:2" ht="15.75" customHeight="1" x14ac:dyDescent="0.2">
      <c r="A72" s="345" t="s">
        <v>33</v>
      </c>
    </row>
    <row r="73" spans="1:2" ht="79.5" customHeight="1" x14ac:dyDescent="0.2">
      <c r="A73" s="346" t="s">
        <v>174</v>
      </c>
      <c r="B73" s="335"/>
    </row>
    <row r="74" spans="1:2" ht="15" customHeight="1" x14ac:dyDescent="0.2">
      <c r="A74" s="346" t="s">
        <v>185</v>
      </c>
      <c r="B74" s="354"/>
    </row>
  </sheetData>
  <pageMargins left="0.70866141732283472" right="0.70866141732283472" top="0.74803149606299213" bottom="0.55118110236220474" header="0.31496062992125984" footer="0.31496062992125984"/>
  <pageSetup paperSize="9" scale="77" fitToHeight="3" orientation="landscape" r:id="rId1"/>
  <headerFooter>
    <oddHeader>&amp;C&amp;D</oddHeader>
    <oddFooter>&amp;LGuide d'utilisation Différences de couverture (3/2024)&amp;R&amp;P/&amp;N</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3718A-3894-43A4-B88E-E9755651B288}">
  <sheetPr codeName="Tabelle2">
    <tabColor theme="0" tint="-0.499984740745262"/>
  </sheetPr>
  <dimension ref="A1"/>
  <sheetViews>
    <sheetView workbookViewId="0">
      <selection activeCell="B20" sqref="B20"/>
    </sheetView>
  </sheetViews>
  <sheetFormatPr baseColWidth="10" defaultColWidth="11.140625"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9387B-8956-4099-8C7A-7E679660AC25}">
  <sheetPr codeName="Tabelle10">
    <tabColor rgb="FFFFFF99"/>
  </sheetPr>
  <dimension ref="A2:AD147"/>
  <sheetViews>
    <sheetView showGridLines="0" zoomScale="80" zoomScaleNormal="80" zoomScaleSheetLayoutView="30" workbookViewId="0">
      <selection activeCell="D8" sqref="D8"/>
    </sheetView>
  </sheetViews>
  <sheetFormatPr baseColWidth="10" defaultColWidth="11.140625" defaultRowHeight="15" x14ac:dyDescent="0.25"/>
  <cols>
    <col min="1" max="1" width="7.85546875" customWidth="1"/>
    <col min="2" max="2" width="2.42578125" customWidth="1"/>
    <col min="3" max="3" width="52.28515625" customWidth="1"/>
    <col min="4" max="4" width="22.5703125" customWidth="1"/>
    <col min="5" max="5" width="31.7109375" customWidth="1"/>
    <col min="6" max="6" width="19.28515625" customWidth="1"/>
    <col min="7" max="7" width="21.5703125" customWidth="1"/>
    <col min="8" max="8" width="17.85546875" customWidth="1"/>
    <col min="9" max="23" width="17.42578125" customWidth="1"/>
  </cols>
  <sheetData>
    <row r="2" spans="2:15" ht="15.75" x14ac:dyDescent="0.25">
      <c r="C2" s="331" t="str">
        <f>"Calcul des tarifs (comptabilité analytique) "</f>
        <v xml:space="preserve">Calcul des tarifs (comptabilité analytique) </v>
      </c>
      <c r="D2" s="232">
        <f>D8+2</f>
        <v>2</v>
      </c>
    </row>
    <row r="3" spans="2:15" ht="7.5" customHeight="1" x14ac:dyDescent="0.25"/>
    <row r="4" spans="2:15" ht="20.25" x14ac:dyDescent="0.3">
      <c r="C4" s="256" t="s">
        <v>37</v>
      </c>
      <c r="K4" s="2"/>
    </row>
    <row r="5" spans="2:15" ht="20.25" x14ac:dyDescent="0.3">
      <c r="C5" s="256" t="s">
        <v>142</v>
      </c>
      <c r="K5" s="2"/>
    </row>
    <row r="6" spans="2:15" x14ac:dyDescent="0.25">
      <c r="C6" s="5" t="s">
        <v>120</v>
      </c>
      <c r="D6" s="1"/>
      <c r="E6" s="1"/>
      <c r="F6" s="1"/>
    </row>
    <row r="7" spans="2:15" ht="9.6" customHeight="1" thickBot="1" x14ac:dyDescent="0.3">
      <c r="C7" s="1"/>
      <c r="D7" s="1"/>
      <c r="E7" s="1"/>
      <c r="F7" s="1"/>
    </row>
    <row r="8" spans="2:15" ht="16.5" thickBot="1" x14ac:dyDescent="0.3">
      <c r="C8" s="10" t="s">
        <v>39</v>
      </c>
      <c r="D8" s="317"/>
      <c r="E8" s="8"/>
      <c r="F8" s="197"/>
    </row>
    <row r="9" spans="2:15" ht="8.4499999999999993" customHeight="1" x14ac:dyDescent="0.25">
      <c r="C9" s="8"/>
      <c r="D9" s="7"/>
      <c r="E9" s="6"/>
      <c r="F9" s="6"/>
    </row>
    <row r="10" spans="2:15" ht="8.4499999999999993" customHeight="1" x14ac:dyDescent="0.25">
      <c r="C10" s="7"/>
      <c r="D10" s="7"/>
      <c r="E10" s="6"/>
      <c r="F10" s="6"/>
    </row>
    <row r="11" spans="2:15" x14ac:dyDescent="0.25">
      <c r="C11" s="7" t="s">
        <v>121</v>
      </c>
      <c r="D11" s="11"/>
      <c r="E11" s="12"/>
      <c r="F11" s="11"/>
    </row>
    <row r="12" spans="2:15" x14ac:dyDescent="0.25">
      <c r="C12" s="13" t="s">
        <v>122</v>
      </c>
      <c r="D12" s="14"/>
      <c r="E12" s="13" t="s">
        <v>41</v>
      </c>
      <c r="F12" s="14"/>
      <c r="K12" s="92"/>
    </row>
    <row r="13" spans="2:15" x14ac:dyDescent="0.25">
      <c r="C13" s="10"/>
      <c r="D13" s="15"/>
      <c r="E13" s="1"/>
      <c r="F13" s="1"/>
      <c r="K13" s="389"/>
      <c r="L13" s="389"/>
      <c r="M13" s="353"/>
      <c r="N13" s="353"/>
      <c r="O13" s="353"/>
    </row>
    <row r="14" spans="2:15" ht="36.6" customHeight="1" thickBot="1" x14ac:dyDescent="0.3">
      <c r="B14" s="257" t="s">
        <v>22</v>
      </c>
      <c r="C14" s="369" t="s">
        <v>10</v>
      </c>
      <c r="F14" s="258" t="s">
        <v>0</v>
      </c>
      <c r="G14" s="259" t="s">
        <v>52</v>
      </c>
      <c r="H14" s="259"/>
    </row>
    <row r="15" spans="2:15" ht="29.45" customHeight="1" x14ac:dyDescent="0.25">
      <c r="B15" s="260" t="s">
        <v>23</v>
      </c>
      <c r="C15" s="261" t="s">
        <v>133</v>
      </c>
      <c r="D15" s="261"/>
      <c r="E15" s="262" t="str">
        <f>"montants effectifs
compte de résultat exercice "&amp;D8</f>
        <v xml:space="preserve">montants effectifs
compte de résultat exercice </v>
      </c>
      <c r="F15" s="263"/>
      <c r="G15" s="403"/>
      <c r="H15" s="404"/>
      <c r="I15" s="405"/>
      <c r="K15" s="402"/>
      <c r="L15" s="402"/>
    </row>
    <row r="16" spans="2:15" ht="28.5" customHeight="1" thickBot="1" x14ac:dyDescent="0.3">
      <c r="B16" s="264" t="s">
        <v>23</v>
      </c>
      <c r="C16" s="414" t="s">
        <v>123</v>
      </c>
      <c r="D16" s="414"/>
      <c r="E16" s="265" t="str">
        <f>E15</f>
        <v xml:space="preserve">montants effectifs
compte de résultat exercice </v>
      </c>
      <c r="F16" s="266"/>
      <c r="G16" s="406"/>
      <c r="H16" s="407"/>
      <c r="I16" s="408"/>
      <c r="K16" s="2"/>
      <c r="L16" s="2"/>
    </row>
    <row r="17" spans="2:12" ht="15.75" thickBot="1" x14ac:dyDescent="0.3">
      <c r="B17" s="267"/>
      <c r="C17" s="268" t="s">
        <v>124</v>
      </c>
      <c r="D17" s="269"/>
      <c r="E17" s="269"/>
      <c r="F17" s="270">
        <f>SUM(F15:F16)</f>
        <v>0</v>
      </c>
      <c r="G17" s="409"/>
      <c r="H17" s="410"/>
      <c r="I17" s="411"/>
      <c r="K17" s="2"/>
      <c r="L17" s="2"/>
    </row>
    <row r="18" spans="2:12" ht="15.95" customHeight="1" x14ac:dyDescent="0.25">
      <c r="B18" s="271" t="s">
        <v>24</v>
      </c>
      <c r="C18" s="368" t="s">
        <v>125</v>
      </c>
      <c r="D18" s="273"/>
      <c r="E18" s="274" t="str">
        <f>"coûts théoriques exercice "&amp;D8</f>
        <v xml:space="preserve">coûts théoriques exercice </v>
      </c>
      <c r="F18" s="275"/>
      <c r="G18" s="403"/>
      <c r="H18" s="404"/>
      <c r="I18" s="405"/>
      <c r="K18" s="2"/>
      <c r="L18" s="2"/>
    </row>
    <row r="19" spans="2:12" ht="29.45" customHeight="1" x14ac:dyDescent="0.25">
      <c r="B19" s="276" t="s">
        <v>24</v>
      </c>
      <c r="C19" s="367" t="s">
        <v>126</v>
      </c>
      <c r="D19" s="277"/>
      <c r="E19" s="274" t="str">
        <f>E15</f>
        <v xml:space="preserve">montants effectifs
compte de résultat exercice </v>
      </c>
      <c r="F19" s="278"/>
      <c r="G19" s="415"/>
      <c r="H19" s="416"/>
      <c r="I19" s="417"/>
      <c r="K19" s="2"/>
      <c r="L19" s="2"/>
    </row>
    <row r="20" spans="2:12" ht="29.45" customHeight="1" x14ac:dyDescent="0.25">
      <c r="B20" s="264" t="s">
        <v>24</v>
      </c>
      <c r="C20" s="366" t="s">
        <v>127</v>
      </c>
      <c r="D20" s="279"/>
      <c r="E20" s="265" t="str">
        <f>E19</f>
        <v xml:space="preserve">montants effectifs
compte de résultat exercice </v>
      </c>
      <c r="F20" s="266"/>
      <c r="G20" s="415"/>
      <c r="H20" s="416"/>
      <c r="I20" s="417"/>
      <c r="K20" s="2"/>
      <c r="L20" s="2"/>
    </row>
    <row r="21" spans="2:12" x14ac:dyDescent="0.25">
      <c r="B21" s="280"/>
      <c r="C21" s="281" t="s">
        <v>128</v>
      </c>
      <c r="D21" s="282"/>
      <c r="E21" s="282"/>
      <c r="F21" s="283">
        <f>SUM(F18:F20)</f>
        <v>0</v>
      </c>
      <c r="G21" s="415"/>
      <c r="H21" s="416"/>
      <c r="I21" s="417"/>
      <c r="K21" s="2"/>
      <c r="L21" s="2"/>
    </row>
    <row r="22" spans="2:12" ht="28.5" customHeight="1" x14ac:dyDescent="0.25">
      <c r="B22" s="271" t="s">
        <v>24</v>
      </c>
      <c r="C22" s="272" t="s">
        <v>132</v>
      </c>
      <c r="D22" s="273"/>
      <c r="E22" s="284" t="str">
        <f>E15</f>
        <v xml:space="preserve">montants effectifs
compte de résultat exercice </v>
      </c>
      <c r="F22" s="278"/>
      <c r="G22" s="415"/>
      <c r="H22" s="416"/>
      <c r="I22" s="417"/>
      <c r="K22" s="2"/>
      <c r="L22" s="2"/>
    </row>
    <row r="23" spans="2:12" ht="27.6" customHeight="1" x14ac:dyDescent="0.25">
      <c r="B23" s="264" t="s">
        <v>24</v>
      </c>
      <c r="C23" s="366" t="s">
        <v>130</v>
      </c>
      <c r="D23" s="279"/>
      <c r="E23" s="265" t="str">
        <f>E22</f>
        <v xml:space="preserve">montants effectifs
compte de résultat exercice </v>
      </c>
      <c r="F23" s="278"/>
      <c r="G23" s="415"/>
      <c r="H23" s="416"/>
      <c r="I23" s="417"/>
      <c r="K23" s="2"/>
      <c r="L23" s="2"/>
    </row>
    <row r="24" spans="2:12" ht="15.75" thickBot="1" x14ac:dyDescent="0.3">
      <c r="B24" s="285"/>
      <c r="C24" s="286" t="s">
        <v>129</v>
      </c>
      <c r="D24" s="287"/>
      <c r="E24" s="287"/>
      <c r="F24" s="288">
        <f>SUM(F22:F23)</f>
        <v>0</v>
      </c>
      <c r="G24" s="406"/>
      <c r="H24" s="407"/>
      <c r="I24" s="408"/>
      <c r="K24" s="2"/>
      <c r="L24" s="2"/>
    </row>
    <row r="25" spans="2:12" ht="15.75" thickBot="1" x14ac:dyDescent="0.3">
      <c r="B25" s="267"/>
      <c r="C25" s="268" t="s">
        <v>131</v>
      </c>
      <c r="D25" s="269"/>
      <c r="E25" s="269"/>
      <c r="F25" s="289">
        <f>F24+F21</f>
        <v>0</v>
      </c>
      <c r="G25" s="409"/>
      <c r="H25" s="410"/>
      <c r="I25" s="411"/>
      <c r="K25" s="2"/>
      <c r="L25" s="2"/>
    </row>
    <row r="26" spans="2:12" ht="15.75" thickBot="1" x14ac:dyDescent="0.3">
      <c r="B26" s="267" t="s">
        <v>25</v>
      </c>
      <c r="C26" s="268" t="str">
        <f>"Excédent de couverture (+) / découvert de couverture (-) de l'exercice comptable "&amp;D8</f>
        <v xml:space="preserve">Excédent de couverture (+) / découvert de couverture (-) de l'exercice comptable </v>
      </c>
      <c r="D26" s="269"/>
      <c r="E26" s="269"/>
      <c r="F26" s="289">
        <f>F17-F25</f>
        <v>0</v>
      </c>
      <c r="G26" s="418" t="str">
        <f>IF(F26=0,"",IF(F26&gt;0,"Ce montant doit être remboursé aux consommateurs finaux.","Ce montant peut être facturé aux consommateurs finaux."))</f>
        <v/>
      </c>
      <c r="H26" s="419"/>
      <c r="I26" s="420"/>
      <c r="K26" s="92"/>
      <c r="L26" s="2"/>
    </row>
    <row r="27" spans="2:12" x14ac:dyDescent="0.25">
      <c r="K27" s="2"/>
      <c r="L27" s="2"/>
    </row>
    <row r="28" spans="2:12" x14ac:dyDescent="0.25">
      <c r="K28" s="2"/>
      <c r="L28" s="2"/>
    </row>
    <row r="29" spans="2:12" ht="15.75" x14ac:dyDescent="0.25">
      <c r="B29" s="257" t="s">
        <v>26</v>
      </c>
      <c r="C29" s="370" t="s">
        <v>119</v>
      </c>
      <c r="K29" s="2"/>
      <c r="L29" s="2"/>
    </row>
    <row r="30" spans="2:12" ht="15.75" thickBot="1" x14ac:dyDescent="0.3">
      <c r="B30" s="74" t="s">
        <v>72</v>
      </c>
      <c r="E30" s="290" t="s">
        <v>145</v>
      </c>
      <c r="F30" s="290" t="s">
        <v>0</v>
      </c>
      <c r="G30" s="291" t="s">
        <v>52</v>
      </c>
      <c r="H30" s="259"/>
      <c r="K30" s="2"/>
      <c r="L30" s="2"/>
    </row>
    <row r="31" spans="2:12" ht="15.75" thickBot="1" x14ac:dyDescent="0.3">
      <c r="B31" s="427" t="s">
        <v>84</v>
      </c>
      <c r="C31" s="428"/>
      <c r="D31" s="429"/>
      <c r="E31" s="292"/>
      <c r="F31" s="293"/>
      <c r="G31" s="409"/>
      <c r="H31" s="410"/>
      <c r="I31" s="411"/>
      <c r="K31" s="2"/>
      <c r="L31" s="2"/>
    </row>
    <row r="32" spans="2:12" x14ac:dyDescent="0.25">
      <c r="K32" s="2"/>
      <c r="L32" s="2"/>
    </row>
    <row r="33" spans="2:12" ht="15.75" x14ac:dyDescent="0.25">
      <c r="B33" s="294" t="s">
        <v>27</v>
      </c>
      <c r="C33" s="370" t="s">
        <v>118</v>
      </c>
      <c r="K33" s="2"/>
      <c r="L33" s="2"/>
    </row>
    <row r="34" spans="2:12" ht="15.75" thickBot="1" x14ac:dyDescent="0.3">
      <c r="B34" s="74" t="s">
        <v>72</v>
      </c>
      <c r="F34" s="290" t="s">
        <v>0</v>
      </c>
      <c r="G34" s="259" t="s">
        <v>52</v>
      </c>
      <c r="H34" s="259"/>
      <c r="K34" s="2"/>
      <c r="L34" s="2"/>
    </row>
    <row r="35" spans="2:12" x14ac:dyDescent="0.25">
      <c r="B35" s="430"/>
      <c r="C35" s="431"/>
      <c r="D35" s="431"/>
      <c r="E35" s="432"/>
      <c r="F35" s="325"/>
      <c r="G35" s="403"/>
      <c r="H35" s="404"/>
      <c r="I35" s="405"/>
      <c r="K35" s="2"/>
      <c r="L35" s="2"/>
    </row>
    <row r="36" spans="2:12" ht="15.75" thickBot="1" x14ac:dyDescent="0.3">
      <c r="B36" s="433"/>
      <c r="C36" s="434"/>
      <c r="D36" s="434"/>
      <c r="E36" s="435"/>
      <c r="F36" s="324"/>
      <c r="G36" s="406"/>
      <c r="H36" s="407"/>
      <c r="I36" s="408"/>
      <c r="K36" s="2"/>
      <c r="L36" s="2"/>
    </row>
    <row r="37" spans="2:12" ht="15.75" thickBot="1" x14ac:dyDescent="0.3">
      <c r="B37" s="267" t="s">
        <v>25</v>
      </c>
      <c r="C37" s="268" t="s">
        <v>72</v>
      </c>
      <c r="D37" s="269"/>
      <c r="E37" s="269"/>
      <c r="F37" s="295">
        <f>F35+F36</f>
        <v>0</v>
      </c>
      <c r="G37" s="422"/>
      <c r="H37" s="423"/>
      <c r="I37" s="424"/>
      <c r="K37" s="92"/>
      <c r="L37" s="2"/>
    </row>
    <row r="38" spans="2:12" x14ac:dyDescent="0.25">
      <c r="B38" s="45"/>
      <c r="K38" s="2"/>
      <c r="L38" s="2"/>
    </row>
    <row r="39" spans="2:12" ht="15.75" thickBot="1" x14ac:dyDescent="0.3">
      <c r="B39" s="74" t="s">
        <v>72</v>
      </c>
      <c r="F39" s="290" t="s">
        <v>0</v>
      </c>
      <c r="K39" s="2"/>
      <c r="L39" s="2"/>
    </row>
    <row r="40" spans="2:12" ht="16.5" thickBot="1" x14ac:dyDescent="0.3">
      <c r="B40" s="436" t="s">
        <v>75</v>
      </c>
      <c r="C40" s="437"/>
      <c r="D40" s="296"/>
      <c r="E40" s="296"/>
      <c r="F40" s="334">
        <f>F26+F31+F37</f>
        <v>0</v>
      </c>
      <c r="G40" s="422" t="str">
        <f>IF(F40=0,"",IF(F40&gt;0,"Ce montant doit être remboursé aux consommateurs finaux.","Ce montant peut être facturé aux consommateurs finaux."))</f>
        <v/>
      </c>
      <c r="H40" s="423"/>
      <c r="I40" s="424"/>
      <c r="K40" s="92"/>
      <c r="L40" s="2"/>
    </row>
    <row r="41" spans="2:12" x14ac:dyDescent="0.25">
      <c r="K41" s="2"/>
      <c r="L41" s="2"/>
    </row>
    <row r="42" spans="2:12" ht="15.75" thickBot="1" x14ac:dyDescent="0.3">
      <c r="E42" s="236" t="s">
        <v>17</v>
      </c>
      <c r="K42" s="2"/>
      <c r="L42" s="2"/>
    </row>
    <row r="43" spans="2:12" ht="15.75" thickBot="1" x14ac:dyDescent="0.3">
      <c r="B43" s="412" t="s">
        <v>144</v>
      </c>
      <c r="C43" s="413"/>
      <c r="D43" s="297">
        <f>D2</f>
        <v>2</v>
      </c>
      <c r="E43" s="298"/>
      <c r="K43" s="2"/>
      <c r="L43" s="2"/>
    </row>
    <row r="44" spans="2:12" x14ac:dyDescent="0.25">
      <c r="K44" s="2"/>
      <c r="L44" s="2"/>
    </row>
    <row r="45" spans="2:12" x14ac:dyDescent="0.25">
      <c r="K45" s="2"/>
      <c r="L45" s="2"/>
    </row>
    <row r="50" spans="1:30" s="79" customFormat="1" ht="15" customHeight="1" x14ac:dyDescent="0.25">
      <c r="A50" s="200"/>
      <c r="B50" s="82"/>
      <c r="C50" s="87"/>
      <c r="D50" s="87"/>
      <c r="E50" s="87"/>
      <c r="F50" s="87"/>
      <c r="G50" s="87"/>
      <c r="H50" s="87"/>
      <c r="I50" s="87"/>
      <c r="J50" s="87"/>
      <c r="K50" s="87"/>
      <c r="L50" s="87"/>
      <c r="M50" s="87"/>
      <c r="N50" s="87"/>
      <c r="O50" s="200"/>
      <c r="P50" s="200"/>
      <c r="Q50" s="200"/>
      <c r="R50" s="200"/>
      <c r="S50" s="200"/>
      <c r="T50" s="200"/>
      <c r="U50" s="200"/>
      <c r="V50" s="200"/>
      <c r="W50" s="200"/>
      <c r="X50" s="200"/>
      <c r="Y50" s="200"/>
      <c r="Z50" s="200"/>
      <c r="AA50" s="200"/>
      <c r="AB50" s="200"/>
      <c r="AC50" s="200"/>
      <c r="AD50" s="200"/>
    </row>
    <row r="51" spans="1:30" s="153" customFormat="1" ht="28.5" customHeight="1" x14ac:dyDescent="0.25">
      <c r="A51" s="88" t="s">
        <v>182</v>
      </c>
      <c r="B51" s="336"/>
      <c r="C51" s="151"/>
      <c r="D51" s="151"/>
      <c r="E51" s="151"/>
      <c r="F51" s="151"/>
      <c r="G51" s="151"/>
      <c r="H51" s="151"/>
      <c r="I51" s="152"/>
      <c r="J51" s="151"/>
      <c r="K51" s="151"/>
      <c r="L51" s="151"/>
      <c r="M51" s="151"/>
      <c r="N51" s="151"/>
      <c r="O51" s="151"/>
      <c r="P51" s="151"/>
      <c r="Q51" s="151"/>
      <c r="R51" s="151"/>
      <c r="S51" s="151"/>
      <c r="T51" s="151"/>
      <c r="U51" s="151"/>
      <c r="V51" s="151"/>
      <c r="W51" s="151"/>
    </row>
    <row r="52" spans="1:30" s="91" customFormat="1" ht="12.95" customHeight="1" x14ac:dyDescent="0.25">
      <c r="A52" s="147"/>
      <c r="H52" s="150"/>
    </row>
    <row r="53" spans="1:30" ht="29.1" customHeight="1" x14ac:dyDescent="0.25">
      <c r="B53" s="421" t="s">
        <v>136</v>
      </c>
      <c r="C53" s="421"/>
      <c r="G53" s="315">
        <v>4</v>
      </c>
      <c r="J53" s="141" t="s">
        <v>146</v>
      </c>
      <c r="N53" s="141" t="s">
        <v>81</v>
      </c>
      <c r="O53" s="2"/>
      <c r="P53" s="2"/>
      <c r="Q53" s="92"/>
      <c r="R53" s="141" t="s">
        <v>147</v>
      </c>
      <c r="S53" s="93"/>
      <c r="T53" s="2"/>
      <c r="U53" s="2"/>
      <c r="V53" s="141" t="s">
        <v>148</v>
      </c>
      <c r="W53" s="2"/>
    </row>
    <row r="54" spans="1:30" s="79" customFormat="1" ht="15" customHeight="1" x14ac:dyDescent="0.25">
      <c r="B54" s="87"/>
      <c r="C54"/>
      <c r="D54" s="119"/>
      <c r="E54" s="93"/>
      <c r="F54" s="85"/>
      <c r="G54" s="12" t="s">
        <v>20</v>
      </c>
      <c r="H54" s="85"/>
      <c r="I54" s="236"/>
      <c r="J54" s="85"/>
      <c r="K54" s="236" t="s">
        <v>19</v>
      </c>
      <c r="L54" s="92"/>
      <c r="M54" s="92"/>
      <c r="N54" s="92"/>
      <c r="O54" s="236" t="s">
        <v>18</v>
      </c>
      <c r="P54" s="92"/>
      <c r="Q54" s="92"/>
      <c r="R54" s="92"/>
      <c r="S54" s="236" t="s">
        <v>21</v>
      </c>
      <c r="T54" s="8"/>
      <c r="U54" s="2"/>
      <c r="V54" s="2"/>
      <c r="W54" s="2"/>
    </row>
    <row r="55" spans="1:30" ht="44.25" customHeight="1" thickBot="1" x14ac:dyDescent="0.3">
      <c r="D55" s="362" t="s">
        <v>76</v>
      </c>
      <c r="G55" s="236" t="s">
        <v>17</v>
      </c>
      <c r="K55" s="236" t="s">
        <v>17</v>
      </c>
      <c r="L55" s="92"/>
      <c r="M55" s="92"/>
      <c r="N55" s="92"/>
      <c r="O55" s="166" t="s">
        <v>17</v>
      </c>
      <c r="P55" s="92"/>
      <c r="Q55" s="92"/>
      <c r="R55" s="92"/>
      <c r="S55" s="166" t="s">
        <v>17</v>
      </c>
      <c r="T55" s="8"/>
      <c r="U55" s="8"/>
      <c r="V55" s="8"/>
      <c r="W55" s="2"/>
    </row>
    <row r="56" spans="1:30" ht="16.5" thickBot="1" x14ac:dyDescent="0.3">
      <c r="B56" s="440" t="s">
        <v>30</v>
      </c>
      <c r="C56" s="440"/>
      <c r="D56" s="75">
        <v>1</v>
      </c>
      <c r="E56" s="12">
        <v>2</v>
      </c>
      <c r="F56" s="12">
        <v>3</v>
      </c>
      <c r="G56" s="140"/>
      <c r="H56" s="94">
        <v>5</v>
      </c>
      <c r="I56" s="94">
        <v>6</v>
      </c>
      <c r="J56" s="94">
        <v>7</v>
      </c>
      <c r="K56" s="140"/>
      <c r="L56" s="92"/>
      <c r="M56" s="12">
        <v>8</v>
      </c>
      <c r="N56" s="92"/>
      <c r="O56" s="140"/>
      <c r="P56" s="92"/>
      <c r="Q56" s="92"/>
      <c r="R56" s="92"/>
      <c r="S56" s="140"/>
      <c r="T56" s="8"/>
      <c r="U56" s="8"/>
      <c r="V56" s="8"/>
      <c r="W56" s="12"/>
    </row>
    <row r="57" spans="1:30" ht="30.75" customHeight="1" x14ac:dyDescent="0.25">
      <c r="B57" s="454"/>
      <c r="C57" s="455"/>
      <c r="D57" s="95" t="s">
        <v>77</v>
      </c>
      <c r="E57" s="95" t="s">
        <v>102</v>
      </c>
      <c r="F57" s="95" t="s">
        <v>79</v>
      </c>
      <c r="G57" s="95" t="s">
        <v>85</v>
      </c>
      <c r="H57" s="95" t="s">
        <v>79</v>
      </c>
      <c r="I57" s="96" t="s">
        <v>88</v>
      </c>
      <c r="J57" s="170" t="s">
        <v>90</v>
      </c>
      <c r="K57" s="121" t="s">
        <v>85</v>
      </c>
      <c r="L57" s="97" t="s">
        <v>79</v>
      </c>
      <c r="M57" s="96" t="s">
        <v>88</v>
      </c>
      <c r="N57" s="175" t="s">
        <v>95</v>
      </c>
      <c r="O57" s="121" t="s">
        <v>85</v>
      </c>
      <c r="P57" s="97" t="s">
        <v>79</v>
      </c>
      <c r="Q57" s="98" t="s">
        <v>88</v>
      </c>
      <c r="R57" s="175" t="s">
        <v>95</v>
      </c>
      <c r="S57" s="121" t="s">
        <v>85</v>
      </c>
      <c r="T57" s="97" t="s">
        <v>79</v>
      </c>
      <c r="U57" s="98" t="s">
        <v>88</v>
      </c>
      <c r="V57" s="304" t="s">
        <v>99</v>
      </c>
      <c r="W57" s="99"/>
    </row>
    <row r="58" spans="1:30" ht="26.1" customHeight="1" x14ac:dyDescent="0.25">
      <c r="B58" s="456"/>
      <c r="C58" s="457"/>
      <c r="D58" s="168" t="s">
        <v>78</v>
      </c>
      <c r="E58" s="363">
        <v>2023</v>
      </c>
      <c r="F58" s="102"/>
      <c r="G58" s="103" t="s">
        <v>86</v>
      </c>
      <c r="H58" s="103" t="s">
        <v>87</v>
      </c>
      <c r="I58" s="167" t="s">
        <v>89</v>
      </c>
      <c r="J58" s="171" t="s">
        <v>91</v>
      </c>
      <c r="K58" s="303" t="s">
        <v>86</v>
      </c>
      <c r="L58" s="105" t="s">
        <v>92</v>
      </c>
      <c r="M58" s="104" t="s">
        <v>93</v>
      </c>
      <c r="N58" s="176" t="s">
        <v>91</v>
      </c>
      <c r="O58" s="303" t="s">
        <v>86</v>
      </c>
      <c r="P58" s="105" t="s">
        <v>96</v>
      </c>
      <c r="Q58" s="106" t="s">
        <v>94</v>
      </c>
      <c r="R58" s="176" t="s">
        <v>91</v>
      </c>
      <c r="S58" s="303" t="s">
        <v>86</v>
      </c>
      <c r="T58" s="105" t="s">
        <v>97</v>
      </c>
      <c r="U58" s="106" t="s">
        <v>98</v>
      </c>
      <c r="V58" s="305" t="s">
        <v>100</v>
      </c>
      <c r="W58" s="365" t="s">
        <v>52</v>
      </c>
    </row>
    <row r="59" spans="1:30" ht="14.1" customHeight="1" thickBot="1" x14ac:dyDescent="0.3">
      <c r="B59" s="458"/>
      <c r="C59" s="459"/>
      <c r="D59" s="102" t="s">
        <v>0</v>
      </c>
      <c r="E59" s="101" t="s">
        <v>0</v>
      </c>
      <c r="F59" s="102" t="s">
        <v>0</v>
      </c>
      <c r="G59" s="102" t="s">
        <v>0</v>
      </c>
      <c r="H59" s="102" t="s">
        <v>0</v>
      </c>
      <c r="I59" s="104" t="s">
        <v>0</v>
      </c>
      <c r="J59" s="172" t="s">
        <v>0</v>
      </c>
      <c r="K59" s="169" t="s">
        <v>0</v>
      </c>
      <c r="L59" s="109" t="s">
        <v>0</v>
      </c>
      <c r="M59" s="104" t="s">
        <v>0</v>
      </c>
      <c r="N59" s="177" t="s">
        <v>0</v>
      </c>
      <c r="O59" s="174" t="s">
        <v>0</v>
      </c>
      <c r="P59" s="109" t="s">
        <v>0</v>
      </c>
      <c r="Q59" s="106" t="s">
        <v>0</v>
      </c>
      <c r="R59" s="177" t="s">
        <v>0</v>
      </c>
      <c r="S59" s="169" t="s">
        <v>0</v>
      </c>
      <c r="T59" s="109" t="s">
        <v>0</v>
      </c>
      <c r="U59" s="132" t="s">
        <v>0</v>
      </c>
      <c r="V59" s="306" t="s">
        <v>0</v>
      </c>
      <c r="W59" s="110"/>
      <c r="Y59" s="382"/>
    </row>
    <row r="60" spans="1:30" ht="27.95" customHeight="1" thickBot="1" x14ac:dyDescent="0.3">
      <c r="B60" s="445" t="s">
        <v>135</v>
      </c>
      <c r="C60" s="453"/>
      <c r="D60" s="112"/>
      <c r="E60" s="112"/>
      <c r="F60" s="113">
        <f>E60+D60</f>
        <v>0</v>
      </c>
      <c r="G60" s="114">
        <f>F60*(G56/100)</f>
        <v>0</v>
      </c>
      <c r="H60" s="113">
        <f>G60+F60</f>
        <v>0</v>
      </c>
      <c r="I60" s="112"/>
      <c r="J60" s="173">
        <f>H60+I60</f>
        <v>0</v>
      </c>
      <c r="K60" s="146">
        <f>J60*(K56/100)</f>
        <v>0</v>
      </c>
      <c r="L60" s="128">
        <f>K60+J60</f>
        <v>0</v>
      </c>
      <c r="M60" s="142"/>
      <c r="N60" s="173">
        <f>L60+M60</f>
        <v>0</v>
      </c>
      <c r="O60" s="146">
        <f>N60*(O56/100)</f>
        <v>0</v>
      </c>
      <c r="P60" s="128">
        <f>O60+N60</f>
        <v>0</v>
      </c>
      <c r="Q60" s="130">
        <f>IF(Q61&lt;ABS(P60),(-P60-Q61)/2,0)</f>
        <v>0</v>
      </c>
      <c r="R60" s="173">
        <f>P60+Q60+Q61</f>
        <v>0</v>
      </c>
      <c r="S60" s="146">
        <f>R60*($S$56/100)</f>
        <v>0</v>
      </c>
      <c r="T60" s="310">
        <f>S60+R60</f>
        <v>0</v>
      </c>
      <c r="U60" s="134">
        <f>-T60-U61</f>
        <v>0</v>
      </c>
      <c r="V60" s="307">
        <f>T60+U60+U61+V61</f>
        <v>0</v>
      </c>
      <c r="W60" s="182"/>
      <c r="Y60" s="353"/>
    </row>
    <row r="61" spans="1:30" x14ac:dyDescent="0.25">
      <c r="B61" s="451" t="s">
        <v>134</v>
      </c>
      <c r="C61" s="452"/>
      <c r="O61" s="2"/>
      <c r="P61" s="390"/>
      <c r="Q61" s="219">
        <v>0</v>
      </c>
      <c r="R61" s="143"/>
      <c r="S61" s="2"/>
      <c r="T61" s="2"/>
      <c r="U61" s="219">
        <v>0</v>
      </c>
      <c r="V61" s="219"/>
      <c r="W61" s="347">
        <f>T60+U60+U61</f>
        <v>0</v>
      </c>
    </row>
    <row r="62" spans="1:30" ht="23.1" customHeight="1" x14ac:dyDescent="0.25">
      <c r="D62" s="2"/>
      <c r="F62" s="2"/>
      <c r="G62" s="2"/>
      <c r="K62" s="2"/>
      <c r="O62" s="2"/>
      <c r="P62" s="1"/>
      <c r="Q62" s="160" t="s">
        <v>134</v>
      </c>
      <c r="R62" s="2"/>
      <c r="S62" s="2"/>
      <c r="T62" s="1"/>
      <c r="U62" s="160" t="s">
        <v>134</v>
      </c>
      <c r="V62" s="160" t="s">
        <v>134</v>
      </c>
      <c r="W62" s="2"/>
    </row>
    <row r="63" spans="1:30" ht="12.95" customHeight="1" thickBot="1" x14ac:dyDescent="0.3">
      <c r="O63" s="1"/>
      <c r="P63" s="1"/>
      <c r="Q63" s="164"/>
      <c r="R63" s="2"/>
      <c r="S63" s="2"/>
      <c r="T63" s="1"/>
      <c r="U63" s="164"/>
      <c r="V63" s="164"/>
      <c r="W63" s="2"/>
    </row>
    <row r="64" spans="1:30" ht="14.1" customHeight="1" thickBot="1" x14ac:dyDescent="0.3">
      <c r="B64" s="449" t="s">
        <v>151</v>
      </c>
      <c r="C64" s="450"/>
      <c r="D64" s="329"/>
      <c r="E64" s="330"/>
      <c r="F64" s="180">
        <f>E64+D64</f>
        <v>0</v>
      </c>
      <c r="G64" s="253">
        <f>F64*($G$56/100)</f>
        <v>0</v>
      </c>
      <c r="H64" s="128">
        <f>F64+G64</f>
        <v>0</v>
      </c>
      <c r="I64" s="130"/>
      <c r="J64" s="178">
        <f>H64+I64</f>
        <v>0</v>
      </c>
      <c r="K64" s="146">
        <f>J64*($K$56/100)</f>
        <v>0</v>
      </c>
      <c r="L64" s="128">
        <f>K64+J64</f>
        <v>0</v>
      </c>
      <c r="M64" s="130"/>
      <c r="N64" s="173">
        <f>L64+M64</f>
        <v>0</v>
      </c>
      <c r="O64" s="146">
        <f>N64*($O$56/100)</f>
        <v>0</v>
      </c>
      <c r="P64" s="128">
        <f>O64+N64</f>
        <v>0</v>
      </c>
      <c r="Q64" s="130">
        <f>IF(Q65&lt;ABS(P64),(-P64-Q65)/2,0)</f>
        <v>0</v>
      </c>
      <c r="R64" s="173">
        <f>P64+Q64+Q65</f>
        <v>0</v>
      </c>
      <c r="S64" s="146">
        <f>R64*($S$56/100)</f>
        <v>0</v>
      </c>
      <c r="T64" s="128">
        <f>S64+R64</f>
        <v>0</v>
      </c>
      <c r="U64" s="133">
        <f>-T64-U65</f>
        <v>0</v>
      </c>
      <c r="V64" s="307">
        <f>T64+U64+U65+V65</f>
        <v>0</v>
      </c>
      <c r="W64" s="182"/>
    </row>
    <row r="65" spans="2:23" x14ac:dyDescent="0.25">
      <c r="B65" s="451" t="s">
        <v>134</v>
      </c>
      <c r="C65" s="452"/>
      <c r="E65" s="2"/>
      <c r="G65" s="2"/>
      <c r="H65" s="2"/>
      <c r="I65" s="2"/>
      <c r="J65" s="2"/>
      <c r="K65" s="2"/>
      <c r="L65" s="2"/>
      <c r="M65" s="2"/>
      <c r="N65" s="2"/>
      <c r="O65" s="2"/>
      <c r="P65" s="2"/>
      <c r="Q65" s="219">
        <v>0</v>
      </c>
      <c r="R65" s="2"/>
      <c r="S65" s="2"/>
      <c r="T65" s="2"/>
      <c r="U65" s="219">
        <v>0</v>
      </c>
      <c r="V65" s="219"/>
      <c r="W65" s="347">
        <f>T64+U64+U65</f>
        <v>0</v>
      </c>
    </row>
    <row r="66" spans="2:23" ht="23.45" customHeight="1" x14ac:dyDescent="0.25">
      <c r="G66" s="2"/>
      <c r="H66" s="2"/>
      <c r="I66" s="2"/>
      <c r="J66" s="2"/>
      <c r="K66" s="2"/>
      <c r="L66" s="2"/>
      <c r="M66" s="2"/>
      <c r="N66" s="2"/>
      <c r="O66" s="2"/>
      <c r="P66" s="2"/>
      <c r="Q66" s="160" t="s">
        <v>134</v>
      </c>
      <c r="R66" s="2"/>
      <c r="S66" s="2"/>
      <c r="T66" s="2"/>
      <c r="U66" s="160" t="s">
        <v>134</v>
      </c>
      <c r="V66" s="160" t="s">
        <v>134</v>
      </c>
      <c r="W66" s="2"/>
    </row>
    <row r="67" spans="2:23" ht="15.75" thickBot="1" x14ac:dyDescent="0.3"/>
    <row r="68" spans="2:23" ht="14.1" customHeight="1" thickBot="1" x14ac:dyDescent="0.3">
      <c r="B68" s="449" t="s">
        <v>152</v>
      </c>
      <c r="C68" s="450"/>
      <c r="D68" s="329"/>
      <c r="E68" s="330"/>
      <c r="F68" s="180">
        <f>E68+D68</f>
        <v>0</v>
      </c>
      <c r="G68" s="253">
        <f>F68*($G$56/100)</f>
        <v>0</v>
      </c>
      <c r="H68" s="128">
        <f>F68+G68</f>
        <v>0</v>
      </c>
      <c r="I68" s="130"/>
      <c r="J68" s="178">
        <f>H68+I68</f>
        <v>0</v>
      </c>
      <c r="K68" s="146">
        <f>J68*($K$56/100)</f>
        <v>0</v>
      </c>
      <c r="L68" s="128">
        <f>K68+J68</f>
        <v>0</v>
      </c>
      <c r="M68" s="130"/>
      <c r="N68" s="173">
        <f>L68+M68</f>
        <v>0</v>
      </c>
      <c r="O68" s="146">
        <f>N68*($O$56/100)</f>
        <v>0</v>
      </c>
      <c r="P68" s="128">
        <f>O68+N68</f>
        <v>0</v>
      </c>
      <c r="Q68" s="130">
        <f>IF(Q69&lt;ABS(P68),(-P68-Q69)/2,0)</f>
        <v>0</v>
      </c>
      <c r="R68" s="173">
        <f>P68+Q68+Q69</f>
        <v>0</v>
      </c>
      <c r="S68" s="146">
        <f>R68*($S$56/100)</f>
        <v>0</v>
      </c>
      <c r="T68" s="128">
        <f>S68+R68</f>
        <v>0</v>
      </c>
      <c r="U68" s="133">
        <f>-T68-U69</f>
        <v>0</v>
      </c>
      <c r="V68" s="307">
        <f>T68+U68+U69+V69</f>
        <v>0</v>
      </c>
      <c r="W68" s="182"/>
    </row>
    <row r="69" spans="2:23" x14ac:dyDescent="0.25">
      <c r="B69" s="451" t="s">
        <v>134</v>
      </c>
      <c r="C69" s="452"/>
      <c r="G69" s="2"/>
      <c r="H69" s="2"/>
      <c r="I69" s="2"/>
      <c r="J69" s="2"/>
      <c r="K69" s="2"/>
      <c r="L69" s="2"/>
      <c r="M69" s="2"/>
      <c r="N69" s="2"/>
      <c r="O69" s="2"/>
      <c r="P69" s="2"/>
      <c r="Q69" s="219">
        <v>0</v>
      </c>
      <c r="R69" s="2"/>
      <c r="S69" s="2"/>
      <c r="T69" s="2"/>
      <c r="U69" s="219">
        <v>0</v>
      </c>
      <c r="V69" s="219"/>
      <c r="W69" s="347">
        <f>T68+U68+U69</f>
        <v>0</v>
      </c>
    </row>
    <row r="70" spans="2:23" ht="23.45" customHeight="1" x14ac:dyDescent="0.25">
      <c r="G70" s="2"/>
      <c r="H70" s="2"/>
      <c r="I70" s="2"/>
      <c r="J70" s="2"/>
      <c r="K70" s="2"/>
      <c r="L70" s="2"/>
      <c r="M70" s="2"/>
      <c r="N70" s="2"/>
      <c r="O70" s="2"/>
      <c r="P70" s="2"/>
      <c r="Q70" s="160" t="s">
        <v>134</v>
      </c>
      <c r="R70" s="2"/>
      <c r="S70" s="2"/>
      <c r="T70" s="2"/>
      <c r="U70" s="160" t="s">
        <v>134</v>
      </c>
      <c r="V70" s="160" t="s">
        <v>134</v>
      </c>
      <c r="W70" s="2"/>
    </row>
    <row r="71" spans="2:23" ht="15.75" thickBot="1" x14ac:dyDescent="0.3"/>
    <row r="72" spans="2:23" ht="14.1" customHeight="1" thickBot="1" x14ac:dyDescent="0.3">
      <c r="B72" s="449" t="s">
        <v>153</v>
      </c>
      <c r="C72" s="450"/>
      <c r="D72" s="329"/>
      <c r="E72" s="330"/>
      <c r="F72" s="180">
        <f>E72+D72</f>
        <v>0</v>
      </c>
      <c r="G72" s="253">
        <f>F72*($G$56/100)</f>
        <v>0</v>
      </c>
      <c r="H72" s="128">
        <f>F72+G72</f>
        <v>0</v>
      </c>
      <c r="I72" s="130"/>
      <c r="J72" s="178">
        <f>H72+I72</f>
        <v>0</v>
      </c>
      <c r="K72" s="146">
        <f>J72*($K$56/100)</f>
        <v>0</v>
      </c>
      <c r="L72" s="128">
        <f>K72+J72</f>
        <v>0</v>
      </c>
      <c r="M72" s="130"/>
      <c r="N72" s="173">
        <f>L72+M72</f>
        <v>0</v>
      </c>
      <c r="O72" s="146">
        <f>N72*($O$56/100)</f>
        <v>0</v>
      </c>
      <c r="P72" s="128">
        <f>O72+N72</f>
        <v>0</v>
      </c>
      <c r="Q72" s="130">
        <f>IF(Q73&lt;ABS(P72),(-P72-Q73)/2,0)</f>
        <v>0</v>
      </c>
      <c r="R72" s="173">
        <f>P72+Q72+Q73</f>
        <v>0</v>
      </c>
      <c r="S72" s="146">
        <f>R72*($S$56/100)</f>
        <v>0</v>
      </c>
      <c r="T72" s="128">
        <f>S72+R72</f>
        <v>0</v>
      </c>
      <c r="U72" s="133">
        <f>-T72-U73</f>
        <v>0</v>
      </c>
      <c r="V72" s="307">
        <f>T72+U72+U73+V73</f>
        <v>0</v>
      </c>
      <c r="W72" s="182"/>
    </row>
    <row r="73" spans="2:23" x14ac:dyDescent="0.25">
      <c r="B73" s="451" t="s">
        <v>134</v>
      </c>
      <c r="C73" s="452"/>
      <c r="G73" s="2"/>
      <c r="H73" s="2"/>
      <c r="I73" s="2"/>
      <c r="J73" s="2"/>
      <c r="K73" s="2"/>
      <c r="L73" s="2"/>
      <c r="M73" s="2"/>
      <c r="N73" s="2"/>
      <c r="O73" s="2"/>
      <c r="P73" s="2"/>
      <c r="Q73" s="219">
        <v>0</v>
      </c>
      <c r="R73" s="2"/>
      <c r="S73" s="2"/>
      <c r="T73" s="2"/>
      <c r="U73" s="219">
        <v>0</v>
      </c>
      <c r="V73" s="219"/>
      <c r="W73" s="347">
        <f>T72+U72+U73</f>
        <v>0</v>
      </c>
    </row>
    <row r="74" spans="2:23" ht="23.45" customHeight="1" x14ac:dyDescent="0.25">
      <c r="G74" s="2"/>
      <c r="H74" s="2"/>
      <c r="I74" s="2"/>
      <c r="J74" s="2"/>
      <c r="K74" s="2"/>
      <c r="L74" s="2"/>
      <c r="M74" s="2"/>
      <c r="N74" s="2"/>
      <c r="O74" s="2"/>
      <c r="P74" s="2"/>
      <c r="Q74" s="160" t="s">
        <v>134</v>
      </c>
      <c r="R74" s="2"/>
      <c r="S74" s="2"/>
      <c r="T74" s="2"/>
      <c r="U74" s="160" t="s">
        <v>134</v>
      </c>
      <c r="V74" s="160" t="s">
        <v>134</v>
      </c>
      <c r="W74" s="2"/>
    </row>
    <row r="75" spans="2:23" ht="15.75" thickBot="1" x14ac:dyDescent="0.3"/>
    <row r="76" spans="2:23" ht="14.1" customHeight="1" thickBot="1" x14ac:dyDescent="0.3">
      <c r="B76" s="449" t="s">
        <v>154</v>
      </c>
      <c r="C76" s="450"/>
      <c r="D76" s="329"/>
      <c r="E76" s="330"/>
      <c r="F76" s="180">
        <f>E76+D76</f>
        <v>0</v>
      </c>
      <c r="G76" s="253">
        <f>F76*($G$56/100)</f>
        <v>0</v>
      </c>
      <c r="H76" s="128">
        <f>F76+G76</f>
        <v>0</v>
      </c>
      <c r="I76" s="130"/>
      <c r="J76" s="178">
        <f>H76+I76</f>
        <v>0</v>
      </c>
      <c r="K76" s="146">
        <f>J76*($K$56/100)</f>
        <v>0</v>
      </c>
      <c r="L76" s="128">
        <f>K76+J76</f>
        <v>0</v>
      </c>
      <c r="M76" s="130"/>
      <c r="N76" s="173">
        <f>L76+M76</f>
        <v>0</v>
      </c>
      <c r="O76" s="146">
        <f>N76*($O$56/100)</f>
        <v>0</v>
      </c>
      <c r="P76" s="128">
        <f>O76+N76</f>
        <v>0</v>
      </c>
      <c r="Q76" s="130">
        <f>IF(Q77&lt;ABS(P76),(-P76-Q77)/2,0)</f>
        <v>0</v>
      </c>
      <c r="R76" s="173">
        <f>P76+Q76+Q77</f>
        <v>0</v>
      </c>
      <c r="S76" s="146">
        <f>R76*($S$56/100)</f>
        <v>0</v>
      </c>
      <c r="T76" s="128">
        <f>S76+R76</f>
        <v>0</v>
      </c>
      <c r="U76" s="133">
        <f>-T76-U77</f>
        <v>0</v>
      </c>
      <c r="V76" s="307">
        <f>T76+U76+U77+V77</f>
        <v>0</v>
      </c>
      <c r="W76" s="182"/>
    </row>
    <row r="77" spans="2:23" x14ac:dyDescent="0.25">
      <c r="B77" s="451" t="s">
        <v>134</v>
      </c>
      <c r="C77" s="452"/>
      <c r="G77" s="2"/>
      <c r="H77" s="2"/>
      <c r="I77" s="2"/>
      <c r="J77" s="2"/>
      <c r="K77" s="2"/>
      <c r="L77" s="2"/>
      <c r="M77" s="2"/>
      <c r="N77" s="2"/>
      <c r="O77" s="2"/>
      <c r="P77" s="2"/>
      <c r="Q77" s="219">
        <v>0</v>
      </c>
      <c r="R77" s="2"/>
      <c r="S77" s="2"/>
      <c r="T77" s="2"/>
      <c r="U77" s="219">
        <v>0</v>
      </c>
      <c r="V77" s="219"/>
      <c r="W77" s="347">
        <f>T76+U76+U77</f>
        <v>0</v>
      </c>
    </row>
    <row r="78" spans="2:23" ht="23.45" customHeight="1" x14ac:dyDescent="0.25">
      <c r="G78" s="2"/>
      <c r="H78" s="2"/>
      <c r="I78" s="2"/>
      <c r="J78" s="2"/>
      <c r="K78" s="2"/>
      <c r="L78" s="2"/>
      <c r="M78" s="2"/>
      <c r="N78" s="2"/>
      <c r="O78" s="2"/>
      <c r="P78" s="2"/>
      <c r="Q78" s="160" t="s">
        <v>134</v>
      </c>
      <c r="R78" s="2"/>
      <c r="S78" s="2"/>
      <c r="T78" s="2"/>
      <c r="U78" s="160" t="s">
        <v>134</v>
      </c>
      <c r="V78" s="160" t="s">
        <v>134</v>
      </c>
      <c r="W78" s="2"/>
    </row>
    <row r="79" spans="2:23" ht="15.75" thickBot="1" x14ac:dyDescent="0.3"/>
    <row r="80" spans="2:23" ht="14.1" customHeight="1" thickBot="1" x14ac:dyDescent="0.3">
      <c r="B80" s="449" t="s">
        <v>155</v>
      </c>
      <c r="C80" s="450"/>
      <c r="D80" s="329"/>
      <c r="E80" s="330"/>
      <c r="F80" s="180">
        <f>E80+D80</f>
        <v>0</v>
      </c>
      <c r="G80" s="253">
        <f>F80*($G$56/100)</f>
        <v>0</v>
      </c>
      <c r="H80" s="128">
        <f>F80+G80</f>
        <v>0</v>
      </c>
      <c r="I80" s="130"/>
      <c r="J80" s="178">
        <f>H80+I80</f>
        <v>0</v>
      </c>
      <c r="K80" s="146">
        <f>J80*($K$56/100)</f>
        <v>0</v>
      </c>
      <c r="L80" s="128">
        <f>K80+J80</f>
        <v>0</v>
      </c>
      <c r="M80" s="130"/>
      <c r="N80" s="173">
        <f>L80+M80</f>
        <v>0</v>
      </c>
      <c r="O80" s="146">
        <f>N80*($O$56/100)</f>
        <v>0</v>
      </c>
      <c r="P80" s="128">
        <f>O80+N80</f>
        <v>0</v>
      </c>
      <c r="Q80" s="130">
        <f>IF(Q81&lt;ABS(P80),(-P80-Q81)/2,0)</f>
        <v>0</v>
      </c>
      <c r="R80" s="173">
        <f>P80+Q80+Q81</f>
        <v>0</v>
      </c>
      <c r="S80" s="146">
        <f>R80*($S$56/100)</f>
        <v>0</v>
      </c>
      <c r="T80" s="128">
        <f>S80+R80</f>
        <v>0</v>
      </c>
      <c r="U80" s="133">
        <f>-T80-U81</f>
        <v>0</v>
      </c>
      <c r="V80" s="307">
        <f>T80+U80+U81+V81</f>
        <v>0</v>
      </c>
      <c r="W80" s="182"/>
    </row>
    <row r="81" spans="1:23" x14ac:dyDescent="0.25">
      <c r="B81" s="451" t="s">
        <v>134</v>
      </c>
      <c r="C81" s="452"/>
      <c r="G81" s="2"/>
      <c r="H81" s="2"/>
      <c r="I81" s="2"/>
      <c r="J81" s="2"/>
      <c r="K81" s="2"/>
      <c r="L81" s="2"/>
      <c r="M81" s="2"/>
      <c r="N81" s="2"/>
      <c r="O81" s="2"/>
      <c r="P81" s="2"/>
      <c r="Q81" s="219">
        <v>0</v>
      </c>
      <c r="R81" s="2"/>
      <c r="S81" s="2"/>
      <c r="T81" s="2"/>
      <c r="U81" s="219">
        <v>0</v>
      </c>
      <c r="V81" s="219"/>
      <c r="W81" s="347">
        <f>T80+U80+U81</f>
        <v>0</v>
      </c>
    </row>
    <row r="82" spans="1:23" ht="23.45" customHeight="1" x14ac:dyDescent="0.25">
      <c r="G82" s="2"/>
      <c r="H82" s="2"/>
      <c r="I82" s="2"/>
      <c r="J82" s="2"/>
      <c r="K82" s="2"/>
      <c r="L82" s="2"/>
      <c r="M82" s="2"/>
      <c r="N82" s="2"/>
      <c r="O82" s="2"/>
      <c r="P82" s="2"/>
      <c r="Q82" s="160" t="s">
        <v>134</v>
      </c>
      <c r="R82" s="2"/>
      <c r="S82" s="2"/>
      <c r="T82" s="2"/>
      <c r="U82" s="160" t="s">
        <v>134</v>
      </c>
      <c r="V82" s="160" t="s">
        <v>134</v>
      </c>
      <c r="W82" s="2"/>
    </row>
    <row r="83" spans="1:23" ht="15.75" thickBot="1" x14ac:dyDescent="0.3"/>
    <row r="84" spans="1:23" ht="14.1" customHeight="1" thickBot="1" x14ac:dyDescent="0.3">
      <c r="B84" s="449" t="s">
        <v>156</v>
      </c>
      <c r="C84" s="450"/>
      <c r="D84" s="329"/>
      <c r="E84" s="330"/>
      <c r="F84" s="180">
        <f>E84+D84</f>
        <v>0</v>
      </c>
      <c r="G84" s="253">
        <f>F84*($G$56/100)</f>
        <v>0</v>
      </c>
      <c r="H84" s="128">
        <f>F84+G84</f>
        <v>0</v>
      </c>
      <c r="I84" s="130"/>
      <c r="J84" s="178">
        <f>H84+I84</f>
        <v>0</v>
      </c>
      <c r="K84" s="146">
        <f>J84*($K$56/100)</f>
        <v>0</v>
      </c>
      <c r="L84" s="128">
        <f>K84+J84</f>
        <v>0</v>
      </c>
      <c r="M84" s="130"/>
      <c r="N84" s="173">
        <f>L84+M84</f>
        <v>0</v>
      </c>
      <c r="O84" s="146">
        <f>N84*($O$56/100)</f>
        <v>0</v>
      </c>
      <c r="P84" s="128">
        <f>O84+N84</f>
        <v>0</v>
      </c>
      <c r="Q84" s="130">
        <f>IF(Q85&lt;ABS(P84),(-P84-Q85)/2,0)</f>
        <v>0</v>
      </c>
      <c r="R84" s="173">
        <f>P84+Q84+Q85</f>
        <v>0</v>
      </c>
      <c r="S84" s="146">
        <f>R84*($S$56/100)</f>
        <v>0</v>
      </c>
      <c r="T84" s="128">
        <f>S84+R84</f>
        <v>0</v>
      </c>
      <c r="U84" s="133">
        <f>-T84-U85</f>
        <v>0</v>
      </c>
      <c r="V84" s="307">
        <f>T84+U84+U85+V85</f>
        <v>0</v>
      </c>
      <c r="W84" s="182"/>
    </row>
    <row r="85" spans="1:23" x14ac:dyDescent="0.25">
      <c r="B85" s="451" t="s">
        <v>134</v>
      </c>
      <c r="C85" s="452"/>
      <c r="G85" s="2"/>
      <c r="H85" s="2"/>
      <c r="I85" s="2"/>
      <c r="J85" s="2"/>
      <c r="K85" s="2"/>
      <c r="L85" s="2"/>
      <c r="M85" s="2"/>
      <c r="N85" s="2"/>
      <c r="O85" s="2"/>
      <c r="P85" s="2"/>
      <c r="Q85" s="219">
        <v>0</v>
      </c>
      <c r="R85" s="2"/>
      <c r="S85" s="2"/>
      <c r="T85" s="2"/>
      <c r="U85" s="219">
        <v>0</v>
      </c>
      <c r="V85" s="219"/>
      <c r="W85" s="347">
        <f>T84+U84+U85</f>
        <v>0</v>
      </c>
    </row>
    <row r="86" spans="1:23" ht="23.45" customHeight="1" x14ac:dyDescent="0.25">
      <c r="G86" s="2"/>
      <c r="H86" s="2"/>
      <c r="I86" s="2"/>
      <c r="J86" s="2"/>
      <c r="K86" s="2"/>
      <c r="L86" s="2"/>
      <c r="M86" s="2"/>
      <c r="N86" s="2"/>
      <c r="O86" s="2"/>
      <c r="P86" s="2"/>
      <c r="Q86" s="160" t="s">
        <v>134</v>
      </c>
      <c r="R86" s="2"/>
      <c r="S86" s="2"/>
      <c r="T86" s="2"/>
      <c r="U86" s="160" t="s">
        <v>134</v>
      </c>
      <c r="V86" s="160" t="s">
        <v>134</v>
      </c>
      <c r="W86" s="2"/>
    </row>
    <row r="87" spans="1:23" ht="10.5" customHeight="1" x14ac:dyDescent="0.25">
      <c r="G87" s="2"/>
      <c r="H87" s="2"/>
      <c r="I87" s="164"/>
      <c r="J87" s="159"/>
      <c r="K87" s="2"/>
      <c r="L87" s="2"/>
      <c r="M87" s="164"/>
      <c r="N87" s="2"/>
      <c r="O87" s="2"/>
      <c r="P87" s="2"/>
      <c r="Q87" s="164"/>
      <c r="R87" s="2"/>
      <c r="S87" s="2"/>
      <c r="T87" s="2"/>
      <c r="U87" s="164"/>
      <c r="V87" s="164"/>
      <c r="W87" s="2"/>
    </row>
    <row r="88" spans="1:23" ht="15.95" customHeight="1" x14ac:dyDescent="0.25">
      <c r="A88" s="326"/>
      <c r="B88" s="438" t="s">
        <v>157</v>
      </c>
      <c r="C88" s="439" t="s">
        <v>1</v>
      </c>
      <c r="D88" s="318">
        <f>D64+D68+D72+D76+D80+D84-D60</f>
        <v>0</v>
      </c>
      <c r="E88" s="318">
        <f t="shared" ref="E88:H88" si="0">E64+E68+E72+E76+E80+E84-E60</f>
        <v>0</v>
      </c>
      <c r="F88" s="318">
        <f t="shared" si="0"/>
        <v>0</v>
      </c>
      <c r="G88" s="318">
        <f t="shared" si="0"/>
        <v>0</v>
      </c>
      <c r="H88" s="318">
        <f t="shared" si="0"/>
        <v>0</v>
      </c>
      <c r="I88" s="318">
        <f>I64+I68+I72+I76+I80+I84-I60</f>
        <v>0</v>
      </c>
      <c r="J88" s="318">
        <f t="shared" ref="J88" si="1">J64+J68+J72+J76+J80+J84-J60</f>
        <v>0</v>
      </c>
      <c r="K88" s="318">
        <f t="shared" ref="K88:L88" si="2">K64+K68+K72+K76+K80+K84-K60</f>
        <v>0</v>
      </c>
      <c r="L88" s="318">
        <f t="shared" si="2"/>
        <v>0</v>
      </c>
      <c r="M88" s="318">
        <f>M64+M68+M72+M76+M80+M84-M60</f>
        <v>0</v>
      </c>
      <c r="N88" s="318">
        <f t="shared" ref="N88:P88" si="3">N64+N68+N72+N76+N80+N84-N60</f>
        <v>0</v>
      </c>
      <c r="O88" s="318">
        <f t="shared" si="3"/>
        <v>0</v>
      </c>
      <c r="P88" s="318">
        <f t="shared" si="3"/>
        <v>0</v>
      </c>
      <c r="Q88" s="318">
        <f>Q64+Q68+Q72+Q76+Q80+Q84-Q60</f>
        <v>0</v>
      </c>
      <c r="R88" s="318">
        <f t="shared" ref="R88:T88" si="4">R64+R68+R72+R76+R80+R84-R60</f>
        <v>0</v>
      </c>
      <c r="S88" s="318">
        <f t="shared" si="4"/>
        <v>0</v>
      </c>
      <c r="T88" s="318">
        <f t="shared" si="4"/>
        <v>0</v>
      </c>
      <c r="U88" s="318">
        <f>U64+U68+U72+U76+U80+U84-U60</f>
        <v>0</v>
      </c>
      <c r="V88" s="318">
        <f>V64+V68+V72+V76+V80+V84-V60</f>
        <v>0</v>
      </c>
      <c r="W88" s="2"/>
    </row>
    <row r="89" spans="1:23" ht="15.95" customHeight="1" x14ac:dyDescent="0.25">
      <c r="A89" s="326"/>
      <c r="B89" s="327"/>
      <c r="C89" s="327"/>
      <c r="D89" s="328"/>
      <c r="E89" s="328"/>
      <c r="F89" s="328"/>
      <c r="G89" s="328"/>
      <c r="H89" s="328"/>
      <c r="I89" s="328"/>
      <c r="J89" s="328"/>
      <c r="K89" s="328"/>
      <c r="L89" s="328"/>
      <c r="M89" s="328"/>
      <c r="N89" s="328"/>
      <c r="O89" s="2"/>
      <c r="P89" s="2"/>
      <c r="Q89" s="318">
        <f>Q65+Q69+Q73+Q77+Q81+Q85-Q61</f>
        <v>0</v>
      </c>
      <c r="R89" s="2"/>
      <c r="S89" s="2"/>
      <c r="U89" s="318">
        <f>U65+U69+U73+U77+U81+U85-U61</f>
        <v>0</v>
      </c>
      <c r="V89" s="318">
        <f>V65+V69+V73+V77+V81+V85-V61</f>
        <v>0</v>
      </c>
      <c r="W89" s="2"/>
    </row>
    <row r="90" spans="1:23" ht="25.5" customHeight="1" x14ac:dyDescent="0.25">
      <c r="A90" s="326"/>
      <c r="B90" s="327"/>
      <c r="C90" s="327"/>
      <c r="D90" s="328"/>
      <c r="E90" s="328"/>
      <c r="F90" s="328"/>
      <c r="G90" s="328"/>
      <c r="H90" s="328"/>
      <c r="I90" s="328"/>
      <c r="J90" s="328"/>
      <c r="K90" s="328"/>
      <c r="L90" s="328"/>
      <c r="M90" s="328"/>
      <c r="N90" s="328"/>
      <c r="O90" s="2"/>
      <c r="P90" s="2"/>
      <c r="Q90" s="160" t="s">
        <v>134</v>
      </c>
      <c r="R90" s="2"/>
      <c r="S90" s="2"/>
      <c r="U90" s="160" t="s">
        <v>134</v>
      </c>
      <c r="V90" s="160" t="s">
        <v>134</v>
      </c>
      <c r="W90" s="2"/>
    </row>
    <row r="91" spans="1:23" s="2" customFormat="1" ht="14.25" x14ac:dyDescent="0.2">
      <c r="A91" s="200"/>
      <c r="B91" s="116"/>
      <c r="C91" s="45"/>
      <c r="D91" s="45"/>
      <c r="E91" s="45"/>
      <c r="F91" s="45"/>
      <c r="H91" s="45"/>
      <c r="I91" s="27"/>
      <c r="J91" s="27"/>
      <c r="K91" s="27"/>
      <c r="M91" s="1"/>
      <c r="N91" s="1"/>
      <c r="R91" s="1"/>
      <c r="T91" s="117"/>
    </row>
    <row r="92" spans="1:23" s="341" customFormat="1" ht="28.5" customHeight="1" x14ac:dyDescent="0.25">
      <c r="A92" s="88" t="s">
        <v>183</v>
      </c>
      <c r="B92" s="339"/>
      <c r="C92" s="339"/>
      <c r="D92" s="339"/>
      <c r="E92" s="339"/>
      <c r="F92" s="339"/>
      <c r="G92" s="339"/>
      <c r="H92" s="340"/>
      <c r="I92" s="339"/>
      <c r="J92" s="339"/>
      <c r="K92" s="339"/>
      <c r="L92" s="339"/>
      <c r="M92" s="339"/>
      <c r="N92" s="339"/>
      <c r="O92" s="339"/>
      <c r="P92" s="339"/>
      <c r="Q92" s="339"/>
      <c r="R92" s="339"/>
      <c r="S92" s="339"/>
      <c r="T92" s="339"/>
      <c r="U92" s="339"/>
      <c r="V92" s="339"/>
      <c r="W92" s="339"/>
    </row>
    <row r="94" spans="1:23" ht="28.5" customHeight="1" x14ac:dyDescent="0.25">
      <c r="B94" s="421" t="s">
        <v>136</v>
      </c>
      <c r="C94" s="421"/>
      <c r="F94" s="141" t="str">
        <f>"Fin "&amp; $D$8&amp;" / 
début "&amp; $D$8+1</f>
        <v>Fin  / 
début 1</v>
      </c>
      <c r="G94" s="91"/>
      <c r="H94" s="141" t="str">
        <f>"Fin "&amp; $D$8+1&amp;" / 
début "&amp; $D$8+2</f>
        <v>Fin 1 / 
début 2</v>
      </c>
      <c r="I94" s="91"/>
      <c r="J94" s="91"/>
      <c r="K94" s="91"/>
      <c r="L94" s="141" t="str">
        <f>"Fin "&amp; $D$8+2&amp;" / 
début "&amp; $D$8+3</f>
        <v>Fin 2 / 
début 3</v>
      </c>
      <c r="M94" s="91"/>
      <c r="N94" s="91"/>
      <c r="O94" s="91"/>
      <c r="P94" s="141" t="str">
        <f>"Fin "&amp; $D$8+3&amp;" / 
début "&amp; $D$8+4</f>
        <v>Fin 3 / 
début 4</v>
      </c>
      <c r="Q94" s="91"/>
      <c r="R94" s="91"/>
      <c r="S94" s="91"/>
    </row>
    <row r="95" spans="1:23" ht="15" customHeight="1" x14ac:dyDescent="0.25">
      <c r="F95" s="119"/>
      <c r="G95" s="157"/>
      <c r="H95" s="85"/>
      <c r="I95" s="236"/>
      <c r="J95" s="85"/>
      <c r="K95" s="79"/>
      <c r="L95" s="79"/>
      <c r="M95" s="236"/>
      <c r="N95" s="79"/>
      <c r="O95" s="79"/>
      <c r="P95" s="79"/>
      <c r="Q95" s="79"/>
      <c r="R95" s="79"/>
      <c r="S95" s="79"/>
    </row>
    <row r="96" spans="1:23" ht="15.6" customHeight="1" thickBot="1" x14ac:dyDescent="0.3">
      <c r="E96" s="236" t="s">
        <v>17</v>
      </c>
      <c r="F96" s="27"/>
      <c r="G96" s="236" t="s">
        <v>17</v>
      </c>
      <c r="H96" s="27"/>
      <c r="I96" s="2"/>
      <c r="J96" s="2"/>
      <c r="K96" s="236" t="s">
        <v>17</v>
      </c>
      <c r="L96" s="2"/>
      <c r="M96" s="2"/>
      <c r="N96" s="2"/>
      <c r="O96" s="236" t="s">
        <v>17</v>
      </c>
      <c r="P96" s="2"/>
      <c r="Q96" s="2"/>
      <c r="R96" s="2"/>
      <c r="S96" s="2"/>
    </row>
    <row r="97" spans="1:25" ht="15.6" customHeight="1" thickBot="1" x14ac:dyDescent="0.3">
      <c r="B97" s="440" t="s">
        <v>101</v>
      </c>
      <c r="C97" s="440"/>
      <c r="E97" s="140"/>
      <c r="F97" s="12"/>
      <c r="G97" s="140"/>
      <c r="H97" s="158"/>
      <c r="I97" s="235"/>
      <c r="J97" s="391"/>
      <c r="K97" s="140"/>
      <c r="L97" s="120"/>
      <c r="M97" s="120"/>
      <c r="N97" s="120"/>
      <c r="O97" s="140"/>
      <c r="P97" s="12"/>
      <c r="Q97" s="12"/>
      <c r="R97" s="12"/>
      <c r="S97" s="12"/>
      <c r="Y97" s="382"/>
    </row>
    <row r="98" spans="1:25" ht="28.5" customHeight="1" x14ac:dyDescent="0.25">
      <c r="B98" s="454"/>
      <c r="C98" s="455"/>
      <c r="D98" s="121" t="s">
        <v>149</v>
      </c>
      <c r="E98" s="97" t="s">
        <v>85</v>
      </c>
      <c r="F98" s="199" t="s">
        <v>104</v>
      </c>
      <c r="G98" s="121" t="s">
        <v>85</v>
      </c>
      <c r="H98" s="248" t="s">
        <v>104</v>
      </c>
      <c r="I98" s="237" t="s">
        <v>158</v>
      </c>
      <c r="J98" s="175" t="s">
        <v>95</v>
      </c>
      <c r="K98" s="121" t="s">
        <v>85</v>
      </c>
      <c r="L98" s="248" t="s">
        <v>104</v>
      </c>
      <c r="M98" s="237" t="s">
        <v>158</v>
      </c>
      <c r="N98" s="175" t="s">
        <v>95</v>
      </c>
      <c r="O98" s="121" t="s">
        <v>85</v>
      </c>
      <c r="P98" s="248" t="s">
        <v>104</v>
      </c>
      <c r="Q98" s="237" t="s">
        <v>158</v>
      </c>
      <c r="R98" s="304" t="s">
        <v>99</v>
      </c>
      <c r="S98" s="99"/>
    </row>
    <row r="99" spans="1:25" ht="14.1" customHeight="1" x14ac:dyDescent="0.25">
      <c r="B99" s="456"/>
      <c r="C99" s="457"/>
      <c r="D99" s="122" t="s">
        <v>105</v>
      </c>
      <c r="E99" s="109" t="s">
        <v>86</v>
      </c>
      <c r="F99" s="246" t="s">
        <v>105</v>
      </c>
      <c r="G99" s="303" t="s">
        <v>86</v>
      </c>
      <c r="H99" s="245" t="s">
        <v>105</v>
      </c>
      <c r="I99" s="127">
        <f>$D$8+2</f>
        <v>2</v>
      </c>
      <c r="J99" s="176" t="s">
        <v>91</v>
      </c>
      <c r="K99" s="303" t="s">
        <v>86</v>
      </c>
      <c r="L99" s="245" t="s">
        <v>105</v>
      </c>
      <c r="M99" s="127">
        <f>$D$8+3</f>
        <v>3</v>
      </c>
      <c r="N99" s="176" t="s">
        <v>91</v>
      </c>
      <c r="O99" s="303" t="s">
        <v>86</v>
      </c>
      <c r="P99" s="245" t="s">
        <v>105</v>
      </c>
      <c r="Q99" s="127">
        <f>$D$8+4</f>
        <v>4</v>
      </c>
      <c r="R99" s="305" t="s">
        <v>100</v>
      </c>
      <c r="S99" s="107"/>
    </row>
    <row r="100" spans="1:25" x14ac:dyDescent="0.25">
      <c r="B100" s="456"/>
      <c r="C100" s="457"/>
      <c r="D100" s="127">
        <f>$D$8</f>
        <v>0</v>
      </c>
      <c r="E100" s="109"/>
      <c r="F100" s="179" t="s">
        <v>106</v>
      </c>
      <c r="G100" s="108"/>
      <c r="H100" s="109" t="s">
        <v>106</v>
      </c>
      <c r="I100" s="127" t="s">
        <v>109</v>
      </c>
      <c r="J100" s="238"/>
      <c r="K100" s="108"/>
      <c r="L100" s="109" t="s">
        <v>106</v>
      </c>
      <c r="M100" s="106" t="s">
        <v>110</v>
      </c>
      <c r="N100" s="181"/>
      <c r="O100" s="108"/>
      <c r="P100" s="109" t="s">
        <v>106</v>
      </c>
      <c r="Q100" s="190" t="s">
        <v>111</v>
      </c>
      <c r="R100" s="135"/>
      <c r="S100" s="107"/>
    </row>
    <row r="101" spans="1:25" x14ac:dyDescent="0.25">
      <c r="B101" s="456"/>
      <c r="C101" s="457"/>
      <c r="D101" s="122"/>
      <c r="E101" s="109"/>
      <c r="F101" s="179"/>
      <c r="G101" s="108"/>
      <c r="H101" s="109"/>
      <c r="I101" s="106"/>
      <c r="J101" s="238"/>
      <c r="K101" s="108"/>
      <c r="L101" s="109"/>
      <c r="M101" s="106"/>
      <c r="N101" s="181"/>
      <c r="O101" s="108"/>
      <c r="P101" s="109"/>
      <c r="Q101" s="132"/>
      <c r="R101" s="135"/>
      <c r="S101" s="365" t="s">
        <v>52</v>
      </c>
    </row>
    <row r="102" spans="1:25" ht="14.45" customHeight="1" thickBot="1" x14ac:dyDescent="0.3">
      <c r="B102" s="458"/>
      <c r="C102" s="459"/>
      <c r="D102" s="122" t="s">
        <v>0</v>
      </c>
      <c r="E102" s="109" t="s">
        <v>0</v>
      </c>
      <c r="F102" s="179" t="s">
        <v>0</v>
      </c>
      <c r="G102" s="108" t="s">
        <v>0</v>
      </c>
      <c r="H102" s="109" t="s">
        <v>0</v>
      </c>
      <c r="I102" s="239" t="s">
        <v>0</v>
      </c>
      <c r="J102" s="238" t="s">
        <v>0</v>
      </c>
      <c r="K102" s="108" t="s">
        <v>0</v>
      </c>
      <c r="L102" s="109" t="s">
        <v>0</v>
      </c>
      <c r="M102" s="106" t="s">
        <v>0</v>
      </c>
      <c r="N102" s="181" t="s">
        <v>0</v>
      </c>
      <c r="O102" s="108" t="s">
        <v>0</v>
      </c>
      <c r="P102" s="109" t="s">
        <v>0</v>
      </c>
      <c r="Q102" s="132" t="s">
        <v>0</v>
      </c>
      <c r="R102" s="135" t="s">
        <v>0</v>
      </c>
      <c r="S102" s="110"/>
    </row>
    <row r="103" spans="1:25" ht="26.1" customHeight="1" thickBot="1" x14ac:dyDescent="0.3">
      <c r="B103" s="445" t="str">
        <f>"Aperçu DC "&amp;D8&amp;" jusqu'à réduction à zéro"</f>
        <v>Aperçu DC  jusqu'à réduction à zéro</v>
      </c>
      <c r="C103" s="453"/>
      <c r="D103" s="123">
        <f>F40</f>
        <v>0</v>
      </c>
      <c r="E103" s="114">
        <f>D103*($E$97/100)</f>
        <v>0</v>
      </c>
      <c r="F103" s="180">
        <f>E103+D103</f>
        <v>0</v>
      </c>
      <c r="G103" s="253">
        <f>F103*($G$97/100)</f>
        <v>0</v>
      </c>
      <c r="H103" s="128">
        <f>F103+G103</f>
        <v>0</v>
      </c>
      <c r="I103" s="130">
        <f>IF(I104&lt;ABS(H103),(-H103-I104)/3*(1+$G$97/100),0)</f>
        <v>0</v>
      </c>
      <c r="J103" s="178">
        <f>H103+I103+I104</f>
        <v>0</v>
      </c>
      <c r="K103" s="146">
        <f>J103*($K$97/100)</f>
        <v>0</v>
      </c>
      <c r="L103" s="128">
        <f>K103+J103</f>
        <v>0</v>
      </c>
      <c r="M103" s="130">
        <f>IF(M104&lt;ABS(L103),(-L103-M104)/2,0)</f>
        <v>0</v>
      </c>
      <c r="N103" s="173">
        <f>L103+M103+M104</f>
        <v>0</v>
      </c>
      <c r="O103" s="146">
        <f>N103*($O$97/100)</f>
        <v>0</v>
      </c>
      <c r="P103" s="128">
        <f>O103+N103</f>
        <v>0</v>
      </c>
      <c r="Q103" s="133">
        <f>-P103-Q104</f>
        <v>0</v>
      </c>
      <c r="R103" s="307">
        <f>P103+Q103+Q104+R104</f>
        <v>0</v>
      </c>
      <c r="S103" s="182"/>
    </row>
    <row r="104" spans="1:25" ht="14.1" customHeight="1" x14ac:dyDescent="0.25">
      <c r="B104" s="451" t="s">
        <v>134</v>
      </c>
      <c r="C104" s="452"/>
      <c r="D104" s="159"/>
      <c r="E104" s="159"/>
      <c r="F104" s="159"/>
      <c r="G104" s="159"/>
      <c r="H104" s="2"/>
      <c r="I104" s="219">
        <v>0</v>
      </c>
      <c r="J104" s="159"/>
      <c r="K104" s="159"/>
      <c r="L104" s="2"/>
      <c r="M104" s="219">
        <v>0</v>
      </c>
      <c r="N104" s="159"/>
      <c r="O104" s="159"/>
      <c r="P104" s="2"/>
      <c r="Q104" s="219">
        <v>0</v>
      </c>
      <c r="R104" s="219"/>
      <c r="S104" s="347">
        <f>P103+Q103+Q104</f>
        <v>0</v>
      </c>
    </row>
    <row r="105" spans="1:25" ht="26.1" customHeight="1" x14ac:dyDescent="0.25">
      <c r="A105" s="159"/>
      <c r="B105" s="159"/>
      <c r="C105" s="159"/>
      <c r="D105" s="159"/>
      <c r="E105" s="2"/>
      <c r="F105" s="159"/>
      <c r="G105" s="2"/>
      <c r="H105" s="159"/>
      <c r="I105" s="160" t="s">
        <v>134</v>
      </c>
      <c r="J105" s="159"/>
      <c r="K105" s="2"/>
      <c r="L105" s="159"/>
      <c r="M105" s="160" t="s">
        <v>134</v>
      </c>
      <c r="N105" s="159"/>
      <c r="O105" s="2"/>
      <c r="P105" s="159"/>
      <c r="Q105" s="160" t="s">
        <v>134</v>
      </c>
      <c r="R105" s="160" t="s">
        <v>134</v>
      </c>
    </row>
    <row r="106" spans="1:25" ht="11.45" customHeight="1" thickBot="1" x14ac:dyDescent="0.3">
      <c r="N106" s="159"/>
      <c r="O106" s="159"/>
      <c r="P106" s="159"/>
      <c r="Q106" s="159"/>
      <c r="R106" s="159"/>
      <c r="S106" s="159"/>
    </row>
    <row r="107" spans="1:25" ht="14.1" customHeight="1" thickBot="1" x14ac:dyDescent="0.3">
      <c r="B107" s="449" t="s">
        <v>151</v>
      </c>
      <c r="C107" s="450"/>
      <c r="D107" s="329"/>
      <c r="E107" s="114">
        <f>D107*($E$97/100)</f>
        <v>0</v>
      </c>
      <c r="F107" s="180">
        <f>E107+D107</f>
        <v>0</v>
      </c>
      <c r="G107" s="253">
        <f>F107*($G$97/100)</f>
        <v>0</v>
      </c>
      <c r="H107" s="128">
        <f>F107+G107</f>
        <v>0</v>
      </c>
      <c r="I107" s="130">
        <f>IF(I108&lt;ABS(H107),(-H107-I108)/3*(1+$G$97/100),0)</f>
        <v>0</v>
      </c>
      <c r="J107" s="178">
        <f>H107+I107+I108</f>
        <v>0</v>
      </c>
      <c r="K107" s="146">
        <f>J107*($K$97/100)</f>
        <v>0</v>
      </c>
      <c r="L107" s="128">
        <f>K107+J107</f>
        <v>0</v>
      </c>
      <c r="M107" s="130">
        <f>IF(M108&lt;ABS(L107),(-L107-M108)/2,0)</f>
        <v>0</v>
      </c>
      <c r="N107" s="173">
        <f>L107+M107+M108</f>
        <v>0</v>
      </c>
      <c r="O107" s="146">
        <f>N107*($O$97/100)</f>
        <v>0</v>
      </c>
      <c r="P107" s="128">
        <f>O107+N107</f>
        <v>0</v>
      </c>
      <c r="Q107" s="133">
        <f>-P107-Q108</f>
        <v>0</v>
      </c>
      <c r="R107" s="307">
        <f>P107+Q107+Q108+R108</f>
        <v>0</v>
      </c>
      <c r="S107" s="182"/>
    </row>
    <row r="108" spans="1:25" x14ac:dyDescent="0.25">
      <c r="B108" s="451" t="s">
        <v>134</v>
      </c>
      <c r="C108" s="452"/>
      <c r="E108" s="2"/>
      <c r="G108" s="2"/>
      <c r="H108" s="2"/>
      <c r="I108" s="219">
        <v>0</v>
      </c>
      <c r="J108" s="131"/>
      <c r="K108" s="2"/>
      <c r="L108" s="2"/>
      <c r="M108" s="219">
        <v>0</v>
      </c>
      <c r="N108" s="2"/>
      <c r="O108" s="2"/>
      <c r="P108" s="2"/>
      <c r="Q108" s="219">
        <v>0</v>
      </c>
      <c r="R108" s="219"/>
      <c r="S108" s="347">
        <f>P107+Q107+Q108</f>
        <v>0</v>
      </c>
    </row>
    <row r="109" spans="1:25" ht="23.45" customHeight="1" x14ac:dyDescent="0.25">
      <c r="G109" s="2"/>
      <c r="H109" s="2"/>
      <c r="I109" s="160" t="s">
        <v>134</v>
      </c>
      <c r="J109" s="159"/>
      <c r="K109" s="2"/>
      <c r="L109" s="2"/>
      <c r="M109" s="160" t="s">
        <v>134</v>
      </c>
      <c r="N109" s="2"/>
      <c r="O109" s="2"/>
      <c r="P109" s="2"/>
      <c r="Q109" s="160" t="s">
        <v>134</v>
      </c>
      <c r="R109" s="160" t="s">
        <v>134</v>
      </c>
      <c r="S109" s="2"/>
    </row>
    <row r="110" spans="1:25" ht="15.75" thickBot="1" x14ac:dyDescent="0.3"/>
    <row r="111" spans="1:25" ht="14.1" customHeight="1" thickBot="1" x14ac:dyDescent="0.3">
      <c r="B111" s="449" t="s">
        <v>152</v>
      </c>
      <c r="C111" s="450"/>
      <c r="D111" s="329"/>
      <c r="E111" s="114">
        <f>D111*($E$97/100)</f>
        <v>0</v>
      </c>
      <c r="F111" s="180">
        <f>E111+D111</f>
        <v>0</v>
      </c>
      <c r="G111" s="253">
        <f>F111*($G$97/100)</f>
        <v>0</v>
      </c>
      <c r="H111" s="128">
        <f>F111+G111</f>
        <v>0</v>
      </c>
      <c r="I111" s="130">
        <f>IF(I112&lt;ABS(H111),(-H111-I112)/3*(1+$G$97/100),0)</f>
        <v>0</v>
      </c>
      <c r="J111" s="178">
        <f>H111+I111+I112</f>
        <v>0</v>
      </c>
      <c r="K111" s="146">
        <f>J111*($K$97/100)</f>
        <v>0</v>
      </c>
      <c r="L111" s="128">
        <f>K111+J111</f>
        <v>0</v>
      </c>
      <c r="M111" s="130">
        <f>IF(M112&lt;ABS(L111),(-L111-M112)/2,0)</f>
        <v>0</v>
      </c>
      <c r="N111" s="173">
        <f>L111+M111+M112</f>
        <v>0</v>
      </c>
      <c r="O111" s="146">
        <f>N111*($O$97/100)</f>
        <v>0</v>
      </c>
      <c r="P111" s="128">
        <f>O111+N111</f>
        <v>0</v>
      </c>
      <c r="Q111" s="133">
        <f>-P111-Q112</f>
        <v>0</v>
      </c>
      <c r="R111" s="307">
        <f>P111+Q111+Q112+R112</f>
        <v>0</v>
      </c>
      <c r="S111" s="182"/>
    </row>
    <row r="112" spans="1:25" x14ac:dyDescent="0.25">
      <c r="B112" s="451" t="s">
        <v>134</v>
      </c>
      <c r="C112" s="452"/>
      <c r="G112" s="2"/>
      <c r="H112" s="2"/>
      <c r="I112" s="219">
        <v>0</v>
      </c>
      <c r="J112" s="131"/>
      <c r="K112" s="2"/>
      <c r="L112" s="2"/>
      <c r="M112" s="219">
        <v>0</v>
      </c>
      <c r="N112" s="2"/>
      <c r="O112" s="2"/>
      <c r="P112" s="2"/>
      <c r="Q112" s="219">
        <v>0</v>
      </c>
      <c r="R112" s="219"/>
      <c r="S112" s="347">
        <f>P111+Q111+Q112</f>
        <v>0</v>
      </c>
    </row>
    <row r="113" spans="2:19" ht="23.45" customHeight="1" x14ac:dyDescent="0.25">
      <c r="G113" s="2"/>
      <c r="H113" s="2"/>
      <c r="I113" s="160" t="s">
        <v>134</v>
      </c>
      <c r="J113" s="159"/>
      <c r="K113" s="2"/>
      <c r="L113" s="2"/>
      <c r="M113" s="160" t="s">
        <v>134</v>
      </c>
      <c r="N113" s="2"/>
      <c r="O113" s="2"/>
      <c r="P113" s="2"/>
      <c r="Q113" s="160" t="s">
        <v>134</v>
      </c>
      <c r="R113" s="160" t="s">
        <v>134</v>
      </c>
      <c r="S113" s="2"/>
    </row>
    <row r="114" spans="2:19" ht="15.75" thickBot="1" x14ac:dyDescent="0.3"/>
    <row r="115" spans="2:19" ht="14.1" customHeight="1" thickBot="1" x14ac:dyDescent="0.3">
      <c r="B115" s="449" t="s">
        <v>153</v>
      </c>
      <c r="C115" s="450"/>
      <c r="D115" s="329"/>
      <c r="E115" s="114">
        <f>D115*($E$97/100)</f>
        <v>0</v>
      </c>
      <c r="F115" s="180">
        <f>E115+D115</f>
        <v>0</v>
      </c>
      <c r="G115" s="253">
        <f>F115*($G$97/100)</f>
        <v>0</v>
      </c>
      <c r="H115" s="128">
        <f>F115+G115</f>
        <v>0</v>
      </c>
      <c r="I115" s="130">
        <f>IF(I116&lt;ABS(H115),(-H115-I116)/3*(1+$G$97/100),0)</f>
        <v>0</v>
      </c>
      <c r="J115" s="178">
        <f>H115+I115+I116</f>
        <v>0</v>
      </c>
      <c r="K115" s="146">
        <f>J115*($K$97/100)</f>
        <v>0</v>
      </c>
      <c r="L115" s="128">
        <f>K115+J115</f>
        <v>0</v>
      </c>
      <c r="M115" s="130">
        <f>IF(M116&lt;ABS(L115),(-L115-M116)/2,0)</f>
        <v>0</v>
      </c>
      <c r="N115" s="173">
        <f>L115+M115+M116</f>
        <v>0</v>
      </c>
      <c r="O115" s="146">
        <f>N115*($O$97/100)</f>
        <v>0</v>
      </c>
      <c r="P115" s="128">
        <f>O115+N115</f>
        <v>0</v>
      </c>
      <c r="Q115" s="133">
        <f>-P115-Q116</f>
        <v>0</v>
      </c>
      <c r="R115" s="307">
        <f>P115+Q115+Q116+R116</f>
        <v>0</v>
      </c>
      <c r="S115" s="182"/>
    </row>
    <row r="116" spans="2:19" x14ac:dyDescent="0.25">
      <c r="B116" s="451" t="s">
        <v>134</v>
      </c>
      <c r="C116" s="452"/>
      <c r="G116" s="2"/>
      <c r="H116" s="2"/>
      <c r="I116" s="219">
        <v>0</v>
      </c>
      <c r="J116" s="131"/>
      <c r="K116" s="2"/>
      <c r="L116" s="2"/>
      <c r="M116" s="219">
        <v>0</v>
      </c>
      <c r="N116" s="2"/>
      <c r="O116" s="2"/>
      <c r="P116" s="2"/>
      <c r="Q116" s="219">
        <v>0</v>
      </c>
      <c r="R116" s="219"/>
      <c r="S116" s="347">
        <f>P115+Q115+Q116</f>
        <v>0</v>
      </c>
    </row>
    <row r="117" spans="2:19" ht="23.45" customHeight="1" x14ac:dyDescent="0.25">
      <c r="G117" s="2"/>
      <c r="H117" s="2"/>
      <c r="I117" s="160" t="s">
        <v>134</v>
      </c>
      <c r="J117" s="159"/>
      <c r="K117" s="2"/>
      <c r="L117" s="2"/>
      <c r="M117" s="160" t="s">
        <v>134</v>
      </c>
      <c r="N117" s="2"/>
      <c r="O117" s="2"/>
      <c r="P117" s="2"/>
      <c r="Q117" s="160" t="s">
        <v>134</v>
      </c>
      <c r="R117" s="160" t="s">
        <v>134</v>
      </c>
      <c r="S117" s="2"/>
    </row>
    <row r="118" spans="2:19" ht="15.75" thickBot="1" x14ac:dyDescent="0.3"/>
    <row r="119" spans="2:19" ht="14.1" customHeight="1" thickBot="1" x14ac:dyDescent="0.3">
      <c r="B119" s="449" t="s">
        <v>154</v>
      </c>
      <c r="C119" s="450"/>
      <c r="D119" s="329"/>
      <c r="E119" s="114">
        <f>D119*($E$97/100)</f>
        <v>0</v>
      </c>
      <c r="F119" s="180">
        <f>E119+D119</f>
        <v>0</v>
      </c>
      <c r="G119" s="253">
        <f>F119*($G$97/100)</f>
        <v>0</v>
      </c>
      <c r="H119" s="128">
        <f>F119+G119</f>
        <v>0</v>
      </c>
      <c r="I119" s="130">
        <f>IF(I120&lt;ABS(H119),(-H119-I120)/3*(1+$G$97/100),0)</f>
        <v>0</v>
      </c>
      <c r="J119" s="178">
        <f>H119+I119+I120</f>
        <v>0</v>
      </c>
      <c r="K119" s="146">
        <f>J119*($K$97/100)</f>
        <v>0</v>
      </c>
      <c r="L119" s="128">
        <f>K119+J119</f>
        <v>0</v>
      </c>
      <c r="M119" s="130">
        <f>IF(M120&lt;ABS(L119),(-L119-M120)/2,0)</f>
        <v>0</v>
      </c>
      <c r="N119" s="173">
        <f>L119+M119+M120</f>
        <v>0</v>
      </c>
      <c r="O119" s="146">
        <f>N119*($O$97/100)</f>
        <v>0</v>
      </c>
      <c r="P119" s="128">
        <f>O119+N119</f>
        <v>0</v>
      </c>
      <c r="Q119" s="133">
        <f>-P119-Q120</f>
        <v>0</v>
      </c>
      <c r="R119" s="307">
        <f>P119+Q119+Q120+R120</f>
        <v>0</v>
      </c>
      <c r="S119" s="182"/>
    </row>
    <row r="120" spans="2:19" x14ac:dyDescent="0.25">
      <c r="B120" s="451" t="s">
        <v>134</v>
      </c>
      <c r="C120" s="452"/>
      <c r="G120" s="2"/>
      <c r="H120" s="2"/>
      <c r="I120" s="219">
        <v>0</v>
      </c>
      <c r="J120" s="131"/>
      <c r="K120" s="2"/>
      <c r="L120" s="2"/>
      <c r="M120" s="219">
        <v>0</v>
      </c>
      <c r="N120" s="2"/>
      <c r="O120" s="2"/>
      <c r="P120" s="2"/>
      <c r="Q120" s="219">
        <v>0</v>
      </c>
      <c r="R120" s="219"/>
      <c r="S120" s="347">
        <f>P119+Q119+Q120</f>
        <v>0</v>
      </c>
    </row>
    <row r="121" spans="2:19" ht="23.45" customHeight="1" x14ac:dyDescent="0.25">
      <c r="G121" s="2"/>
      <c r="H121" s="2"/>
      <c r="I121" s="160" t="s">
        <v>134</v>
      </c>
      <c r="J121" s="159"/>
      <c r="K121" s="2"/>
      <c r="L121" s="2"/>
      <c r="M121" s="160" t="s">
        <v>134</v>
      </c>
      <c r="N121" s="2"/>
      <c r="O121" s="2"/>
      <c r="P121" s="2"/>
      <c r="Q121" s="160" t="s">
        <v>134</v>
      </c>
      <c r="R121" s="160" t="s">
        <v>134</v>
      </c>
      <c r="S121" s="2"/>
    </row>
    <row r="122" spans="2:19" ht="15.75" thickBot="1" x14ac:dyDescent="0.3"/>
    <row r="123" spans="2:19" ht="14.1" customHeight="1" thickBot="1" x14ac:dyDescent="0.3">
      <c r="B123" s="449" t="s">
        <v>155</v>
      </c>
      <c r="C123" s="450"/>
      <c r="D123" s="329"/>
      <c r="E123" s="114">
        <f>D123*($E$97/100)</f>
        <v>0</v>
      </c>
      <c r="F123" s="180">
        <f>E123+D123</f>
        <v>0</v>
      </c>
      <c r="G123" s="253">
        <f>F123*($G$97/100)</f>
        <v>0</v>
      </c>
      <c r="H123" s="128">
        <f>F123+G123</f>
        <v>0</v>
      </c>
      <c r="I123" s="130">
        <f>IF(I124&lt;ABS(H123),(-H123-I124)/3*(1+$G$97/100),0)</f>
        <v>0</v>
      </c>
      <c r="J123" s="178">
        <f>H123+I123+I124</f>
        <v>0</v>
      </c>
      <c r="K123" s="146">
        <f>J123*($K$97/100)</f>
        <v>0</v>
      </c>
      <c r="L123" s="128">
        <f>K123+J123</f>
        <v>0</v>
      </c>
      <c r="M123" s="130">
        <f>IF(M124&lt;ABS(L123),(-L123-M124)/2,0)</f>
        <v>0</v>
      </c>
      <c r="N123" s="173">
        <f>L123+M123+M124</f>
        <v>0</v>
      </c>
      <c r="O123" s="146">
        <f>N123*($O$97/100)</f>
        <v>0</v>
      </c>
      <c r="P123" s="128">
        <f>O123+N123</f>
        <v>0</v>
      </c>
      <c r="Q123" s="133">
        <f>-P123-Q124</f>
        <v>0</v>
      </c>
      <c r="R123" s="307">
        <f>P123+Q123+Q124+R124</f>
        <v>0</v>
      </c>
      <c r="S123" s="182"/>
    </row>
    <row r="124" spans="2:19" x14ac:dyDescent="0.25">
      <c r="B124" s="451" t="s">
        <v>134</v>
      </c>
      <c r="C124" s="452"/>
      <c r="G124" s="2"/>
      <c r="H124" s="2"/>
      <c r="I124" s="219">
        <v>0</v>
      </c>
      <c r="J124" s="131"/>
      <c r="K124" s="2"/>
      <c r="L124" s="2"/>
      <c r="M124" s="219">
        <v>0</v>
      </c>
      <c r="N124" s="2"/>
      <c r="O124" s="2"/>
      <c r="P124" s="2"/>
      <c r="Q124" s="219">
        <v>0</v>
      </c>
      <c r="R124" s="219"/>
      <c r="S124" s="347">
        <f>P123+Q123+Q124</f>
        <v>0</v>
      </c>
    </row>
    <row r="125" spans="2:19" ht="23.45" customHeight="1" x14ac:dyDescent="0.25">
      <c r="G125" s="2"/>
      <c r="H125" s="2"/>
      <c r="I125" s="160" t="s">
        <v>134</v>
      </c>
      <c r="J125" s="159"/>
      <c r="K125" s="2"/>
      <c r="L125" s="2"/>
      <c r="M125" s="160" t="s">
        <v>134</v>
      </c>
      <c r="N125" s="2"/>
      <c r="O125" s="2"/>
      <c r="P125" s="2"/>
      <c r="Q125" s="160" t="s">
        <v>134</v>
      </c>
      <c r="R125" s="160" t="s">
        <v>134</v>
      </c>
      <c r="S125" s="2"/>
    </row>
    <row r="126" spans="2:19" ht="15.75" thickBot="1" x14ac:dyDescent="0.3"/>
    <row r="127" spans="2:19" ht="14.1" customHeight="1" thickBot="1" x14ac:dyDescent="0.3">
      <c r="B127" s="449" t="s">
        <v>156</v>
      </c>
      <c r="C127" s="450"/>
      <c r="D127" s="329"/>
      <c r="E127" s="114">
        <f>D127*($E$97/100)</f>
        <v>0</v>
      </c>
      <c r="F127" s="180">
        <f>E127+D127</f>
        <v>0</v>
      </c>
      <c r="G127" s="253">
        <f>F127*($G$97/100)</f>
        <v>0</v>
      </c>
      <c r="H127" s="128">
        <f>F127+G127</f>
        <v>0</v>
      </c>
      <c r="I127" s="130">
        <f>IF(I128&lt;ABS(H127),(-H127-I128)/3*(1+$G$97/100),0)</f>
        <v>0</v>
      </c>
      <c r="J127" s="178">
        <f>H127+I127+I128</f>
        <v>0</v>
      </c>
      <c r="K127" s="146">
        <f>J127*($K$97/100)</f>
        <v>0</v>
      </c>
      <c r="L127" s="128">
        <f>K127+J127</f>
        <v>0</v>
      </c>
      <c r="M127" s="130">
        <f>IF(M128&lt;ABS(L127),(-L127-M128)/2,0)</f>
        <v>0</v>
      </c>
      <c r="N127" s="173">
        <f>L127+M127+M128</f>
        <v>0</v>
      </c>
      <c r="O127" s="146">
        <f>N127*($O$97/100)</f>
        <v>0</v>
      </c>
      <c r="P127" s="128">
        <f>O127+N127</f>
        <v>0</v>
      </c>
      <c r="Q127" s="133">
        <f>-P127-Q128</f>
        <v>0</v>
      </c>
      <c r="R127" s="307">
        <f>P127+Q127+Q128+R128</f>
        <v>0</v>
      </c>
      <c r="S127" s="182"/>
    </row>
    <row r="128" spans="2:19" x14ac:dyDescent="0.25">
      <c r="B128" s="451" t="s">
        <v>134</v>
      </c>
      <c r="C128" s="452"/>
      <c r="G128" s="2"/>
      <c r="H128" s="2"/>
      <c r="I128" s="219">
        <v>0</v>
      </c>
      <c r="J128" s="131"/>
      <c r="K128" s="2"/>
      <c r="L128" s="2"/>
      <c r="M128" s="219">
        <v>0</v>
      </c>
      <c r="N128" s="2"/>
      <c r="O128" s="2"/>
      <c r="P128" s="2"/>
      <c r="Q128" s="219">
        <v>0</v>
      </c>
      <c r="R128" s="219"/>
      <c r="S128" s="347">
        <f>P127+Q127+Q128</f>
        <v>0</v>
      </c>
    </row>
    <row r="129" spans="1:20" ht="23.45" customHeight="1" x14ac:dyDescent="0.25">
      <c r="G129" s="2"/>
      <c r="H129" s="2"/>
      <c r="I129" s="160" t="s">
        <v>134</v>
      </c>
      <c r="J129" s="159"/>
      <c r="K129" s="2"/>
      <c r="L129" s="2"/>
      <c r="M129" s="160" t="s">
        <v>134</v>
      </c>
      <c r="N129" s="2"/>
      <c r="O129" s="2"/>
      <c r="P129" s="2"/>
      <c r="Q129" s="160" t="s">
        <v>134</v>
      </c>
      <c r="R129" s="160" t="s">
        <v>134</v>
      </c>
      <c r="S129" s="2"/>
    </row>
    <row r="130" spans="1:20" ht="10.5" customHeight="1" x14ac:dyDescent="0.25">
      <c r="G130" s="2"/>
      <c r="H130" s="2"/>
      <c r="I130" s="164"/>
      <c r="J130" s="159"/>
      <c r="K130" s="2"/>
      <c r="L130" s="2"/>
      <c r="M130" s="164"/>
      <c r="N130" s="2"/>
      <c r="O130" s="2"/>
      <c r="P130" s="2"/>
      <c r="Q130" s="164"/>
      <c r="R130" s="164"/>
      <c r="S130" s="2"/>
    </row>
    <row r="131" spans="1:20" ht="15.95" customHeight="1" x14ac:dyDescent="0.25">
      <c r="A131" s="326"/>
      <c r="B131" s="438" t="s">
        <v>157</v>
      </c>
      <c r="C131" s="439" t="s">
        <v>1</v>
      </c>
      <c r="D131" s="318">
        <f>D107+D111+D115+D119+D123+D127-D103</f>
        <v>0</v>
      </c>
      <c r="E131" s="318">
        <f t="shared" ref="E131:H131" si="5">E107+E111+E115+E119+E123+E127-E103</f>
        <v>0</v>
      </c>
      <c r="F131" s="318">
        <f t="shared" si="5"/>
        <v>0</v>
      </c>
      <c r="G131" s="318">
        <f t="shared" si="5"/>
        <v>0</v>
      </c>
      <c r="H131" s="318">
        <f t="shared" si="5"/>
        <v>0</v>
      </c>
      <c r="I131" s="318">
        <f>I107+I111+I115+I119+I123+I127-I103</f>
        <v>0</v>
      </c>
      <c r="J131" s="318">
        <f t="shared" ref="J131:L131" si="6">J107+J111+J115+J119+J123+J127-J103</f>
        <v>0</v>
      </c>
      <c r="K131" s="318">
        <f t="shared" si="6"/>
        <v>0</v>
      </c>
      <c r="L131" s="318">
        <f t="shared" si="6"/>
        <v>0</v>
      </c>
      <c r="M131" s="318">
        <f>M107+M111+M115+M119+M123+M127-M103</f>
        <v>0</v>
      </c>
      <c r="N131" s="318">
        <f t="shared" ref="N131:P131" si="7">N107+N111+N115+N119+N123+N127-N103</f>
        <v>0</v>
      </c>
      <c r="O131" s="318">
        <f t="shared" si="7"/>
        <v>0</v>
      </c>
      <c r="P131" s="318">
        <f t="shared" si="7"/>
        <v>0</v>
      </c>
      <c r="Q131" s="318">
        <f>Q107+Q111+Q115+Q119+Q123+Q127-Q103</f>
        <v>0</v>
      </c>
      <c r="R131" s="318">
        <f>R107+R111+R115+R119+R123+R127-R103</f>
        <v>0</v>
      </c>
      <c r="S131" s="2"/>
    </row>
    <row r="132" spans="1:20" ht="15.95" customHeight="1" x14ac:dyDescent="0.25">
      <c r="A132" s="326"/>
      <c r="B132" s="327"/>
      <c r="C132" s="327"/>
      <c r="D132" s="328"/>
      <c r="E132" s="328"/>
      <c r="F132" s="328"/>
      <c r="G132" s="328"/>
      <c r="H132" s="328"/>
      <c r="I132" s="318">
        <f>I108+I112+I116+I120+I124+I128-I104</f>
        <v>0</v>
      </c>
      <c r="J132" s="159"/>
      <c r="K132" s="2"/>
      <c r="L132" s="2"/>
      <c r="M132" s="318">
        <f>M108+M112+M116+M120+M124+M128-M104</f>
        <v>0</v>
      </c>
      <c r="N132" s="2"/>
      <c r="O132" s="2"/>
      <c r="P132" s="2"/>
      <c r="Q132" s="318">
        <f>Q108+Q112+Q116+Q120+Q124+Q128-Q104</f>
        <v>0</v>
      </c>
      <c r="R132" s="318">
        <f>R108+R112+R116+R120+R124+R128-R104</f>
        <v>0</v>
      </c>
      <c r="S132" s="2"/>
    </row>
    <row r="133" spans="1:20" ht="24.75" customHeight="1" x14ac:dyDescent="0.25">
      <c r="A133" s="326"/>
      <c r="B133" s="327"/>
      <c r="C133" s="327"/>
      <c r="D133" s="328"/>
      <c r="E133" s="328"/>
      <c r="F133" s="328"/>
      <c r="G133" s="328"/>
      <c r="H133" s="328"/>
      <c r="I133" s="160" t="s">
        <v>134</v>
      </c>
      <c r="J133" s="159"/>
      <c r="K133" s="2"/>
      <c r="L133" s="2"/>
      <c r="M133" s="160" t="s">
        <v>134</v>
      </c>
      <c r="N133" s="2"/>
      <c r="O133" s="2"/>
      <c r="P133" s="2"/>
      <c r="Q133" s="160" t="s">
        <v>134</v>
      </c>
      <c r="R133" s="160" t="s">
        <v>134</v>
      </c>
      <c r="S133" s="2"/>
    </row>
    <row r="135" spans="1:20" s="91" customFormat="1" ht="28.5" customHeight="1" x14ac:dyDescent="0.25">
      <c r="A135" s="126" t="s">
        <v>103</v>
      </c>
      <c r="B135" s="89"/>
      <c r="C135" s="89"/>
      <c r="D135" s="89"/>
      <c r="E135" s="89"/>
      <c r="F135" s="89"/>
      <c r="G135" s="89"/>
      <c r="H135" s="89"/>
      <c r="I135" s="89"/>
      <c r="J135" s="89"/>
      <c r="K135" s="89"/>
      <c r="L135" s="89"/>
      <c r="M135" s="89"/>
      <c r="N135" s="89"/>
      <c r="O135" s="89"/>
      <c r="P135" s="89"/>
      <c r="Q135" s="89"/>
      <c r="R135" s="89"/>
      <c r="S135" s="89"/>
      <c r="T135" s="89"/>
    </row>
    <row r="137" spans="1:20" ht="15.75" x14ac:dyDescent="0.25">
      <c r="B137" s="440" t="s">
        <v>103</v>
      </c>
      <c r="C137" s="440"/>
      <c r="D137" s="75" t="s">
        <v>5</v>
      </c>
      <c r="E137" s="75" t="s">
        <v>2</v>
      </c>
      <c r="F137" s="12" t="s">
        <v>3</v>
      </c>
      <c r="G137" s="12" t="s">
        <v>4</v>
      </c>
      <c r="H137" s="12" t="s">
        <v>6</v>
      </c>
    </row>
    <row r="138" spans="1:20" ht="16.5" thickBot="1" x14ac:dyDescent="0.3">
      <c r="B138" s="331"/>
      <c r="C138" s="331"/>
      <c r="D138" s="337" t="s">
        <v>112</v>
      </c>
      <c r="E138" s="460" t="s">
        <v>113</v>
      </c>
      <c r="F138" s="461"/>
      <c r="G138" s="12"/>
      <c r="H138" s="12"/>
    </row>
    <row r="139" spans="1:20" ht="34.5" customHeight="1" x14ac:dyDescent="0.25">
      <c r="B139" s="441"/>
      <c r="C139" s="442"/>
      <c r="D139" s="106" t="s">
        <v>116</v>
      </c>
      <c r="E139" s="109" t="s">
        <v>137</v>
      </c>
      <c r="F139" s="338" t="s">
        <v>117</v>
      </c>
      <c r="G139" s="98" t="s">
        <v>115</v>
      </c>
      <c r="H139" s="189" t="s">
        <v>115</v>
      </c>
    </row>
    <row r="140" spans="1:20" x14ac:dyDescent="0.25">
      <c r="B140" s="443"/>
      <c r="C140" s="444"/>
      <c r="D140" s="183"/>
      <c r="E140" s="127">
        <f>$D$8</f>
        <v>0</v>
      </c>
      <c r="F140" s="127">
        <f>$D$8</f>
        <v>0</v>
      </c>
      <c r="G140" s="127">
        <f>$D$8+1</f>
        <v>1</v>
      </c>
      <c r="H140" s="216">
        <f>$D$8+2</f>
        <v>2</v>
      </c>
    </row>
    <row r="141" spans="1:20" ht="15.75" thickBot="1" x14ac:dyDescent="0.3">
      <c r="B141" s="443"/>
      <c r="C141" s="444"/>
      <c r="D141" s="122" t="s">
        <v>0</v>
      </c>
      <c r="E141" s="109" t="s">
        <v>0</v>
      </c>
      <c r="F141" s="155" t="s">
        <v>0</v>
      </c>
      <c r="G141" s="106" t="s">
        <v>0</v>
      </c>
      <c r="H141" s="190" t="s">
        <v>0</v>
      </c>
    </row>
    <row r="142" spans="1:20" ht="15.75" thickBot="1" x14ac:dyDescent="0.3">
      <c r="B142" s="445" t="s">
        <v>114</v>
      </c>
      <c r="C142" s="446"/>
      <c r="D142" s="319"/>
      <c r="E142" s="163">
        <f>SUM(E144:E146)</f>
        <v>0</v>
      </c>
      <c r="F142" s="123">
        <f>D103</f>
        <v>0</v>
      </c>
      <c r="G142" s="254">
        <f>SUM(G144:G147)</f>
        <v>0</v>
      </c>
      <c r="H142" s="255">
        <f>SUM(H143:H145)+H147</f>
        <v>0</v>
      </c>
    </row>
    <row r="143" spans="1:20" ht="15.75" thickBot="1" x14ac:dyDescent="0.3">
      <c r="B143" s="447" t="str">
        <f>"dont t ["&amp;$D$8&amp;"]"</f>
        <v>dont t []</v>
      </c>
      <c r="C143" s="448"/>
      <c r="D143" s="185"/>
      <c r="E143" s="185"/>
      <c r="F143" s="185"/>
      <c r="G143" s="185"/>
      <c r="H143" s="195"/>
    </row>
    <row r="144" spans="1:20" ht="15.75" thickBot="1" x14ac:dyDescent="0.3">
      <c r="B144" s="447" t="str">
        <f>"dont t-1 ["&amp;$D$8-1&amp;"]"</f>
        <v>dont t-1 [-1]</v>
      </c>
      <c r="C144" s="448"/>
      <c r="D144" s="184"/>
      <c r="E144" s="186"/>
      <c r="F144" s="184"/>
      <c r="G144" s="187"/>
      <c r="H144" s="191"/>
    </row>
    <row r="145" spans="2:8" ht="15.75" thickBot="1" x14ac:dyDescent="0.3">
      <c r="B145" s="447" t="str">
        <f>"dont t-2 ["&amp;$D$8-2&amp;"]"</f>
        <v>dont t-2 [-2]</v>
      </c>
      <c r="C145" s="448"/>
      <c r="D145" s="184"/>
      <c r="E145" s="186"/>
      <c r="F145" s="184"/>
      <c r="G145" s="187"/>
      <c r="H145" s="191"/>
    </row>
    <row r="146" spans="2:8" ht="15.75" thickBot="1" x14ac:dyDescent="0.3">
      <c r="B146" s="447" t="str">
        <f>"dont t-3 ["&amp;$D$8-3&amp;"]"</f>
        <v>dont t-3 [-3]</v>
      </c>
      <c r="C146" s="448"/>
      <c r="D146" s="192"/>
      <c r="E146" s="193"/>
      <c r="F146" s="192"/>
      <c r="G146" s="193"/>
      <c r="H146" s="194"/>
    </row>
    <row r="147" spans="2:8" ht="15.75" thickBot="1" x14ac:dyDescent="0.3">
      <c r="B147" s="425" t="s">
        <v>159</v>
      </c>
      <c r="C147" s="426"/>
      <c r="D147" s="2"/>
      <c r="E147" s="2"/>
      <c r="F147" s="2"/>
      <c r="G147" s="299"/>
      <c r="H147" s="299"/>
    </row>
  </sheetData>
  <dataConsolidate/>
  <mergeCells count="69">
    <mergeCell ref="B56:C56"/>
    <mergeCell ref="B57:C59"/>
    <mergeCell ref="G24:I24"/>
    <mergeCell ref="E138:F138"/>
    <mergeCell ref="B64:C64"/>
    <mergeCell ref="B123:C123"/>
    <mergeCell ref="G31:I31"/>
    <mergeCell ref="B103:C103"/>
    <mergeCell ref="B104:C104"/>
    <mergeCell ref="B68:C68"/>
    <mergeCell ref="B69:C69"/>
    <mergeCell ref="B72:C72"/>
    <mergeCell ref="B73:C73"/>
    <mergeCell ref="B88:C88"/>
    <mergeCell ref="B76:C76"/>
    <mergeCell ref="B77:C77"/>
    <mergeCell ref="B146:C146"/>
    <mergeCell ref="B128:C128"/>
    <mergeCell ref="B107:C107"/>
    <mergeCell ref="B108:C108"/>
    <mergeCell ref="B111:C111"/>
    <mergeCell ref="B112:C112"/>
    <mergeCell ref="B115:C115"/>
    <mergeCell ref="B116:C116"/>
    <mergeCell ref="B145:C145"/>
    <mergeCell ref="B124:C124"/>
    <mergeCell ref="B127:C127"/>
    <mergeCell ref="B60:C60"/>
    <mergeCell ref="B98:C102"/>
    <mergeCell ref="B61:C61"/>
    <mergeCell ref="B94:C94"/>
    <mergeCell ref="B97:C97"/>
    <mergeCell ref="B65:C65"/>
    <mergeCell ref="B80:C80"/>
    <mergeCell ref="B81:C81"/>
    <mergeCell ref="B84:C84"/>
    <mergeCell ref="B85:C85"/>
    <mergeCell ref="B53:C53"/>
    <mergeCell ref="G37:I37"/>
    <mergeCell ref="G40:I40"/>
    <mergeCell ref="B147:C147"/>
    <mergeCell ref="B31:D31"/>
    <mergeCell ref="B35:E35"/>
    <mergeCell ref="B36:E36"/>
    <mergeCell ref="B40:C40"/>
    <mergeCell ref="B131:C131"/>
    <mergeCell ref="B137:C137"/>
    <mergeCell ref="B139:C141"/>
    <mergeCell ref="B142:C142"/>
    <mergeCell ref="B143:C143"/>
    <mergeCell ref="B144:C144"/>
    <mergeCell ref="B119:C119"/>
    <mergeCell ref="B120:C120"/>
    <mergeCell ref="K15:L15"/>
    <mergeCell ref="G35:I35"/>
    <mergeCell ref="G36:I36"/>
    <mergeCell ref="G25:I25"/>
    <mergeCell ref="B43:C43"/>
    <mergeCell ref="C16:D16"/>
    <mergeCell ref="G15:I15"/>
    <mergeCell ref="G16:I16"/>
    <mergeCell ref="G17:I17"/>
    <mergeCell ref="G23:I23"/>
    <mergeCell ref="G18:I18"/>
    <mergeCell ref="G19:I19"/>
    <mergeCell ref="G20:I20"/>
    <mergeCell ref="G21:I21"/>
    <mergeCell ref="G22:I22"/>
    <mergeCell ref="G26:I26"/>
  </mergeCells>
  <conditionalFormatting sqref="B35">
    <cfRule type="expression" dxfId="206" priority="562" stopIfTrue="1">
      <formula>AND($F$35&lt;&gt;"",$F$35&lt;&gt;0)</formula>
    </cfRule>
    <cfRule type="expression" dxfId="205" priority="563" stopIfTrue="1">
      <formula>AND($F$35="",$F$35=0)</formula>
    </cfRule>
  </conditionalFormatting>
  <conditionalFormatting sqref="B36">
    <cfRule type="expression" dxfId="204" priority="152" stopIfTrue="1">
      <formula>AND($F$36&lt;&gt;"",$F$36&lt;&gt;0)</formula>
    </cfRule>
    <cfRule type="expression" dxfId="203" priority="153" stopIfTrue="1">
      <formula>AND($F$36="",$F$36=0)</formula>
    </cfRule>
  </conditionalFormatting>
  <conditionalFormatting sqref="D2">
    <cfRule type="cellIs" dxfId="202" priority="692" operator="greaterThan">
      <formula>2023</formula>
    </cfRule>
  </conditionalFormatting>
  <conditionalFormatting sqref="D43">
    <cfRule type="cellIs" dxfId="201" priority="691" operator="lessThan">
      <formula>2025</formula>
    </cfRule>
  </conditionalFormatting>
  <conditionalFormatting sqref="D100">
    <cfRule type="cellIs" dxfId="200" priority="2" operator="lessThan">
      <formula>2000</formula>
    </cfRule>
  </conditionalFormatting>
  <conditionalFormatting sqref="E140:H140">
    <cfRule type="cellIs" dxfId="199" priority="662" operator="lessThan">
      <formula>2000</formula>
    </cfRule>
  </conditionalFormatting>
  <conditionalFormatting sqref="F94">
    <cfRule type="expression" dxfId="198" priority="13">
      <formula>$D$8&lt;=2022</formula>
    </cfRule>
  </conditionalFormatting>
  <conditionalFormatting sqref="G142">
    <cfRule type="cellIs" dxfId="197" priority="670" stopIfTrue="1" operator="notEqual">
      <formula>0</formula>
    </cfRule>
  </conditionalFormatting>
  <conditionalFormatting sqref="G144:G145">
    <cfRule type="cellIs" dxfId="196" priority="665" stopIfTrue="1" operator="notEqual">
      <formula>0</formula>
    </cfRule>
  </conditionalFormatting>
  <conditionalFormatting sqref="G147:H147">
    <cfRule type="cellIs" dxfId="195" priority="252" stopIfTrue="1" operator="notEqual">
      <formula>0</formula>
    </cfRule>
  </conditionalFormatting>
  <conditionalFormatting sqref="H94">
    <cfRule type="expression" dxfId="194" priority="12">
      <formula>$D$8&lt;=2022</formula>
    </cfRule>
  </conditionalFormatting>
  <conditionalFormatting sqref="H142:H145">
    <cfRule type="cellIs" dxfId="193" priority="664" stopIfTrue="1" operator="notEqual">
      <formula>0</formula>
    </cfRule>
  </conditionalFormatting>
  <conditionalFormatting sqref="H64:J64">
    <cfRule type="cellIs" dxfId="192" priority="453" stopIfTrue="1" operator="notEqual">
      <formula>0</formula>
    </cfRule>
  </conditionalFormatting>
  <conditionalFormatting sqref="H68:J68">
    <cfRule type="cellIs" dxfId="191" priority="405" stopIfTrue="1" operator="notEqual">
      <formula>0</formula>
    </cfRule>
  </conditionalFormatting>
  <conditionalFormatting sqref="H72:J72">
    <cfRule type="cellIs" dxfId="190" priority="404" stopIfTrue="1" operator="notEqual">
      <formula>0</formula>
    </cfRule>
  </conditionalFormatting>
  <conditionalFormatting sqref="H76:J76">
    <cfRule type="cellIs" dxfId="189" priority="403" stopIfTrue="1" operator="notEqual">
      <formula>0</formula>
    </cfRule>
  </conditionalFormatting>
  <conditionalFormatting sqref="H80:J80">
    <cfRule type="cellIs" dxfId="188" priority="402" stopIfTrue="1" operator="notEqual">
      <formula>0</formula>
    </cfRule>
  </conditionalFormatting>
  <conditionalFormatting sqref="H84:J84">
    <cfRule type="cellIs" dxfId="187" priority="401" stopIfTrue="1" operator="notEqual">
      <formula>0</formula>
    </cfRule>
  </conditionalFormatting>
  <conditionalFormatting sqref="H103:J103">
    <cfRule type="cellIs" dxfId="186" priority="625" stopIfTrue="1" operator="notEqual">
      <formula>0</formula>
    </cfRule>
  </conditionalFormatting>
  <conditionalFormatting sqref="H107:J107">
    <cfRule type="cellIs" dxfId="185" priority="8" stopIfTrue="1" operator="notEqual">
      <formula>0</formula>
    </cfRule>
  </conditionalFormatting>
  <conditionalFormatting sqref="H111:J111">
    <cfRule type="cellIs" dxfId="184" priority="7" stopIfTrue="1" operator="notEqual">
      <formula>0</formula>
    </cfRule>
  </conditionalFormatting>
  <conditionalFormatting sqref="H115:J115">
    <cfRule type="cellIs" dxfId="183" priority="6" stopIfTrue="1" operator="notEqual">
      <formula>0</formula>
    </cfRule>
  </conditionalFormatting>
  <conditionalFormatting sqref="H119:J119">
    <cfRule type="cellIs" dxfId="182" priority="5" stopIfTrue="1" operator="notEqual">
      <formula>0</formula>
    </cfRule>
  </conditionalFormatting>
  <conditionalFormatting sqref="H123:J123">
    <cfRule type="cellIs" dxfId="181" priority="4" stopIfTrue="1" operator="notEqual">
      <formula>0</formula>
    </cfRule>
  </conditionalFormatting>
  <conditionalFormatting sqref="H127:J127">
    <cfRule type="cellIs" dxfId="180" priority="3" stopIfTrue="1" operator="notEqual">
      <formula>0</formula>
    </cfRule>
  </conditionalFormatting>
  <conditionalFormatting sqref="I100">
    <cfRule type="cellIs" dxfId="179" priority="1" operator="lessThan">
      <formula>2000</formula>
    </cfRule>
  </conditionalFormatting>
  <conditionalFormatting sqref="I104">
    <cfRule type="expression" dxfId="178" priority="100">
      <formula>AND(I104&gt; -H103, I104 &lt;&gt; 0)</formula>
    </cfRule>
    <cfRule type="expression" dxfId="177" priority="101">
      <formula>H103&gt;=0</formula>
    </cfRule>
  </conditionalFormatting>
  <conditionalFormatting sqref="I108">
    <cfRule type="expression" dxfId="176" priority="90">
      <formula>AND(I108&gt; -H107, I108 &lt;&gt; 0)</formula>
    </cfRule>
    <cfRule type="expression" dxfId="175" priority="91">
      <formula>H107&gt;=0</formula>
    </cfRule>
  </conditionalFormatting>
  <conditionalFormatting sqref="I112">
    <cfRule type="expression" dxfId="174" priority="88">
      <formula>AND(I112&gt; -H111, I112 &lt;&gt; 0)</formula>
    </cfRule>
    <cfRule type="expression" dxfId="173" priority="89">
      <formula>H111&gt;=0</formula>
    </cfRule>
  </conditionalFormatting>
  <conditionalFormatting sqref="I116">
    <cfRule type="expression" dxfId="172" priority="87">
      <formula>H115&gt;=0</formula>
    </cfRule>
    <cfRule type="expression" dxfId="171" priority="86">
      <formula>AND(I116&gt; -H115, I116 &lt;&gt; 0)</formula>
    </cfRule>
  </conditionalFormatting>
  <conditionalFormatting sqref="I120">
    <cfRule type="expression" dxfId="170" priority="85">
      <formula>H119&gt;=0</formula>
    </cfRule>
    <cfRule type="expression" dxfId="169" priority="84">
      <formula>AND(I120&gt; -H119, I120 &lt;&gt; 0)</formula>
    </cfRule>
  </conditionalFormatting>
  <conditionalFormatting sqref="I124">
    <cfRule type="expression" dxfId="168" priority="82">
      <formula>AND(I124&gt; -H123, I124 &lt;&gt; 0)</formula>
    </cfRule>
    <cfRule type="expression" dxfId="167" priority="83">
      <formula>H123&gt;=0</formula>
    </cfRule>
  </conditionalFormatting>
  <conditionalFormatting sqref="I128">
    <cfRule type="expression" dxfId="166" priority="81">
      <formula>H127&gt;=0</formula>
    </cfRule>
    <cfRule type="expression" dxfId="165" priority="80">
      <formula>AND(I128&gt; -H127, I128 &lt;&gt; 0)</formula>
    </cfRule>
  </conditionalFormatting>
  <conditionalFormatting sqref="J60">
    <cfRule type="cellIs" dxfId="164" priority="690" stopIfTrue="1" operator="notEqual">
      <formula>0</formula>
    </cfRule>
  </conditionalFormatting>
  <conditionalFormatting sqref="L94">
    <cfRule type="expression" dxfId="163" priority="11">
      <formula>$D$8&lt;=2022</formula>
    </cfRule>
  </conditionalFormatting>
  <conditionalFormatting sqref="L60:N60">
    <cfRule type="cellIs" dxfId="162" priority="686" stopIfTrue="1" operator="notEqual">
      <formula>0</formula>
    </cfRule>
  </conditionalFormatting>
  <conditionalFormatting sqref="L64:N64">
    <cfRule type="cellIs" dxfId="161" priority="400" stopIfTrue="1" operator="notEqual">
      <formula>0</formula>
    </cfRule>
  </conditionalFormatting>
  <conditionalFormatting sqref="L68:N68">
    <cfRule type="cellIs" dxfId="160" priority="393" stopIfTrue="1" operator="notEqual">
      <formula>0</formula>
    </cfRule>
  </conditionalFormatting>
  <conditionalFormatting sqref="L72:N72">
    <cfRule type="cellIs" dxfId="159" priority="392" stopIfTrue="1" operator="notEqual">
      <formula>0</formula>
    </cfRule>
  </conditionalFormatting>
  <conditionalFormatting sqref="L76:N76">
    <cfRule type="cellIs" dxfId="158" priority="391" stopIfTrue="1" operator="notEqual">
      <formula>0</formula>
    </cfRule>
  </conditionalFormatting>
  <conditionalFormatting sqref="L80:N80">
    <cfRule type="cellIs" dxfId="157" priority="390" stopIfTrue="1" operator="notEqual">
      <formula>0</formula>
    </cfRule>
  </conditionalFormatting>
  <conditionalFormatting sqref="L84:N84">
    <cfRule type="cellIs" dxfId="156" priority="389" stopIfTrue="1" operator="notEqual">
      <formula>0</formula>
    </cfRule>
  </conditionalFormatting>
  <conditionalFormatting sqref="L103:N103">
    <cfRule type="cellIs" dxfId="155" priority="623" stopIfTrue="1" operator="notEqual">
      <formula>0</formula>
    </cfRule>
  </conditionalFormatting>
  <conditionalFormatting sqref="L107:N107">
    <cfRule type="cellIs" dxfId="154" priority="471" stopIfTrue="1" operator="notEqual">
      <formula>0</formula>
    </cfRule>
  </conditionalFormatting>
  <conditionalFormatting sqref="L111:N111">
    <cfRule type="cellIs" dxfId="153" priority="470" stopIfTrue="1" operator="notEqual">
      <formula>0</formula>
    </cfRule>
  </conditionalFormatting>
  <conditionalFormatting sqref="L115:N115">
    <cfRule type="cellIs" dxfId="152" priority="469" stopIfTrue="1" operator="notEqual">
      <formula>0</formula>
    </cfRule>
  </conditionalFormatting>
  <conditionalFormatting sqref="L119:N119">
    <cfRule type="cellIs" dxfId="151" priority="468" stopIfTrue="1" operator="notEqual">
      <formula>0</formula>
    </cfRule>
  </conditionalFormatting>
  <conditionalFormatting sqref="L123:N123">
    <cfRule type="cellIs" dxfId="150" priority="467" stopIfTrue="1" operator="notEqual">
      <formula>0</formula>
    </cfRule>
  </conditionalFormatting>
  <conditionalFormatting sqref="L127:N127">
    <cfRule type="cellIs" dxfId="149" priority="466" stopIfTrue="1" operator="notEqual">
      <formula>0</formula>
    </cfRule>
  </conditionalFormatting>
  <conditionalFormatting sqref="M99">
    <cfRule type="cellIs" dxfId="148" priority="672" operator="lessThan">
      <formula>2000</formula>
    </cfRule>
  </conditionalFormatting>
  <conditionalFormatting sqref="M104">
    <cfRule type="expression" dxfId="147" priority="78">
      <formula>AND(M104&gt; -L103, M104 &lt;&gt; 0)</formula>
    </cfRule>
    <cfRule type="expression" dxfId="146" priority="79">
      <formula>L103&gt;=0</formula>
    </cfRule>
  </conditionalFormatting>
  <conditionalFormatting sqref="M108">
    <cfRule type="expression" dxfId="145" priority="76">
      <formula>AND(M108&gt; -L107, M108 &lt;&gt; 0)</formula>
    </cfRule>
    <cfRule type="expression" dxfId="144" priority="77">
      <formula>L107&gt;=0</formula>
    </cfRule>
  </conditionalFormatting>
  <conditionalFormatting sqref="M112">
    <cfRule type="expression" dxfId="143" priority="74">
      <formula>AND(M112&gt; -L111, M112 &lt;&gt; 0)</formula>
    </cfRule>
    <cfRule type="expression" dxfId="142" priority="75">
      <formula>L111&gt;=0</formula>
    </cfRule>
  </conditionalFormatting>
  <conditionalFormatting sqref="M116">
    <cfRule type="expression" dxfId="141" priority="73">
      <formula>L115&gt;=0</formula>
    </cfRule>
    <cfRule type="expression" dxfId="140" priority="72">
      <formula>AND(M116&gt; -L115, M116 &lt;&gt; 0)</formula>
    </cfRule>
  </conditionalFormatting>
  <conditionalFormatting sqref="M120">
    <cfRule type="expression" dxfId="139" priority="71">
      <formula>L119&gt;=0</formula>
    </cfRule>
    <cfRule type="expression" dxfId="138" priority="70">
      <formula>AND(M120&gt; -L119, M120 &lt;&gt; 0)</formula>
    </cfRule>
  </conditionalFormatting>
  <conditionalFormatting sqref="M124">
    <cfRule type="expression" dxfId="137" priority="68">
      <formula>AND(M124&gt; -L123, M124 &lt;&gt; 0)</formula>
    </cfRule>
    <cfRule type="expression" dxfId="136" priority="69">
      <formula>L123&gt;=0</formula>
    </cfRule>
  </conditionalFormatting>
  <conditionalFormatting sqref="M128">
    <cfRule type="expression" dxfId="135" priority="67">
      <formula>L127&gt;=0</formula>
    </cfRule>
    <cfRule type="expression" dxfId="134" priority="66">
      <formula>AND(M128&gt; -L127, M128 &lt;&gt; 0)</formula>
    </cfRule>
  </conditionalFormatting>
  <conditionalFormatting sqref="P94">
    <cfRule type="expression" dxfId="133" priority="10">
      <formula>$D$8&lt;=2022</formula>
    </cfRule>
  </conditionalFormatting>
  <conditionalFormatting sqref="P60:R60">
    <cfRule type="cellIs" dxfId="132" priority="388" stopIfTrue="1" operator="notEqual">
      <formula>0</formula>
    </cfRule>
  </conditionalFormatting>
  <conditionalFormatting sqref="P64:R64">
    <cfRule type="cellIs" dxfId="131" priority="386" stopIfTrue="1" operator="notEqual">
      <formula>0</formula>
    </cfRule>
  </conditionalFormatting>
  <conditionalFormatting sqref="P68:R68">
    <cfRule type="cellIs" dxfId="130" priority="384" stopIfTrue="1" operator="notEqual">
      <formula>0</formula>
    </cfRule>
  </conditionalFormatting>
  <conditionalFormatting sqref="P72:R72">
    <cfRule type="cellIs" dxfId="129" priority="382" stopIfTrue="1" operator="notEqual">
      <formula>0</formula>
    </cfRule>
  </conditionalFormatting>
  <conditionalFormatting sqref="P76:R76">
    <cfRule type="cellIs" dxfId="128" priority="380" stopIfTrue="1" operator="notEqual">
      <formula>0</formula>
    </cfRule>
  </conditionalFormatting>
  <conditionalFormatting sqref="P80:R80">
    <cfRule type="cellIs" dxfId="127" priority="378" stopIfTrue="1" operator="notEqual">
      <formula>0</formula>
    </cfRule>
  </conditionalFormatting>
  <conditionalFormatting sqref="P84:R84">
    <cfRule type="cellIs" dxfId="126" priority="376" stopIfTrue="1" operator="notEqual">
      <formula>0</formula>
    </cfRule>
  </conditionalFormatting>
  <conditionalFormatting sqref="P103:R103">
    <cfRule type="cellIs" dxfId="125" priority="619" stopIfTrue="1" operator="notEqual">
      <formula>0</formula>
    </cfRule>
  </conditionalFormatting>
  <conditionalFormatting sqref="P107:R107">
    <cfRule type="cellIs" dxfId="124" priority="581" stopIfTrue="1" operator="notEqual">
      <formula>0</formula>
    </cfRule>
  </conditionalFormatting>
  <conditionalFormatting sqref="P111:R111">
    <cfRule type="cellIs" dxfId="123" priority="579" stopIfTrue="1" operator="notEqual">
      <formula>0</formula>
    </cfRule>
  </conditionalFormatting>
  <conditionalFormatting sqref="P115:R115">
    <cfRule type="cellIs" dxfId="122" priority="577" stopIfTrue="1" operator="notEqual">
      <formula>0</formula>
    </cfRule>
  </conditionalFormatting>
  <conditionalFormatting sqref="P119:R119">
    <cfRule type="cellIs" dxfId="121" priority="575" stopIfTrue="1" operator="notEqual">
      <formula>0</formula>
    </cfRule>
  </conditionalFormatting>
  <conditionalFormatting sqref="P123:R123">
    <cfRule type="cellIs" dxfId="120" priority="573" stopIfTrue="1" operator="notEqual">
      <formula>0</formula>
    </cfRule>
  </conditionalFormatting>
  <conditionalFormatting sqref="P127:R127">
    <cfRule type="cellIs" dxfId="119" priority="571" stopIfTrue="1" operator="notEqual">
      <formula>0</formula>
    </cfRule>
  </conditionalFormatting>
  <conditionalFormatting sqref="Q61">
    <cfRule type="expression" dxfId="118" priority="150">
      <formula>AND(Q61&gt; -P60, Q61 &lt;&gt; 0)</formula>
    </cfRule>
    <cfRule type="expression" dxfId="117" priority="151">
      <formula>P60&gt;=0</formula>
    </cfRule>
  </conditionalFormatting>
  <conditionalFormatting sqref="Q65">
    <cfRule type="expression" dxfId="116" priority="145">
      <formula>P64&gt;=0</formula>
    </cfRule>
    <cfRule type="expression" dxfId="115" priority="144">
      <formula>AND(Q65&gt; -P64, Q65 &lt;&gt; 0)</formula>
    </cfRule>
  </conditionalFormatting>
  <conditionalFormatting sqref="Q69">
    <cfRule type="expression" dxfId="114" priority="143">
      <formula>P68&gt;=0</formula>
    </cfRule>
    <cfRule type="expression" dxfId="113" priority="142">
      <formula>AND(Q69&gt; -P68, Q69 &lt;&gt; 0)</formula>
    </cfRule>
  </conditionalFormatting>
  <conditionalFormatting sqref="Q73">
    <cfRule type="expression" dxfId="112" priority="140">
      <formula>AND(Q73&gt; -P72, Q73 &lt;&gt; 0)</formula>
    </cfRule>
    <cfRule type="expression" dxfId="111" priority="141">
      <formula>P72&gt;=0</formula>
    </cfRule>
  </conditionalFormatting>
  <conditionalFormatting sqref="Q77">
    <cfRule type="expression" dxfId="110" priority="138">
      <formula>AND(Q77&gt; -P76, Q77 &lt;&gt; 0)</formula>
    </cfRule>
    <cfRule type="expression" dxfId="109" priority="139">
      <formula>P76&gt;=0</formula>
    </cfRule>
  </conditionalFormatting>
  <conditionalFormatting sqref="Q81">
    <cfRule type="expression" dxfId="108" priority="134">
      <formula>AND(Q81&gt; -P80, Q81 &lt;&gt; 0)</formula>
    </cfRule>
    <cfRule type="expression" dxfId="107" priority="135">
      <formula>P80&gt;=0</formula>
    </cfRule>
  </conditionalFormatting>
  <conditionalFormatting sqref="Q85">
    <cfRule type="expression" dxfId="106" priority="133">
      <formula>P84&gt;=0</formula>
    </cfRule>
    <cfRule type="expression" dxfId="105" priority="132">
      <formula>AND(Q85&gt; -P84, Q85 &lt;&gt; 0)</formula>
    </cfRule>
  </conditionalFormatting>
  <conditionalFormatting sqref="Q99">
    <cfRule type="cellIs" dxfId="104" priority="671" operator="lessThan">
      <formula>2000</formula>
    </cfRule>
  </conditionalFormatting>
  <conditionalFormatting sqref="Q104">
    <cfRule type="expression" dxfId="103" priority="65">
      <formula>P103&gt;=0</formula>
    </cfRule>
    <cfRule type="expression" dxfId="102" priority="64">
      <formula>AND(Q104&gt; -P103, Q104 &lt;&gt; 0)</formula>
    </cfRule>
  </conditionalFormatting>
  <conditionalFormatting sqref="Q108">
    <cfRule type="expression" dxfId="101" priority="63">
      <formula>P107&gt;=0</formula>
    </cfRule>
    <cfRule type="expression" dxfId="100" priority="62">
      <formula>AND(Q108&gt; -P107, Q108 &lt;&gt; 0)</formula>
    </cfRule>
  </conditionalFormatting>
  <conditionalFormatting sqref="Q112">
    <cfRule type="expression" dxfId="99" priority="61">
      <formula>P111&gt;=0</formula>
    </cfRule>
    <cfRule type="expression" dxfId="98" priority="60">
      <formula>AND(Q112&gt; -P111, Q112 &lt;&gt; 0)</formula>
    </cfRule>
  </conditionalFormatting>
  <conditionalFormatting sqref="Q116">
    <cfRule type="expression" dxfId="97" priority="59">
      <formula>P115&gt;=0</formula>
    </cfRule>
    <cfRule type="expression" dxfId="96" priority="58">
      <formula>AND(Q116&gt; -P115, Q116 &lt;&gt; 0)</formula>
    </cfRule>
  </conditionalFormatting>
  <conditionalFormatting sqref="Q120">
    <cfRule type="expression" dxfId="95" priority="57">
      <formula>P119&gt;=0</formula>
    </cfRule>
    <cfRule type="expression" dxfId="94" priority="56">
      <formula>AND(Q120&gt; -P119, Q120 &lt;&gt; 0)</formula>
    </cfRule>
  </conditionalFormatting>
  <conditionalFormatting sqref="Q124">
    <cfRule type="expression" dxfId="93" priority="54">
      <formula>AND(Q124&gt; -P123, Q124 &lt;&gt; 0)</formula>
    </cfRule>
    <cfRule type="expression" dxfId="92" priority="55">
      <formula>P123&gt;=0</formula>
    </cfRule>
  </conditionalFormatting>
  <conditionalFormatting sqref="Q128">
    <cfRule type="expression" dxfId="91" priority="52">
      <formula>AND(Q128&gt; -P127, Q128 &lt;&gt; 0)</formula>
    </cfRule>
    <cfRule type="expression" dxfId="90" priority="53">
      <formula>P127&gt;=0</formula>
    </cfRule>
  </conditionalFormatting>
  <conditionalFormatting sqref="R104">
    <cfRule type="expression" dxfId="89" priority="92">
      <formula>AND(R104&gt;-S104,$Q$87 &lt;&gt; 0)</formula>
    </cfRule>
    <cfRule type="expression" dxfId="88" priority="93">
      <formula>S104&gt;=0</formula>
    </cfRule>
  </conditionalFormatting>
  <conditionalFormatting sqref="R108">
    <cfRule type="expression" dxfId="87" priority="27">
      <formula>S108&gt;=0</formula>
    </cfRule>
    <cfRule type="expression" dxfId="86" priority="26">
      <formula>AND(R108&gt;-S108,$Q$87 &lt;&gt; 0)</formula>
    </cfRule>
  </conditionalFormatting>
  <conditionalFormatting sqref="R112">
    <cfRule type="expression" dxfId="85" priority="24">
      <formula>AND(R112&gt;-S112,$Q$87 &lt;&gt; 0)</formula>
    </cfRule>
    <cfRule type="expression" dxfId="84" priority="25">
      <formula>S112&gt;=0</formula>
    </cfRule>
  </conditionalFormatting>
  <conditionalFormatting sqref="R116">
    <cfRule type="expression" dxfId="83" priority="23">
      <formula>S116&gt;=0</formula>
    </cfRule>
    <cfRule type="expression" dxfId="82" priority="22">
      <formula>AND(R116&gt;-S116,$Q$87 &lt;&gt; 0)</formula>
    </cfRule>
  </conditionalFormatting>
  <conditionalFormatting sqref="R120">
    <cfRule type="expression" dxfId="81" priority="21">
      <formula>S120&gt;=0</formula>
    </cfRule>
    <cfRule type="expression" dxfId="80" priority="20">
      <formula>AND(R120&gt;-S120,$Q$87 &lt;&gt; 0)</formula>
    </cfRule>
  </conditionalFormatting>
  <conditionalFormatting sqref="R124">
    <cfRule type="expression" dxfId="79" priority="19">
      <formula>S124&gt;=0</formula>
    </cfRule>
    <cfRule type="expression" dxfId="78" priority="18">
      <formula>AND(R124&gt;-S124,$Q$87 &lt;&gt; 0)</formula>
    </cfRule>
  </conditionalFormatting>
  <conditionalFormatting sqref="R128">
    <cfRule type="expression" dxfId="77" priority="17">
      <formula>S128&gt;=0</formula>
    </cfRule>
    <cfRule type="expression" dxfId="76" priority="16">
      <formula>AND(R128&gt;-S128,$Q$87 &lt;&gt; 0)</formula>
    </cfRule>
  </conditionalFormatting>
  <conditionalFormatting sqref="T60:V60">
    <cfRule type="cellIs" dxfId="75" priority="680" stopIfTrue="1" operator="notEqual">
      <formula>0</formula>
    </cfRule>
  </conditionalFormatting>
  <conditionalFormatting sqref="T64:V64">
    <cfRule type="cellIs" dxfId="74" priority="417" stopIfTrue="1" operator="notEqual">
      <formula>0</formula>
    </cfRule>
  </conditionalFormatting>
  <conditionalFormatting sqref="T68:V68">
    <cfRule type="cellIs" dxfId="73" priority="416" stopIfTrue="1" operator="notEqual">
      <formula>0</formula>
    </cfRule>
  </conditionalFormatting>
  <conditionalFormatting sqref="T72:V72">
    <cfRule type="cellIs" dxfId="72" priority="415" stopIfTrue="1" operator="notEqual">
      <formula>0</formula>
    </cfRule>
  </conditionalFormatting>
  <conditionalFormatting sqref="T76:V76">
    <cfRule type="cellIs" dxfId="71" priority="414" stopIfTrue="1" operator="notEqual">
      <formula>0</formula>
    </cfRule>
  </conditionalFormatting>
  <conditionalFormatting sqref="T80:V80">
    <cfRule type="cellIs" dxfId="70" priority="413" stopIfTrue="1" operator="notEqual">
      <formula>0</formula>
    </cfRule>
  </conditionalFormatting>
  <conditionalFormatting sqref="T84:V84">
    <cfRule type="cellIs" dxfId="69" priority="412" stopIfTrue="1" operator="notEqual">
      <formula>0</formula>
    </cfRule>
  </conditionalFormatting>
  <conditionalFormatting sqref="U61">
    <cfRule type="expression" dxfId="68" priority="131">
      <formula>T60&gt;=0</formula>
    </cfRule>
    <cfRule type="expression" dxfId="67" priority="130">
      <formula>AND(U61&gt; -T60, U61 &lt;&gt; 0)</formula>
    </cfRule>
  </conditionalFormatting>
  <conditionalFormatting sqref="U65">
    <cfRule type="expression" dxfId="66" priority="129">
      <formula>T64&gt;=0</formula>
    </cfRule>
    <cfRule type="expression" dxfId="65" priority="128">
      <formula>AND(U65&gt; -T64, U65 &lt;&gt; 0)</formula>
    </cfRule>
  </conditionalFormatting>
  <conditionalFormatting sqref="U69">
    <cfRule type="expression" dxfId="64" priority="127">
      <formula>T68&gt;=0</formula>
    </cfRule>
    <cfRule type="expression" dxfId="63" priority="126">
      <formula>AND(U69&gt; -T68, U69 &lt;&gt; 0)</formula>
    </cfRule>
  </conditionalFormatting>
  <conditionalFormatting sqref="U73">
    <cfRule type="expression" dxfId="62" priority="122">
      <formula>AND(U73&gt; -T72, U73 &lt;&gt; 0)</formula>
    </cfRule>
    <cfRule type="expression" dxfId="61" priority="123">
      <formula>T72&gt;=0</formula>
    </cfRule>
  </conditionalFormatting>
  <conditionalFormatting sqref="U77">
    <cfRule type="expression" dxfId="60" priority="121">
      <formula>T76&gt;=0</formula>
    </cfRule>
    <cfRule type="expression" dxfId="59" priority="120">
      <formula>AND(U77&gt; -T76, U77 &lt;&gt; 0)</formula>
    </cfRule>
  </conditionalFormatting>
  <conditionalFormatting sqref="U81">
    <cfRule type="expression" dxfId="58" priority="119">
      <formula>T80&gt;=0</formula>
    </cfRule>
    <cfRule type="expression" dxfId="57" priority="118">
      <formula>AND(U81&gt; -T80, U81 &lt;&gt; 0)</formula>
    </cfRule>
  </conditionalFormatting>
  <conditionalFormatting sqref="U85">
    <cfRule type="expression" dxfId="56" priority="117">
      <formula>T84&gt;=0</formula>
    </cfRule>
    <cfRule type="expression" dxfId="55" priority="116">
      <formula>AND(U85&gt; -T84, U85 &lt;&gt; 0)</formula>
    </cfRule>
  </conditionalFormatting>
  <conditionalFormatting sqref="V61">
    <cfRule type="expression" dxfId="54" priority="146">
      <formula>AND(V61&gt;-W61,$Q$87 &lt;&gt; 0)</formula>
    </cfRule>
    <cfRule type="expression" dxfId="53" priority="147">
      <formula>W61&gt;=0</formula>
    </cfRule>
  </conditionalFormatting>
  <conditionalFormatting sqref="V65">
    <cfRule type="expression" dxfId="52" priority="39">
      <formula>W65&gt;=0</formula>
    </cfRule>
    <cfRule type="expression" dxfId="51" priority="38">
      <formula>AND(V65&gt;-W65,$Q$87 &lt;&gt; 0)</formula>
    </cfRule>
  </conditionalFormatting>
  <conditionalFormatting sqref="V69">
    <cfRule type="expression" dxfId="50" priority="36">
      <formula>AND(V69&gt;-W69,$Q$87 &lt;&gt; 0)</formula>
    </cfRule>
    <cfRule type="expression" dxfId="49" priority="37">
      <formula>W69&gt;=0</formula>
    </cfRule>
  </conditionalFormatting>
  <conditionalFormatting sqref="V73">
    <cfRule type="expression" dxfId="48" priority="34">
      <formula>AND(V73&gt;-W73,$Q$87 &lt;&gt; 0)</formula>
    </cfRule>
    <cfRule type="expression" dxfId="47" priority="35">
      <formula>W73&gt;=0</formula>
    </cfRule>
  </conditionalFormatting>
  <conditionalFormatting sqref="V77">
    <cfRule type="expression" dxfId="46" priority="32">
      <formula>AND(V77&gt;-W77,$Q$87 &lt;&gt; 0)</formula>
    </cfRule>
    <cfRule type="expression" dxfId="45" priority="33">
      <formula>W77&gt;=0</formula>
    </cfRule>
  </conditionalFormatting>
  <conditionalFormatting sqref="V81">
    <cfRule type="expression" dxfId="44" priority="30">
      <formula>AND(V81&gt;-W81,$Q$87 &lt;&gt; 0)</formula>
    </cfRule>
    <cfRule type="expression" dxfId="43" priority="31">
      <formula>W81&gt;=0</formula>
    </cfRule>
  </conditionalFormatting>
  <conditionalFormatting sqref="V85">
    <cfRule type="expression" dxfId="42" priority="28">
      <formula>AND(V85&gt;-W85,$Q$87 &lt;&gt; 0)</formula>
    </cfRule>
    <cfRule type="expression" dxfId="41" priority="29">
      <formula>W85&gt;=0</formula>
    </cfRule>
  </conditionalFormatting>
  <dataValidations count="18">
    <dataValidation type="date" allowBlank="1" showErrorMessage="1" errorTitle="Date" error="Veuillez insérer une date !" prompt="_x000a_" sqref="F12 D12" xr:uid="{E366C3D4-C459-4F77-9C7D-E03C397D1B2D}">
      <formula1>36526</formula1>
      <formula2>55153</formula2>
    </dataValidation>
    <dataValidation type="date" allowBlank="1" showErrorMessage="1" errorTitle="Datum" error="Bitte geben Sie ein Datum ein!" promptTitle="Energietarifperiode:" prompt="Eingabe des Tarifjahres" sqref="D11" xr:uid="{607125DB-BA48-4856-9135-987BD4238F49}">
      <formula1>36526</formula1>
      <formula2>55153</formula2>
    </dataValidation>
    <dataValidation type="whole" allowBlank="1" showInputMessage="1" showErrorMessage="1" sqref="D8" xr:uid="{D0A39708-A14C-4D0E-9B83-4E2E31469184}">
      <formula1>2023</formula1>
      <formula2>3000</formula2>
    </dataValidation>
    <dataValidation type="decimal" allowBlank="1" showInputMessage="1" showErrorMessage="1" errorTitle="Standard" error="Veuillez insérer une valeur ≥ 0 !" sqref="F18:F20 F16 F22:F23 F15" xr:uid="{57BED8DC-4447-42ED-92B7-87E9192DF0ED}">
      <formula1>0</formula1>
      <formula2>1000000000000</formula2>
    </dataValidation>
    <dataValidation type="date" errorStyle="warning" allowBlank="1" showInputMessage="1" showErrorMessage="1" error="Veuillez contrôler votre entrée ! Veuillez entrer une date (JJ.MM.AAAA)" sqref="E31" xr:uid="{1D1A2C3A-66A4-421C-9EF7-B8826767342A}">
      <formula1>1</formula1>
      <formula2>55153</formula2>
    </dataValidation>
    <dataValidation type="decimal" allowBlank="1" showInputMessage="1" showErrorMessage="1" errorTitle="Standard" error="Bitte geben Sie einen Zahlenwert ein!" sqref="E56:F56 E58:F59 D51:E51 C52:D52" xr:uid="{B73C587C-4E31-4247-8BCA-43B7CEDDE807}">
      <formula1>-1000000000</formula1>
      <formula2>1000000000</formula2>
    </dataValidation>
    <dataValidation type="decimal" allowBlank="1" showInputMessage="1" showErrorMessage="1" errorTitle="Standard" error="Veuillez insérer une valeur !" prompt="Montant à reprendre du fichier de comptabilité analytique T2025 (formulaire 3.2, DC 2023)" sqref="I60 D60:E60" xr:uid="{3A54C6E9-C402-43F5-978D-0FABB359310E}">
      <formula1>-1000000000000</formula1>
      <formula2>1000000000000</formula2>
    </dataValidation>
    <dataValidation allowBlank="1" showInputMessage="1" showErrorMessage="1" promptTitle="WACC du réseau" prompt="- en cas de découvert de couverture, pas d’obligation de rémunération (au maximum WACC du réseau)_x000a_- en cas d’excédent de couverture, rémunération minimale (WACC du réseau)" sqref="S56 O56 K56 G56" xr:uid="{E95E5A7C-B677-40EB-9BFE-794A0FD828B7}"/>
    <dataValidation type="decimal" allowBlank="1" showInputMessage="1" showErrorMessage="1" errorTitle="Standard" error="Veuillez insérer une valeur !" promptTitle="Attention !" prompt="En cas de réduction de découvert de couverture sans incidence sur les tarifs introduire le signe +" sqref="F35 F36" xr:uid="{39E8EDA2-20C6-48F9-A740-23D4CDE1CD09}">
      <formula1>-1000000000</formula1>
      <formula2>1000000000</formula2>
    </dataValidation>
    <dataValidation type="decimal" allowBlank="1" showInputMessage="1" showErrorMessage="1" promptTitle="Réduc. sans incidence s/ tarifs" prompt="Valeur négative non autorisée_x000a_" sqref="Q128 Q104 U85 Q124 Q65 Q69 Q73 Q77 Q81 Q85 U65 U69 U73 U77 U81 I104 I108 I120 I124 I128 M104 M108 M112 M116 M120 M124 Q108 Q112 Q116 Q120 Q61" xr:uid="{C487D425-EE50-4C45-B8C0-D536F30FBEC2}">
      <formula1>0</formula1>
      <formula2>MAX(-H60,0)</formula2>
    </dataValidation>
    <dataValidation type="decimal" allowBlank="1" showInputMessage="1" showErrorMessage="1" errorTitle="Attention, problème d'arrondi" error="Pour supprimer entièrement le reste négatif (découvert de couverture), veuillez insérer un montant inférieur de 0,01 centime ou de 0,005 centime." promptTitle="Réduc. sans incidence s/ tarifs" prompt="Valeur négative non autorisée_x000a_" sqref="R128 R104 V65 V69 V73 V77 V81 V85 R116 R112 R120 R124" xr:uid="{E3A48078-9304-409E-9E14-77D592D06C8E}">
      <formula1>0</formula1>
      <formula2>MAX(-S65,0)</formula2>
    </dataValidation>
    <dataValidation type="decimal" allowBlank="1" showInputMessage="1" showErrorMessage="1" errorTitle="Standard" error="Veuillez insérer une valeur !" sqref="F31" xr:uid="{955122C5-E76D-4C05-9CB9-FB2DB903CAA2}">
      <formula1>-1000000000</formula1>
      <formula2>1000000000</formula2>
    </dataValidation>
    <dataValidation allowBlank="1" showInputMessage="1" showErrorMessage="1" promptTitle="Taux de rendement FE" prompt="Selon l’annexe 1 de l’OApEl_x000a_- en cas de découvert de couverture, pas d’obligation de rémunération (au maximum taux de rendement FE)_x000a_- en cas d’excédent de couverture, rémunération minimale (taux de rendement FE)" sqref="O97 E97 G97 K97 E43" xr:uid="{7FE876AE-AE26-4F9D-BBDE-1FE5EC017646}"/>
    <dataValidation type="decimal" allowBlank="1" showInputMessage="1" showErrorMessage="1" error="Veuillez insérer une valeur !" prompt="Montant à reprendre du fichier de comptabilité analytique T2025 (formulaire 3.2, DC 2023)" sqref="M60" xr:uid="{F4F35D4F-E8E5-4DFF-9090-710BABFA6101}">
      <formula1>-1000000000000</formula1>
      <formula2>1000000000000</formula2>
    </dataValidation>
    <dataValidation allowBlank="1" showInputMessage="1" showErrorMessage="1" promptTitle="Prise en compte reste éventuel" prompt="Reste éventuel possible à partir des tarifs 2028 (DC 2026). Valable uniquement pour une DC annuelle._x000a_Reste&gt;0, insérer une valeur négative._x000a_Reste&lt;0, insérer une valeur positive ou réduction totale / partielle sans incidence sur les tarifs." sqref="G147:H147" xr:uid="{070074C8-DA6D-480D-85D6-4D794E1D0F83}"/>
    <dataValidation type="decimal" allowBlank="1" showInputMessage="1" showErrorMessage="1" promptTitle="Réduc. sans incidence s/ tarifs" prompt="Valeur négative non autorisée" sqref="M128 I112 U61" xr:uid="{C5DC0332-D47A-416C-9815-B2767B82A295}">
      <formula1>0</formula1>
      <formula2>MAX(-H60,0)</formula2>
    </dataValidation>
    <dataValidation type="decimal" allowBlank="1" showInputMessage="1" showErrorMessage="1" promptTitle="Réduc. sans incidence s/ tarifs" prompt="Keine negative Werte_x000a_" sqref="I116" xr:uid="{EF08EE52-8219-4229-9522-80F2661488BE}">
      <formula1>0</formula1>
      <formula2>MAX(-H115,0)</formula2>
    </dataValidation>
    <dataValidation type="decimal" allowBlank="1" showInputMessage="1" showErrorMessage="1" errorTitle="Attention, problème d'arrondi" error="Pour supprimer entièrement le reste négatif (découvert de couverture), veuillez insérer un montant inférieur de 0,01 centime ou de 0,005 centime." promptTitle="Réduc. sans incidence s/ tarifs" prompt="Valeur négative non autorisée" sqref="V61 R108" xr:uid="{94D39CF7-0F40-444E-9872-D3C44C5AD3DF}">
      <formula1>0</formula1>
      <formula2>MAX(-S61,0)</formula2>
    </dataValidation>
  </dataValidations>
  <pageMargins left="0.70866141732283472" right="0.70866141732283472" top="1.3385826771653544" bottom="0.94488188976377963" header="0.31496062992125984" footer="0.31496062992125984"/>
  <pageSetup paperSize="8" scale="43" orientation="landscape" r:id="rId1"/>
  <headerFooter>
    <oddHeader>&amp;C&amp;A; &amp;D</oddHeader>
    <oddFooter>&amp;LDifférences de couverture du réseau&amp;RPage &amp;P de &amp;N</oddFooter>
  </headerFooter>
  <rowBreaks count="1" manualBreakCount="1">
    <brk id="91" max="22" man="1"/>
  </rowBreaks>
  <ignoredErrors>
    <ignoredError sqref="B29 B33 B14" numberStoredAsText="1"/>
    <ignoredError sqref="G26"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A0BEE-73D3-4575-A212-FEAABB7474C0}">
  <sheetPr codeName="Feuil3">
    <tabColor theme="0" tint="-0.499984740745262"/>
  </sheetPr>
  <dimension ref="A1"/>
  <sheetViews>
    <sheetView workbookViewId="0">
      <selection activeCell="B26" sqref="B26"/>
    </sheetView>
  </sheetViews>
  <sheetFormatPr baseColWidth="10" defaultColWidth="11.140625"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E3643-68CD-4922-8917-AD1A8B58FC2E}">
  <sheetPr codeName="Tabelle3">
    <tabColor rgb="FFFFFF99"/>
    <outlinePr summaryBelow="0" summaryRight="0"/>
    <pageSetUpPr fitToPage="1"/>
  </sheetPr>
  <dimension ref="A1:AE125"/>
  <sheetViews>
    <sheetView showGridLines="0" zoomScale="80" zoomScaleNormal="80" zoomScaleSheetLayoutView="40" workbookViewId="0">
      <selection activeCell="C8" sqref="C8"/>
    </sheetView>
  </sheetViews>
  <sheetFormatPr baseColWidth="10" defaultColWidth="11" defaultRowHeight="14.25" x14ac:dyDescent="0.2"/>
  <cols>
    <col min="1" max="1" width="7.85546875" style="2" customWidth="1"/>
    <col min="2" max="2" width="57.5703125" style="2" customWidth="1"/>
    <col min="3" max="3" width="22.5703125" style="2" customWidth="1"/>
    <col min="4" max="4" width="20.42578125" style="2" customWidth="1"/>
    <col min="5" max="5" width="19.140625" style="2" customWidth="1"/>
    <col min="6" max="6" width="19.7109375" style="2" customWidth="1"/>
    <col min="7" max="7" width="20" style="2" customWidth="1"/>
    <col min="8" max="8" width="17.42578125" style="2" customWidth="1"/>
    <col min="9" max="9" width="19.42578125" style="2" customWidth="1"/>
    <col min="10" max="10" width="20.140625" style="2" customWidth="1"/>
    <col min="11" max="11" width="18.140625" style="2" customWidth="1"/>
    <col min="12" max="21" width="17.42578125" style="2" customWidth="1"/>
    <col min="22" max="22" width="14.7109375" style="2" customWidth="1"/>
    <col min="23" max="23" width="13.28515625" style="2" customWidth="1"/>
    <col min="24" max="24" width="11.85546875" style="2" customWidth="1"/>
    <col min="25" max="16384" width="11" style="2"/>
  </cols>
  <sheetData>
    <row r="1" spans="1:31" x14ac:dyDescent="0.2">
      <c r="A1" s="1"/>
      <c r="B1" s="1"/>
      <c r="C1" s="1"/>
      <c r="D1" s="1"/>
      <c r="E1" s="1"/>
      <c r="F1" s="1"/>
      <c r="G1" s="1"/>
      <c r="H1" s="1"/>
      <c r="I1" s="1"/>
      <c r="J1" s="1"/>
      <c r="K1" s="1"/>
      <c r="L1" s="201"/>
      <c r="M1" s="201"/>
      <c r="N1" s="201"/>
      <c r="O1" s="201"/>
      <c r="P1" s="201"/>
      <c r="Q1" s="201"/>
      <c r="R1" s="202"/>
      <c r="S1" s="203"/>
      <c r="T1" s="201"/>
      <c r="U1" s="201"/>
      <c r="V1" s="201"/>
      <c r="W1" s="201"/>
      <c r="X1" s="92"/>
      <c r="Y1" s="92"/>
      <c r="Z1" s="92"/>
      <c r="AA1" s="92"/>
      <c r="AB1" s="92"/>
      <c r="AC1" s="92"/>
      <c r="AD1" s="92"/>
      <c r="AE1" s="92"/>
    </row>
    <row r="2" spans="1:31" ht="15.75" x14ac:dyDescent="0.25">
      <c r="B2" s="331" t="s">
        <v>140</v>
      </c>
      <c r="C2" s="232">
        <f>C8+2</f>
        <v>2</v>
      </c>
      <c r="D2" s="1"/>
      <c r="F2" s="1"/>
      <c r="G2" s="1"/>
      <c r="H2" s="1"/>
      <c r="I2" s="1"/>
      <c r="J2" s="1"/>
      <c r="K2" s="1"/>
      <c r="L2" s="201"/>
      <c r="M2" s="201"/>
      <c r="N2" s="201"/>
      <c r="O2" s="201"/>
      <c r="P2" s="201"/>
      <c r="Q2" s="201"/>
      <c r="R2" s="202"/>
      <c r="S2" s="203"/>
      <c r="T2" s="201"/>
      <c r="U2" s="201"/>
      <c r="V2" s="201"/>
      <c r="W2" s="201"/>
      <c r="X2" s="92"/>
      <c r="Y2" s="92"/>
      <c r="Z2" s="92"/>
      <c r="AA2" s="92"/>
      <c r="AB2" s="92"/>
      <c r="AC2" s="92"/>
      <c r="AD2" s="92"/>
      <c r="AE2" s="92"/>
    </row>
    <row r="3" spans="1:31" ht="4.5" customHeight="1" x14ac:dyDescent="0.2">
      <c r="A3" s="1"/>
      <c r="B3" s="1"/>
      <c r="C3" s="1"/>
      <c r="D3" s="1"/>
      <c r="E3" s="1"/>
      <c r="F3" s="1"/>
      <c r="G3" s="1"/>
      <c r="H3" s="1"/>
      <c r="I3" s="1"/>
      <c r="J3" s="1"/>
      <c r="K3" s="1"/>
      <c r="L3" s="201"/>
      <c r="M3" s="201"/>
      <c r="N3" s="201"/>
      <c r="O3" s="201"/>
      <c r="P3" s="201"/>
      <c r="Q3" s="201"/>
      <c r="R3" s="201"/>
      <c r="S3" s="201"/>
      <c r="T3" s="201"/>
      <c r="U3" s="201"/>
      <c r="V3" s="201"/>
      <c r="W3" s="201"/>
      <c r="X3" s="92"/>
      <c r="Y3" s="92"/>
      <c r="Z3" s="92"/>
      <c r="AA3" s="92"/>
      <c r="AB3" s="92"/>
      <c r="AC3" s="92"/>
      <c r="AD3" s="92"/>
      <c r="AE3" s="92"/>
    </row>
    <row r="4" spans="1:31" ht="20.25" x14ac:dyDescent="0.3">
      <c r="A4" s="1"/>
      <c r="B4" s="4" t="s">
        <v>37</v>
      </c>
      <c r="C4" s="1"/>
      <c r="D4" s="1"/>
      <c r="E4" s="1"/>
      <c r="F4" s="1"/>
      <c r="G4" s="1"/>
      <c r="H4" s="1"/>
      <c r="I4" s="1"/>
      <c r="J4" s="1"/>
      <c r="K4" s="1"/>
      <c r="L4" s="201"/>
      <c r="M4" s="201"/>
      <c r="N4" s="201"/>
      <c r="O4" s="201"/>
      <c r="P4" s="201"/>
      <c r="Q4" s="201"/>
      <c r="R4" s="201"/>
      <c r="S4" s="92"/>
      <c r="T4" s="92"/>
      <c r="U4" s="92"/>
      <c r="V4" s="92"/>
      <c r="W4" s="92"/>
      <c r="X4" s="92"/>
      <c r="Y4" s="92"/>
      <c r="Z4" s="92"/>
      <c r="AA4" s="92"/>
      <c r="AB4" s="92"/>
      <c r="AC4" s="92"/>
      <c r="AD4" s="92"/>
      <c r="AE4" s="92"/>
    </row>
    <row r="5" spans="1:31" ht="20.25" customHeight="1" x14ac:dyDescent="0.3">
      <c r="A5" s="1"/>
      <c r="B5" s="4" t="s">
        <v>141</v>
      </c>
      <c r="C5" s="1"/>
      <c r="D5" s="1"/>
      <c r="E5" s="1"/>
      <c r="F5" s="1"/>
      <c r="G5" s="1"/>
      <c r="H5" s="1"/>
      <c r="I5" s="1"/>
      <c r="J5" s="1"/>
      <c r="K5" s="1"/>
      <c r="L5" s="201"/>
      <c r="M5" s="201"/>
      <c r="N5" s="201"/>
      <c r="O5" s="201"/>
      <c r="P5" s="201"/>
      <c r="Q5" s="201"/>
      <c r="R5" s="201"/>
      <c r="S5" s="92"/>
      <c r="T5" s="92"/>
      <c r="U5" s="92"/>
      <c r="V5" s="92"/>
      <c r="W5" s="92"/>
      <c r="X5" s="92"/>
      <c r="Y5" s="92"/>
      <c r="Z5" s="92"/>
      <c r="AA5" s="92"/>
      <c r="AB5" s="92"/>
      <c r="AC5" s="92"/>
      <c r="AD5" s="92"/>
      <c r="AE5" s="92"/>
    </row>
    <row r="6" spans="1:31" ht="15" x14ac:dyDescent="0.25">
      <c r="A6" s="1"/>
      <c r="B6" s="5" t="s">
        <v>38</v>
      </c>
      <c r="C6" s="1"/>
      <c r="D6" s="1"/>
      <c r="E6" s="1"/>
      <c r="F6" s="1"/>
      <c r="G6" s="1"/>
      <c r="H6" s="1"/>
      <c r="I6" s="1"/>
      <c r="J6" s="1"/>
      <c r="K6" s="1"/>
      <c r="L6" s="201"/>
      <c r="M6" s="201"/>
      <c r="N6" s="201"/>
      <c r="O6" s="201"/>
      <c r="P6" s="201"/>
      <c r="Q6" s="201"/>
      <c r="R6" s="201"/>
      <c r="S6" s="92"/>
      <c r="T6" s="92"/>
      <c r="U6" s="92"/>
      <c r="V6" s="92"/>
      <c r="W6" s="92"/>
      <c r="X6" s="92"/>
      <c r="Y6" s="92"/>
      <c r="Z6" s="92"/>
      <c r="AA6" s="92"/>
      <c r="AB6" s="92"/>
      <c r="AC6" s="92"/>
      <c r="AD6" s="92"/>
      <c r="AE6" s="92"/>
    </row>
    <row r="7" spans="1:31" ht="7.5" customHeight="1" thickBot="1" x14ac:dyDescent="0.25">
      <c r="A7" s="1"/>
      <c r="B7" s="1"/>
      <c r="C7" s="1"/>
      <c r="D7" s="1"/>
      <c r="E7" s="1"/>
      <c r="F7" s="1"/>
      <c r="G7" s="1"/>
      <c r="H7" s="1"/>
      <c r="I7" s="1"/>
      <c r="J7" s="1"/>
      <c r="K7" s="1"/>
      <c r="L7" s="201"/>
      <c r="M7" s="201"/>
      <c r="N7" s="201"/>
      <c r="O7" s="201"/>
      <c r="P7" s="201"/>
      <c r="Q7" s="201"/>
      <c r="R7" s="201"/>
      <c r="S7" s="201"/>
      <c r="T7" s="92"/>
      <c r="U7" s="92"/>
      <c r="V7" s="92"/>
      <c r="W7" s="92"/>
      <c r="X7" s="92"/>
      <c r="Y7" s="92"/>
      <c r="Z7" s="92"/>
      <c r="AA7" s="92"/>
      <c r="AB7" s="92"/>
      <c r="AC7" s="92"/>
      <c r="AD7" s="92"/>
      <c r="AE7" s="92"/>
    </row>
    <row r="8" spans="1:31" s="8" customFormat="1" ht="15" customHeight="1" thickBot="1" x14ac:dyDescent="0.3">
      <c r="B8" s="10" t="s">
        <v>39</v>
      </c>
      <c r="C8" s="317"/>
      <c r="E8" s="197"/>
      <c r="F8" s="6"/>
      <c r="G8" s="6"/>
      <c r="H8" s="6"/>
      <c r="I8" s="6"/>
      <c r="J8" s="6"/>
      <c r="K8" s="6"/>
      <c r="L8" s="45"/>
      <c r="M8" s="45"/>
      <c r="N8" s="45"/>
      <c r="O8" s="45"/>
      <c r="P8" s="45"/>
      <c r="Q8" s="45"/>
      <c r="R8" s="45"/>
      <c r="S8" s="45"/>
      <c r="T8" s="27"/>
      <c r="U8" s="27"/>
      <c r="V8" s="27"/>
      <c r="W8" s="27"/>
      <c r="X8" s="27"/>
      <c r="Y8" s="27"/>
      <c r="Z8" s="27"/>
      <c r="AA8" s="27"/>
      <c r="AB8" s="27"/>
      <c r="AC8" s="27"/>
      <c r="AD8" s="27"/>
      <c r="AE8" s="27"/>
    </row>
    <row r="9" spans="1:31" s="8" customFormat="1" ht="7.5" customHeight="1" x14ac:dyDescent="0.2">
      <c r="A9" s="6"/>
      <c r="C9" s="7"/>
      <c r="D9" s="6"/>
      <c r="E9" s="6"/>
      <c r="F9" s="6"/>
      <c r="J9" s="6"/>
      <c r="K9" s="6"/>
      <c r="L9" s="45"/>
      <c r="M9" s="45"/>
      <c r="N9" s="45"/>
      <c r="O9" s="45"/>
      <c r="P9" s="45"/>
      <c r="Q9" s="45"/>
      <c r="R9" s="45"/>
      <c r="S9" s="45"/>
      <c r="T9" s="45"/>
      <c r="U9" s="45"/>
      <c r="V9" s="45"/>
      <c r="W9" s="45"/>
      <c r="X9" s="27"/>
      <c r="Y9" s="27"/>
      <c r="Z9" s="27"/>
      <c r="AA9" s="27"/>
      <c r="AB9" s="27"/>
      <c r="AC9" s="27"/>
      <c r="AD9" s="27"/>
      <c r="AE9" s="27"/>
    </row>
    <row r="10" spans="1:31" s="8" customFormat="1" ht="7.5" customHeight="1" x14ac:dyDescent="0.2">
      <c r="A10" s="6"/>
      <c r="B10" s="7"/>
      <c r="C10" s="7"/>
      <c r="D10" s="6"/>
      <c r="E10" s="6"/>
      <c r="F10" s="6"/>
      <c r="G10" s="6"/>
      <c r="H10" s="6"/>
      <c r="I10" s="6"/>
      <c r="J10" s="6"/>
      <c r="K10" s="6"/>
      <c r="L10" s="45"/>
      <c r="M10" s="45"/>
      <c r="N10" s="45"/>
      <c r="O10" s="45"/>
      <c r="P10" s="45"/>
      <c r="Q10" s="45"/>
      <c r="R10" s="45"/>
      <c r="S10" s="45"/>
      <c r="T10" s="45"/>
      <c r="U10" s="45"/>
      <c r="V10" s="45"/>
      <c r="W10" s="45"/>
      <c r="X10" s="27"/>
      <c r="Y10" s="27"/>
      <c r="Z10" s="27"/>
      <c r="AA10" s="27"/>
      <c r="AB10" s="27"/>
      <c r="AC10" s="27"/>
      <c r="AD10" s="27"/>
      <c r="AE10" s="27"/>
    </row>
    <row r="11" spans="1:31" s="8" customFormat="1" ht="15" customHeight="1" x14ac:dyDescent="0.2">
      <c r="A11" s="6"/>
      <c r="B11" s="371" t="s">
        <v>40</v>
      </c>
      <c r="C11" s="11"/>
      <c r="D11" s="12"/>
      <c r="E11" s="11"/>
      <c r="F11" s="6"/>
      <c r="G11" s="6"/>
      <c r="H11" s="6"/>
      <c r="I11" s="6"/>
      <c r="J11" s="6"/>
      <c r="K11" s="6"/>
      <c r="L11" s="45"/>
      <c r="M11" s="45"/>
      <c r="N11" s="45"/>
      <c r="O11" s="45"/>
      <c r="P11" s="45"/>
      <c r="Q11" s="45"/>
      <c r="R11" s="45"/>
      <c r="S11" s="45"/>
      <c r="T11" s="45"/>
      <c r="U11" s="45"/>
      <c r="V11" s="45"/>
      <c r="W11" s="45"/>
      <c r="X11" s="27"/>
      <c r="Y11" s="27"/>
      <c r="Z11" s="27"/>
      <c r="AA11" s="27"/>
      <c r="AB11" s="27"/>
      <c r="AC11" s="27"/>
      <c r="AD11" s="27"/>
      <c r="AE11" s="27"/>
    </row>
    <row r="12" spans="1:31" ht="15" customHeight="1" x14ac:dyDescent="0.2">
      <c r="A12" s="92"/>
      <c r="B12" s="13" t="s">
        <v>122</v>
      </c>
      <c r="C12" s="14"/>
      <c r="D12" s="13" t="s">
        <v>41</v>
      </c>
      <c r="E12" s="14"/>
      <c r="F12" s="1"/>
      <c r="G12" s="1"/>
      <c r="H12" s="1"/>
      <c r="I12" s="1"/>
      <c r="J12" s="1"/>
      <c r="K12" s="1"/>
      <c r="L12" s="201"/>
      <c r="M12" s="92"/>
      <c r="N12" s="201"/>
      <c r="O12" s="201"/>
      <c r="P12" s="201"/>
      <c r="Q12" s="201"/>
      <c r="R12" s="201"/>
      <c r="S12" s="201"/>
      <c r="T12" s="201"/>
      <c r="U12" s="201"/>
      <c r="V12" s="201"/>
      <c r="W12" s="201"/>
      <c r="X12" s="92"/>
      <c r="Y12" s="92"/>
      <c r="Z12" s="92"/>
      <c r="AA12" s="92"/>
      <c r="AB12" s="92"/>
      <c r="AC12" s="92"/>
      <c r="AD12" s="92"/>
      <c r="AE12" s="92"/>
    </row>
    <row r="13" spans="1:31" x14ac:dyDescent="0.2">
      <c r="A13" s="1"/>
      <c r="B13" s="10"/>
      <c r="C13" s="15"/>
      <c r="D13" s="1"/>
      <c r="E13" s="1"/>
      <c r="F13" s="1"/>
      <c r="G13" s="1"/>
      <c r="H13" s="1"/>
      <c r="I13" s="1"/>
      <c r="J13" s="1"/>
      <c r="K13" s="1"/>
      <c r="L13" s="201"/>
      <c r="M13" s="92"/>
      <c r="N13" s="204"/>
      <c r="O13" s="201"/>
      <c r="P13" s="201"/>
      <c r="Q13" s="201"/>
      <c r="R13" s="201"/>
      <c r="S13" s="201"/>
      <c r="T13" s="201"/>
      <c r="U13" s="201"/>
      <c r="V13" s="201"/>
      <c r="W13" s="201"/>
      <c r="X13" s="92"/>
      <c r="Y13" s="92"/>
      <c r="Z13" s="92"/>
      <c r="AA13" s="92"/>
      <c r="AB13" s="92"/>
      <c r="AC13" s="92"/>
      <c r="AD13" s="92"/>
      <c r="AE13" s="92"/>
    </row>
    <row r="14" spans="1:31" s="26" customFormat="1" ht="20.100000000000001" customHeight="1" x14ac:dyDescent="0.25">
      <c r="B14" s="396" t="s">
        <v>42</v>
      </c>
      <c r="C14" s="397"/>
      <c r="D14" s="21"/>
      <c r="E14" s="398"/>
      <c r="F14" s="399"/>
      <c r="G14" s="21"/>
      <c r="H14" s="21"/>
      <c r="I14" s="21"/>
      <c r="J14" s="21"/>
      <c r="K14" s="21"/>
      <c r="L14" s="206"/>
      <c r="M14" s="148"/>
      <c r="N14" s="204"/>
      <c r="O14" s="206"/>
      <c r="P14" s="206"/>
      <c r="Q14" s="206"/>
      <c r="R14" s="206"/>
      <c r="S14" s="206"/>
      <c r="T14" s="206"/>
      <c r="U14" s="206"/>
      <c r="V14" s="206"/>
      <c r="W14" s="206"/>
      <c r="X14" s="148"/>
      <c r="Y14" s="148"/>
      <c r="Z14" s="148"/>
      <c r="AA14" s="148"/>
      <c r="AB14" s="148"/>
      <c r="AC14" s="148"/>
      <c r="AD14" s="148"/>
      <c r="AE14" s="148"/>
    </row>
    <row r="15" spans="1:31" ht="60" customHeight="1" thickBot="1" x14ac:dyDescent="0.3">
      <c r="A15" s="1"/>
      <c r="B15" s="387" t="s">
        <v>160</v>
      </c>
      <c r="C15" s="3" t="str">
        <f>"Prix de revient effectif  "&amp;C8</f>
        <v xml:space="preserve">Prix de revient effectif  </v>
      </c>
      <c r="D15" s="1"/>
      <c r="E15" s="1"/>
      <c r="F15" s="1"/>
      <c r="G15" s="1"/>
      <c r="H15" s="1"/>
      <c r="I15" s="1"/>
      <c r="J15" s="1"/>
      <c r="K15" s="1"/>
      <c r="L15" s="201"/>
      <c r="M15" s="92"/>
      <c r="N15" s="201"/>
      <c r="O15" s="201"/>
      <c r="P15" s="201"/>
      <c r="Q15" s="201"/>
      <c r="R15" s="201"/>
      <c r="S15" s="201"/>
      <c r="T15" s="201"/>
      <c r="U15" s="201"/>
      <c r="V15" s="201"/>
      <c r="W15" s="201"/>
      <c r="X15" s="92"/>
      <c r="Y15" s="92"/>
      <c r="Z15" s="92"/>
      <c r="AA15" s="92"/>
      <c r="AB15" s="92"/>
      <c r="AC15" s="92"/>
      <c r="AD15" s="92"/>
      <c r="AE15" s="92"/>
    </row>
    <row r="16" spans="1:31" x14ac:dyDescent="0.2">
      <c r="A16" s="1"/>
      <c r="B16" s="491" t="s">
        <v>43</v>
      </c>
      <c r="C16" s="138" t="s">
        <v>44</v>
      </c>
      <c r="D16" s="16" t="str">
        <f>IF(C12&lt;&gt;"",C12,"")</f>
        <v/>
      </c>
      <c r="E16" s="17" t="s">
        <v>41</v>
      </c>
      <c r="F16" s="16" t="str">
        <f>IF(E12&lt;&gt;"",E12,"")</f>
        <v/>
      </c>
      <c r="G16" s="138"/>
      <c r="H16" s="138"/>
      <c r="I16" s="138"/>
      <c r="J16" s="493"/>
      <c r="K16" s="494"/>
      <c r="L16" s="201"/>
      <c r="M16" s="92"/>
      <c r="N16" s="201"/>
      <c r="O16" s="201"/>
      <c r="P16" s="201"/>
      <c r="Q16" s="201"/>
      <c r="R16" s="201"/>
      <c r="S16" s="201"/>
      <c r="T16" s="201"/>
      <c r="U16" s="201"/>
      <c r="V16" s="201"/>
      <c r="W16" s="201"/>
      <c r="X16" s="92"/>
      <c r="Y16" s="92"/>
      <c r="Z16" s="92"/>
      <c r="AA16" s="92"/>
      <c r="AB16" s="92"/>
      <c r="AC16" s="92"/>
      <c r="AD16" s="92"/>
      <c r="AE16" s="92"/>
    </row>
    <row r="17" spans="1:31" ht="52.5" customHeight="1" x14ac:dyDescent="0.2">
      <c r="A17" s="1"/>
      <c r="B17" s="492"/>
      <c r="C17" s="18" t="s">
        <v>45</v>
      </c>
      <c r="D17" s="19" t="s">
        <v>46</v>
      </c>
      <c r="E17" s="18" t="s">
        <v>47</v>
      </c>
      <c r="F17" s="19" t="s">
        <v>48</v>
      </c>
      <c r="G17" s="19" t="s">
        <v>49</v>
      </c>
      <c r="H17" s="20" t="s">
        <v>50</v>
      </c>
      <c r="I17" s="19" t="s">
        <v>51</v>
      </c>
      <c r="J17" s="495" t="s">
        <v>52</v>
      </c>
      <c r="K17" s="496"/>
      <c r="L17" s="201"/>
      <c r="M17" s="92"/>
      <c r="N17" s="201"/>
      <c r="O17" s="201"/>
      <c r="P17" s="201"/>
      <c r="Q17" s="201"/>
      <c r="R17" s="201"/>
      <c r="S17" s="201"/>
      <c r="T17" s="201"/>
      <c r="U17" s="201"/>
      <c r="V17" s="201"/>
      <c r="W17" s="201"/>
      <c r="X17" s="92"/>
      <c r="Y17" s="92"/>
      <c r="Z17" s="92"/>
      <c r="AA17" s="92"/>
      <c r="AB17" s="92"/>
      <c r="AC17" s="92"/>
      <c r="AD17" s="92"/>
      <c r="AE17" s="92"/>
    </row>
    <row r="18" spans="1:31" s="26" customFormat="1" ht="18" customHeight="1" thickBot="1" x14ac:dyDescent="0.3">
      <c r="A18" s="21"/>
      <c r="B18" s="22" t="s">
        <v>53</v>
      </c>
      <c r="C18" s="23"/>
      <c r="D18" s="23"/>
      <c r="E18" s="217">
        <f>E29</f>
        <v>0</v>
      </c>
      <c r="F18" s="217">
        <f>F29</f>
        <v>0</v>
      </c>
      <c r="G18" s="218" t="e">
        <f>F18/E18</f>
        <v>#DIV/0!</v>
      </c>
      <c r="H18" s="24" t="e">
        <f>C18/E18/10</f>
        <v>#DIV/0!</v>
      </c>
      <c r="I18" s="24" t="e">
        <f>D18/F18/10</f>
        <v>#DIV/0!</v>
      </c>
      <c r="J18" s="497"/>
      <c r="K18" s="498"/>
      <c r="L18" s="25"/>
      <c r="M18" s="213"/>
      <c r="N18" s="148"/>
      <c r="O18" s="206"/>
      <c r="P18" s="206"/>
      <c r="Q18" s="206"/>
      <c r="R18" s="206"/>
      <c r="S18" s="206"/>
      <c r="T18" s="206"/>
      <c r="U18" s="206"/>
      <c r="V18" s="206"/>
      <c r="W18" s="206"/>
      <c r="X18" s="148"/>
      <c r="Y18" s="148"/>
      <c r="Z18" s="148"/>
      <c r="AA18" s="148"/>
      <c r="AB18" s="148"/>
      <c r="AC18" s="148"/>
      <c r="AD18" s="148"/>
      <c r="AE18" s="148"/>
    </row>
    <row r="19" spans="1:31" x14ac:dyDescent="0.2">
      <c r="B19" s="27"/>
      <c r="C19" s="28"/>
      <c r="D19" s="28"/>
      <c r="E19" s="28"/>
      <c r="F19" s="28"/>
      <c r="G19" s="29"/>
      <c r="H19" s="30"/>
      <c r="I19" s="30"/>
      <c r="J19" s="372"/>
      <c r="K19" s="31"/>
      <c r="L19" s="27"/>
      <c r="M19" s="27"/>
      <c r="N19" s="92"/>
      <c r="O19" s="92"/>
      <c r="P19" s="92"/>
      <c r="Q19" s="92"/>
      <c r="R19" s="92"/>
      <c r="S19" s="92"/>
      <c r="T19" s="92"/>
      <c r="U19" s="92"/>
      <c r="V19" s="92"/>
      <c r="W19" s="92"/>
      <c r="X19" s="92"/>
      <c r="Y19" s="92"/>
      <c r="Z19" s="92"/>
      <c r="AA19" s="92"/>
      <c r="AB19" s="92"/>
      <c r="AC19" s="92"/>
      <c r="AD19" s="92"/>
      <c r="AE19" s="92"/>
    </row>
    <row r="20" spans="1:31" ht="15" customHeight="1" thickBot="1" x14ac:dyDescent="0.3">
      <c r="B20" s="32" t="s">
        <v>54</v>
      </c>
      <c r="C20" s="32"/>
      <c r="J20" s="92"/>
      <c r="K20" s="92"/>
      <c r="L20" s="92"/>
      <c r="M20" s="92"/>
      <c r="N20" s="92"/>
      <c r="O20" s="92"/>
      <c r="P20" s="92"/>
      <c r="Q20" s="92"/>
      <c r="R20" s="92"/>
      <c r="S20" s="92"/>
      <c r="T20" s="92"/>
      <c r="U20" s="92"/>
      <c r="V20" s="92"/>
      <c r="W20" s="92"/>
      <c r="X20" s="92"/>
      <c r="Y20" s="92"/>
      <c r="Z20" s="92"/>
      <c r="AA20" s="92"/>
      <c r="AB20" s="92"/>
      <c r="AC20" s="92"/>
      <c r="AD20" s="92"/>
      <c r="AE20" s="92"/>
    </row>
    <row r="21" spans="1:31" ht="52.5" customHeight="1" x14ac:dyDescent="0.2">
      <c r="A21" s="1"/>
      <c r="B21" s="33" t="s">
        <v>55</v>
      </c>
      <c r="C21" s="34" t="s">
        <v>56</v>
      </c>
      <c r="D21" s="35" t="s">
        <v>46</v>
      </c>
      <c r="E21" s="34" t="s">
        <v>47</v>
      </c>
      <c r="F21" s="36" t="s">
        <v>48</v>
      </c>
      <c r="G21" s="34" t="s">
        <v>57</v>
      </c>
      <c r="H21" s="37" t="s">
        <v>50</v>
      </c>
      <c r="I21" s="36" t="s">
        <v>48</v>
      </c>
      <c r="J21" s="495" t="s">
        <v>52</v>
      </c>
      <c r="K21" s="496"/>
      <c r="L21" s="201"/>
      <c r="M21" s="92"/>
      <c r="N21" s="92"/>
      <c r="O21" s="201"/>
      <c r="P21" s="201"/>
      <c r="Q21" s="201"/>
      <c r="R21" s="201"/>
      <c r="S21" s="201"/>
      <c r="T21" s="201"/>
      <c r="U21" s="201"/>
      <c r="V21" s="201"/>
      <c r="W21" s="201"/>
      <c r="X21" s="92"/>
      <c r="Y21" s="92"/>
      <c r="Z21" s="92"/>
      <c r="AA21" s="92"/>
      <c r="AB21" s="92"/>
      <c r="AC21" s="92"/>
      <c r="AD21" s="92"/>
      <c r="AE21" s="92"/>
    </row>
    <row r="22" spans="1:31" ht="15.6" customHeight="1" x14ac:dyDescent="0.2">
      <c r="A22" s="1"/>
      <c r="B22" s="38" t="s">
        <v>59</v>
      </c>
      <c r="C22" s="39"/>
      <c r="D22" s="39"/>
      <c r="E22" s="39"/>
      <c r="F22" s="39"/>
      <c r="G22" s="40" t="e">
        <f>E22/(E22+E25)</f>
        <v>#DIV/0!</v>
      </c>
      <c r="H22" s="41" t="e">
        <f t="shared" ref="H22:I29" si="0">C22/E22/10</f>
        <v>#DIV/0!</v>
      </c>
      <c r="I22" s="41" t="e">
        <f t="shared" si="0"/>
        <v>#DIV/0!</v>
      </c>
      <c r="J22" s="415"/>
      <c r="K22" s="417"/>
      <c r="L22" s="207"/>
      <c r="M22" s="213"/>
      <c r="N22" s="92"/>
      <c r="O22" s="201"/>
      <c r="P22" s="201"/>
      <c r="Q22" s="201"/>
      <c r="R22" s="201"/>
      <c r="S22" s="201"/>
      <c r="T22" s="201"/>
      <c r="U22" s="201"/>
      <c r="V22" s="201"/>
      <c r="W22" s="201"/>
      <c r="X22" s="92"/>
      <c r="Y22" s="92"/>
      <c r="Z22" s="92"/>
      <c r="AA22" s="92"/>
      <c r="AB22" s="92"/>
      <c r="AC22" s="92"/>
      <c r="AD22" s="92"/>
      <c r="AE22" s="92"/>
    </row>
    <row r="23" spans="1:31" ht="15.6" customHeight="1" x14ac:dyDescent="0.2">
      <c r="A23" s="1"/>
      <c r="B23" s="359" t="s">
        <v>60</v>
      </c>
      <c r="C23" s="39"/>
      <c r="D23" s="39"/>
      <c r="E23" s="39"/>
      <c r="F23" s="39"/>
      <c r="G23" s="43" t="e">
        <f>F23/E23</f>
        <v>#DIV/0!</v>
      </c>
      <c r="H23" s="44" t="e">
        <f>C23/E23/10</f>
        <v>#DIV/0!</v>
      </c>
      <c r="I23" s="44" t="e">
        <f>D23/F23/10</f>
        <v>#DIV/0!</v>
      </c>
      <c r="J23" s="415" t="s">
        <v>58</v>
      </c>
      <c r="K23" s="417"/>
      <c r="L23" s="207"/>
      <c r="M23" s="381"/>
      <c r="N23" s="92"/>
      <c r="O23" s="201"/>
      <c r="P23" s="201"/>
      <c r="Q23" s="201"/>
      <c r="R23" s="201"/>
      <c r="S23" s="201"/>
      <c r="T23" s="201"/>
      <c r="U23" s="201"/>
      <c r="V23" s="201"/>
      <c r="W23" s="201"/>
      <c r="X23" s="92"/>
      <c r="Y23" s="92"/>
      <c r="Z23" s="92"/>
      <c r="AA23" s="92"/>
      <c r="AB23" s="92"/>
      <c r="AC23" s="92"/>
      <c r="AD23" s="92"/>
      <c r="AE23" s="92"/>
    </row>
    <row r="24" spans="1:31" ht="15.6" customHeight="1" x14ac:dyDescent="0.2">
      <c r="A24" s="1"/>
      <c r="B24" s="42" t="s">
        <v>61</v>
      </c>
      <c r="C24" s="39"/>
      <c r="D24" s="39"/>
      <c r="E24" s="39"/>
      <c r="F24" s="39"/>
      <c r="G24" s="43" t="e">
        <f>F24/E24</f>
        <v>#DIV/0!</v>
      </c>
      <c r="H24" s="44" t="e">
        <f>C24/E24/10</f>
        <v>#DIV/0!</v>
      </c>
      <c r="I24" s="44" t="e">
        <f>D24/F24/10</f>
        <v>#DIV/0!</v>
      </c>
      <c r="J24" s="415" t="s">
        <v>143</v>
      </c>
      <c r="K24" s="417"/>
      <c r="L24" s="45"/>
      <c r="M24" s="27"/>
      <c r="N24" s="201"/>
      <c r="O24" s="201"/>
      <c r="P24" s="201"/>
      <c r="Q24" s="201"/>
      <c r="R24" s="201"/>
      <c r="S24" s="201"/>
      <c r="T24" s="201"/>
      <c r="U24" s="201"/>
      <c r="V24" s="201"/>
      <c r="W24" s="201"/>
      <c r="X24" s="92"/>
      <c r="Y24" s="92"/>
      <c r="Z24" s="92"/>
      <c r="AA24" s="92"/>
      <c r="AB24" s="92"/>
      <c r="AC24" s="92"/>
      <c r="AD24" s="92"/>
      <c r="AE24" s="92"/>
    </row>
    <row r="25" spans="1:31" ht="15.6" customHeight="1" x14ac:dyDescent="0.2">
      <c r="A25" s="46"/>
      <c r="B25" s="38" t="s">
        <v>62</v>
      </c>
      <c r="C25" s="39"/>
      <c r="D25" s="39"/>
      <c r="E25" s="39"/>
      <c r="F25" s="39"/>
      <c r="G25" s="40" t="e">
        <f>E25/(E22+E25)</f>
        <v>#DIV/0!</v>
      </c>
      <c r="H25" s="41" t="e">
        <f t="shared" si="0"/>
        <v>#DIV/0!</v>
      </c>
      <c r="I25" s="41" t="e">
        <f t="shared" si="0"/>
        <v>#DIV/0!</v>
      </c>
      <c r="J25" s="415"/>
      <c r="K25" s="417"/>
      <c r="L25" s="201"/>
      <c r="M25" s="92"/>
      <c r="N25" s="201"/>
      <c r="O25" s="201"/>
      <c r="P25" s="201"/>
      <c r="Q25" s="201"/>
      <c r="R25" s="201"/>
      <c r="S25" s="201"/>
      <c r="T25" s="201"/>
      <c r="U25" s="201"/>
      <c r="V25" s="201"/>
      <c r="W25" s="201"/>
      <c r="X25" s="92"/>
      <c r="Y25" s="92"/>
      <c r="Z25" s="92"/>
      <c r="AA25" s="92"/>
      <c r="AB25" s="92"/>
      <c r="AC25" s="92"/>
      <c r="AD25" s="92"/>
      <c r="AE25" s="92"/>
    </row>
    <row r="26" spans="1:31" ht="15.6" customHeight="1" x14ac:dyDescent="0.2">
      <c r="A26" s="46"/>
      <c r="B26" s="359" t="s">
        <v>60</v>
      </c>
      <c r="C26" s="39"/>
      <c r="D26" s="39"/>
      <c r="E26" s="39"/>
      <c r="F26" s="39"/>
      <c r="G26" s="43" t="e">
        <f>F26/E26</f>
        <v>#DIV/0!</v>
      </c>
      <c r="H26" s="44" t="e">
        <f>C26/E26/10</f>
        <v>#DIV/0!</v>
      </c>
      <c r="I26" s="44" t="e">
        <f>D26/F26/10</f>
        <v>#DIV/0!</v>
      </c>
      <c r="J26" s="415" t="s">
        <v>58</v>
      </c>
      <c r="K26" s="417"/>
      <c r="L26" s="207"/>
      <c r="M26" s="381"/>
      <c r="N26" s="201"/>
      <c r="O26" s="201"/>
      <c r="P26" s="201"/>
      <c r="Q26" s="201"/>
      <c r="R26" s="201"/>
      <c r="S26" s="201"/>
      <c r="T26" s="201"/>
      <c r="U26" s="201"/>
      <c r="V26" s="201"/>
      <c r="W26" s="201"/>
      <c r="X26" s="92"/>
      <c r="Y26" s="92"/>
      <c r="Z26" s="92"/>
      <c r="AA26" s="92"/>
      <c r="AB26" s="92"/>
      <c r="AC26" s="92"/>
      <c r="AD26" s="92"/>
      <c r="AE26" s="92"/>
    </row>
    <row r="27" spans="1:31" ht="15.6" customHeight="1" x14ac:dyDescent="0.2">
      <c r="A27" s="47"/>
      <c r="B27" s="38" t="s">
        <v>63</v>
      </c>
      <c r="C27" s="39"/>
      <c r="D27" s="39"/>
      <c r="E27" s="39"/>
      <c r="F27" s="39"/>
      <c r="G27" s="43" t="e">
        <f>F27/E27</f>
        <v>#DIV/0!</v>
      </c>
      <c r="H27" s="41" t="e">
        <f>C27/E27/10</f>
        <v>#DIV/0!</v>
      </c>
      <c r="I27" s="41" t="e">
        <f>D27/F27/10</f>
        <v>#DIV/0!</v>
      </c>
      <c r="J27" s="415"/>
      <c r="K27" s="417"/>
      <c r="L27" s="201"/>
      <c r="M27" s="92"/>
      <c r="N27" s="201"/>
      <c r="O27" s="201"/>
      <c r="P27" s="201"/>
      <c r="Q27" s="201"/>
      <c r="R27" s="201"/>
      <c r="S27" s="201"/>
      <c r="T27" s="201"/>
      <c r="U27" s="201"/>
      <c r="V27" s="201"/>
      <c r="W27" s="201"/>
      <c r="X27" s="92"/>
      <c r="Y27" s="92"/>
      <c r="Z27" s="92"/>
      <c r="AA27" s="92"/>
      <c r="AB27" s="92"/>
      <c r="AC27" s="92"/>
      <c r="AD27" s="92"/>
      <c r="AE27" s="92"/>
    </row>
    <row r="28" spans="1:31" s="26" customFormat="1" ht="15.6" customHeight="1" x14ac:dyDescent="0.25">
      <c r="A28" s="47"/>
      <c r="B28" s="48" t="s">
        <v>64</v>
      </c>
      <c r="C28" s="49"/>
      <c r="D28" s="50"/>
      <c r="E28" s="49"/>
      <c r="F28" s="50"/>
      <c r="G28" s="51" t="e">
        <f>E28/(E22+E25)</f>
        <v>#DIV/0!</v>
      </c>
      <c r="H28" s="52" t="e">
        <f t="shared" si="0"/>
        <v>#DIV/0!</v>
      </c>
      <c r="I28" s="52" t="e">
        <f t="shared" si="0"/>
        <v>#DIV/0!</v>
      </c>
      <c r="J28" s="415"/>
      <c r="K28" s="417"/>
      <c r="L28" s="206"/>
      <c r="M28" s="148"/>
      <c r="N28" s="206"/>
      <c r="O28" s="206"/>
      <c r="P28" s="206"/>
      <c r="Q28" s="206"/>
      <c r="R28" s="206"/>
      <c r="S28" s="206"/>
      <c r="T28" s="206"/>
      <c r="U28" s="206"/>
      <c r="V28" s="206"/>
      <c r="W28" s="206"/>
      <c r="X28" s="148"/>
      <c r="Y28" s="148"/>
      <c r="Z28" s="148"/>
      <c r="AA28" s="148"/>
      <c r="AB28" s="148"/>
      <c r="AC28" s="148"/>
      <c r="AD28" s="148"/>
      <c r="AE28" s="148"/>
    </row>
    <row r="29" spans="1:31" s="26" customFormat="1" ht="18" customHeight="1" x14ac:dyDescent="0.25">
      <c r="A29" s="47"/>
      <c r="B29" s="53" t="s">
        <v>65</v>
      </c>
      <c r="C29" s="50">
        <f>C22+C25+C27+C28</f>
        <v>0</v>
      </c>
      <c r="D29" s="50">
        <f>D22+D25+D27</f>
        <v>0</v>
      </c>
      <c r="E29" s="50">
        <f>E22+E25+E28</f>
        <v>0</v>
      </c>
      <c r="F29" s="50">
        <f>F22+F25</f>
        <v>0</v>
      </c>
      <c r="G29" s="51" t="e">
        <f>G22+G25+G28</f>
        <v>#DIV/0!</v>
      </c>
      <c r="H29" s="52" t="e">
        <f t="shared" si="0"/>
        <v>#DIV/0!</v>
      </c>
      <c r="I29" s="52" t="e">
        <f t="shared" si="0"/>
        <v>#DIV/0!</v>
      </c>
      <c r="J29" s="415"/>
      <c r="K29" s="417"/>
      <c r="L29" s="206"/>
      <c r="M29" s="148"/>
      <c r="N29" s="206"/>
      <c r="O29" s="206"/>
      <c r="P29" s="206"/>
      <c r="Q29" s="206"/>
      <c r="R29" s="206"/>
      <c r="S29" s="206"/>
      <c r="T29" s="206"/>
      <c r="U29" s="206"/>
      <c r="V29" s="206"/>
      <c r="W29" s="206"/>
      <c r="X29" s="148"/>
      <c r="Y29" s="148"/>
      <c r="Z29" s="148"/>
      <c r="AA29" s="148"/>
      <c r="AB29" s="148"/>
      <c r="AC29" s="148"/>
      <c r="AD29" s="148"/>
      <c r="AE29" s="148"/>
    </row>
    <row r="30" spans="1:31" ht="15" customHeight="1" x14ac:dyDescent="0.2">
      <c r="A30" s="240"/>
      <c r="B30" s="55" t="s">
        <v>66</v>
      </c>
      <c r="C30" s="56"/>
      <c r="D30" s="56"/>
      <c r="E30" s="57"/>
      <c r="F30" s="57"/>
      <c r="G30" s="58"/>
      <c r="H30" s="59" t="e">
        <f>C30/E29/10</f>
        <v>#DIV/0!</v>
      </c>
      <c r="I30" s="59" t="e">
        <f>D30/F29/10</f>
        <v>#DIV/0!</v>
      </c>
      <c r="J30" s="415"/>
      <c r="K30" s="417"/>
      <c r="L30" s="201"/>
      <c r="M30" s="92"/>
      <c r="N30" s="201"/>
      <c r="O30" s="201"/>
      <c r="P30" s="201"/>
      <c r="Q30" s="201"/>
      <c r="R30" s="201"/>
      <c r="S30" s="201"/>
      <c r="T30" s="201"/>
      <c r="U30" s="201"/>
      <c r="V30" s="201"/>
      <c r="W30" s="201"/>
      <c r="X30" s="92"/>
      <c r="Y30" s="92"/>
      <c r="Z30" s="92"/>
      <c r="AA30" s="92"/>
      <c r="AB30" s="92"/>
      <c r="AC30" s="92"/>
      <c r="AD30" s="92"/>
      <c r="AE30" s="92"/>
    </row>
    <row r="31" spans="1:31" ht="15" customHeight="1" x14ac:dyDescent="0.2">
      <c r="B31" s="38" t="s">
        <v>67</v>
      </c>
      <c r="C31" s="60"/>
      <c r="D31" s="39"/>
      <c r="E31" s="61"/>
      <c r="F31" s="61"/>
      <c r="G31" s="62"/>
      <c r="H31" s="52" t="e">
        <f>C31/E29/10</f>
        <v>#DIV/0!</v>
      </c>
      <c r="I31" s="52" t="e">
        <f>D31/F29/10</f>
        <v>#DIV/0!</v>
      </c>
      <c r="J31" s="415"/>
      <c r="K31" s="417"/>
      <c r="L31" s="201"/>
      <c r="M31" s="92"/>
      <c r="N31" s="201"/>
      <c r="O31" s="201"/>
      <c r="P31" s="201"/>
      <c r="Q31" s="201"/>
      <c r="R31" s="201"/>
      <c r="S31" s="201"/>
      <c r="T31" s="201"/>
      <c r="U31" s="201"/>
      <c r="V31" s="201"/>
      <c r="W31" s="201"/>
      <c r="X31" s="92"/>
      <c r="Y31" s="92"/>
      <c r="Z31" s="92"/>
      <c r="AA31" s="92"/>
      <c r="AB31" s="92"/>
      <c r="AC31" s="92"/>
      <c r="AD31" s="92"/>
      <c r="AE31" s="92"/>
    </row>
    <row r="32" spans="1:31" ht="15" customHeight="1" x14ac:dyDescent="0.2">
      <c r="A32" s="54"/>
      <c r="B32" s="38" t="s">
        <v>68</v>
      </c>
      <c r="C32" s="63"/>
      <c r="D32" s="383"/>
      <c r="E32" s="63"/>
      <c r="F32" s="63"/>
      <c r="G32" s="64"/>
      <c r="H32" s="41" t="e">
        <f>C32/E29/10</f>
        <v>#DIV/0!</v>
      </c>
      <c r="I32" s="41" t="e">
        <f>D32/F29/10</f>
        <v>#DIV/0!</v>
      </c>
      <c r="J32" s="415"/>
      <c r="K32" s="417"/>
      <c r="L32" s="201"/>
      <c r="M32" s="92"/>
      <c r="N32" s="204"/>
      <c r="O32" s="201"/>
      <c r="P32" s="201"/>
      <c r="Q32" s="201"/>
      <c r="R32" s="201"/>
      <c r="S32" s="201"/>
      <c r="T32" s="201"/>
      <c r="U32" s="201"/>
      <c r="V32" s="201"/>
      <c r="W32" s="201"/>
      <c r="X32" s="92"/>
      <c r="Y32" s="92"/>
      <c r="Z32" s="92"/>
      <c r="AA32" s="92"/>
      <c r="AB32" s="92"/>
      <c r="AC32" s="92"/>
      <c r="AD32" s="92"/>
      <c r="AE32" s="92"/>
    </row>
    <row r="33" spans="1:31" s="26" customFormat="1" ht="18" customHeight="1" x14ac:dyDescent="0.2">
      <c r="A33" s="21"/>
      <c r="B33" s="53" t="s">
        <v>69</v>
      </c>
      <c r="C33" s="50">
        <f>C29+C30+C31</f>
        <v>0</v>
      </c>
      <c r="D33" s="384">
        <f>D29+D30+D31+D32</f>
        <v>0</v>
      </c>
      <c r="E33" s="50">
        <f>E29</f>
        <v>0</v>
      </c>
      <c r="F33" s="50">
        <f>F29</f>
        <v>0</v>
      </c>
      <c r="G33" s="51" t="e">
        <f>G29</f>
        <v>#DIV/0!</v>
      </c>
      <c r="H33" s="52" t="e">
        <f>C33/E33/10</f>
        <v>#DIV/0!</v>
      </c>
      <c r="I33" s="52" t="e">
        <f>D33/F33/10</f>
        <v>#DIV/0!</v>
      </c>
      <c r="J33" s="415"/>
      <c r="K33" s="417"/>
      <c r="L33" s="207" t="str">
        <f>IF(N35&gt;75.4,"Vertriebskosten, sonstige Kosten und Gewinn je Rechnungsempfänger sind im Vergleich mit anderen Netzbetreibern hoch. Bitte beachten Sie, dass mit der Weisung 5/2018 die sogenannte '75-Franken-Regel' gilt.","")</f>
        <v/>
      </c>
      <c r="M33" s="381"/>
      <c r="N33" s="148"/>
      <c r="O33" s="206"/>
      <c r="P33" s="206"/>
      <c r="Q33" s="206"/>
      <c r="R33" s="206"/>
      <c r="S33" s="206"/>
      <c r="T33" s="206"/>
      <c r="U33" s="206"/>
      <c r="V33" s="206"/>
      <c r="W33" s="206"/>
      <c r="X33" s="148"/>
      <c r="Y33" s="148"/>
      <c r="Z33" s="148"/>
      <c r="AA33" s="148"/>
      <c r="AB33" s="148"/>
      <c r="AC33" s="148"/>
      <c r="AD33" s="148"/>
      <c r="AE33" s="148"/>
    </row>
    <row r="34" spans="1:31" ht="18" customHeight="1" thickBot="1" x14ac:dyDescent="0.25">
      <c r="A34" s="1"/>
      <c r="B34" s="360" t="s">
        <v>70</v>
      </c>
      <c r="C34" s="65"/>
      <c r="D34" s="386"/>
      <c r="E34" s="65"/>
      <c r="F34" s="65"/>
      <c r="G34" s="66"/>
      <c r="H34" s="67"/>
      <c r="I34" s="67"/>
      <c r="J34" s="406"/>
      <c r="K34" s="408"/>
      <c r="L34" s="201"/>
      <c r="M34" s="92"/>
      <c r="N34" s="201"/>
      <c r="O34" s="201"/>
      <c r="P34" s="201"/>
      <c r="Q34" s="201"/>
      <c r="R34" s="201"/>
      <c r="S34" s="201"/>
      <c r="T34" s="201"/>
      <c r="U34" s="201"/>
      <c r="V34" s="201"/>
      <c r="W34" s="201"/>
      <c r="X34" s="92"/>
      <c r="Y34" s="92"/>
      <c r="Z34" s="92"/>
      <c r="AA34" s="92"/>
      <c r="AB34" s="92"/>
      <c r="AC34" s="92"/>
      <c r="AD34" s="92"/>
      <c r="AE34" s="92"/>
    </row>
    <row r="35" spans="1:31" ht="18" customHeight="1" thickBot="1" x14ac:dyDescent="0.25">
      <c r="B35" s="360" t="s">
        <v>71</v>
      </c>
      <c r="C35" s="68"/>
      <c r="D35" s="385">
        <f>D34+D33</f>
        <v>0</v>
      </c>
      <c r="E35" s="65"/>
      <c r="F35" s="65"/>
      <c r="G35" s="66"/>
      <c r="H35" s="67"/>
      <c r="I35" s="67"/>
      <c r="J35" s="409"/>
      <c r="K35" s="411"/>
      <c r="L35" s="201"/>
      <c r="M35" s="92"/>
      <c r="N35" s="201"/>
      <c r="O35" s="201"/>
      <c r="P35" s="201"/>
      <c r="Q35" s="201"/>
      <c r="R35" s="201"/>
      <c r="S35" s="201"/>
      <c r="T35" s="201"/>
      <c r="U35" s="201"/>
      <c r="V35" s="201"/>
      <c r="W35" s="201"/>
      <c r="X35" s="92"/>
      <c r="Y35" s="92"/>
      <c r="Z35" s="92"/>
      <c r="AA35" s="92"/>
      <c r="AB35" s="92"/>
      <c r="AC35" s="92"/>
      <c r="AD35" s="92"/>
      <c r="AE35" s="92"/>
    </row>
    <row r="36" spans="1:31" ht="8.1" customHeight="1" thickBot="1" x14ac:dyDescent="0.25">
      <c r="B36" s="69"/>
      <c r="C36" s="69"/>
      <c r="E36" s="70"/>
      <c r="F36" s="27"/>
      <c r="G36" s="27"/>
      <c r="H36" s="27"/>
      <c r="I36" s="27"/>
      <c r="J36" s="27"/>
      <c r="K36" s="92"/>
      <c r="L36" s="92"/>
      <c r="M36" s="92"/>
      <c r="N36" s="92"/>
      <c r="O36" s="92"/>
      <c r="P36" s="92"/>
      <c r="Q36" s="92"/>
      <c r="R36" s="92"/>
      <c r="S36" s="92"/>
      <c r="T36" s="92"/>
      <c r="U36" s="92"/>
      <c r="V36" s="92"/>
      <c r="W36" s="92"/>
      <c r="X36" s="92"/>
      <c r="Y36" s="92"/>
      <c r="Z36" s="92"/>
      <c r="AA36" s="92"/>
      <c r="AB36" s="92"/>
      <c r="AC36" s="92"/>
      <c r="AD36" s="92"/>
      <c r="AE36" s="92"/>
    </row>
    <row r="37" spans="1:31" s="26" customFormat="1" ht="25.5" customHeight="1" thickBot="1" x14ac:dyDescent="0.3">
      <c r="B37" s="486" t="str">
        <f>"Différences de couverture de l'énergie selon l'exercice comptable "&amp;C8 &amp;"                                   (excédent de couverture + / découvert de couverture -) "</f>
        <v xml:space="preserve">Différences de couverture de l'énergie selon l'exercice comptable                                    (excédent de couverture + / découvert de couverture -) </v>
      </c>
      <c r="C37" s="487"/>
      <c r="D37" s="71">
        <f>D18-D35</f>
        <v>0</v>
      </c>
      <c r="E37" s="488" t="str">
        <f>IF(D37=0,"",IF(D37&gt;0,"Ce montant doit être remboursé aux consommateurs finaux.","Ce montant peut être facturé aux consommateurs finaux."))</f>
        <v/>
      </c>
      <c r="F37" s="489"/>
      <c r="G37" s="489"/>
      <c r="H37" s="489"/>
      <c r="I37" s="489"/>
      <c r="J37" s="489"/>
      <c r="K37" s="490"/>
      <c r="L37" s="206"/>
      <c r="M37" s="148"/>
      <c r="N37" s="206"/>
      <c r="O37" s="206"/>
      <c r="P37" s="206"/>
      <c r="Q37" s="206"/>
      <c r="R37" s="206"/>
      <c r="S37" s="206"/>
      <c r="T37" s="206"/>
      <c r="U37" s="206"/>
      <c r="V37" s="206"/>
      <c r="W37" s="206"/>
      <c r="X37" s="148"/>
      <c r="Y37" s="148"/>
      <c r="Z37" s="148"/>
      <c r="AA37" s="148"/>
      <c r="AB37" s="148"/>
      <c r="AC37" s="148"/>
      <c r="AD37" s="148"/>
      <c r="AE37" s="148"/>
    </row>
    <row r="38" spans="1:31" x14ac:dyDescent="0.2">
      <c r="A38" s="1"/>
      <c r="B38" s="10"/>
      <c r="C38" s="45"/>
      <c r="D38" s="45"/>
      <c r="E38" s="72"/>
      <c r="F38" s="73"/>
      <c r="G38" s="45"/>
      <c r="H38" s="45"/>
      <c r="I38" s="45"/>
      <c r="J38" s="45"/>
      <c r="K38" s="201"/>
      <c r="L38" s="201"/>
      <c r="M38" s="201"/>
      <c r="N38" s="201"/>
      <c r="O38" s="201"/>
      <c r="P38" s="201"/>
      <c r="Q38" s="201"/>
      <c r="R38" s="201"/>
      <c r="S38" s="201"/>
      <c r="T38" s="201"/>
      <c r="U38" s="201"/>
      <c r="V38" s="201"/>
      <c r="W38" s="201"/>
      <c r="X38" s="92"/>
      <c r="Y38" s="92"/>
      <c r="Z38" s="92"/>
      <c r="AA38" s="92"/>
      <c r="AB38" s="92"/>
      <c r="AC38" s="92"/>
      <c r="AD38" s="92"/>
      <c r="AE38" s="92"/>
    </row>
    <row r="39" spans="1:31" x14ac:dyDescent="0.2">
      <c r="A39" s="1"/>
      <c r="B39" s="10"/>
      <c r="C39" s="45"/>
      <c r="D39" s="45"/>
      <c r="E39" s="28"/>
      <c r="F39" s="27"/>
      <c r="G39" s="45"/>
      <c r="H39" s="45"/>
      <c r="I39" s="45"/>
      <c r="J39" s="45"/>
      <c r="K39" s="201"/>
      <c r="L39" s="201"/>
      <c r="M39" s="201"/>
      <c r="N39" s="201"/>
      <c r="O39" s="201"/>
      <c r="P39" s="201"/>
      <c r="Q39" s="201"/>
      <c r="R39" s="201"/>
      <c r="S39" s="201"/>
      <c r="T39" s="201"/>
      <c r="U39" s="201"/>
      <c r="V39" s="201"/>
      <c r="W39" s="201"/>
      <c r="X39" s="92"/>
      <c r="Y39" s="92"/>
      <c r="Z39" s="92"/>
      <c r="AA39" s="92"/>
      <c r="AB39" s="92"/>
      <c r="AC39" s="92"/>
      <c r="AD39" s="92"/>
      <c r="AE39" s="92"/>
    </row>
    <row r="40" spans="1:31" ht="15.75" x14ac:dyDescent="0.25">
      <c r="A40" s="1"/>
      <c r="B40" s="3" t="s">
        <v>15</v>
      </c>
      <c r="C40" s="45"/>
      <c r="D40" s="45"/>
      <c r="E40" s="28"/>
      <c r="F40" s="27"/>
      <c r="G40" s="45"/>
      <c r="H40" s="45"/>
      <c r="I40" s="45"/>
      <c r="J40" s="45"/>
      <c r="K40" s="201"/>
      <c r="L40" s="201"/>
      <c r="M40" s="201"/>
      <c r="N40" s="201"/>
      <c r="O40" s="201"/>
      <c r="P40" s="201"/>
      <c r="Q40" s="201"/>
      <c r="R40" s="201"/>
      <c r="S40" s="201"/>
      <c r="T40" s="201"/>
      <c r="U40" s="201"/>
      <c r="V40" s="201"/>
      <c r="W40" s="201"/>
      <c r="X40" s="92"/>
      <c r="Y40" s="92"/>
      <c r="Z40" s="92"/>
      <c r="AA40" s="92"/>
      <c r="AB40" s="92"/>
      <c r="AC40" s="92"/>
      <c r="AD40" s="92"/>
      <c r="AE40" s="92"/>
    </row>
    <row r="41" spans="1:31" ht="15" thickBot="1" x14ac:dyDescent="0.25">
      <c r="A41" s="1"/>
      <c r="B41" s="74" t="s">
        <v>72</v>
      </c>
      <c r="C41" s="290" t="s">
        <v>145</v>
      </c>
      <c r="D41" s="75" t="s">
        <v>0</v>
      </c>
      <c r="E41" s="76" t="s">
        <v>52</v>
      </c>
      <c r="F41" s="27"/>
      <c r="G41" s="45"/>
      <c r="H41" s="45"/>
      <c r="I41" s="45"/>
      <c r="J41" s="45"/>
      <c r="K41" s="201"/>
      <c r="L41" s="201"/>
      <c r="M41" s="201"/>
      <c r="N41" s="201"/>
      <c r="O41" s="201"/>
      <c r="P41" s="201"/>
      <c r="Q41" s="201"/>
      <c r="R41" s="201"/>
      <c r="S41" s="201"/>
      <c r="T41" s="201"/>
      <c r="U41" s="201"/>
      <c r="V41" s="201"/>
      <c r="W41" s="201"/>
      <c r="X41" s="92"/>
      <c r="Y41" s="92"/>
      <c r="Z41" s="92"/>
      <c r="AA41" s="92"/>
      <c r="AB41" s="92"/>
      <c r="AC41" s="92"/>
      <c r="AD41" s="92"/>
      <c r="AE41" s="92"/>
    </row>
    <row r="42" spans="1:31" s="26" customFormat="1" ht="18" customHeight="1" thickBot="1" x14ac:dyDescent="0.3">
      <c r="A42" s="21"/>
      <c r="B42" s="136" t="s">
        <v>84</v>
      </c>
      <c r="C42" s="352"/>
      <c r="D42" s="77"/>
      <c r="E42" s="476"/>
      <c r="F42" s="410"/>
      <c r="G42" s="410"/>
      <c r="H42" s="410"/>
      <c r="I42" s="410"/>
      <c r="J42" s="410"/>
      <c r="K42" s="411"/>
      <c r="L42" s="204"/>
      <c r="M42" s="204"/>
      <c r="N42" s="204"/>
      <c r="O42" s="206"/>
      <c r="P42" s="206"/>
      <c r="Q42" s="206"/>
      <c r="R42" s="206"/>
      <c r="S42" s="206"/>
      <c r="T42" s="206"/>
      <c r="U42" s="206"/>
      <c r="V42" s="206"/>
      <c r="W42" s="206"/>
      <c r="X42" s="148"/>
      <c r="Y42" s="148"/>
      <c r="Z42" s="148"/>
      <c r="AA42" s="148"/>
      <c r="AB42" s="148"/>
      <c r="AC42" s="148"/>
      <c r="AD42" s="148"/>
      <c r="AE42" s="148"/>
    </row>
    <row r="43" spans="1:31" x14ac:dyDescent="0.2">
      <c r="A43" s="1"/>
      <c r="B43" s="10"/>
      <c r="C43" s="45"/>
      <c r="D43" s="45"/>
      <c r="E43" s="28"/>
      <c r="F43" s="27"/>
      <c r="G43" s="45"/>
      <c r="H43" s="45"/>
      <c r="I43" s="45"/>
      <c r="J43" s="45"/>
      <c r="K43" s="1"/>
      <c r="L43" s="205"/>
      <c r="M43" s="205"/>
      <c r="N43" s="201"/>
      <c r="O43" s="201"/>
      <c r="P43" s="201"/>
      <c r="Q43" s="201"/>
      <c r="R43" s="201"/>
      <c r="S43" s="201"/>
      <c r="T43" s="201"/>
      <c r="U43" s="201"/>
      <c r="V43" s="201"/>
      <c r="W43" s="201"/>
      <c r="X43" s="92"/>
      <c r="Y43" s="92"/>
      <c r="Z43" s="92"/>
      <c r="AA43" s="92"/>
      <c r="AB43" s="92"/>
      <c r="AC43" s="92"/>
      <c r="AD43" s="92"/>
      <c r="AE43" s="92"/>
    </row>
    <row r="44" spans="1:31" ht="15.75" x14ac:dyDescent="0.25">
      <c r="A44" s="1"/>
      <c r="B44" s="3" t="s">
        <v>73</v>
      </c>
      <c r="C44" s="45"/>
      <c r="D44" s="45"/>
      <c r="E44" s="28"/>
      <c r="F44" s="27"/>
      <c r="G44" s="45"/>
      <c r="H44" s="45"/>
      <c r="I44" s="45"/>
      <c r="J44" s="45"/>
      <c r="K44" s="1"/>
      <c r="L44" s="205"/>
      <c r="M44" s="205"/>
      <c r="N44" s="201"/>
      <c r="O44" s="201"/>
      <c r="P44" s="201"/>
      <c r="Q44" s="201"/>
      <c r="R44" s="201"/>
      <c r="S44" s="201"/>
      <c r="T44" s="201"/>
      <c r="U44" s="201"/>
      <c r="V44" s="201"/>
      <c r="W44" s="201"/>
      <c r="X44" s="92"/>
      <c r="Y44" s="92"/>
      <c r="Z44" s="92"/>
      <c r="AA44" s="92"/>
      <c r="AB44" s="92"/>
      <c r="AC44" s="92"/>
      <c r="AD44" s="92"/>
      <c r="AE44" s="92"/>
    </row>
    <row r="45" spans="1:31" ht="15" thickBot="1" x14ac:dyDescent="0.25">
      <c r="A45" s="1"/>
      <c r="B45" s="74" t="s">
        <v>72</v>
      </c>
      <c r="C45" s="75"/>
      <c r="D45" s="75" t="s">
        <v>0</v>
      </c>
      <c r="E45" s="76" t="s">
        <v>52</v>
      </c>
      <c r="F45" s="27"/>
      <c r="G45" s="45"/>
      <c r="H45" s="45"/>
      <c r="I45" s="45"/>
      <c r="J45" s="45"/>
      <c r="K45" s="1"/>
      <c r="L45" s="205"/>
      <c r="M45" s="205"/>
      <c r="N45" s="201"/>
      <c r="O45" s="201"/>
      <c r="P45" s="201"/>
      <c r="Q45" s="201"/>
      <c r="R45" s="201"/>
      <c r="S45" s="201"/>
      <c r="T45" s="201"/>
      <c r="U45" s="201"/>
      <c r="V45" s="201"/>
      <c r="W45" s="201"/>
      <c r="X45" s="92"/>
      <c r="Y45" s="92"/>
      <c r="Z45" s="92"/>
      <c r="AA45" s="92"/>
      <c r="AB45" s="92"/>
      <c r="AC45" s="92"/>
      <c r="AD45" s="92"/>
      <c r="AE45" s="92"/>
    </row>
    <row r="46" spans="1:31" s="79" customFormat="1" ht="15" customHeight="1" x14ac:dyDescent="0.25">
      <c r="A46" s="78"/>
      <c r="B46" s="484"/>
      <c r="C46" s="485"/>
      <c r="D46" s="323"/>
      <c r="E46" s="403"/>
      <c r="F46" s="404"/>
      <c r="G46" s="404"/>
      <c r="H46" s="404"/>
      <c r="I46" s="404"/>
      <c r="J46" s="404"/>
      <c r="K46" s="405"/>
      <c r="L46" s="208"/>
      <c r="M46" s="148"/>
      <c r="N46" s="148"/>
      <c r="O46" s="206"/>
      <c r="P46" s="206"/>
      <c r="Q46" s="206"/>
      <c r="R46" s="206"/>
      <c r="S46" s="206"/>
      <c r="T46" s="206"/>
      <c r="U46" s="206"/>
      <c r="V46" s="206"/>
      <c r="W46" s="206"/>
      <c r="X46" s="148"/>
      <c r="Y46" s="148"/>
      <c r="Z46" s="148"/>
      <c r="AA46" s="148"/>
      <c r="AB46" s="148"/>
      <c r="AC46" s="148"/>
      <c r="AD46" s="148"/>
      <c r="AE46" s="148"/>
    </row>
    <row r="47" spans="1:31" s="79" customFormat="1" ht="15" customHeight="1" thickBot="1" x14ac:dyDescent="0.3">
      <c r="A47" s="78"/>
      <c r="B47" s="477"/>
      <c r="C47" s="478"/>
      <c r="D47" s="373"/>
      <c r="E47" s="406"/>
      <c r="F47" s="407"/>
      <c r="G47" s="407"/>
      <c r="H47" s="407"/>
      <c r="I47" s="407"/>
      <c r="J47" s="407"/>
      <c r="K47" s="408"/>
      <c r="L47" s="204"/>
      <c r="M47" s="148"/>
      <c r="N47" s="206"/>
      <c r="O47" s="206"/>
      <c r="P47" s="206"/>
      <c r="Q47" s="206"/>
      <c r="R47" s="206"/>
      <c r="S47" s="206"/>
      <c r="T47" s="206"/>
      <c r="U47" s="206"/>
      <c r="V47" s="206"/>
      <c r="W47" s="206"/>
      <c r="X47" s="148"/>
      <c r="Y47" s="148"/>
      <c r="Z47" s="148"/>
      <c r="AA47" s="148"/>
      <c r="AB47" s="148"/>
      <c r="AC47" s="148"/>
      <c r="AD47" s="148"/>
      <c r="AE47" s="148"/>
    </row>
    <row r="48" spans="1:31" s="79" customFormat="1" ht="15" customHeight="1" thickBot="1" x14ac:dyDescent="0.25">
      <c r="A48" s="78"/>
      <c r="B48" s="479" t="s">
        <v>74</v>
      </c>
      <c r="C48" s="480"/>
      <c r="D48" s="374">
        <f>SUM(D46:D47)</f>
        <v>0</v>
      </c>
      <c r="E48" s="481"/>
      <c r="F48" s="482"/>
      <c r="G48" s="482"/>
      <c r="H48" s="482"/>
      <c r="I48" s="482"/>
      <c r="J48" s="482"/>
      <c r="K48" s="483"/>
      <c r="L48" s="206"/>
      <c r="M48" s="92"/>
      <c r="N48" s="206"/>
      <c r="O48" s="206"/>
      <c r="P48" s="206"/>
      <c r="Q48" s="206"/>
      <c r="R48" s="206"/>
      <c r="S48" s="206"/>
      <c r="T48" s="206"/>
      <c r="U48" s="206"/>
      <c r="V48" s="206"/>
      <c r="W48" s="206"/>
      <c r="X48" s="148"/>
      <c r="Y48" s="148"/>
      <c r="Z48" s="148"/>
      <c r="AA48" s="148"/>
      <c r="AB48" s="148"/>
      <c r="AC48" s="148"/>
      <c r="AD48" s="148"/>
      <c r="AE48" s="148"/>
    </row>
    <row r="49" spans="1:31" s="81" customFormat="1" x14ac:dyDescent="0.2">
      <c r="A49" s="80"/>
      <c r="B49" s="10"/>
      <c r="C49" s="45"/>
      <c r="D49" s="45"/>
      <c r="E49" s="28"/>
      <c r="F49" s="27"/>
      <c r="G49" s="45"/>
      <c r="H49" s="45"/>
      <c r="I49" s="45"/>
      <c r="J49" s="45"/>
      <c r="K49" s="80"/>
      <c r="L49" s="201"/>
      <c r="M49" s="92"/>
      <c r="N49" s="201"/>
      <c r="O49" s="201"/>
      <c r="P49" s="201"/>
      <c r="Q49" s="201"/>
      <c r="R49" s="201"/>
      <c r="S49" s="201"/>
      <c r="T49" s="201"/>
      <c r="U49" s="201"/>
      <c r="V49" s="201"/>
      <c r="W49" s="201"/>
      <c r="X49" s="92"/>
      <c r="Y49" s="92"/>
      <c r="Z49" s="92"/>
      <c r="AA49" s="92"/>
      <c r="AB49" s="92"/>
      <c r="AC49" s="92"/>
      <c r="AD49" s="92"/>
      <c r="AE49" s="92"/>
    </row>
    <row r="50" spans="1:31" s="81" customFormat="1" ht="15" thickBot="1" x14ac:dyDescent="0.25">
      <c r="A50" s="80"/>
      <c r="B50" s="361" t="s">
        <v>72</v>
      </c>
      <c r="C50" s="45"/>
      <c r="D50" s="75" t="s">
        <v>0</v>
      </c>
      <c r="E50" s="28"/>
      <c r="F50" s="27"/>
      <c r="G50" s="45"/>
      <c r="H50" s="45"/>
      <c r="I50" s="45"/>
      <c r="J50" s="45"/>
      <c r="K50" s="80"/>
      <c r="L50" s="201"/>
      <c r="M50" s="92"/>
      <c r="N50" s="201"/>
      <c r="O50" s="201"/>
      <c r="P50" s="201"/>
      <c r="Q50" s="201"/>
      <c r="R50" s="201"/>
      <c r="S50" s="201"/>
      <c r="T50" s="201"/>
      <c r="U50" s="201"/>
      <c r="V50" s="201"/>
      <c r="W50" s="201"/>
      <c r="X50" s="92"/>
      <c r="Y50" s="92"/>
      <c r="Z50" s="92"/>
      <c r="AA50" s="92"/>
      <c r="AB50" s="92"/>
      <c r="AC50" s="92"/>
      <c r="AD50" s="92"/>
      <c r="AE50" s="92"/>
    </row>
    <row r="51" spans="1:31" s="79" customFormat="1" ht="15" customHeight="1" thickBot="1" x14ac:dyDescent="0.25">
      <c r="A51" s="78"/>
      <c r="B51" s="462" t="s">
        <v>75</v>
      </c>
      <c r="C51" s="463"/>
      <c r="D51" s="375">
        <f>D37+D42+D48</f>
        <v>0</v>
      </c>
      <c r="E51" s="464" t="str">
        <f>IF(D51=0,"",IF(D51&gt;0,"Ce montant doit être remboursé aux consommateurs finaux.","Ce montant peut être facturé aux consommateurs finaux."))</f>
        <v/>
      </c>
      <c r="F51" s="465"/>
      <c r="G51" s="465"/>
      <c r="H51" s="465"/>
      <c r="I51" s="465"/>
      <c r="J51" s="465"/>
      <c r="K51" s="466"/>
      <c r="L51" s="209"/>
      <c r="M51" s="92"/>
      <c r="N51" s="206"/>
      <c r="O51" s="206"/>
      <c r="P51" s="206"/>
      <c r="Q51" s="206"/>
      <c r="R51" s="206"/>
      <c r="S51" s="206"/>
      <c r="T51" s="206"/>
      <c r="U51" s="206"/>
      <c r="V51" s="206"/>
      <c r="W51" s="206"/>
      <c r="X51" s="148"/>
      <c r="Y51" s="148"/>
      <c r="Z51" s="148"/>
      <c r="AA51" s="148"/>
      <c r="AB51" s="148"/>
      <c r="AC51" s="148"/>
      <c r="AD51" s="148"/>
      <c r="AE51" s="148"/>
    </row>
    <row r="52" spans="1:31" s="79" customFormat="1" ht="15" customHeight="1" x14ac:dyDescent="0.2">
      <c r="B52" s="82"/>
      <c r="C52" s="82"/>
      <c r="D52" s="2"/>
      <c r="E52" s="469"/>
      <c r="F52" s="469"/>
      <c r="G52" s="469"/>
      <c r="H52" s="469"/>
      <c r="I52" s="469"/>
      <c r="J52" s="469"/>
      <c r="K52" s="469"/>
      <c r="L52" s="210"/>
      <c r="M52" s="210"/>
      <c r="N52" s="206"/>
      <c r="O52" s="148"/>
      <c r="P52" s="148"/>
      <c r="Q52" s="148"/>
      <c r="R52" s="148"/>
      <c r="S52" s="148"/>
      <c r="T52" s="148"/>
      <c r="U52" s="148"/>
      <c r="V52" s="148"/>
      <c r="W52" s="148"/>
      <c r="X52" s="148"/>
      <c r="Y52" s="148"/>
      <c r="Z52" s="148"/>
      <c r="AA52" s="148"/>
      <c r="AB52" s="148"/>
      <c r="AC52" s="148"/>
      <c r="AD52" s="148"/>
      <c r="AE52" s="148"/>
    </row>
    <row r="53" spans="1:31" s="79" customFormat="1" ht="29.25" customHeight="1" x14ac:dyDescent="0.25">
      <c r="B53" s="84"/>
      <c r="C53" s="211"/>
      <c r="D53" s="211"/>
      <c r="E53" s="470"/>
      <c r="F53" s="471"/>
      <c r="G53" s="471"/>
      <c r="H53" s="471"/>
      <c r="I53" s="471"/>
      <c r="J53" s="471"/>
      <c r="K53" s="471"/>
      <c r="L53" s="211"/>
      <c r="M53" s="392"/>
      <c r="N53" s="212"/>
      <c r="O53" s="148"/>
      <c r="P53" s="148"/>
      <c r="Q53" s="148"/>
      <c r="R53" s="148"/>
      <c r="S53" s="148"/>
      <c r="T53" s="148"/>
      <c r="U53" s="148"/>
      <c r="V53" s="148"/>
      <c r="W53" s="148"/>
      <c r="X53" s="148"/>
      <c r="Y53" s="148"/>
      <c r="Z53" s="148"/>
      <c r="AA53" s="148"/>
      <c r="AB53" s="148"/>
      <c r="AC53" s="148"/>
      <c r="AD53" s="148"/>
      <c r="AE53" s="148"/>
    </row>
    <row r="54" spans="1:31" s="79" customFormat="1" ht="15" customHeight="1" thickBot="1" x14ac:dyDescent="0.25">
      <c r="B54" s="82"/>
      <c r="C54" s="215"/>
      <c r="D54" s="236" t="s">
        <v>17</v>
      </c>
      <c r="E54" s="85"/>
      <c r="F54" s="85"/>
      <c r="G54" s="85"/>
      <c r="H54" s="85"/>
      <c r="I54" s="85"/>
      <c r="J54" s="85"/>
      <c r="K54" s="85"/>
      <c r="L54" s="148"/>
      <c r="M54" s="148"/>
      <c r="N54" s="148"/>
      <c r="O54" s="148"/>
      <c r="P54" s="148"/>
      <c r="Q54" s="148"/>
      <c r="R54" s="148"/>
      <c r="S54" s="148"/>
      <c r="T54" s="148"/>
      <c r="U54" s="148"/>
      <c r="V54" s="148"/>
      <c r="W54" s="148"/>
      <c r="X54" s="148"/>
      <c r="Y54" s="148"/>
      <c r="Z54" s="148"/>
      <c r="AA54" s="148"/>
      <c r="AB54" s="148"/>
      <c r="AC54" s="148"/>
      <c r="AD54" s="148"/>
      <c r="AE54" s="148"/>
    </row>
    <row r="55" spans="1:31" s="9" customFormat="1" ht="15" customHeight="1" thickBot="1" x14ac:dyDescent="0.25">
      <c r="A55" s="198"/>
      <c r="B55" s="136" t="s">
        <v>144</v>
      </c>
      <c r="C55" s="234">
        <f>C2</f>
        <v>2</v>
      </c>
      <c r="D55" s="140"/>
      <c r="E55" s="472"/>
      <c r="F55" s="473"/>
      <c r="G55" s="473"/>
      <c r="H55" s="473"/>
      <c r="I55" s="473"/>
      <c r="J55" s="473"/>
      <c r="K55" s="473"/>
      <c r="L55" s="25"/>
      <c r="M55" s="2"/>
      <c r="N55" s="148"/>
      <c r="O55" s="25"/>
      <c r="P55" s="25"/>
      <c r="Q55" s="25"/>
      <c r="R55" s="25"/>
      <c r="S55" s="25"/>
      <c r="T55" s="25"/>
      <c r="U55" s="148"/>
      <c r="V55" s="25"/>
      <c r="W55" s="25"/>
      <c r="X55" s="213"/>
      <c r="Y55" s="213"/>
      <c r="Z55" s="213"/>
      <c r="AA55" s="213"/>
      <c r="AB55" s="213"/>
      <c r="AC55" s="213"/>
      <c r="AD55" s="213"/>
      <c r="AE55" s="213"/>
    </row>
    <row r="56" spans="1:31" s="79" customFormat="1" ht="15" customHeight="1" x14ac:dyDescent="0.25">
      <c r="D56" s="87"/>
      <c r="E56" s="137"/>
      <c r="F56" s="85"/>
      <c r="G56" s="86"/>
      <c r="H56" s="86"/>
      <c r="I56" s="86"/>
      <c r="J56" s="86"/>
      <c r="K56" s="86"/>
      <c r="L56" s="214"/>
      <c r="M56" s="214"/>
      <c r="N56" s="148"/>
      <c r="O56" s="148"/>
      <c r="P56" s="148"/>
      <c r="Q56" s="148"/>
      <c r="R56" s="148"/>
      <c r="S56" s="148"/>
      <c r="T56" s="148"/>
      <c r="U56" s="148"/>
      <c r="V56" s="148"/>
      <c r="W56" s="148"/>
      <c r="X56" s="148"/>
      <c r="Y56" s="148"/>
      <c r="Z56" s="148"/>
      <c r="AA56" s="148"/>
      <c r="AB56" s="148"/>
      <c r="AC56" s="148"/>
      <c r="AD56" s="148"/>
      <c r="AE56" s="148"/>
    </row>
    <row r="57" spans="1:31" s="79" customFormat="1" ht="15" customHeight="1" x14ac:dyDescent="0.25">
      <c r="B57" s="82"/>
      <c r="C57" s="87"/>
      <c r="D57" s="83"/>
      <c r="E57" s="474"/>
      <c r="F57" s="475"/>
      <c r="G57" s="475"/>
      <c r="H57" s="475"/>
      <c r="I57" s="475"/>
      <c r="J57" s="475"/>
      <c r="K57" s="475"/>
      <c r="L57" s="25"/>
      <c r="M57" s="148"/>
      <c r="N57" s="148"/>
      <c r="O57" s="148"/>
      <c r="P57" s="148"/>
      <c r="Q57" s="148"/>
      <c r="R57" s="148"/>
      <c r="S57" s="148"/>
      <c r="T57" s="148"/>
      <c r="U57" s="148"/>
      <c r="V57" s="148"/>
      <c r="W57" s="148"/>
      <c r="X57" s="148"/>
      <c r="Y57" s="148"/>
      <c r="Z57" s="148"/>
      <c r="AA57" s="148"/>
      <c r="AB57" s="148"/>
      <c r="AC57" s="148"/>
      <c r="AD57" s="148"/>
      <c r="AE57" s="148"/>
    </row>
    <row r="58" spans="1:31" s="79" customFormat="1" ht="15" customHeight="1" x14ac:dyDescent="0.25">
      <c r="B58" s="82"/>
      <c r="C58" s="87"/>
      <c r="D58" s="87"/>
      <c r="E58" s="87"/>
      <c r="F58" s="87"/>
      <c r="G58" s="87"/>
      <c r="H58" s="87"/>
      <c r="I58" s="87"/>
      <c r="J58" s="87"/>
      <c r="K58" s="87"/>
      <c r="L58" s="82"/>
      <c r="M58" s="82"/>
      <c r="N58" s="82"/>
      <c r="O58" s="82"/>
      <c r="P58" s="148"/>
      <c r="Q58" s="148"/>
      <c r="R58" s="148"/>
      <c r="S58" s="148"/>
      <c r="T58" s="148"/>
      <c r="U58" s="148"/>
      <c r="V58" s="148"/>
      <c r="W58" s="148"/>
      <c r="X58" s="148"/>
      <c r="Y58" s="148"/>
      <c r="Z58" s="148"/>
      <c r="AA58" s="148"/>
      <c r="AB58" s="148"/>
      <c r="AC58" s="148"/>
      <c r="AD58" s="148"/>
      <c r="AE58" s="148"/>
    </row>
    <row r="59" spans="1:31" ht="15" x14ac:dyDescent="0.25">
      <c r="B59" s="144"/>
      <c r="K59" s="129"/>
      <c r="L59" s="92"/>
      <c r="M59" s="92"/>
      <c r="N59" s="92"/>
      <c r="O59" s="92"/>
      <c r="P59" s="92"/>
      <c r="Q59" s="92"/>
      <c r="R59" s="92"/>
      <c r="S59" s="92"/>
      <c r="T59" s="92"/>
      <c r="U59" s="92"/>
      <c r="V59" s="92"/>
      <c r="W59" s="92"/>
      <c r="X59" s="92"/>
      <c r="Y59" s="92"/>
      <c r="Z59" s="92"/>
      <c r="AA59" s="92"/>
      <c r="AB59" s="92"/>
      <c r="AC59" s="92"/>
      <c r="AD59" s="92"/>
      <c r="AE59" s="92"/>
    </row>
    <row r="60" spans="1:31" ht="15" x14ac:dyDescent="0.25">
      <c r="B60" s="144"/>
      <c r="K60" s="129"/>
      <c r="L60" s="92"/>
      <c r="M60" s="92"/>
      <c r="N60" s="92"/>
      <c r="O60" s="92"/>
      <c r="P60" s="92"/>
      <c r="Q60" s="92"/>
      <c r="R60" s="92"/>
      <c r="S60" s="92"/>
      <c r="T60" s="92"/>
      <c r="U60" s="92"/>
      <c r="V60" s="92"/>
      <c r="W60" s="92"/>
      <c r="X60" s="92"/>
      <c r="Y60" s="92"/>
      <c r="Z60" s="92"/>
      <c r="AA60" s="92"/>
      <c r="AB60" s="92"/>
      <c r="AC60" s="92"/>
      <c r="AD60" s="92"/>
      <c r="AE60" s="92"/>
    </row>
    <row r="61" spans="1:31" s="79" customFormat="1" ht="15" customHeight="1" x14ac:dyDescent="0.25">
      <c r="A61" s="200"/>
      <c r="B61" s="82"/>
      <c r="C61" s="87"/>
      <c r="D61" s="87"/>
      <c r="E61" s="87"/>
      <c r="F61" s="87"/>
      <c r="G61" s="87"/>
      <c r="H61" s="87"/>
      <c r="I61" s="87"/>
      <c r="J61" s="87"/>
      <c r="K61" s="87"/>
      <c r="L61" s="87"/>
      <c r="M61" s="87"/>
      <c r="N61" s="87"/>
      <c r="O61" s="87"/>
      <c r="P61" s="200"/>
      <c r="Q61" s="200"/>
      <c r="R61" s="200"/>
      <c r="S61" s="200"/>
      <c r="T61" s="200"/>
      <c r="U61" s="200"/>
      <c r="V61" s="200"/>
      <c r="W61" s="200"/>
      <c r="X61" s="200"/>
      <c r="Y61" s="200"/>
      <c r="Z61" s="200"/>
      <c r="AA61" s="200"/>
      <c r="AB61" s="200"/>
      <c r="AC61" s="200"/>
      <c r="AD61" s="200"/>
      <c r="AE61" s="200"/>
    </row>
    <row r="62" spans="1:31" s="153" customFormat="1" ht="28.5" customHeight="1" x14ac:dyDescent="0.25">
      <c r="A62" s="88" t="s">
        <v>184</v>
      </c>
      <c r="B62" s="336"/>
      <c r="C62" s="151"/>
      <c r="D62" s="151"/>
      <c r="E62" s="151"/>
      <c r="F62" s="151"/>
      <c r="G62" s="151"/>
      <c r="H62" s="151"/>
      <c r="I62" s="152"/>
      <c r="J62" s="151"/>
      <c r="K62" s="151"/>
      <c r="L62" s="151"/>
      <c r="M62" s="151"/>
      <c r="N62" s="151"/>
      <c r="O62" s="151"/>
      <c r="P62" s="151"/>
      <c r="Q62" s="151"/>
      <c r="R62" s="151"/>
      <c r="S62" s="151"/>
      <c r="T62" s="151"/>
      <c r="U62" s="151"/>
      <c r="V62" s="151"/>
    </row>
    <row r="63" spans="1:31" s="91" customFormat="1" ht="12.95" customHeight="1" x14ac:dyDescent="0.25">
      <c r="A63" s="147"/>
      <c r="I63" s="150"/>
    </row>
    <row r="64" spans="1:31" ht="29.85" customHeight="1" x14ac:dyDescent="0.25">
      <c r="A64" s="139"/>
      <c r="B64" s="251" t="s">
        <v>136</v>
      </c>
      <c r="E64" s="87"/>
      <c r="F64" s="315">
        <v>4</v>
      </c>
      <c r="G64" s="92"/>
      <c r="H64" s="92"/>
      <c r="I64" s="141" t="s">
        <v>80</v>
      </c>
      <c r="J64" s="315"/>
      <c r="L64" s="92"/>
      <c r="M64" s="141" t="s">
        <v>81</v>
      </c>
      <c r="N64" s="315"/>
      <c r="P64" s="93"/>
      <c r="Q64" s="141" t="s">
        <v>82</v>
      </c>
      <c r="R64" s="315"/>
      <c r="T64" s="93"/>
      <c r="U64" s="141" t="s">
        <v>83</v>
      </c>
    </row>
    <row r="65" spans="1:24" ht="18" x14ac:dyDescent="0.25">
      <c r="A65" s="139"/>
      <c r="F65" s="12" t="s">
        <v>20</v>
      </c>
      <c r="G65" s="92"/>
      <c r="H65" s="92"/>
      <c r="I65" s="92"/>
      <c r="J65" s="236" t="s">
        <v>19</v>
      </c>
      <c r="K65" s="92"/>
      <c r="L65" s="92"/>
      <c r="M65" s="92"/>
      <c r="N65" s="236" t="s">
        <v>18</v>
      </c>
      <c r="O65" s="92"/>
      <c r="P65" s="93"/>
      <c r="Q65" s="92"/>
      <c r="R65" s="236" t="s">
        <v>21</v>
      </c>
      <c r="S65" s="8"/>
      <c r="T65" s="93"/>
    </row>
    <row r="66" spans="1:24" ht="44.25" customHeight="1" thickBot="1" x14ac:dyDescent="0.25">
      <c r="B66" s="93"/>
      <c r="C66" s="362" t="s">
        <v>76</v>
      </c>
      <c r="F66" s="236" t="s">
        <v>17</v>
      </c>
      <c r="H66" s="93"/>
      <c r="I66" s="92"/>
      <c r="J66" s="236" t="s">
        <v>17</v>
      </c>
      <c r="K66" s="92"/>
      <c r="L66" s="92"/>
      <c r="M66" s="92"/>
      <c r="N66" s="166" t="s">
        <v>17</v>
      </c>
      <c r="O66" s="92"/>
      <c r="P66" s="92"/>
      <c r="Q66" s="92"/>
      <c r="R66" s="166" t="s">
        <v>17</v>
      </c>
      <c r="S66" s="8"/>
      <c r="T66" s="8"/>
      <c r="U66" s="8"/>
    </row>
    <row r="67" spans="1:24" ht="16.5" thickBot="1" x14ac:dyDescent="0.3">
      <c r="B67" s="3" t="s">
        <v>30</v>
      </c>
      <c r="C67" s="75">
        <v>1</v>
      </c>
      <c r="D67" s="12">
        <v>2</v>
      </c>
      <c r="E67" s="12">
        <v>3</v>
      </c>
      <c r="F67" s="140"/>
      <c r="G67" s="94">
        <v>5</v>
      </c>
      <c r="H67" s="94">
        <v>6</v>
      </c>
      <c r="I67" s="94">
        <v>7</v>
      </c>
      <c r="J67" s="140"/>
      <c r="K67" s="92"/>
      <c r="L67" s="12">
        <v>8</v>
      </c>
      <c r="M67" s="92"/>
      <c r="N67" s="140"/>
      <c r="O67" s="92"/>
      <c r="P67" s="308"/>
      <c r="Q67" s="92"/>
      <c r="R67" s="140"/>
      <c r="S67" s="8"/>
      <c r="T67" s="8"/>
      <c r="U67" s="8"/>
      <c r="V67" s="12"/>
      <c r="W67" s="93"/>
    </row>
    <row r="68" spans="1:24" ht="30" customHeight="1" x14ac:dyDescent="0.2">
      <c r="B68" s="467"/>
      <c r="C68" s="95" t="s">
        <v>77</v>
      </c>
      <c r="D68" s="95" t="s">
        <v>102</v>
      </c>
      <c r="E68" s="95" t="s">
        <v>79</v>
      </c>
      <c r="F68" s="95" t="s">
        <v>85</v>
      </c>
      <c r="G68" s="95" t="s">
        <v>79</v>
      </c>
      <c r="H68" s="96" t="s">
        <v>88</v>
      </c>
      <c r="I68" s="170" t="s">
        <v>90</v>
      </c>
      <c r="J68" s="121" t="s">
        <v>85</v>
      </c>
      <c r="K68" s="97" t="s">
        <v>79</v>
      </c>
      <c r="L68" s="96" t="s">
        <v>88</v>
      </c>
      <c r="M68" s="175" t="s">
        <v>95</v>
      </c>
      <c r="N68" s="121" t="s">
        <v>85</v>
      </c>
      <c r="O68" s="97" t="s">
        <v>79</v>
      </c>
      <c r="P68" s="98" t="s">
        <v>88</v>
      </c>
      <c r="Q68" s="175" t="s">
        <v>95</v>
      </c>
      <c r="R68" s="121" t="s">
        <v>85</v>
      </c>
      <c r="S68" s="97" t="s">
        <v>79</v>
      </c>
      <c r="T68" s="98" t="s">
        <v>88</v>
      </c>
      <c r="U68" s="304" t="s">
        <v>99</v>
      </c>
      <c r="V68" s="99"/>
      <c r="X68" s="161"/>
    </row>
    <row r="69" spans="1:24" ht="25.5" x14ac:dyDescent="0.2">
      <c r="A69" s="100"/>
      <c r="B69" s="468"/>
      <c r="C69" s="168" t="s">
        <v>78</v>
      </c>
      <c r="D69" s="363">
        <v>2023</v>
      </c>
      <c r="E69" s="102"/>
      <c r="F69" s="103" t="s">
        <v>86</v>
      </c>
      <c r="G69" s="103" t="s">
        <v>87</v>
      </c>
      <c r="H69" s="167" t="s">
        <v>89</v>
      </c>
      <c r="I69" s="171" t="s">
        <v>91</v>
      </c>
      <c r="J69" s="303" t="s">
        <v>86</v>
      </c>
      <c r="K69" s="105" t="s">
        <v>92</v>
      </c>
      <c r="L69" s="104" t="s">
        <v>93</v>
      </c>
      <c r="M69" s="176" t="s">
        <v>91</v>
      </c>
      <c r="N69" s="303" t="s">
        <v>86</v>
      </c>
      <c r="O69" s="105" t="s">
        <v>96</v>
      </c>
      <c r="P69" s="106" t="s">
        <v>94</v>
      </c>
      <c r="Q69" s="176" t="s">
        <v>91</v>
      </c>
      <c r="R69" s="303" t="s">
        <v>86</v>
      </c>
      <c r="S69" s="105" t="s">
        <v>97</v>
      </c>
      <c r="T69" s="106" t="s">
        <v>98</v>
      </c>
      <c r="U69" s="305" t="s">
        <v>100</v>
      </c>
      <c r="V69" s="365" t="s">
        <v>52</v>
      </c>
    </row>
    <row r="70" spans="1:24" ht="16.350000000000001" customHeight="1" thickBot="1" x14ac:dyDescent="0.25">
      <c r="B70" s="468"/>
      <c r="C70" s="102" t="s">
        <v>0</v>
      </c>
      <c r="D70" s="101" t="s">
        <v>0</v>
      </c>
      <c r="E70" s="102" t="s">
        <v>0</v>
      </c>
      <c r="F70" s="102" t="s">
        <v>0</v>
      </c>
      <c r="G70" s="102" t="s">
        <v>0</v>
      </c>
      <c r="H70" s="104" t="s">
        <v>0</v>
      </c>
      <c r="I70" s="172" t="s">
        <v>0</v>
      </c>
      <c r="J70" s="249" t="s">
        <v>0</v>
      </c>
      <c r="K70" s="109" t="s">
        <v>0</v>
      </c>
      <c r="L70" s="104" t="s">
        <v>0</v>
      </c>
      <c r="M70" s="177" t="s">
        <v>0</v>
      </c>
      <c r="N70" s="174" t="s">
        <v>0</v>
      </c>
      <c r="O70" s="109" t="s">
        <v>0</v>
      </c>
      <c r="P70" s="106" t="s">
        <v>0</v>
      </c>
      <c r="Q70" s="177" t="s">
        <v>0</v>
      </c>
      <c r="R70" s="169" t="s">
        <v>0</v>
      </c>
      <c r="S70" s="109" t="s">
        <v>0</v>
      </c>
      <c r="T70" s="132" t="s">
        <v>0</v>
      </c>
      <c r="U70" s="306" t="s">
        <v>0</v>
      </c>
      <c r="V70" s="364"/>
    </row>
    <row r="71" spans="1:24" s="92" customFormat="1" ht="23.25" customHeight="1" thickBot="1" x14ac:dyDescent="0.3">
      <c r="A71" s="242"/>
      <c r="B71" s="111" t="s">
        <v>135</v>
      </c>
      <c r="C71" s="112"/>
      <c r="D71" s="112"/>
      <c r="E71" s="113">
        <f>D71+C71</f>
        <v>0</v>
      </c>
      <c r="F71" s="114">
        <f>E71*(F67/100)</f>
        <v>0</v>
      </c>
      <c r="G71" s="113">
        <f>F71+E71</f>
        <v>0</v>
      </c>
      <c r="H71" s="112"/>
      <c r="I71" s="173">
        <f>G71+H71</f>
        <v>0</v>
      </c>
      <c r="J71" s="309">
        <f>I71*(J67/100)</f>
        <v>0</v>
      </c>
      <c r="K71" s="310">
        <f>J71+I71</f>
        <v>0</v>
      </c>
      <c r="L71" s="112"/>
      <c r="M71" s="173">
        <f>K71+L71</f>
        <v>0</v>
      </c>
      <c r="N71" s="146">
        <f>M71*(N67/100)</f>
        <v>0</v>
      </c>
      <c r="O71" s="128">
        <f>N71+M71</f>
        <v>0</v>
      </c>
      <c r="P71" s="130">
        <f>IF(P72&lt;ABS(O71),(-O71-P72)/2,0)</f>
        <v>0</v>
      </c>
      <c r="Q71" s="173">
        <f>O71+P71+P72</f>
        <v>0</v>
      </c>
      <c r="R71" s="146">
        <f>Q71*(R67/100)</f>
        <v>0</v>
      </c>
      <c r="S71" s="128">
        <f>R71+Q71</f>
        <v>0</v>
      </c>
      <c r="T71" s="134">
        <f>-S71-T72</f>
        <v>0</v>
      </c>
      <c r="U71" s="307">
        <f>S71+T71+T72+U72</f>
        <v>0</v>
      </c>
      <c r="V71" s="182"/>
    </row>
    <row r="72" spans="1:24" x14ac:dyDescent="0.2">
      <c r="A72" s="92"/>
      <c r="B72" s="162" t="s">
        <v>134</v>
      </c>
      <c r="D72" s="131"/>
      <c r="E72" s="27"/>
      <c r="F72" s="27"/>
      <c r="J72" s="27"/>
      <c r="K72" s="149"/>
      <c r="L72" s="149"/>
      <c r="P72" s="219"/>
      <c r="Q72" s="143"/>
      <c r="T72" s="219"/>
      <c r="U72" s="219"/>
      <c r="V72" s="347">
        <f>S71+T71+T72</f>
        <v>0</v>
      </c>
    </row>
    <row r="73" spans="1:24" s="26" customFormat="1" ht="24.75" customHeight="1" x14ac:dyDescent="0.2">
      <c r="A73" s="311"/>
      <c r="B73" s="379"/>
      <c r="C73" s="380"/>
      <c r="D73" s="25"/>
      <c r="E73" s="2"/>
      <c r="F73" s="213"/>
      <c r="G73" s="213"/>
      <c r="H73" s="213"/>
      <c r="I73" s="213"/>
      <c r="J73" s="2"/>
      <c r="K73" s="393"/>
      <c r="L73" s="394"/>
      <c r="M73" s="395"/>
      <c r="N73" s="2"/>
      <c r="O73" s="21"/>
      <c r="P73" s="377" t="s">
        <v>134</v>
      </c>
      <c r="R73" s="2"/>
      <c r="S73" s="21"/>
      <c r="T73" s="377" t="s">
        <v>134</v>
      </c>
      <c r="U73" s="377" t="s">
        <v>134</v>
      </c>
    </row>
    <row r="74" spans="1:24" x14ac:dyDescent="0.2">
      <c r="A74" s="200"/>
      <c r="B74" s="116"/>
      <c r="C74" s="118"/>
      <c r="D74" s="45"/>
      <c r="E74" s="45"/>
      <c r="F74" s="45"/>
      <c r="G74" s="45"/>
      <c r="I74" s="45"/>
      <c r="J74" s="27"/>
      <c r="K74" s="27"/>
      <c r="L74" s="27"/>
      <c r="N74" s="1"/>
      <c r="O74" s="1"/>
      <c r="P74" s="1"/>
      <c r="S74" s="1"/>
      <c r="U74" s="117"/>
    </row>
    <row r="75" spans="1:24" s="91" customFormat="1" ht="28.5" customHeight="1" x14ac:dyDescent="0.25">
      <c r="A75" s="88" t="s">
        <v>183</v>
      </c>
      <c r="B75" s="89"/>
      <c r="C75" s="89"/>
      <c r="D75" s="89"/>
      <c r="E75" s="89"/>
      <c r="F75" s="89"/>
      <c r="G75" s="89"/>
      <c r="H75" s="90"/>
      <c r="I75" s="89"/>
      <c r="J75" s="89"/>
      <c r="K75" s="89"/>
      <c r="L75" s="89"/>
      <c r="M75" s="89"/>
      <c r="N75" s="89"/>
      <c r="O75" s="89"/>
      <c r="P75" s="89"/>
      <c r="Q75" s="89"/>
      <c r="R75" s="89"/>
      <c r="S75" s="89"/>
      <c r="T75" s="89"/>
      <c r="U75" s="89"/>
      <c r="V75" s="89"/>
    </row>
    <row r="76" spans="1:24" s="91" customFormat="1" ht="14.85" customHeight="1" x14ac:dyDescent="0.25">
      <c r="A76" s="154"/>
      <c r="E76" s="233"/>
    </row>
    <row r="77" spans="1:24" s="91" customFormat="1" ht="28.5" customHeight="1" x14ac:dyDescent="0.25">
      <c r="A77" s="147"/>
      <c r="B77" s="251" t="s">
        <v>136</v>
      </c>
      <c r="C77" s="91" t="s">
        <v>7</v>
      </c>
      <c r="D77" s="165"/>
      <c r="E77" s="141" t="str">
        <f>"Ende "&amp; $C$8&amp;" / 
Anfang "&amp; $C$8+1</f>
        <v>Ende  / 
Anfang 1</v>
      </c>
      <c r="F77" s="252"/>
      <c r="I77" s="141" t="str">
        <f>"Ende "&amp; $C$8+1&amp;" / 
Anfang "&amp; $C$8+2</f>
        <v>Ende 1 / 
Anfang 2</v>
      </c>
      <c r="M77" s="141" t="str">
        <f>"Ende "&amp; $C$8+2&amp;" / 
Anfang "&amp; $C$8+3</f>
        <v>Ende 2 / 
Anfang 3</v>
      </c>
      <c r="Q77" s="141" t="str">
        <f>"Ende "&amp; $C$8+3&amp;" / 
Anfang "&amp; $C$8+4</f>
        <v>Ende 3 / 
Anfang 4</v>
      </c>
    </row>
    <row r="78" spans="1:24" s="79" customFormat="1" ht="15" customHeight="1" x14ac:dyDescent="0.2">
      <c r="B78" s="87"/>
      <c r="C78" s="82"/>
      <c r="D78" s="165"/>
      <c r="E78" s="119"/>
      <c r="F78" s="348"/>
      <c r="G78" s="349"/>
      <c r="H78" s="349"/>
      <c r="I78" s="85"/>
      <c r="L78" s="236"/>
    </row>
    <row r="79" spans="1:24" ht="15" thickBot="1" x14ac:dyDescent="0.25">
      <c r="B79" s="27"/>
      <c r="C79" s="156"/>
      <c r="D79" s="236" t="s">
        <v>17</v>
      </c>
      <c r="E79" s="27"/>
      <c r="F79" s="236" t="s">
        <v>17</v>
      </c>
      <c r="G79" s="27"/>
      <c r="J79" s="236" t="s">
        <v>17</v>
      </c>
      <c r="N79" s="236" t="s">
        <v>17</v>
      </c>
    </row>
    <row r="80" spans="1:24" ht="16.5" thickBot="1" x14ac:dyDescent="0.3">
      <c r="B80" s="32" t="s">
        <v>101</v>
      </c>
      <c r="C80" s="12"/>
      <c r="D80" s="140"/>
      <c r="E80" s="12"/>
      <c r="F80" s="140"/>
      <c r="G80" s="158"/>
      <c r="H80" s="308"/>
      <c r="I80" s="12"/>
      <c r="J80" s="140"/>
      <c r="K80" s="120"/>
      <c r="L80" s="308"/>
      <c r="M80" s="120"/>
      <c r="N80" s="140"/>
      <c r="O80" s="12"/>
      <c r="P80" s="12"/>
      <c r="Q80" s="12"/>
      <c r="R80" s="12"/>
    </row>
    <row r="81" spans="1:22" s="92" customFormat="1" ht="28.35" customHeight="1" x14ac:dyDescent="0.2">
      <c r="A81" s="2"/>
      <c r="B81" s="467"/>
      <c r="C81" s="121" t="s">
        <v>149</v>
      </c>
      <c r="D81" s="97" t="s">
        <v>85</v>
      </c>
      <c r="E81" s="199" t="s">
        <v>104</v>
      </c>
      <c r="F81" s="121" t="s">
        <v>85</v>
      </c>
      <c r="G81" s="248" t="s">
        <v>104</v>
      </c>
      <c r="H81" s="237" t="s">
        <v>107</v>
      </c>
      <c r="I81" s="175" t="s">
        <v>95</v>
      </c>
      <c r="J81" s="121" t="s">
        <v>85</v>
      </c>
      <c r="K81" s="248" t="s">
        <v>104</v>
      </c>
      <c r="L81" s="237" t="s">
        <v>107</v>
      </c>
      <c r="M81" s="175" t="s">
        <v>95</v>
      </c>
      <c r="N81" s="121" t="s">
        <v>85</v>
      </c>
      <c r="O81" s="248" t="s">
        <v>104</v>
      </c>
      <c r="P81" s="237" t="s">
        <v>107</v>
      </c>
      <c r="Q81" s="304" t="s">
        <v>99</v>
      </c>
      <c r="R81" s="99"/>
    </row>
    <row r="82" spans="1:22" s="92" customFormat="1" ht="14.25" customHeight="1" x14ac:dyDescent="0.2">
      <c r="A82" s="2"/>
      <c r="B82" s="468"/>
      <c r="C82" s="122" t="s">
        <v>105</v>
      </c>
      <c r="D82" s="109" t="s">
        <v>86</v>
      </c>
      <c r="E82" s="246" t="s">
        <v>105</v>
      </c>
      <c r="F82" s="303" t="s">
        <v>86</v>
      </c>
      <c r="G82" s="245" t="s">
        <v>105</v>
      </c>
      <c r="H82" s="127" t="s">
        <v>108</v>
      </c>
      <c r="I82" s="176" t="s">
        <v>91</v>
      </c>
      <c r="J82" s="303" t="s">
        <v>86</v>
      </c>
      <c r="K82" s="245" t="s">
        <v>105</v>
      </c>
      <c r="L82" s="127" t="s">
        <v>108</v>
      </c>
      <c r="M82" s="176" t="s">
        <v>91</v>
      </c>
      <c r="N82" s="303" t="s">
        <v>86</v>
      </c>
      <c r="O82" s="245" t="s">
        <v>105</v>
      </c>
      <c r="P82" s="127" t="s">
        <v>108</v>
      </c>
      <c r="Q82" s="305" t="s">
        <v>100</v>
      </c>
      <c r="R82" s="247"/>
    </row>
    <row r="83" spans="1:22" s="92" customFormat="1" ht="14.25" customHeight="1" x14ac:dyDescent="0.2">
      <c r="A83" s="2"/>
      <c r="B83" s="468"/>
      <c r="C83" s="127">
        <f>$C$8</f>
        <v>0</v>
      </c>
      <c r="D83" s="109"/>
      <c r="E83" s="179" t="s">
        <v>106</v>
      </c>
      <c r="F83" s="122"/>
      <c r="G83" s="109" t="s">
        <v>106</v>
      </c>
      <c r="H83" s="127">
        <f>$C$8+2</f>
        <v>2</v>
      </c>
      <c r="I83" s="238"/>
      <c r="J83" s="108"/>
      <c r="K83" s="109" t="s">
        <v>106</v>
      </c>
      <c r="L83" s="127">
        <f>$C$8+3</f>
        <v>3</v>
      </c>
      <c r="M83" s="181"/>
      <c r="N83" s="108"/>
      <c r="O83" s="109" t="s">
        <v>106</v>
      </c>
      <c r="P83" s="216">
        <f>$C$8+4</f>
        <v>4</v>
      </c>
      <c r="Q83" s="135"/>
      <c r="R83" s="365"/>
    </row>
    <row r="84" spans="1:22" s="92" customFormat="1" ht="14.25" customHeight="1" x14ac:dyDescent="0.2">
      <c r="A84" s="2"/>
      <c r="B84" s="468"/>
      <c r="C84" s="122"/>
      <c r="D84" s="109"/>
      <c r="E84" s="179"/>
      <c r="F84" s="122"/>
      <c r="G84" s="109"/>
      <c r="H84" s="106" t="s">
        <v>109</v>
      </c>
      <c r="I84" s="238"/>
      <c r="J84" s="108"/>
      <c r="K84" s="109"/>
      <c r="L84" s="106" t="s">
        <v>110</v>
      </c>
      <c r="M84" s="181"/>
      <c r="N84" s="108"/>
      <c r="O84" s="109"/>
      <c r="P84" s="190" t="s">
        <v>111</v>
      </c>
      <c r="Q84" s="135"/>
      <c r="R84" s="365" t="s">
        <v>52</v>
      </c>
    </row>
    <row r="85" spans="1:22" s="92" customFormat="1" ht="14.25" customHeight="1" thickBot="1" x14ac:dyDescent="0.25">
      <c r="A85" s="2"/>
      <c r="B85" s="468"/>
      <c r="C85" s="122" t="s">
        <v>0</v>
      </c>
      <c r="D85" s="109" t="s">
        <v>0</v>
      </c>
      <c r="E85" s="179" t="s">
        <v>0</v>
      </c>
      <c r="F85" s="249" t="s">
        <v>0</v>
      </c>
      <c r="G85" s="109" t="s">
        <v>0</v>
      </c>
      <c r="H85" s="239" t="s">
        <v>0</v>
      </c>
      <c r="I85" s="238" t="s">
        <v>0</v>
      </c>
      <c r="J85" s="108" t="s">
        <v>0</v>
      </c>
      <c r="K85" s="109" t="s">
        <v>0</v>
      </c>
      <c r="L85" s="106" t="s">
        <v>0</v>
      </c>
      <c r="M85" s="181" t="s">
        <v>0</v>
      </c>
      <c r="N85" s="108" t="s">
        <v>0</v>
      </c>
      <c r="O85" s="109" t="s">
        <v>0</v>
      </c>
      <c r="P85" s="241" t="s">
        <v>0</v>
      </c>
      <c r="Q85" s="135" t="s">
        <v>0</v>
      </c>
      <c r="R85" s="110"/>
    </row>
    <row r="86" spans="1:22" s="148" customFormat="1" ht="27.95" customHeight="1" thickBot="1" x14ac:dyDescent="0.3">
      <c r="A86" s="242"/>
      <c r="B86" s="111" t="str">
        <f>"Aperçu DC "&amp;C8&amp;" jusqu'à réduction à zéro"</f>
        <v>Aperçu DC  jusqu'à réduction à zéro</v>
      </c>
      <c r="C86" s="123">
        <f>D51</f>
        <v>0</v>
      </c>
      <c r="D86" s="114">
        <f>C86*(D80/100)</f>
        <v>0</v>
      </c>
      <c r="E86" s="180">
        <f>D86+C86</f>
        <v>0</v>
      </c>
      <c r="F86" s="312">
        <f>E86*(F80/100)</f>
        <v>0</v>
      </c>
      <c r="G86" s="310">
        <f>E86+F86</f>
        <v>0</v>
      </c>
      <c r="H86" s="130">
        <f>IF(H87&lt;ABS(G86),(-G86-H87)/3*(1+F80/100),0)</f>
        <v>0</v>
      </c>
      <c r="I86" s="178">
        <f>G86+H86+H87</f>
        <v>0</v>
      </c>
      <c r="J86" s="146">
        <f>I86*(J80/100)</f>
        <v>0</v>
      </c>
      <c r="K86" s="250">
        <f>J86+I86</f>
        <v>0</v>
      </c>
      <c r="L86" s="130">
        <f>IF(L87&lt;ABS(K86),(-K86-L87)/2,0)</f>
        <v>0</v>
      </c>
      <c r="M86" s="173">
        <f>K86+L86+L87</f>
        <v>0</v>
      </c>
      <c r="N86" s="146">
        <f>M86*(N80/100)</f>
        <v>0</v>
      </c>
      <c r="O86" s="128">
        <f>N86+M86</f>
        <v>0</v>
      </c>
      <c r="P86" s="133">
        <f>-O86-P87</f>
        <v>0</v>
      </c>
      <c r="Q86" s="145">
        <f>O86+P86+P87+Q87</f>
        <v>0</v>
      </c>
      <c r="R86" s="182"/>
    </row>
    <row r="87" spans="1:22" x14ac:dyDescent="0.2">
      <c r="A87" s="92"/>
      <c r="B87" s="162" t="s">
        <v>134</v>
      </c>
      <c r="C87" s="131"/>
      <c r="D87" s="27"/>
      <c r="G87" s="350"/>
      <c r="H87" s="219">
        <v>0</v>
      </c>
      <c r="I87" s="27"/>
      <c r="J87" s="92"/>
      <c r="K87" s="92"/>
      <c r="L87" s="219">
        <v>0</v>
      </c>
      <c r="M87" s="92"/>
      <c r="N87" s="92"/>
      <c r="O87" s="92"/>
      <c r="P87" s="219">
        <v>0</v>
      </c>
      <c r="Q87" s="219"/>
      <c r="R87" s="347">
        <f>O86+P86+P87</f>
        <v>0</v>
      </c>
    </row>
    <row r="88" spans="1:22" s="26" customFormat="1" ht="24.6" customHeight="1" x14ac:dyDescent="0.2">
      <c r="F88" s="2"/>
      <c r="G88" s="376"/>
      <c r="H88" s="377" t="s">
        <v>134</v>
      </c>
      <c r="I88" s="378"/>
      <c r="J88" s="2"/>
      <c r="L88" s="377" t="s">
        <v>134</v>
      </c>
      <c r="N88" s="2"/>
      <c r="P88" s="377" t="s">
        <v>134</v>
      </c>
      <c r="Q88" s="377" t="s">
        <v>134</v>
      </c>
    </row>
    <row r="89" spans="1:22" ht="15" x14ac:dyDescent="0.25">
      <c r="B89" s="27"/>
      <c r="C89" s="27"/>
      <c r="D89" s="27"/>
      <c r="F89" s="115"/>
      <c r="G89" s="351"/>
      <c r="H89" s="308"/>
      <c r="J89" s="115"/>
      <c r="N89" s="115"/>
      <c r="O89" s="93"/>
    </row>
    <row r="90" spans="1:22" ht="15.75" x14ac:dyDescent="0.25">
      <c r="B90" s="124"/>
      <c r="C90" s="27"/>
      <c r="D90" s="27"/>
      <c r="E90" s="27"/>
      <c r="F90" s="27"/>
      <c r="G90" s="27"/>
      <c r="H90" s="308"/>
      <c r="L90" s="125"/>
      <c r="P90" s="356"/>
      <c r="Q90" s="93"/>
    </row>
    <row r="91" spans="1:22" s="91" customFormat="1" ht="28.5" customHeight="1" x14ac:dyDescent="0.25">
      <c r="A91" s="126" t="s">
        <v>103</v>
      </c>
      <c r="B91" s="89"/>
      <c r="C91" s="89"/>
      <c r="D91" s="89"/>
      <c r="E91" s="89"/>
      <c r="F91" s="89"/>
      <c r="G91" s="89"/>
      <c r="H91" s="90"/>
      <c r="I91" s="89"/>
      <c r="J91" s="89"/>
      <c r="K91" s="89"/>
      <c r="L91" s="89"/>
      <c r="M91" s="89"/>
      <c r="N91" s="89"/>
      <c r="O91" s="89"/>
      <c r="P91" s="89"/>
      <c r="Q91" s="89"/>
      <c r="R91" s="89"/>
      <c r="S91" s="89"/>
      <c r="T91" s="89"/>
      <c r="U91" s="89"/>
      <c r="V91" s="89"/>
    </row>
    <row r="93" spans="1:22" ht="15.75" x14ac:dyDescent="0.25">
      <c r="B93" s="3" t="s">
        <v>103</v>
      </c>
      <c r="C93" s="75" t="s">
        <v>5</v>
      </c>
      <c r="D93" s="75" t="s">
        <v>2</v>
      </c>
      <c r="E93" s="12" t="s">
        <v>3</v>
      </c>
      <c r="F93" s="12" t="s">
        <v>4</v>
      </c>
      <c r="G93" s="12" t="s">
        <v>6</v>
      </c>
      <c r="H93" s="75"/>
      <c r="I93" s="12"/>
      <c r="J93" s="45"/>
      <c r="L93" s="12"/>
      <c r="N93" s="75"/>
      <c r="R93" s="75"/>
      <c r="V93" s="12"/>
    </row>
    <row r="94" spans="1:22" ht="16.5" thickBot="1" x14ac:dyDescent="0.3">
      <c r="B94" s="3"/>
      <c r="C94" s="337" t="s">
        <v>112</v>
      </c>
      <c r="D94" s="460" t="s">
        <v>113</v>
      </c>
      <c r="E94" s="461"/>
      <c r="F94" s="12"/>
      <c r="G94" s="12"/>
      <c r="H94" s="75"/>
      <c r="I94" s="12"/>
      <c r="J94" s="45"/>
      <c r="L94" s="12"/>
      <c r="N94" s="75"/>
      <c r="R94" s="75"/>
      <c r="V94" s="12"/>
    </row>
    <row r="95" spans="1:22" ht="33.950000000000003" customHeight="1" x14ac:dyDescent="0.2">
      <c r="B95" s="467"/>
      <c r="C95" s="106" t="s">
        <v>116</v>
      </c>
      <c r="D95" s="109" t="s">
        <v>137</v>
      </c>
      <c r="E95" s="338" t="s">
        <v>117</v>
      </c>
      <c r="F95" s="98" t="s">
        <v>115</v>
      </c>
      <c r="G95" s="189" t="s">
        <v>115</v>
      </c>
      <c r="H95" s="27"/>
    </row>
    <row r="96" spans="1:22" x14ac:dyDescent="0.2">
      <c r="B96" s="468"/>
      <c r="C96" s="183"/>
      <c r="D96" s="127">
        <f>$C$8</f>
        <v>0</v>
      </c>
      <c r="E96" s="127">
        <f>$C$8</f>
        <v>0</v>
      </c>
      <c r="F96" s="127">
        <f>$C$8+1</f>
        <v>1</v>
      </c>
      <c r="G96" s="216">
        <f>$C$8+2</f>
        <v>2</v>
      </c>
      <c r="H96" s="197"/>
    </row>
    <row r="97" spans="2:22" ht="15" thickBot="1" x14ac:dyDescent="0.25">
      <c r="B97" s="468"/>
      <c r="C97" s="122" t="s">
        <v>0</v>
      </c>
      <c r="D97" s="109" t="s">
        <v>0</v>
      </c>
      <c r="E97" s="155" t="s">
        <v>0</v>
      </c>
      <c r="F97" s="106" t="s">
        <v>0</v>
      </c>
      <c r="G97" s="190" t="s">
        <v>0</v>
      </c>
    </row>
    <row r="98" spans="2:22" ht="15" thickBot="1" x14ac:dyDescent="0.25">
      <c r="B98" s="302" t="s">
        <v>114</v>
      </c>
      <c r="C98" s="196"/>
      <c r="D98" s="163">
        <f>SUM(D100:D102)</f>
        <v>0</v>
      </c>
      <c r="E98" s="123">
        <f>C86</f>
        <v>0</v>
      </c>
      <c r="F98" s="254">
        <f>SUM(F100:F103)</f>
        <v>0</v>
      </c>
      <c r="G98" s="255">
        <f>SUM(G99:G101)+G103</f>
        <v>0</v>
      </c>
    </row>
    <row r="99" spans="2:22" ht="15.75" thickBot="1" x14ac:dyDescent="0.3">
      <c r="B99" s="300" t="str">
        <f>"dont t ["&amp;$C$8&amp;"]"</f>
        <v>dont t []</v>
      </c>
      <c r="C99" s="185"/>
      <c r="D99" s="185"/>
      <c r="E99" s="185"/>
      <c r="F99" s="185"/>
      <c r="G99" s="301"/>
      <c r="H99" s="244"/>
      <c r="I99" s="27"/>
      <c r="K99" s="27"/>
      <c r="L99" s="27"/>
      <c r="M99" s="115"/>
      <c r="Q99" s="115"/>
      <c r="U99" s="115"/>
      <c r="V99" s="93"/>
    </row>
    <row r="100" spans="2:22" ht="15" thickBot="1" x14ac:dyDescent="0.25">
      <c r="B100" s="188" t="str">
        <f>"dont t-1 ["&amp;$C$8-1&amp;"]"</f>
        <v>dont t-1 [-1]</v>
      </c>
      <c r="C100" s="184"/>
      <c r="D100" s="186"/>
      <c r="E100" s="184"/>
      <c r="F100" s="187"/>
      <c r="G100" s="191"/>
      <c r="H100" s="45"/>
      <c r="I100" s="45"/>
      <c r="K100" s="27"/>
      <c r="L100" s="27"/>
      <c r="T100" s="1"/>
    </row>
    <row r="101" spans="2:22" ht="15" thickBot="1" x14ac:dyDescent="0.25">
      <c r="B101" s="188" t="str">
        <f>"dont t-2 ["&amp;$C$8-2&amp;"]"</f>
        <v>dont t-2 [-2]</v>
      </c>
      <c r="C101" s="184"/>
      <c r="D101" s="186"/>
      <c r="E101" s="184"/>
      <c r="F101" s="187"/>
      <c r="G101" s="191"/>
    </row>
    <row r="102" spans="2:22" ht="15.75" thickBot="1" x14ac:dyDescent="0.3">
      <c r="B102" s="188" t="str">
        <f>"dont t-3 ["&amp;$C$8-3&amp;"]"</f>
        <v>dont t-3 [-3]</v>
      </c>
      <c r="C102" s="192"/>
      <c r="D102" s="193"/>
      <c r="E102" s="192"/>
      <c r="F102" s="193"/>
      <c r="G102" s="194"/>
      <c r="I102" s="129"/>
    </row>
    <row r="103" spans="2:22" ht="15" thickBot="1" x14ac:dyDescent="0.25">
      <c r="B103" s="344" t="s">
        <v>159</v>
      </c>
      <c r="F103" s="299"/>
      <c r="G103" s="299"/>
      <c r="H103" s="316"/>
    </row>
    <row r="104" spans="2:22" ht="15" x14ac:dyDescent="0.25">
      <c r="G104" s="243"/>
    </row>
    <row r="105" spans="2:22" ht="15" x14ac:dyDescent="0.25">
      <c r="G105" s="243"/>
    </row>
    <row r="125" ht="12.95" customHeight="1" x14ac:dyDescent="0.2"/>
  </sheetData>
  <sheetProtection formatCells="0" formatColumns="0" formatRows="0" selectLockedCells="1"/>
  <dataConsolidate/>
  <mergeCells count="38">
    <mergeCell ref="J29:K29"/>
    <mergeCell ref="J30:K30"/>
    <mergeCell ref="J28:K28"/>
    <mergeCell ref="B16:B17"/>
    <mergeCell ref="J16:K16"/>
    <mergeCell ref="J17:K17"/>
    <mergeCell ref="J18:K18"/>
    <mergeCell ref="J21:K21"/>
    <mergeCell ref="J22:K22"/>
    <mergeCell ref="J23:K23"/>
    <mergeCell ref="J24:K24"/>
    <mergeCell ref="J25:K25"/>
    <mergeCell ref="J26:K26"/>
    <mergeCell ref="J27:K27"/>
    <mergeCell ref="J31:K31"/>
    <mergeCell ref="J32:K32"/>
    <mergeCell ref="J33:K33"/>
    <mergeCell ref="B37:C37"/>
    <mergeCell ref="J34:K34"/>
    <mergeCell ref="J35:K35"/>
    <mergeCell ref="E37:K37"/>
    <mergeCell ref="E42:K42"/>
    <mergeCell ref="B47:C47"/>
    <mergeCell ref="E47:K47"/>
    <mergeCell ref="E46:K46"/>
    <mergeCell ref="B48:C48"/>
    <mergeCell ref="E48:K48"/>
    <mergeCell ref="B46:C46"/>
    <mergeCell ref="B51:C51"/>
    <mergeCell ref="E51:K51"/>
    <mergeCell ref="B95:B97"/>
    <mergeCell ref="B68:B70"/>
    <mergeCell ref="B81:B85"/>
    <mergeCell ref="E52:K52"/>
    <mergeCell ref="E53:K53"/>
    <mergeCell ref="E55:K55"/>
    <mergeCell ref="E57:K57"/>
    <mergeCell ref="D94:E94"/>
  </mergeCells>
  <conditionalFormatting sqref="B46">
    <cfRule type="expression" dxfId="40" priority="124" stopIfTrue="1">
      <formula>AND($D$46="",$D$46=0)</formula>
    </cfRule>
    <cfRule type="expression" dxfId="39" priority="123" stopIfTrue="1">
      <formula>AND($D$46&lt;&gt;"",$D$46&lt;&gt;0)</formula>
    </cfRule>
  </conditionalFormatting>
  <conditionalFormatting sqref="B47:C47">
    <cfRule type="expression" dxfId="38" priority="126" stopIfTrue="1">
      <formula>AND($D$47="",$D$47=0)</formula>
    </cfRule>
    <cfRule type="expression" dxfId="37" priority="125" stopIfTrue="1">
      <formula>AND($D$47&lt;&gt;"",$D$47&lt;&gt;0)</formula>
    </cfRule>
  </conditionalFormatting>
  <conditionalFormatting sqref="C2">
    <cfRule type="cellIs" dxfId="36" priority="115" operator="greaterThan">
      <formula>2023</formula>
    </cfRule>
  </conditionalFormatting>
  <conditionalFormatting sqref="C55">
    <cfRule type="cellIs" dxfId="35" priority="112" operator="lessThan">
      <formula>2025</formula>
    </cfRule>
  </conditionalFormatting>
  <conditionalFormatting sqref="C83">
    <cfRule type="cellIs" dxfId="34" priority="3" operator="lessThan">
      <formula>2000</formula>
    </cfRule>
  </conditionalFormatting>
  <conditionalFormatting sqref="D96:G96">
    <cfRule type="cellIs" dxfId="33" priority="111" operator="lessThan">
      <formula>2000</formula>
    </cfRule>
  </conditionalFormatting>
  <conditionalFormatting sqref="E77">
    <cfRule type="expression" dxfId="32" priority="113">
      <formula>$C$8&lt;=2022</formula>
    </cfRule>
  </conditionalFormatting>
  <conditionalFormatting sqref="F98">
    <cfRule type="cellIs" dxfId="31" priority="186" stopIfTrue="1" operator="notEqual">
      <formula>0</formula>
    </cfRule>
  </conditionalFormatting>
  <conditionalFormatting sqref="F100:F101">
    <cfRule type="cellIs" dxfId="30" priority="128" stopIfTrue="1" operator="notEqual">
      <formula>0</formula>
    </cfRule>
  </conditionalFormatting>
  <conditionalFormatting sqref="F103:G103">
    <cfRule type="cellIs" dxfId="29" priority="1" stopIfTrue="1" operator="notEqual">
      <formula>0</formula>
    </cfRule>
  </conditionalFormatting>
  <conditionalFormatting sqref="G31:G32">
    <cfRule type="cellIs" dxfId="28" priority="122" stopIfTrue="1" operator="notEqual">
      <formula>0</formula>
    </cfRule>
  </conditionalFormatting>
  <conditionalFormatting sqref="G98:G101">
    <cfRule type="cellIs" dxfId="27" priority="127" stopIfTrue="1" operator="notEqual">
      <formula>0</formula>
    </cfRule>
  </conditionalFormatting>
  <conditionalFormatting sqref="G86:I86">
    <cfRule type="cellIs" dxfId="26" priority="56" stopIfTrue="1" operator="notEqual">
      <formula>0</formula>
    </cfRule>
  </conditionalFormatting>
  <conditionalFormatting sqref="H83">
    <cfRule type="cellIs" dxfId="25" priority="107" operator="lessThan">
      <formula>2000</formula>
    </cfRule>
  </conditionalFormatting>
  <conditionalFormatting sqref="H87">
    <cfRule type="expression" dxfId="24" priority="53">
      <formula>AND(H87&gt; -G86, H87 &lt;&gt; 0)</formula>
    </cfRule>
    <cfRule type="expression" dxfId="23" priority="55">
      <formula>G86&gt;=0</formula>
    </cfRule>
  </conditionalFormatting>
  <conditionalFormatting sqref="H18:I19 G19 J19 G22:I23 G24:G30 H24:H32 I24:I35 G33:G35">
    <cfRule type="cellIs" dxfId="22" priority="121" stopIfTrue="1" operator="notEqual">
      <formula>0</formula>
    </cfRule>
  </conditionalFormatting>
  <conditionalFormatting sqref="I71">
    <cfRule type="cellIs" dxfId="21" priority="178" stopIfTrue="1" operator="notEqual">
      <formula>0</formula>
    </cfRule>
  </conditionalFormatting>
  <conditionalFormatting sqref="I77">
    <cfRule type="expression" dxfId="20" priority="110">
      <formula>$C$8&lt;=2022</formula>
    </cfRule>
  </conditionalFormatting>
  <conditionalFormatting sqref="K71 M71">
    <cfRule type="cellIs" dxfId="19" priority="64" stopIfTrue="1" operator="notEqual">
      <formula>0</formula>
    </cfRule>
  </conditionalFormatting>
  <conditionalFormatting sqref="K86:M86">
    <cfRule type="cellIs" dxfId="18" priority="58" stopIfTrue="1" operator="notEqual">
      <formula>0</formula>
    </cfRule>
  </conditionalFormatting>
  <conditionalFormatting sqref="L83">
    <cfRule type="cellIs" dxfId="17" priority="106" operator="lessThan">
      <formula>2000</formula>
    </cfRule>
  </conditionalFormatting>
  <conditionalFormatting sqref="L87">
    <cfRule type="expression" dxfId="16" priority="20">
      <formula>K86&gt;=0</formula>
    </cfRule>
    <cfRule type="expression" dxfId="15" priority="19">
      <formula>AND(L87&gt; -K86, L87 &lt;&gt; 0)</formula>
    </cfRule>
  </conditionalFormatting>
  <conditionalFormatting sqref="M77 Q77">
    <cfRule type="expression" dxfId="14" priority="109">
      <formula>$C$8&lt;=2022</formula>
    </cfRule>
  </conditionalFormatting>
  <conditionalFormatting sqref="O71:Q71">
    <cfRule type="cellIs" dxfId="13" priority="6" stopIfTrue="1" operator="notEqual">
      <formula>0</formula>
    </cfRule>
  </conditionalFormatting>
  <conditionalFormatting sqref="O86:Q86">
    <cfRule type="cellIs" dxfId="12" priority="39" stopIfTrue="1" operator="notEqual">
      <formula>0</formula>
    </cfRule>
  </conditionalFormatting>
  <conditionalFormatting sqref="P72">
    <cfRule type="expression" dxfId="11" priority="15">
      <formula>AND(P72&gt; -O71, P72 &lt;&gt; 0)</formula>
    </cfRule>
    <cfRule type="expression" dxfId="10" priority="16">
      <formula>O71&gt;=0</formula>
    </cfRule>
  </conditionalFormatting>
  <conditionalFormatting sqref="P83">
    <cfRule type="cellIs" dxfId="9" priority="104" operator="lessThan">
      <formula>2000</formula>
    </cfRule>
  </conditionalFormatting>
  <conditionalFormatting sqref="P87">
    <cfRule type="expression" dxfId="8" priority="18">
      <formula>O86&gt;=0</formula>
    </cfRule>
    <cfRule type="expression" dxfId="7" priority="17">
      <formula>AND(P87&gt; -O86, P87 &lt;&gt; 0)</formula>
    </cfRule>
  </conditionalFormatting>
  <conditionalFormatting sqref="Q87">
    <cfRule type="expression" dxfId="6" priority="7">
      <formula>AND(Q87&gt;-R87,$Q$87 &lt;&gt; 0)</formula>
    </cfRule>
    <cfRule type="expression" dxfId="5" priority="8">
      <formula>R87&gt;=0</formula>
    </cfRule>
  </conditionalFormatting>
  <conditionalFormatting sqref="S71:U71">
    <cfRule type="cellIs" dxfId="4" priority="5" stopIfTrue="1" operator="notEqual">
      <formula>0</formula>
    </cfRule>
  </conditionalFormatting>
  <conditionalFormatting sqref="T72">
    <cfRule type="expression" dxfId="3" priority="14">
      <formula>S71&gt;=0</formula>
    </cfRule>
    <cfRule type="expression" dxfId="2" priority="13">
      <formula>AND(T72&gt; -S71, T72 &lt;&gt; 0)</formula>
    </cfRule>
  </conditionalFormatting>
  <conditionalFormatting sqref="U72">
    <cfRule type="expression" dxfId="1" priority="9">
      <formula>AND(U72&gt;-V72,$Q$87 &lt;&gt; 0)</formula>
    </cfRule>
    <cfRule type="expression" dxfId="0" priority="10">
      <formula>V72&gt;=0</formula>
    </cfRule>
  </conditionalFormatting>
  <dataValidations xWindow="731" yWindow="568" count="20">
    <dataValidation type="whole" allowBlank="1" showInputMessage="1" showErrorMessage="1" sqref="C8" xr:uid="{94FCD929-6ABE-46D7-98FB-0E18384EB173}">
      <formula1>2023</formula1>
      <formula2>3000</formula2>
    </dataValidation>
    <dataValidation allowBlank="1" showInputMessage="1" showErrorMessage="1" errorTitle="Standard" error="Bitte geben Sie hier den verwendeten Zinssatz ein!" promptTitle="Zinssatz" sqref="R93:R94" xr:uid="{01D355C1-6881-42E3-A285-79F7DC1C2416}"/>
    <dataValidation type="decimal" allowBlank="1" showInputMessage="1" showErrorMessage="1" errorTitle="Standard" error="Bitte geben Sie einen Zahlenwert ein!" sqref="D69:E70 D48 E65:E67 D62:D67 E62:E63" xr:uid="{93F45479-D444-440C-B77A-2A57AC69E0D8}">
      <formula1>-1000000000</formula1>
      <formula2>1000000000</formula2>
    </dataValidation>
    <dataValidation type="decimal" allowBlank="1" showInputMessage="1" showErrorMessage="1" errorTitle="Standard" error="Bitte geben Sie einen Zahlenwert &gt;=0 ein!" sqref="C19:D19" xr:uid="{1115688D-5459-4CFA-ACD6-E3FEE7668F8C}">
      <formula1>0</formula1>
      <formula2>1000000000000</formula2>
    </dataValidation>
    <dataValidation allowBlank="1" showInputMessage="1" showErrorMessage="1" promptTitle="WACC de la production" prompt="Cf. Directive de l'ElCom" sqref="E14" xr:uid="{9AA50EF2-6460-4308-8630-5CA163DA7880}"/>
    <dataValidation type="date" allowBlank="1" showErrorMessage="1" errorTitle="Datum" error="Bitte geben Sie ein Datum ein!" promptTitle="Energietarifperiode:" prompt="Eingabe des Tarifjahres" sqref="C11" xr:uid="{5CAE9B47-223F-48B1-B176-4018D91D8499}">
      <formula1>36526</formula1>
      <formula2>55153</formula2>
    </dataValidation>
    <dataValidation type="date" errorStyle="warning" allowBlank="1" showInputMessage="1" showErrorMessage="1" error="Veuillez contrôler votre entrée ! Veuillez entrer une date (JJ.MM.AAAA)" sqref="C42" xr:uid="{2DDDB75E-2ECC-407C-A2B9-4898D64AD9CA}">
      <formula1>1</formula1>
      <formula2>55153</formula2>
    </dataValidation>
    <dataValidation type="decimal" allowBlank="1" showInputMessage="1" showErrorMessage="1" errorTitle="Standard" error="Veuillez insérer une valeur ≤ 0 !" sqref="E28 C28" xr:uid="{401A3796-43C0-4D95-AD66-D08F154645BE}">
      <formula1>-1000000000000</formula1>
      <formula2>0</formula2>
    </dataValidation>
    <dataValidation type="decimal" allowBlank="1" showInputMessage="1" showErrorMessage="1" errorTitle="Standard" error="Bitte geben Sie einen Zahlenwert &gt;0 ein!" sqref="F28 D28:D29 E29:F29 C29" xr:uid="{B096FC0F-C05F-43A8-8ADF-6AC01C56492B}">
      <formula1>0</formula1>
      <formula2>1000000000000</formula2>
    </dataValidation>
    <dataValidation type="decimal" allowBlank="1" showInputMessage="1" showErrorMessage="1" errorTitle="Standard" error="Veuillez insérer une valeur !" promptTitle="Attention !" prompt="En cas de réduction de découvert de couverture sans incidence sur les tarifs introduire le signe +" sqref="D46:D47" xr:uid="{4D2C1145-3751-4277-B356-533E086EB352}">
      <formula1>-1000000000</formula1>
      <formula2>1000000000</formula2>
    </dataValidation>
    <dataValidation allowBlank="1" showInputMessage="1" showErrorMessage="1" promptTitle="Prise en compte reste éventuel" prompt="Reste éventuel possible à partir des tarifs 2028 (DC 2026). Valable uniquement pour une DC annuelle._x000a_Reste&gt;0, insérer une valeur négative._x000a_Reste&lt;0, insérer une valeur positive ou réduction totale / partielle sans incidence sur les tarifs." sqref="F103:G103" xr:uid="{D48145A1-0D12-40E9-BA83-17F2CE2B2DC9}"/>
    <dataValidation type="decimal" allowBlank="1" showInputMessage="1" showErrorMessage="1" promptTitle="Réduc. sans incidence s/ tarifs" prompt="Valeur négative non autorisée_x000a_" sqref="P87 L87 P72 T72" xr:uid="{5555F58C-2825-4562-8848-D675E74CCD0D}">
      <formula1>0</formula1>
      <formula2>MAX(-K71,0)</formula2>
    </dataValidation>
    <dataValidation type="decimal" allowBlank="1" showInputMessage="1" showErrorMessage="1" errorTitle="Attention, problème d'arrondi" error="Pour supprimer entièrement le reste négatif (découvert de couverture), insérer un montant inférieur de 0,01 centime ou de 0,005 centime." promptTitle="Réduc. sans incidence s/ tarifs" prompt="Valeur négative non autorisée_x000a_" sqref="U72 Q87" xr:uid="{8BE3A891-ED8B-4EFD-A334-7338021DFAC4}">
      <formula1>0</formula1>
      <formula2>MAX(-R72,0)</formula2>
    </dataValidation>
    <dataValidation allowBlank="1" showInputMessage="1" showErrorMessage="1" promptTitle="WACC du réseau" prompt="- en cas de découvert de couverture, pas d’obligation de rémunération (au maximum WACC du réseau)_x000a_- en cas d’excédent de couverture, rémunération minimale (WACC du réseau)" sqref="R67 N67 J67 F67" xr:uid="{8E44ED91-2BC8-4FC7-8342-0EB040E06B95}"/>
    <dataValidation type="date" allowBlank="1" showErrorMessage="1" errorTitle="Date" error="Veuillez insérer une date !" prompt="_x000a_" sqref="C12 E12" xr:uid="{943514DA-EC09-4158-90F6-C380DD1F0ABD}">
      <formula1>36526</formula1>
      <formula2>55153</formula2>
    </dataValidation>
    <dataValidation type="decimal" allowBlank="1" showInputMessage="1" showErrorMessage="1" errorTitle="Standard" error="Veuillez insérer une valeur ≥ 0 !" sqref="C18:D18 C30:D31 C22:F27" xr:uid="{A0FAB1AD-8F62-4D32-B2DC-1CA88DF4A555}">
      <formula1>0</formula1>
      <formula2>1000000000000</formula2>
    </dataValidation>
    <dataValidation type="decimal" allowBlank="1" showInputMessage="1" showErrorMessage="1" errorTitle="Standard" error="Veuillez insérer une valeur !" sqref="D42 D34 D32" xr:uid="{9BD30E81-63A3-445A-9FDC-FD0471AA75E9}">
      <formula1>-1000000000</formula1>
      <formula2>1000000000</formula2>
    </dataValidation>
    <dataValidation allowBlank="1" showInputMessage="1" showErrorMessage="1" promptTitle="Taux de rendement FE" prompt="Selon l’annexe 1 de l’OApEl_x000a_- en cas de découvert de couverture, pas d’obligation de rémunération (au maximum taux de rendement FE)_x000a_- en cas d’excédent de couverture, rémunération minimale (taux de rendement FE)" sqref="D55 D80 F80 J80 N80" xr:uid="{5B050869-1A25-4E5E-8D9B-11E37B1F9D9C}"/>
    <dataValidation type="decimal" allowBlank="1" showInputMessage="1" showErrorMessage="1" promptTitle="Réduc. sans incidence s/ tarifs" prompt="Valeur négative non autorisée" sqref="H87" xr:uid="{C41B3755-B7C9-4447-867F-E2FF306314C3}">
      <formula1>0</formula1>
      <formula2>MAX(-G86,0)</formula2>
    </dataValidation>
    <dataValidation type="decimal" allowBlank="1" showInputMessage="1" showErrorMessage="1" errorTitle="Standard" error="Veuillez insérer une valeur !" prompt="Montant à reprendre du fichier de comptabilité analytique T2025 (formulaire 5.1, DC 2023)" sqref="C71:D71 L71 H71" xr:uid="{BE794AF5-29C3-4B82-BDF0-245B304E5864}">
      <formula1>-1000000000000</formula1>
      <formula2>1000000000000</formula2>
    </dataValidation>
  </dataValidations>
  <pageMargins left="0.39370078740157483" right="0.19685039370078741" top="0.59055118110236227" bottom="0.47244094488188981" header="0.31496062992125984" footer="0.23622047244094491"/>
  <pageSetup paperSize="8" scale="42" orientation="landscape" r:id="rId1"/>
  <headerFooter scaleWithDoc="0">
    <oddHeader>&amp;C&amp;A; &amp;D</oddHeader>
    <oddFooter>&amp;LDifférences de couverture de l'énergie&amp;RPage &amp;P de &amp;N</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5</vt:i4>
      </vt:variant>
      <vt:variant>
        <vt:lpstr>Plages nommées</vt:lpstr>
      </vt:variant>
      <vt:variant>
        <vt:i4>3</vt:i4>
      </vt:variant>
    </vt:vector>
  </HeadingPairs>
  <TitlesOfParts>
    <vt:vector size="8" baseType="lpstr">
      <vt:lpstr>Guide d'utilisation</vt:lpstr>
      <vt:lpstr> - </vt:lpstr>
      <vt:lpstr>Annexe directive DC Réseau</vt:lpstr>
      <vt:lpstr>-</vt:lpstr>
      <vt:lpstr>Annexe directive DC Energie</vt:lpstr>
      <vt:lpstr>'Annexe directive DC Energie'!Zone_d_impression</vt:lpstr>
      <vt:lpstr>'Annexe directive DC Réseau'!Zone_d_impression</vt:lpstr>
      <vt:lpstr>'Guide d''utilisation'!Zone_d_impression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Andrist Corinne ElCom</dc:creator>
  <cp:lastModifiedBy>Andrist Corinne ElCom</cp:lastModifiedBy>
  <cp:lastPrinted>2024-04-17T07:20:08Z</cp:lastPrinted>
  <dcterms:created xsi:type="dcterms:W3CDTF">2023-04-03T10:04:54Z</dcterms:created>
  <dcterms:modified xsi:type="dcterms:W3CDTF">2025-11-26T14:49:46Z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5c8fc13-10ff-486c-8b98-f1c4969692dd_Enabled">
    <vt:lpwstr>true</vt:lpwstr>
  </property>
  <property fmtid="{D5CDD505-2E9C-101B-9397-08002B2CF9AE}" pid="3" name="MSIP_Label_c5c8fc13-10ff-486c-8b98-f1c4969692dd_SetDate">
    <vt:lpwstr>2025-11-26T14:49:17Z</vt:lpwstr>
  </property>
  <property fmtid="{D5CDD505-2E9C-101B-9397-08002B2CF9AE}" pid="4" name="MSIP_Label_c5c8fc13-10ff-486c-8b98-f1c4969692dd_Method">
    <vt:lpwstr>Privileged</vt:lpwstr>
  </property>
  <property fmtid="{D5CDD505-2E9C-101B-9397-08002B2CF9AE}" pid="5" name="MSIP_Label_c5c8fc13-10ff-486c-8b98-f1c4969692dd_Name">
    <vt:lpwstr>L3</vt:lpwstr>
  </property>
  <property fmtid="{D5CDD505-2E9C-101B-9397-08002B2CF9AE}" pid="6" name="MSIP_Label_c5c8fc13-10ff-486c-8b98-f1c4969692dd_SiteId">
    <vt:lpwstr>6ae27add-8276-4a38-88c1-3a9c1f973767</vt:lpwstr>
  </property>
  <property fmtid="{D5CDD505-2E9C-101B-9397-08002B2CF9AE}" pid="7" name="MSIP_Label_c5c8fc13-10ff-486c-8b98-f1c4969692dd_ActionId">
    <vt:lpwstr>badec4f4-7a61-456e-a6bc-4fe8b5fb1167</vt:lpwstr>
  </property>
  <property fmtid="{D5CDD505-2E9C-101B-9397-08002B2CF9AE}" pid="8" name="MSIP_Label_c5c8fc13-10ff-486c-8b98-f1c4969692dd_ContentBits">
    <vt:lpwstr>0</vt:lpwstr>
  </property>
  <property fmtid="{D5CDD505-2E9C-101B-9397-08002B2CF9AE}" pid="9" name="MSIP_Label_c5c8fc13-10ff-486c-8b98-f1c4969692dd_Tag">
    <vt:lpwstr>10, 0, 1, 1</vt:lpwstr>
  </property>
</Properties>
</file>