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66925"/>
  <mc:AlternateContent xmlns:mc="http://schemas.openxmlformats.org/markup-compatibility/2006">
    <mc:Choice Requires="x15">
      <x15ac:absPath xmlns:x15ac="http://schemas.microsoft.com/office/spreadsheetml/2010/11/ac" url="C:\Users\U80812945\AppData\Local\rubicon\Acta Nova Client\Data\42081169\"/>
    </mc:Choice>
  </mc:AlternateContent>
  <xr:revisionPtr revIDLastSave="0" documentId="13_ncr:1_{568B46B8-B45A-4EE2-8A44-E2D9FF8B68D3}" xr6:coauthVersionLast="47" xr6:coauthVersionMax="47" xr10:uidLastSave="{00000000-0000-0000-0000-000000000000}"/>
  <bookViews>
    <workbookView xWindow="-28910" yWindow="-110" windowWidth="29020" windowHeight="15700" tabRatio="918" xr2:uid="{F36D1111-CF0D-4891-95EA-3B4AA8EEDA8D}"/>
  </bookViews>
  <sheets>
    <sheet name="Wegleitung" sheetId="30" r:id="rId1"/>
    <sheet name=" - " sheetId="20" r:id="rId2"/>
    <sheet name="Anhang Weisung DD Netz" sheetId="29" r:id="rId3"/>
    <sheet name="-" sheetId="8" r:id="rId4"/>
    <sheet name="Anhang Weisung DD Energie" sheetId="24" r:id="rId5"/>
  </sheets>
  <definedNames>
    <definedName name="_xlnm._FilterDatabase" localSheetId="4" hidden="1">'Anhang Weisung DD Energie'!$B$80:$O$88</definedName>
    <definedName name="_xlnm.Print_Area" localSheetId="4">'Anhang Weisung DD Energie'!$A$1:$V$103</definedName>
    <definedName name="_xlnm.Print_Area" localSheetId="2">'Anhang Weisung DD Netz'!$A$1:$W$147</definedName>
    <definedName name="_xlnm.Print_Area" localSheetId="0">Wegleitung!$A$1:$A$74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24" l="1"/>
  <c r="E37" i="24"/>
  <c r="G40" i="29" l="1"/>
  <c r="G26" i="29"/>
  <c r="B103" i="29" l="1"/>
  <c r="B86" i="24"/>
  <c r="S84" i="29" l="1"/>
  <c r="S80" i="29"/>
  <c r="S76" i="29"/>
  <c r="S72" i="29"/>
  <c r="S68" i="29"/>
  <c r="S64" i="29"/>
  <c r="I127" i="29"/>
  <c r="I123" i="29"/>
  <c r="I119" i="29"/>
  <c r="I115" i="29"/>
  <c r="I111" i="29"/>
  <c r="I107" i="29"/>
  <c r="O64" i="29"/>
  <c r="Q68" i="29"/>
  <c r="P94" i="29" l="1"/>
  <c r="L94" i="29"/>
  <c r="H94" i="29"/>
  <c r="F94" i="29"/>
  <c r="V89" i="29"/>
  <c r="U89" i="29"/>
  <c r="Q89" i="29"/>
  <c r="D88" i="29"/>
  <c r="R132" i="29"/>
  <c r="Q132" i="29"/>
  <c r="M132" i="29"/>
  <c r="I132" i="29"/>
  <c r="Q99" i="29" l="1"/>
  <c r="M99" i="29"/>
  <c r="I99" i="29"/>
  <c r="B146" i="29"/>
  <c r="B145" i="29"/>
  <c r="B144" i="29"/>
  <c r="B143" i="29"/>
  <c r="H142" i="29"/>
  <c r="G142" i="29"/>
  <c r="E142" i="29"/>
  <c r="H140" i="29"/>
  <c r="G140" i="29"/>
  <c r="F140" i="29"/>
  <c r="E140" i="29"/>
  <c r="D98" i="29"/>
  <c r="F60" i="29"/>
  <c r="G60" i="29" s="1"/>
  <c r="H60" i="29" s="1"/>
  <c r="J60" i="29" s="1"/>
  <c r="K60" i="29" s="1"/>
  <c r="L60" i="29" s="1"/>
  <c r="F37" i="29"/>
  <c r="C26" i="29"/>
  <c r="F24" i="29"/>
  <c r="E22" i="29"/>
  <c r="E23" i="29" s="1"/>
  <c r="F21" i="29"/>
  <c r="E18" i="29"/>
  <c r="F17" i="29"/>
  <c r="E15" i="29"/>
  <c r="E16" i="29" s="1"/>
  <c r="D2" i="29"/>
  <c r="D43" i="29" s="1"/>
  <c r="C2" i="29"/>
  <c r="E123" i="29" l="1"/>
  <c r="F123" i="29" s="1"/>
  <c r="G123" i="29" s="1"/>
  <c r="H123" i="29" s="1"/>
  <c r="F84" i="29"/>
  <c r="G84" i="29" s="1"/>
  <c r="F68" i="29"/>
  <c r="G68" i="29" s="1"/>
  <c r="F76" i="29"/>
  <c r="G76" i="29" s="1"/>
  <c r="F72" i="29"/>
  <c r="G72" i="29" s="1"/>
  <c r="F80" i="29"/>
  <c r="G80" i="29" s="1"/>
  <c r="E19" i="29"/>
  <c r="E20" i="29" s="1"/>
  <c r="F25" i="29"/>
  <c r="F26" i="29" s="1"/>
  <c r="F40" i="29" s="1"/>
  <c r="E119" i="29"/>
  <c r="F119" i="29" s="1"/>
  <c r="E115" i="29"/>
  <c r="F115" i="29" s="1"/>
  <c r="E111" i="29"/>
  <c r="F111" i="29" s="1"/>
  <c r="E127" i="29"/>
  <c r="F127" i="29" s="1"/>
  <c r="E107" i="29"/>
  <c r="E88" i="29" l="1"/>
  <c r="F64" i="29"/>
  <c r="G64" i="29" s="1"/>
  <c r="H76" i="29"/>
  <c r="J76" i="29" s="1"/>
  <c r="K76" i="29" s="1"/>
  <c r="H68" i="29"/>
  <c r="J68" i="29" s="1"/>
  <c r="K68" i="29" s="1"/>
  <c r="H80" i="29"/>
  <c r="J80" i="29" s="1"/>
  <c r="K80" i="29" s="1"/>
  <c r="H84" i="29"/>
  <c r="J84" i="29" s="1"/>
  <c r="K84" i="29" s="1"/>
  <c r="H72" i="29"/>
  <c r="J72" i="29" s="1"/>
  <c r="K72" i="29" s="1"/>
  <c r="F107" i="29"/>
  <c r="G107" i="29" s="1"/>
  <c r="D103" i="29"/>
  <c r="D131" i="29" s="1"/>
  <c r="N60" i="29"/>
  <c r="G115" i="29"/>
  <c r="H115" i="29" s="1"/>
  <c r="G127" i="29"/>
  <c r="H127" i="29" s="1"/>
  <c r="G119" i="29"/>
  <c r="H119" i="29" s="1"/>
  <c r="G111" i="29"/>
  <c r="H111" i="29" s="1"/>
  <c r="O60" i="29" l="1"/>
  <c r="P60" i="29" s="1"/>
  <c r="Q60" i="29" s="1"/>
  <c r="L84" i="29"/>
  <c r="N84" i="29" s="1"/>
  <c r="O84" i="29" s="1"/>
  <c r="L68" i="29"/>
  <c r="N68" i="29" s="1"/>
  <c r="O68" i="29" s="1"/>
  <c r="L76" i="29"/>
  <c r="N76" i="29" s="1"/>
  <c r="O76" i="29" s="1"/>
  <c r="L80" i="29"/>
  <c r="N80" i="29" s="1"/>
  <c r="O80" i="29" s="1"/>
  <c r="L72" i="29"/>
  <c r="N72" i="29" s="1"/>
  <c r="O72" i="29" s="1"/>
  <c r="J123" i="29"/>
  <c r="K123" i="29" s="1"/>
  <c r="L123" i="29" s="1"/>
  <c r="F88" i="29"/>
  <c r="G88" i="29"/>
  <c r="H107" i="29"/>
  <c r="F142" i="29"/>
  <c r="E103" i="29"/>
  <c r="J119" i="29"/>
  <c r="F98" i="24"/>
  <c r="G98" i="24"/>
  <c r="R60" i="29" l="1"/>
  <c r="S60" i="29" s="1"/>
  <c r="T60" i="29" s="1"/>
  <c r="U60" i="29" s="1"/>
  <c r="W61" i="29" s="1"/>
  <c r="J107" i="29"/>
  <c r="M123" i="29"/>
  <c r="J111" i="29"/>
  <c r="K111" i="29" s="1"/>
  <c r="L111" i="29" s="1"/>
  <c r="J127" i="29"/>
  <c r="K127" i="29" s="1"/>
  <c r="L127" i="29" s="1"/>
  <c r="K119" i="29"/>
  <c r="L119" i="29" s="1"/>
  <c r="J115" i="29"/>
  <c r="K115" i="29" s="1"/>
  <c r="L115" i="29" s="1"/>
  <c r="H64" i="29"/>
  <c r="J64" i="29" s="1"/>
  <c r="K64" i="29" s="1"/>
  <c r="F103" i="29"/>
  <c r="E131" i="29"/>
  <c r="L83" i="24"/>
  <c r="H83" i="24"/>
  <c r="V60" i="29" l="1"/>
  <c r="M119" i="29"/>
  <c r="N119" i="29" s="1"/>
  <c r="O119" i="29" s="1"/>
  <c r="P119" i="29" s="1"/>
  <c r="M115" i="29"/>
  <c r="M111" i="29"/>
  <c r="I88" i="29"/>
  <c r="P84" i="29"/>
  <c r="P68" i="29"/>
  <c r="N123" i="29"/>
  <c r="O123" i="29" s="1"/>
  <c r="P123" i="29" s="1"/>
  <c r="M127" i="29"/>
  <c r="P76" i="29"/>
  <c r="P72" i="29"/>
  <c r="P80" i="29"/>
  <c r="H88" i="29"/>
  <c r="K107" i="29"/>
  <c r="G103" i="29"/>
  <c r="F131" i="29"/>
  <c r="Q80" i="29" l="1"/>
  <c r="R80" i="29" s="1"/>
  <c r="Q76" i="29"/>
  <c r="R76" i="29" s="1"/>
  <c r="R68" i="29"/>
  <c r="Q84" i="29"/>
  <c r="R84" i="29" s="1"/>
  <c r="Q72" i="29"/>
  <c r="R72" i="29" s="1"/>
  <c r="Q123" i="29"/>
  <c r="R123" i="29" s="1"/>
  <c r="Q119" i="29"/>
  <c r="R119" i="29" s="1"/>
  <c r="J88" i="29"/>
  <c r="N127" i="29"/>
  <c r="O127" i="29" s="1"/>
  <c r="P127" i="29" s="1"/>
  <c r="N111" i="29"/>
  <c r="O111" i="29" s="1"/>
  <c r="P111" i="29" s="1"/>
  <c r="N115" i="29"/>
  <c r="O115" i="29" s="1"/>
  <c r="P115" i="29" s="1"/>
  <c r="L107" i="29"/>
  <c r="H103" i="29"/>
  <c r="I103" i="29" s="1"/>
  <c r="G131" i="29"/>
  <c r="B99" i="24"/>
  <c r="S124" i="29" l="1"/>
  <c r="S120" i="29"/>
  <c r="Q127" i="29"/>
  <c r="R127" i="29" s="1"/>
  <c r="Q115" i="29"/>
  <c r="R115" i="29" s="1"/>
  <c r="Q111" i="29"/>
  <c r="R111" i="29" s="1"/>
  <c r="T84" i="29"/>
  <c r="T80" i="29"/>
  <c r="T76" i="29"/>
  <c r="T72" i="29"/>
  <c r="M107" i="29"/>
  <c r="N107" i="29" s="1"/>
  <c r="H131" i="29"/>
  <c r="J103" i="29"/>
  <c r="K103" i="29" s="1"/>
  <c r="T68" i="29" l="1"/>
  <c r="S88" i="29"/>
  <c r="S128" i="29"/>
  <c r="S116" i="29"/>
  <c r="S112" i="29"/>
  <c r="U84" i="29"/>
  <c r="V84" i="29" s="1"/>
  <c r="U80" i="29"/>
  <c r="V80" i="29" s="1"/>
  <c r="U76" i="29"/>
  <c r="V76" i="29" s="1"/>
  <c r="U72" i="29"/>
  <c r="V72" i="29" s="1"/>
  <c r="U68" i="29"/>
  <c r="V68" i="29" s="1"/>
  <c r="K88" i="29"/>
  <c r="L64" i="29"/>
  <c r="N64" i="29" s="1"/>
  <c r="O107" i="29"/>
  <c r="I131" i="29"/>
  <c r="W81" i="29" l="1"/>
  <c r="W69" i="29"/>
  <c r="W73" i="29"/>
  <c r="W77" i="29"/>
  <c r="W85" i="29"/>
  <c r="L88" i="29"/>
  <c r="M88" i="29"/>
  <c r="J131" i="29"/>
  <c r="P107" i="29"/>
  <c r="Q107" i="29" l="1"/>
  <c r="R107" i="29" s="1"/>
  <c r="L103" i="29"/>
  <c r="K131" i="29"/>
  <c r="S108" i="29" l="1"/>
  <c r="N88" i="29"/>
  <c r="M103" i="29"/>
  <c r="M131" i="29" s="1"/>
  <c r="L131" i="29"/>
  <c r="N103" i="29" l="1"/>
  <c r="O103" i="29" s="1"/>
  <c r="P64" i="29"/>
  <c r="O88" i="29"/>
  <c r="Q64" i="29" l="1"/>
  <c r="Q88" i="29" s="1"/>
  <c r="N131" i="29"/>
  <c r="P88" i="29"/>
  <c r="P103" i="29"/>
  <c r="O131" i="29"/>
  <c r="C81" i="24"/>
  <c r="R64" i="29" l="1"/>
  <c r="Q103" i="29"/>
  <c r="Q131" i="29" s="1"/>
  <c r="P131" i="29"/>
  <c r="S104" i="29" l="1"/>
  <c r="R88" i="29"/>
  <c r="R103" i="29"/>
  <c r="R131" i="29" l="1"/>
  <c r="T64" i="29"/>
  <c r="T88" i="29" l="1"/>
  <c r="U64" i="29"/>
  <c r="U88" i="29" s="1"/>
  <c r="W65" i="29" l="1"/>
  <c r="V64" i="29"/>
  <c r="P83" i="24"/>
  <c r="G96" i="24"/>
  <c r="D96" i="24"/>
  <c r="E96" i="24"/>
  <c r="B102" i="24"/>
  <c r="B101" i="24"/>
  <c r="B100" i="24"/>
  <c r="D98" i="24"/>
  <c r="F96" i="24"/>
  <c r="Q77" i="24"/>
  <c r="M77" i="24"/>
  <c r="I77" i="24"/>
  <c r="E77" i="24"/>
  <c r="E71" i="24"/>
  <c r="F71" i="24" s="1"/>
  <c r="G71" i="24" s="1"/>
  <c r="I71" i="24" s="1"/>
  <c r="J71" i="24" s="1"/>
  <c r="K71" i="24" s="1"/>
  <c r="D48" i="24"/>
  <c r="B37" i="24"/>
  <c r="L33" i="24"/>
  <c r="F29" i="24"/>
  <c r="I32" i="24" s="1"/>
  <c r="E29" i="24"/>
  <c r="E18" i="24" s="1"/>
  <c r="H18" i="24" s="1"/>
  <c r="D29" i="24"/>
  <c r="D33" i="24" s="1"/>
  <c r="C29" i="24"/>
  <c r="C33" i="24" s="1"/>
  <c r="I28" i="24"/>
  <c r="H28" i="24"/>
  <c r="G28" i="24"/>
  <c r="I27" i="24"/>
  <c r="H27" i="24"/>
  <c r="G27" i="24"/>
  <c r="I26" i="24"/>
  <c r="H26" i="24"/>
  <c r="G26" i="24"/>
  <c r="I25" i="24"/>
  <c r="H25" i="24"/>
  <c r="G25" i="24"/>
  <c r="I24" i="24"/>
  <c r="H24" i="24"/>
  <c r="G24" i="24"/>
  <c r="I23" i="24"/>
  <c r="H23" i="24"/>
  <c r="G23" i="24"/>
  <c r="I22" i="24"/>
  <c r="H22" i="24"/>
  <c r="G22" i="24"/>
  <c r="F16" i="24"/>
  <c r="D16" i="24"/>
  <c r="C15" i="24"/>
  <c r="C2" i="24"/>
  <c r="C55" i="24" s="1"/>
  <c r="V88" i="29" l="1"/>
  <c r="F18" i="24"/>
  <c r="G18" i="24" s="1"/>
  <c r="G29" i="24"/>
  <c r="G33" i="24" s="1"/>
  <c r="F33" i="24"/>
  <c r="I33" i="24" s="1"/>
  <c r="I30" i="24"/>
  <c r="I31" i="24"/>
  <c r="E33" i="24"/>
  <c r="H33" i="24" s="1"/>
  <c r="H30" i="24"/>
  <c r="H31" i="24"/>
  <c r="D35" i="24"/>
  <c r="D37" i="24" s="1"/>
  <c r="H29" i="24"/>
  <c r="H32" i="24"/>
  <c r="I29" i="24"/>
  <c r="D51" i="24" l="1"/>
  <c r="C86" i="24" s="1"/>
  <c r="I18" i="24"/>
  <c r="M71" i="24"/>
  <c r="N71" i="24" s="1"/>
  <c r="O71" i="24" l="1"/>
  <c r="P71" i="24" s="1"/>
  <c r="Q71" i="24" l="1"/>
  <c r="R71" i="24" s="1"/>
  <c r="S71" i="24" s="1"/>
  <c r="E98" i="24"/>
  <c r="D86" i="24"/>
  <c r="E86" i="24" s="1"/>
  <c r="T71" i="24" l="1"/>
  <c r="U71" i="24" s="1"/>
  <c r="V72" i="24"/>
  <c r="F86" i="24"/>
  <c r="G86" i="24" s="1"/>
  <c r="H86" i="24" s="1"/>
  <c r="I86" i="24" l="1"/>
  <c r="J86" i="24" s="1"/>
  <c r="K86" i="24" s="1"/>
  <c r="L86" i="24" l="1"/>
  <c r="M86" i="24" l="1"/>
  <c r="N86" i="24" s="1"/>
  <c r="O86" i="24" s="1"/>
  <c r="P86" i="24" s="1"/>
  <c r="Q86" i="24" l="1"/>
  <c r="R87" i="24"/>
</calcChain>
</file>

<file path=xl/sharedStrings.xml><?xml version="1.0" encoding="utf-8"?>
<sst xmlns="http://schemas.openxmlformats.org/spreadsheetml/2006/main" count="561" uniqueCount="192">
  <si>
    <t>Berechnung</t>
  </si>
  <si>
    <t>Referenzzeitraum der Deckungsdifferenzen Energie</t>
  </si>
  <si>
    <t>von</t>
  </si>
  <si>
    <t>bis</t>
  </si>
  <si>
    <t>Welchen Zinssatz (WACC) haben Sie für die Verzinsung der Produktionsanlagen verwendet?</t>
  </si>
  <si>
    <t>Umsatzerlöse aus Energielieferung</t>
  </si>
  <si>
    <t>Zeitraum: von</t>
  </si>
  <si>
    <r>
      <t xml:space="preserve">Erlöse ingesamt
</t>
    </r>
    <r>
      <rPr>
        <sz val="10"/>
        <rFont val="Arial"/>
        <family val="2"/>
      </rPr>
      <t>[CHF]</t>
    </r>
  </si>
  <si>
    <r>
      <t xml:space="preserve">davon Kunden in Grundversorgung 
</t>
    </r>
    <r>
      <rPr>
        <sz val="10"/>
        <color indexed="12"/>
        <rFont val="Arial"/>
        <family val="2"/>
      </rPr>
      <t>[CHF]</t>
    </r>
  </si>
  <si>
    <t>Liefermenge 
[MWh]</t>
  </si>
  <si>
    <r>
      <t>davon Kunden in Grundversorgung
[</t>
    </r>
    <r>
      <rPr>
        <b/>
        <sz val="10"/>
        <rFont val="Arial"/>
        <family val="2"/>
      </rPr>
      <t>MWh]</t>
    </r>
  </si>
  <si>
    <t>Anteil Kunden in Grundversorgung
[%]</t>
  </si>
  <si>
    <t>Rp/kWh</t>
  </si>
  <si>
    <t>davon Kunden in Grundversorgung [Rp/kWh]</t>
  </si>
  <si>
    <t>Bemerkungen</t>
  </si>
  <si>
    <t>Umsatzerlöse aus Energielieferung (ohne Verlustenergie Netz)</t>
  </si>
  <si>
    <t>Gestehungskosten</t>
  </si>
  <si>
    <t>Gestehungskosten Energielieferung</t>
  </si>
  <si>
    <r>
      <t xml:space="preserve">Kosten
</t>
    </r>
    <r>
      <rPr>
        <sz val="10"/>
        <rFont val="Arial"/>
        <family val="2"/>
      </rPr>
      <t>[CHF]</t>
    </r>
  </si>
  <si>
    <t>MWh-Anteil
Liefermenge
[%]</t>
  </si>
  <si>
    <t>Eigene Produktion</t>
  </si>
  <si>
    <r>
      <t xml:space="preserve">     - davon erneuerbare Energien (gem. Art. 6 Abs. 5</t>
    </r>
    <r>
      <rPr>
        <vertAlign val="superscript"/>
        <sz val="10"/>
        <rFont val="Arial"/>
        <family val="2"/>
      </rPr>
      <t>bis</t>
    </r>
    <r>
      <rPr>
        <sz val="10"/>
        <rFont val="Arial"/>
        <family val="2"/>
      </rPr>
      <t xml:space="preserve"> StromVG)</t>
    </r>
  </si>
  <si>
    <t>Siehe Formular 5.5</t>
  </si>
  <si>
    <t xml:space="preserve">     - davon Grosswasserkraft (gemäss Art. 31 EnG)</t>
  </si>
  <si>
    <t>Siehe Formular 5.4</t>
  </si>
  <si>
    <t>Kauf (inkl. Ausgleichsenergie, ohne HKN)</t>
  </si>
  <si>
    <t>Kauf Herkunftsnachweise</t>
  </si>
  <si>
    <t>./. Eigene Netzverluste</t>
  </si>
  <si>
    <t>Total Beschaffung ohne Netzverluste</t>
  </si>
  <si>
    <t>Verwaltungs- und Vertriebskosten (ohne Deckungsdifferenz)</t>
  </si>
  <si>
    <t>Sonstige Kosten der Energielieferung</t>
  </si>
  <si>
    <t>Gewinn des Vertriebes</t>
  </si>
  <si>
    <t>Total Gestehungskosten Energielieferung</t>
  </si>
  <si>
    <t>Verwendung Deckungsdifferenzen</t>
  </si>
  <si>
    <t>Tarifierte Gestehungskosten</t>
  </si>
  <si>
    <t>2. Von der ElCom bzw. höheren Instanzen verfügte Anpassung</t>
  </si>
  <si>
    <t>(Tarifreduktionen + / Tariferhöhungen -)</t>
  </si>
  <si>
    <t>[Datum]</t>
  </si>
  <si>
    <t>[CHF]</t>
  </si>
  <si>
    <t>Kostenanpassung gemäss Verfügung vom</t>
  </si>
  <si>
    <t xml:space="preserve">3. Sonstige Deckungsdifferenzen </t>
  </si>
  <si>
    <t>(Mehrkosten -  / Mehrerlöse +)</t>
  </si>
  <si>
    <t>= Überdeckung (+) / Unterdeckung (-)</t>
  </si>
  <si>
    <t>(Überdeckung + / Unterdeckung -)</t>
  </si>
  <si>
    <t>Deckungsdifferenz insgesamt</t>
  </si>
  <si>
    <t>Saldovortrag
aus Vorperiode</t>
  </si>
  <si>
    <t>Deckungsdifferenz</t>
  </si>
  <si>
    <t>Gesamtsaldo</t>
  </si>
  <si>
    <t xml:space="preserve">kalkulatorische </t>
  </si>
  <si>
    <t>verwendet für</t>
  </si>
  <si>
    <t xml:space="preserve">Übertrag in </t>
  </si>
  <si>
    <t>angerechnet für</t>
  </si>
  <si>
    <t>Für</t>
  </si>
  <si>
    <t>Rest</t>
  </si>
  <si>
    <t>2023 insgesamt</t>
  </si>
  <si>
    <t>Zinsen</t>
  </si>
  <si>
    <t>inkl. Zinsen 2023</t>
  </si>
  <si>
    <t>Folgeperiode</t>
  </si>
  <si>
    <t>inkl. Zinsen 2024</t>
  </si>
  <si>
    <t>inkl. Zinsen 2025</t>
  </si>
  <si>
    <t>inkl. Zinsen 2026</t>
  </si>
  <si>
    <t>Kontrolle</t>
  </si>
  <si>
    <t>(1. Teil DD)</t>
  </si>
  <si>
    <t>(2. Teil DD)</t>
  </si>
  <si>
    <t>(3. Teil DD)</t>
  </si>
  <si>
    <t>Zusammenfassung</t>
  </si>
  <si>
    <t>B</t>
  </si>
  <si>
    <t>C</t>
  </si>
  <si>
    <t>D</t>
  </si>
  <si>
    <t>DD - Abbau</t>
  </si>
  <si>
    <t>KoRe T2025 (DD 2023)</t>
  </si>
  <si>
    <t>Ende 2022</t>
  </si>
  <si>
    <t>Ende 2023 / Anfang 2024</t>
  </si>
  <si>
    <t>Ende 2025 / Anfang 2026</t>
  </si>
  <si>
    <t>Ende 2026 / Anfang 2027</t>
  </si>
  <si>
    <t>Neutrale Ausbuchung - keine Wirkung auf die Tarife</t>
  </si>
  <si>
    <t>A</t>
  </si>
  <si>
    <t>Tarifneutrale Ausbuchung</t>
  </si>
  <si>
    <t>inkl. Zinsen</t>
  </si>
  <si>
    <t>insgesamt</t>
  </si>
  <si>
    <t>Tarife 2024</t>
  </si>
  <si>
    <t>Tarife 2025
(1. Teil DD)</t>
  </si>
  <si>
    <t>Tarife 2026
(2. Teil DD)</t>
  </si>
  <si>
    <t>Tarife 2027
(3. Teil DD)</t>
  </si>
  <si>
    <t>E</t>
  </si>
  <si>
    <t>Ende 2024 / 
Anfang 2025</t>
  </si>
  <si>
    <t xml:space="preserve">  </t>
  </si>
  <si>
    <t>Formular 5.1</t>
  </si>
  <si>
    <t>Total Deckungsdifferenz</t>
  </si>
  <si>
    <t>Berechnung für das Geschäftsjahr t</t>
  </si>
  <si>
    <t>[%]</t>
  </si>
  <si>
    <t>angerechnet für Tarife</t>
  </si>
  <si>
    <t>Übersicht DD 2023 bis Abbau Null</t>
  </si>
  <si>
    <t>angerechnet für
Tarife</t>
  </si>
  <si>
    <t>möglicher Rest</t>
  </si>
  <si>
    <t>WACC T2027</t>
  </si>
  <si>
    <t>WACC T2026</t>
  </si>
  <si>
    <t>WACC T2025</t>
  </si>
  <si>
    <t>WACC T2028</t>
  </si>
  <si>
    <t>Total</t>
  </si>
  <si>
    <t xml:space="preserve"> Deckungsdifferenz</t>
  </si>
  <si>
    <t xml:space="preserve"> Tarife</t>
  </si>
  <si>
    <t>Geschäftsjahren (IST-Werte)</t>
  </si>
  <si>
    <t xml:space="preserve">Berechnung </t>
  </si>
  <si>
    <t>Deckungsdifferenzen Netz</t>
  </si>
  <si>
    <t>Formular 3.2</t>
  </si>
  <si>
    <t>Referenzzeitraum der Deckungsdifferenzen Netz</t>
  </si>
  <si>
    <t>1.</t>
  </si>
  <si>
    <t>+</t>
  </si>
  <si>
    <t>sonstige Erträge (KoRe Pos. 900)</t>
  </si>
  <si>
    <t>Total Erträge</t>
  </si>
  <si>
    <t>-</t>
  </si>
  <si>
    <t>Kalkulatorische Kapitalkosten: KoRe Pos. 100 und 600.3</t>
  </si>
  <si>
    <t>Netzkosten (KoRe Pos. 200, 600 (ohne 600.3), 700, 1000 sowie Abzug der Pos. 750)</t>
  </si>
  <si>
    <t xml:space="preserve">Kosten für das Mess- und Informationswesen: KoRe Pos. 500 im Geschäftsjahr </t>
  </si>
  <si>
    <t>Total Aufwände bzw. Kosten eigenes Netz</t>
  </si>
  <si>
    <t>Total Aufwände bzw. Kosten höhere Netzebenen inkl. SDL Swissgrid</t>
  </si>
  <si>
    <t xml:space="preserve">Total Aufwände bzw. Kosten </t>
  </si>
  <si>
    <t>=</t>
  </si>
  <si>
    <t>2.</t>
  </si>
  <si>
    <t>3.</t>
  </si>
  <si>
    <t>(Kosten -  / Erlöse +)</t>
  </si>
  <si>
    <t>davon Deckungsdifferenzen NE 2</t>
  </si>
  <si>
    <t>davon Deckungsdifferenzen NE 3</t>
  </si>
  <si>
    <t>davon Deckungsdifferenzen NE 4</t>
  </si>
  <si>
    <t>davon Deckungsdifferenzen NE 5</t>
  </si>
  <si>
    <t>davon Deckungsdifferenzen NE 6</t>
  </si>
  <si>
    <t>davon Deckungsdifferenzen NE 7</t>
  </si>
  <si>
    <t>Deckungsdifferenz
(ohne Verzinsung)</t>
  </si>
  <si>
    <t>Bestände DD 
bis Ende</t>
  </si>
  <si>
    <t xml:space="preserve"> Bisherige Praxis ElCom: DD-Saldo bis 2023 (KoRe T2025)</t>
  </si>
  <si>
    <t>Übersicht bisherige Praxis ElCom</t>
  </si>
  <si>
    <t>Übersicht</t>
  </si>
  <si>
    <t>Bisherige Praxis ElCom</t>
  </si>
  <si>
    <t>Regelung StromVV</t>
  </si>
  <si>
    <t>möglicher</t>
  </si>
  <si>
    <r>
      <rPr>
        <sz val="10"/>
        <rFont val="Arial"/>
        <family val="2"/>
      </rPr>
      <t>Diese Formulare dienen dazu, die Über- bzw. Unterdeckungen des letzten abgeschlossenen Geschäftsjahres zu bestimmen. Für die Berechnung der Deckungsdifferenzen (DD) werden die effektiven Erlöse des letzten abgeschlossenen Geschäftsjahres mit den tatsächlichen Kosten des Geschäftsjahres verglichen.</t>
    </r>
  </si>
  <si>
    <r>
      <rPr>
        <sz val="10"/>
        <rFont val="Arial"/>
        <family val="2"/>
      </rPr>
      <t xml:space="preserve">- Die blau hinterlegten Zellen sind optionale Eingabefelder. </t>
    </r>
  </si>
  <si>
    <r>
      <rPr>
        <b/>
        <sz val="14"/>
        <rFont val="Arial"/>
        <family val="2"/>
      </rPr>
      <t>Deckungsdifferenzen Netz</t>
    </r>
  </si>
  <si>
    <r>
      <rPr>
        <b/>
        <sz val="12"/>
        <rFont val="Arial"/>
        <family val="2"/>
      </rPr>
      <t>1. Deckungsdifferenzen Netz des letzten abgeschlossenen Geschäftsjahres</t>
    </r>
  </si>
  <si>
    <r>
      <rPr>
        <b/>
        <sz val="12"/>
        <rFont val="Arial"/>
        <family val="2"/>
      </rPr>
      <t>2. Anpassungen, die von der ElCom (bzw. höheren Instanzen) verfügt wurden</t>
    </r>
  </si>
  <si>
    <r>
      <rPr>
        <b/>
        <sz val="12"/>
        <rFont val="Arial"/>
        <family val="2"/>
      </rPr>
      <t>3. Sonstige Deckungsdifferenzen</t>
    </r>
  </si>
  <si>
    <r>
      <rPr>
        <sz val="10"/>
        <rFont val="Arial"/>
        <family val="2"/>
      </rPr>
      <t>Deckungsdifferenzen, die sich keiner der anderen Kategorien zuordnen lassen, sind unter Position 3 zu erfassen. Kostenmindernde Beträge (Überdeckungen) erhalten ein positives Vorzeichen (+). Kostenerhöhende Beträge (Unterdeckungen) sind mit einem negativen Vorzeichen (–) zu versehen. Beschreiben Sie bitte in der Spalte «Bemerkungen», woraus diese Differenzen resultieren. Reduzierte oder nicht tarifwirksam abgebaute Unterdeckungen sind in dieser Position z. B. mit einem positiven Betrag (+) anzugeben.</t>
    </r>
  </si>
  <si>
    <r>
      <rPr>
        <b/>
        <sz val="12"/>
        <rFont val="Arial"/>
        <family val="2"/>
      </rPr>
      <t>4. Übersichten</t>
    </r>
  </si>
  <si>
    <r>
      <rPr>
        <b/>
        <sz val="10"/>
        <rFont val="Arial"/>
        <family val="2"/>
      </rPr>
      <t>Übersicht bisherige Praxis ElCom</t>
    </r>
  </si>
  <si>
    <r>
      <rPr>
        <sz val="10"/>
        <rFont val="Arial"/>
        <family val="2"/>
      </rPr>
      <t>Eine Kontrolle der auf die verschiedenen NE verteilten Beträge erfolgt in Zeile 88 (unterhalb der verschiedenen NE).</t>
    </r>
  </si>
  <si>
    <r>
      <rPr>
        <b/>
        <sz val="10"/>
        <rFont val="Arial"/>
        <family val="2"/>
      </rPr>
      <t xml:space="preserve">Übersicht neue Regelung StromVV </t>
    </r>
  </si>
  <si>
    <r>
      <rPr>
        <b/>
        <sz val="12"/>
        <rFont val="Arial"/>
        <family val="2"/>
      </rPr>
      <t>5. Zusammenfassung</t>
    </r>
  </si>
  <si>
    <r>
      <rPr>
        <b/>
        <sz val="14"/>
        <rFont val="Arial"/>
        <family val="2"/>
      </rPr>
      <t>Deckungsdifferenzen Energie</t>
    </r>
  </si>
  <si>
    <r>
      <rPr>
        <b/>
        <sz val="12"/>
        <rFont val="Arial"/>
        <family val="2"/>
      </rPr>
      <t xml:space="preserve">1. Deckungsdifferenzen des letzten abgeschlossenen Geschäftsjahres </t>
    </r>
  </si>
  <si>
    <r>
      <rPr>
        <sz val="10"/>
        <rFont val="Arial"/>
        <family val="2"/>
      </rPr>
      <t>Deckungsdifferenzen, die sich keiner der anderen Kategorien zuordnen lassen, sind unter Position 3 zu erfassen. Kostenmindernde Beträge (Überdeckungen) erhalten ein positives Vorzeichen (+). Kostenerhöhende Beträge (Unterdeckungen) sind mit einem negativen Vorzeichen (–) zu versehen. Beschreiben Sie bitte in der Spalte «Bemerkungen», woraus diese Differenzen resultieren. Reduzierte oder nicht tarifwirksam abgebaute Unterdeckungen sind in dieser Position mit einem positiven Betrag (+) anzugeben.</t>
    </r>
  </si>
  <si>
    <r>
      <rPr>
        <sz val="10"/>
        <rFont val="Arial"/>
        <family val="2"/>
      </rPr>
      <t>In der Zusammenfassung ist der «Saldovortrag aus Vorperiode» der bisherigen ElCom-Praxis einzutragen (Spalte A, Zelle C98) und / oder die «Bestände DD bis Ende» der neuen StromVV-Regelung (Spalte B). Spalte B wird in drei Teile untergliedert: Rest des Jahres t-1 (Zelle D100), Rest des Jahres t-2 (Zelle D101) und Rest des Jahres t-3 (Zelle D102).</t>
    </r>
  </si>
  <si>
    <r>
      <rPr>
        <sz val="10"/>
        <rFont val="Arial"/>
        <family val="2"/>
      </rPr>
      <t>Der Betrag der Deckungsdifferenz des Jahres t (Spalte C, Zelle E98) wird direkt aus der Zelle C86 der Übersicht nach der neuen StromVV-Regelung übernommen.</t>
    </r>
  </si>
  <si>
    <r>
      <rPr>
        <b/>
        <sz val="10"/>
        <rFont val="Arial"/>
        <family val="2"/>
      </rPr>
      <t xml:space="preserve">Allgemeine Hinweise </t>
    </r>
  </si>
  <si>
    <t>Sonstige Deckungsdifferenzen</t>
  </si>
  <si>
    <t>Von der ElCom bzw. höheren Instanzen verfügte Anpassung</t>
  </si>
  <si>
    <t>In der Zusammenfassung ist der «Saldovortrag aus Vorperiode» der bisherigen ElCom-Praxis einzutragen (Spalte A, Zelle D142) und / oder die «Bestände DD bis Ende» der neuen StromVV-Regelung (Spalte B). Spalte B ist in drei Teile untergliedert: Rest des Jahres t-1 (Zelle E144), Rest des Jahres t-2 (Zelle E145) und Rest des Jahres t-3 (Zelle E146).</t>
  </si>
  <si>
    <t>Der Betrag der Deckungsdifferenz des Jahres t (Spalte C, Zelle F142) wird direkt aus der Zelle D103 der Übersicht nach der neuen StromVV-Regelung übernommen.</t>
  </si>
  <si>
    <t xml:space="preserve">Regelung StromVV: jährliche DD ab 2024 (KoRe T2026) </t>
  </si>
  <si>
    <r>
      <t xml:space="preserve">Zur Berechnung der Deckungsdifferenzen Netz </t>
    </r>
    <r>
      <rPr>
        <strike/>
        <sz val="10"/>
        <rFont val="Arial"/>
        <family val="2"/>
      </rPr>
      <t>s</t>
    </r>
    <r>
      <rPr>
        <sz val="10"/>
        <rFont val="Arial"/>
        <family val="2"/>
      </rPr>
      <t>ind die tatsächlichen Kosten des Referenzzeitraums t (Zeitraum, für den die Deckungsdifferenz berechnet wird) anzugeben. Diese Beträge werden der Finanzbuchhaltung entnommen, jedoch ohne die Kosten für die kalkulatorischen Abschreibungen und die kalkulatorischen Zinsen.</t>
    </r>
  </si>
  <si>
    <t>Erklärungen zu den verschiedenen Positionen, die Sie befüllen müssen, finden sich in der Wegleitung zur Kostenrechnung auf der Website der ElCom unter dem Pfad Themen &gt; Strompreise &gt; EDES – ElCom-Dateneinlieferungssystem &gt; Material Kostenrechnung.</t>
  </si>
  <si>
    <t xml:space="preserve">Die dunkelgrau hinterlegten Spalten in der Übersicht der bisherigen ElCom-Praxis stammen direkt aus der Kostenrechnung für die Tarife 2025 (DD 2023) und müssen die in der Kostenrechnung angegebenen Daten unverändert wiedergeben. Für den «Gesamtsaldo» in Spalte 3 werden der Saldovortrag Ende 2022 (Spalte 1) und die Deckungsdifferenz 2023 (Spalte 2) zusammengezählt. Spalte 6 zeigt den tatsächlich für die Tarife 2024 verwendeten Betrag an. In Spalte 8 wird der für die Tarife 2025 angerechnete Betrag ausgewiesen. Deckungsdifferenzen sind in der Regel innert drei aufeinanderfolgenden Kalkulationsperioden auszugleichen. Die Ausgleichszelle Q60 (Total der NE) enthält eine Formel, die den Gesamtsaldo (P60) auf die beiden restlichen Folgejahre verteilt. Die gleiche Logik wird für die verschiedenen NE angewandt, z. B. Q64 und P64; Q68 und P68 usw. Sie haben jedoch die Möglichkeit, die jährlichen Ausgleichsbeträge der letzten beiden Jahre (auch für jede NE) anzupassen. </t>
  </si>
  <si>
    <r>
      <rPr>
        <sz val="10"/>
        <rFont val="Arial"/>
        <family val="2"/>
      </rPr>
      <t>Der</t>
    </r>
    <r>
      <rPr>
        <sz val="10"/>
        <color rgb="FFFF0000"/>
        <rFont val="Arial"/>
        <family val="2"/>
      </rPr>
      <t xml:space="preserve"> </t>
    </r>
    <r>
      <rPr>
        <sz val="10"/>
        <rFont val="Arial"/>
        <family val="2"/>
      </rPr>
      <t>Gesamtsaldo (Zellen F60, J60, N60, R60) wird mit dem WACC für das Netz verzinst</t>
    </r>
    <r>
      <rPr>
        <sz val="10"/>
        <color rgb="FFFF0000"/>
        <rFont val="Arial"/>
        <family val="2"/>
      </rPr>
      <t xml:space="preserve"> </t>
    </r>
    <r>
      <rPr>
        <sz val="10"/>
        <rFont val="Arial"/>
        <family val="2"/>
      </rPr>
      <t>(t+2), der in den Zellen G56 (WACC für die Tarife 2025), K56 (WACC für die Tarife 2026), O56 (WACC für die Tarife 2027) und S56 (WACC für die Tarife 2028) anzugeben ist. Bei Unterdeckungen kommt höchstens der WACC des Tarifjahres zu Anwendung und bei Überdeckungen ist mindestens der jeweilige WACC einzusetzen.</t>
    </r>
  </si>
  <si>
    <r>
      <t>Zur Berechnung der Deckungsdifferenzen Energie sind die tatsächlichen Kosten des Referenzzeitraums t (Zeitraum, für den die Deckungsdifferenz berechnet wird) anzugeben. Diese Beträge werden der Finanzbuchhaltung entnommen, jedoch ohne die Kosten für die kalkulatorischen Abschreibungen und die kalkulatorischen Zinsen auf den für die Produktion notwendigen Vermögenswerten (vgl. Weisung WACC Produktion). Der Gewinn wird nach der geltenden Regel</t>
    </r>
    <r>
      <rPr>
        <sz val="10"/>
        <color rgb="FFFF0000"/>
        <rFont val="Arial"/>
        <family val="2"/>
      </rPr>
      <t xml:space="preserve"> </t>
    </r>
    <r>
      <rPr>
        <sz val="10"/>
        <rFont val="Arial"/>
        <family val="2"/>
      </rPr>
      <t>zur Bestimmung der Verwaltungs- und Vertriebskosten (inkl. sonstige Kosten) und des Gewinns berechnet.</t>
    </r>
  </si>
  <si>
    <t>In der Übersicht nach der neuen StromVV-Regelung wird nur noch die gesamte Deckungsdifferenz des Geschäftsjahres t (Zelle D103, Übernahme aus F40) ausgewiesen, ohne den Saldovortrag aus der Vorperiode. Die beiden ersten Zellen «angerechnet für Tarife 20XX» (I103 und M103) enthalten eine Standardformel für den gleichmässigen Abbau über drei Jahre (ca. 1/3 pro Jahr). Sie haben die Möglichkeit, die Ausgleichsbeträge für jedes Jahr einzeln anzupassen. Desgleichen können Sie den Gesamtsaldo der Deckungsdifferenzen oder einen Teil davon in den Zellen «Neutrale Ausbuchung – keine Wirkung auf die Tarife» (nur Beträge grösser als 0) tarifneutral ausbuchen. Der deklarierte Ausbuchungsbetrag (in den Zellen I104, M104 oder Q104) reduziert im Hintergrund den Gesamtsaldo der Deckungsdifferenzen (der Zellen H103, L103 und P103), der anschliessend auf die restlichen Jahre verteilt werden muss. Die gleiche Logik wird für die verschiedenen NE angewandt, z. B. für die deklarierten Ausbuchungsbeträge I108, M108 und Q108; I112, M112 und Q112 usw. Bei Überdeckungen ist diese Art von Ausbuchung nicht möglich; sie müssen den Endverbrauchern vollumfänglich rückerstattet werden.</t>
  </si>
  <si>
    <t>Die Deckungsdifferenz eines Jahres wird mit dem Fremdkapitalkostensatz (t+2) verzinst, der in den Zellen E97, G97, K97 und O97 einzutragen ist. Die Zelle E97 in der Übersicht DD 2024 sollte also zum Beispiel (maximal bei Unterdeckungen und mindestens bei Überdeckungen) den Fremdkapitalkostensatz des Tarifjahres 2026 ausweisen.</t>
  </si>
  <si>
    <t xml:space="preserve">Die dunkelgrau hinterlegten Spalten in der Übersicht der bisherigen ElCom-Praxis stammen direkt aus der Kostenrechnung für die Tarife 2025 (DD 2023) und müssen die in der Kostenrechnung angegebenen Daten unverändert wiedergeben. Für den «Gesamtsaldo» in Spalte 3 werden der Saldovortrag Ende 2022 (Spalte 1) und der DD 2023 (Spalte 2) zusammengezählt. In Spalte 6 tragen Sie den tatsächlich für die Tarife 2024 verwendeten Betrag ein. In Spalte 8 wird der für die Tarife 2025 angerechnete Betrag angezeigt. Deckungsdifferenzen sind in der Regel innert drei aufeinanderfolgenden Kalkulationsperioden auszugleichen. Die Ausgleichszelle P71 enthält eine Formel, die den Gesamtsaldo (O71) auf die beiden restlichen Folgejahre verteilt. Sie haben jedoch die Möglichkeit, die Ausgleichsbeträge für jedes der letzten beiden Jahre einzeln anzupassen. </t>
  </si>
  <si>
    <r>
      <rPr>
        <sz val="10"/>
        <rFont val="Arial"/>
        <family val="2"/>
      </rPr>
      <t>Der Gesamtsaldo (Zellen E71, I71, M71, Q71) wird mit dem WACC Netz verzinst</t>
    </r>
    <r>
      <rPr>
        <sz val="10"/>
        <color rgb="FFFF0000"/>
        <rFont val="Arial"/>
        <family val="2"/>
      </rPr>
      <t xml:space="preserve"> </t>
    </r>
    <r>
      <rPr>
        <sz val="10"/>
        <rFont val="Arial"/>
        <family val="2"/>
      </rPr>
      <t>(t+2), der in den Zellen F67 (WACC der Tarife 2025), J67 (WACC der Tarife 2026), N67 (WACC der Tarife 2027) und R67 (WACC der Tarife 2028) anzugeben ist. Bei Unterdeckungen kommt höchstens der WACC des Tarifjahres zu Anwendung und bei Überdeckungen ist mindestens der jeweilige WACC einzusetzen.</t>
    </r>
  </si>
  <si>
    <r>
      <t>In der Übersicht nach der neuen StromVV-Regelung wird nur noch die gesamte Deckungsdifferenz des Geschäftsjahres t (Zelle C86, Übernahme von D51) ausgewiesen, ohne den Saldovortrag aus der Vorperiode. Die beiden ersten Zellen «angerechnet für Tarife 20XX» (H86 und L86) enthalten eine Standardformel für den gleichmässigen Abbau über drei Jahre (ca. 1/3 pro Jahr). Sie haben die Möglichkeit, die Ausgleichsbeträge für jedes Jahr einzeln anzupassen. Desgleichen können Sie den Gesamtsaldo der Deckungsdifferenzen oder einen Teil davon in den Zellen «Neutrale Ausbuchung – keine Wirkung auf die Tarife» (nur Beträge grösser als 0) tarifneutral ausbuchen. Der deklarierte Ausbuchungsbetrag (in den Zellen H87, L87 oder P87) reduziert im Hintergrund den Gesamtsaldo der Deckungsdifferenzen (der Zellen G86, K86 und O86), der anschliessend auf die restlichen Jahre verteilt werden muss. Bei Überdeckungen ist diese Art von Ausbuchung nicht möglich; sie müssen den Endverbrauchern</t>
    </r>
    <r>
      <rPr>
        <sz val="10"/>
        <color rgb="FFFF0000"/>
        <rFont val="Arial"/>
        <family val="2"/>
      </rPr>
      <t xml:space="preserve"> </t>
    </r>
    <r>
      <rPr>
        <sz val="10"/>
        <rFont val="Arial"/>
        <family val="2"/>
      </rPr>
      <t>vollumfänglich rückerstattet werden.</t>
    </r>
  </si>
  <si>
    <t>Die Deckungsdifferenz eines Jahres wird mit dem Fremdkapitalkostensatz (t+2) verzinst, der in den Zellen D80, F80, J80 und N80 einzutragen ist. Die Zelle D80 in der Übersicht DD 2024 sollte also zum Beispiel (maximal bei Unterdeckungen und mindestens bei Überdeckungen) den Fremdkapitalkostensatz der Tarifjahres 2026 ausweisen.</t>
  </si>
  <si>
    <t>Erklärungen zu den verschiedenen Positionen, die Sie ausfüllen müssen, finden sich in der Wegleitung zur Kostenrechnung auf der Website der ElCom unter dem Pfad Themen &gt; Strompreise &gt; EDES – ElCom-Dateneinlieferungssystem &gt; Material Kostenrechnung.</t>
  </si>
  <si>
    <t>Kostenrechnung für Tarife</t>
  </si>
  <si>
    <t>Deckungsdifferenzen (DD) Energie</t>
  </si>
  <si>
    <t>Verzinsung: Zinssatz für das Jahr (t+2)</t>
  </si>
  <si>
    <t>Umsatzerlöse aus Netznutzung (ohne KoRe Pos. 800)</t>
  </si>
  <si>
    <t>Kosten der Netze höherer Netzebenen (KoRe Pos. 300)  (Basis: effektive Kosten)</t>
  </si>
  <si>
    <t>SDL Swissgrid (KoRe Pos. 400) (Basis: effektive Kosten)</t>
  </si>
  <si>
    <t>Überdeckung (+) / Unterdeckung (-)</t>
  </si>
  <si>
    <t xml:space="preserve">- Füllen Sie danach die gelb hinterlegten Zellen aus; bestimmte gelb eingefärbte Zellen enthalten Formeln für automatische Berechnungen, die Sie manuell anpassen können. Beachten Sie jedoch die Weisung zu den Deckungsdifferenzen. Wenn Sie in einer gelb hinterlegten Zelle keine Daten erfassen können, ist immer die Zahl Null einzugeben. </t>
  </si>
  <si>
    <t xml:space="preserve">Die zu saldierenden Beträge für die Deckungsdifferenz Netz sind sachgerecht auf die einzelnen Netzebenen (NE) zu verteilen. Das bedeutet, dass die jeweiligen Deckungsdifferenzen auf derjenigen Netzebene berücksichtigt werden, auf der sie entstanden sind. </t>
  </si>
  <si>
    <t>Für 
Folgeperiode</t>
  </si>
  <si>
    <t>1. Deckungsdifferenzen Energie
Umsatzerlöse aus Energielieferung</t>
  </si>
  <si>
    <t>- Bitte füllen Sie zunächst die Zelle «Berechnung für das Geschäftsjahr t» (t = Jahr der DD) aus: Zelle D8 für das Netz und Zelle C8 für die Energie. Die verknüpften Zellen werden aktualisiert.</t>
  </si>
  <si>
    <t xml:space="preserve">ACHTUNG: Bevor Sie ein DD-Formular ausfüllen, müssen Sie etwaige Daten in den Zellen «Neutrale Ausbuchung – keine Wirkung auf die Tarife» (vgl. Zeilen 61 ff. und 104 ff. in DD Netz, Zeilen 72 und 87 in DD Energie) löschen, insbesondere dann, wenn Sie ein vorhandenes DD-Formular kopiert haben. </t>
  </si>
  <si>
    <t>Unter Position 2 sind Deckungsdifferenzen einzutragen, die aufgrund einer Kosten- oder Tarifprüfung von der ElCom bzw. einer höheren Instanz angepasst worden sind. Kostenmindernde Beträge (Überdeckungen) erhalten ein positives Vorzeichen (+); kostenerhöhende Beträge (Unterdeckungen) sind mit einem negativen Vorzeichen (–) zu versehen. Bitte geben Sie die Nummer des Verfahrens in der Spalte "Bemerkungen" an.</t>
  </si>
  <si>
    <r>
      <t>Desgleichen können Sie den Gesamtsaldo einer Unterdeckung oder einen Teil davon in den Zellen «Neutrale Ausbuchung – keine Wirkung auf die Tarife» (nur Beträge grösser als 0) tarifneutral ausbuchen. Der deklarierte Ausbuchungsbetrag (in den Zellen Q61 oder U61) reduziert den Gesamtsaldo der Unterdeckung (der Zellen P60 oder T60), der anschliessend auf die restlichen Jahre verteilt werden muss. Die gleiche Logik wird für die verschiedenen NE angewandt, z. B. für die deklarierten Ausbuchungsbeträge Q65 und U65; Q69 und U69 usw. Bei Überdeckungen ist diese Art von</t>
    </r>
    <r>
      <rPr>
        <strike/>
        <sz val="10"/>
        <rFont val="Arial"/>
        <family val="2"/>
      </rPr>
      <t xml:space="preserve"> </t>
    </r>
    <r>
      <rPr>
        <sz val="10"/>
        <rFont val="Arial"/>
        <family val="2"/>
      </rPr>
      <t>Ausbuchung nicht möglich; sie müssen den Endverbrauchern vollumfänglich rückerstattet werden.</t>
    </r>
  </si>
  <si>
    <t>Desgleichen können Sie den Gesamtsaldo einer Unterdeckung oder einen Teil davon in den Zellen «Neutrale Ausbuchung – keine Wirkung auf die Tarife» (nur Beträge grösser als 0) tarifneutral ausbuchen. Der deklarierte Ausbuchungsbetrag (in den Zellen P72 oder T72) reduziert den Gesamtsaldo der Unterdeckung (der Zellen O71 oder S71), der anschliessend auf die restlichen Jahre verteilt werden muss. Bei Überdeckungen ist diese Art von Ausbuchung nicht möglich; sie müssen den Endverbrauchern vollumfänglich rückerstattet werden.</t>
  </si>
  <si>
    <t>A. Eine Änderung des WACC oder des Fremdkapitalkostensatzes beim letzten Ausgleich einer Deckungsdifferenz führt dazu, dass in der Spalte «möglicher Rest» ein Betrag erzeugt wird. Dieser letzte auszugleichende Betrag (letzte Tranche) wird nämlich zu einem Satz verzinst, der zu diesem Zeitpunkt noch nicht veröffentlicht ist (erwartete WACC/Fremdkapitalkostensatz). Der mögliche Rest kann / muss daher in die aktuell zu berechnenden Tarife einfliessen.
Resultiert bei der Berechnung der Deckungsdifferenz Energie eines Geschäftsjahres z. B. eine Überdeckung:
- hat eine Senkung des Zinssatzes eine Unterdeckung zur Folge, die über die Zelle «Neutrale Ausbuchung – keine Auswirkung auf die Tarife» (U72 oder Q87) ausgebucht oder reduziert werden kann. Alternativ kann diese Unterdeckung tariferhöhend berücksichtigt werden (vgl. Zusammenfassung, Spalte E, Zelle G103). 
- hat eine Erhöhung des Zinssatzes eine Überdeckung zur Folge, die sich automatisch tarifmindernd auswirkt (vgl. Zusammenfassung, Spalte E, Zelle G103).</t>
  </si>
  <si>
    <r>
      <t>Die DD «angerechnet für Tarife t+1» (Spalte D) und die DD «angerechnet für Tarife t+2» (Spalte E) sind wiederum in drei Teile segmentiert, die den drei in den Tarifen berücksichtigten Beträgen zum Abbau der Deckungsdifferenz entsprechen:
- Bei den Beträgen «angerechnet für Tarife t+1» (Spalte D) handelt es sich um die Beträge der Jahre t-1 (Zelle G144), t-2 (Zelle G145) und t-3 (Zelle G146);
- Bei den Beträgen «angerechnet für Tarife t+2» (Spalte E) handelt es sich um die Beträge der Jahre t (Zelle H143), t-1 (Zelle H144) und t-2 (Zelle H145).
Bei der Eintarifierung der dritten bzw. letzten Deckungsdifferenz-Tranche eines Geschäftsjahres ist der für die letzte Verzinsung massgebende Zinssatz t+2 noch nicht bekannt. In der Regel wird der letzte bekannte Zinssatz für die Verzinsung (als Schätzung) eingesetzt. Ändert dieser jedoch, entsteht eine kleine Über- oder Unterdeckung. Dieser «mögliche Rest» muss in einer zusätzlich verfügbaren Zelle eingetragen werden (Zelle H147). Ein möglicher Rest der DD 2023 würde jedoch erst bei der DD 2026 angezeigt (Berechnung der Tarife 2028) und wäre in die Tarife für 2028 einzurechnen, ein möglicher Rest der DD 2024 würde bei der DD 2027 (Berechnung der Tarife 2029) erscheinen und wäre</t>
    </r>
    <r>
      <rPr>
        <sz val="10"/>
        <color rgb="FFFF0000"/>
        <rFont val="Arial"/>
        <family val="2"/>
      </rPr>
      <t xml:space="preserve"> </t>
    </r>
    <r>
      <rPr>
        <sz val="10"/>
        <rFont val="Arial"/>
        <family val="2"/>
      </rPr>
      <t>dann in die Tarife für 2029 einzurechnen usw.</t>
    </r>
  </si>
  <si>
    <r>
      <t>Die DD «angerechnet für Tarife t+1» (Spalte D) und die DD «angerechnet für Tarife t+2» (Spalte E) sind wiederum in drei Teile segmentiert, die den drei in den Tarifen berücksichtigten Beträgen zum Abbau der Deckungsdifferenz entsprechen:
- Bei den Beträgen «angerechnet für Tarife t+1» (Spalte D) handelt es sich um die Beträge der Jahre t-1 (Zelle F100), t-2 (Zelle F101) und t-3 (Zelle F102);
- Bei den Beträgen «angerechnet für Tarife t+2» (Spalte E) handelt es sich um die Beträge der Jahre t (Zelle G99), t-1 (Zelle G100) und t-2 (Zelle G101).
Bei der Eintarifierung der dritten bzw. letzten Deckungsdifferenz-Tranche eines Geschäftsjahres ist der für die letzte Verzinsung massgebende Zinssatz t+2 noch nicht bekannt. In der Regel wird der letzte bekannte Zinssatz für die Verzinsung (als Schätzung) eingesetzt. Ändert dieser jedoch, entsteht eine kleine Über- oder Unterdeckung. Dieser «mögliche Rest» muss</t>
    </r>
    <r>
      <rPr>
        <sz val="10"/>
        <color rgb="FFFF0000"/>
        <rFont val="Arial"/>
        <family val="2"/>
      </rPr>
      <t xml:space="preserve"> </t>
    </r>
    <r>
      <rPr>
        <sz val="10"/>
        <rFont val="Arial"/>
        <family val="2"/>
      </rPr>
      <t>in einer zusätzlich verfügbaren Zelle eingetragen werden (Zelle G103). Ein möglicher Rest der DD 2023 würde jedoch erst bei der DD 2026 angezeigt (Berechnung der Tarife 2028) und wäre in die Tarife für 2028 einzurechnen, ein möglicher Rest der DD 2024 würde bei der DD 2027 (Berechnung der Tarife 2029) erscheinen und wäre dann in die Tarife für 2029 einzurechnen usw.</t>
    </r>
  </si>
  <si>
    <t>Weisung 3/2024: Wegleitung zu den Erhebungsbogen Deckungsdifferenzen (DD)</t>
  </si>
  <si>
    <r>
      <t>B. Wenn Sie den Zeitraum für den Abbau einer Deckungsdifferenz über drei Jahre hinaus verlängern möchten, müssen Sie dazu einen begründeten, schriftlichen Antrag an die ElCom stellen (Art. </t>
    </r>
    <r>
      <rPr>
        <sz val="10"/>
        <color rgb="FFFF0000"/>
        <rFont val="Arial"/>
        <family val="2"/>
      </rPr>
      <t>4</t>
    </r>
    <r>
      <rPr>
        <i/>
        <sz val="10"/>
        <color rgb="FFFF0000"/>
        <rFont val="Arial"/>
        <family val="2"/>
      </rPr>
      <t>f</t>
    </r>
    <r>
      <rPr>
        <sz val="10"/>
        <color rgb="FFFF0000"/>
        <rFont val="Arial"/>
        <family val="2"/>
      </rPr>
      <t xml:space="preserve"> </t>
    </r>
    <r>
      <rPr>
        <sz val="10"/>
        <rFont val="Arial"/>
        <family val="2"/>
      </rPr>
      <t>Abs. 2 und Art. 18</t>
    </r>
    <r>
      <rPr>
        <i/>
        <sz val="10"/>
        <rFont val="Arial"/>
        <family val="2"/>
      </rPr>
      <t>a</t>
    </r>
    <r>
      <rPr>
        <sz val="10"/>
        <rFont val="Arial"/>
        <family val="2"/>
      </rPr>
      <t xml:space="preserve"> Abs. 2 StromVV).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</si>
</sst>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_ * #,##0_ ;_ * \-#,##0_ ;_ * &quot;-&quot;??_ ;_ @_ "/>
    <numFmt numFmtId="166" formatCode="_ * #,##0.0000_ ;_ * \-#,##0.0000_ ;_ * &quot;-&quot;??_ ;_ @_ "/>
    <numFmt numFmtId="167" formatCode="0_ ;\-0\ "/>
    <numFmt numFmtId="168" formatCode="0.000000000"/>
  </numFmts>
  <fonts count="6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rgb="FFFF0000"/>
      <name val="Arial"/>
      <family val="2"/>
    </font>
    <font>
      <sz val="10"/>
      <color theme="0"/>
      <name val="Arial"/>
      <family val="2"/>
    </font>
    <font>
      <sz val="11"/>
      <color theme="1"/>
      <name val="Arial"/>
      <family val="2"/>
    </font>
    <font>
      <sz val="11"/>
      <color theme="0"/>
      <name val="Arial"/>
      <family val="2"/>
    </font>
    <font>
      <b/>
      <sz val="12"/>
      <name val="Arial"/>
      <family val="2"/>
    </font>
    <font>
      <b/>
      <u/>
      <sz val="16"/>
      <name val="Arial"/>
      <family val="2"/>
    </font>
    <font>
      <b/>
      <sz val="11"/>
      <name val="Arial"/>
      <family val="2"/>
    </font>
    <font>
      <sz val="10"/>
      <color indexed="8"/>
      <name val="Arial"/>
      <family val="2"/>
    </font>
    <font>
      <b/>
      <sz val="10"/>
      <color indexed="8"/>
      <name val="Arial"/>
      <family val="2"/>
    </font>
    <font>
      <b/>
      <sz val="10"/>
      <name val="Arial"/>
      <family val="2"/>
    </font>
    <font>
      <sz val="10"/>
      <name val="Arial"/>
      <family val="2"/>
    </font>
    <font>
      <sz val="10"/>
      <color indexed="10"/>
      <name val="Arial"/>
      <family val="2"/>
    </font>
    <font>
      <sz val="11"/>
      <color indexed="8"/>
      <name val="Calibri"/>
      <family val="2"/>
    </font>
    <font>
      <sz val="11"/>
      <name val="Arial"/>
      <family val="2"/>
    </font>
    <font>
      <b/>
      <sz val="10"/>
      <color indexed="12"/>
      <name val="Arial"/>
      <family val="2"/>
    </font>
    <font>
      <sz val="10"/>
      <color indexed="12"/>
      <name val="Arial"/>
      <family val="2"/>
    </font>
    <font>
      <b/>
      <sz val="10"/>
      <color indexed="22"/>
      <name val="Arial"/>
      <family val="2"/>
    </font>
    <font>
      <vertAlign val="superscript"/>
      <sz val="10"/>
      <name val="Arial"/>
      <family val="2"/>
    </font>
    <font>
      <i/>
      <sz val="10"/>
      <color indexed="22"/>
      <name val="Arial"/>
      <family val="2"/>
    </font>
    <font>
      <i/>
      <sz val="8"/>
      <color indexed="10"/>
      <name val="Arial"/>
      <family val="2"/>
    </font>
    <font>
      <sz val="10"/>
      <color indexed="22"/>
      <name val="Arial"/>
      <family val="2"/>
    </font>
    <font>
      <sz val="8"/>
      <name val="Arial"/>
      <family val="2"/>
    </font>
    <font>
      <sz val="11"/>
      <color indexed="8"/>
      <name val="Arial"/>
      <family val="2"/>
    </font>
    <font>
      <sz val="9"/>
      <color rgb="FFFF0000"/>
      <name val="Arial"/>
      <family val="2"/>
    </font>
    <font>
      <b/>
      <sz val="10"/>
      <color rgb="FFFF0000"/>
      <name val="Arial"/>
      <family val="2"/>
    </font>
    <font>
      <sz val="11"/>
      <color rgb="FFFF0000"/>
      <name val="Arial"/>
      <family val="2"/>
    </font>
    <font>
      <sz val="11"/>
      <color rgb="FFFF00FF"/>
      <name val="Arial"/>
      <family val="2"/>
    </font>
    <font>
      <sz val="10"/>
      <color rgb="FFFF00FF"/>
      <name val="Arial"/>
      <family val="2"/>
    </font>
    <font>
      <b/>
      <sz val="11"/>
      <color theme="1"/>
      <name val="Arial"/>
      <family val="2"/>
    </font>
    <font>
      <b/>
      <u/>
      <sz val="11"/>
      <color rgb="FFFF0000"/>
      <name val="Arial"/>
      <family val="2"/>
    </font>
    <font>
      <sz val="10"/>
      <color rgb="FFFF33CC"/>
      <name val="Arial"/>
      <family val="2"/>
    </font>
    <font>
      <i/>
      <sz val="10"/>
      <name val="Arial"/>
      <family val="2"/>
    </font>
    <font>
      <sz val="14"/>
      <color rgb="FFFF00FF"/>
      <name val="Arial"/>
      <family val="2"/>
    </font>
    <font>
      <sz val="12"/>
      <color theme="1"/>
      <name val="Arial"/>
      <family val="2"/>
    </font>
    <font>
      <sz val="12"/>
      <color rgb="FFFF0000"/>
      <name val="Arial"/>
      <family val="2"/>
    </font>
    <font>
      <b/>
      <sz val="11"/>
      <color rgb="FFFF33CC"/>
      <name val="Arial"/>
      <family val="2"/>
    </font>
    <font>
      <sz val="9"/>
      <color rgb="FFFF33CC"/>
      <name val="Arial"/>
      <family val="2"/>
    </font>
    <font>
      <sz val="7"/>
      <color rgb="FFFF0000"/>
      <name val="Arial"/>
      <family val="2"/>
    </font>
    <font>
      <sz val="9"/>
      <name val="Arial"/>
      <family val="2"/>
    </font>
    <font>
      <i/>
      <sz val="11"/>
      <name val="Arial"/>
      <family val="2"/>
    </font>
    <font>
      <sz val="11"/>
      <color rgb="FFFF33CC"/>
      <name val="Arial"/>
      <family val="2"/>
    </font>
    <font>
      <b/>
      <sz val="10"/>
      <color theme="1"/>
      <name val="Arial"/>
      <family val="2"/>
    </font>
    <font>
      <b/>
      <sz val="14"/>
      <name val="Arial"/>
      <family val="2"/>
    </font>
    <font>
      <b/>
      <sz val="14"/>
      <color rgb="FFFF0000"/>
      <name val="Arial"/>
      <family val="2"/>
    </font>
    <font>
      <b/>
      <sz val="14"/>
      <color theme="1"/>
      <name val="Arial"/>
      <family val="2"/>
    </font>
    <font>
      <b/>
      <i/>
      <sz val="10"/>
      <color indexed="10"/>
      <name val="Arial"/>
      <family val="2"/>
    </font>
    <font>
      <b/>
      <sz val="11"/>
      <color theme="1"/>
      <name val="Calibri"/>
      <family val="2"/>
      <scheme val="minor"/>
    </font>
    <font>
      <b/>
      <sz val="11"/>
      <color rgb="FFFF0000"/>
      <name val="Arial"/>
      <family val="2"/>
    </font>
    <font>
      <b/>
      <u/>
      <sz val="16"/>
      <color theme="1"/>
      <name val="Arial"/>
      <family val="2"/>
    </font>
    <font>
      <b/>
      <sz val="12"/>
      <color indexed="8"/>
      <name val="Arial"/>
      <family val="2"/>
    </font>
    <font>
      <sz val="10"/>
      <color rgb="FF0070C0"/>
      <name val="Arial"/>
      <family val="2"/>
    </font>
    <font>
      <b/>
      <sz val="11"/>
      <color rgb="FFCC00FF"/>
      <name val="Arial"/>
      <family val="2"/>
    </font>
    <font>
      <sz val="10"/>
      <color theme="5" tint="-0.249977111117893"/>
      <name val="Arial"/>
      <family val="2"/>
    </font>
    <font>
      <sz val="12"/>
      <color rgb="FFFF33CC"/>
      <name val="Calibri"/>
      <family val="2"/>
      <scheme val="minor"/>
    </font>
    <font>
      <sz val="12"/>
      <name val="Arial"/>
      <family val="2"/>
    </font>
    <font>
      <strike/>
      <sz val="10"/>
      <name val="Arial"/>
      <family val="2"/>
    </font>
    <font>
      <b/>
      <sz val="11"/>
      <color rgb="FFFF33CC"/>
      <name val="Calibri"/>
      <family val="2"/>
      <scheme val="minor"/>
    </font>
    <font>
      <b/>
      <sz val="12"/>
      <color theme="1"/>
      <name val="Arial"/>
      <family val="2"/>
    </font>
    <font>
      <i/>
      <sz val="10"/>
      <color rgb="FFFF0000"/>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rgb="FFC0C0C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00B0F0"/>
        <bgColor indexed="64"/>
      </patternFill>
    </fill>
    <fill>
      <patternFill patternType="solid">
        <fgColor theme="1" tint="0.34998626667073579"/>
        <bgColor indexed="64"/>
      </patternFill>
    </fill>
    <fill>
      <patternFill patternType="solid">
        <fgColor rgb="FFFFFF99"/>
        <bgColor indexed="64"/>
      </patternFill>
    </fill>
    <fill>
      <patternFill patternType="solid">
        <fgColor theme="0" tint="-0.14999847407452621"/>
        <bgColor indexed="64"/>
      </patternFill>
    </fill>
    <fill>
      <patternFill patternType="lightUp"/>
    </fill>
    <fill>
      <patternFill patternType="solid">
        <fgColor rgb="FFBDD7EE"/>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right/>
      <top/>
      <bottom style="thin">
        <color indexed="23"/>
      </bottom>
      <diagonal/>
    </border>
    <border>
      <left style="thin">
        <color indexed="23"/>
      </left>
      <right style="thin">
        <color indexed="23"/>
      </right>
      <top style="thin">
        <color indexed="23"/>
      </top>
      <bottom style="thin">
        <color indexed="23"/>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23"/>
      </left>
      <right style="thin">
        <color indexed="9"/>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23"/>
      </left>
      <right style="thin">
        <color indexed="9"/>
      </right>
      <top style="thin">
        <color indexed="23"/>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ck">
        <color rgb="FF00B0F0"/>
      </right>
      <top style="medium">
        <color indexed="64"/>
      </top>
      <bottom style="medium">
        <color indexed="64"/>
      </bottom>
      <diagonal/>
    </border>
    <border>
      <left/>
      <right style="thin">
        <color indexed="64"/>
      </right>
      <top style="medium">
        <color indexed="64"/>
      </top>
      <bottom/>
      <diagonal/>
    </border>
    <border>
      <left style="thin">
        <color indexed="64"/>
      </left>
      <right style="thick">
        <color rgb="FF00B0F0"/>
      </right>
      <top style="medium">
        <color indexed="64"/>
      </top>
      <bottom/>
      <diagonal/>
    </border>
    <border>
      <left style="thin">
        <color indexed="64"/>
      </left>
      <right style="thick">
        <color rgb="FF00B0F0"/>
      </right>
      <top/>
      <bottom/>
      <diagonal/>
    </border>
    <border>
      <left style="thin">
        <color indexed="64"/>
      </left>
      <right style="thick">
        <color rgb="FF00B0F0"/>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ck">
        <color rgb="FF00B0F0"/>
      </right>
      <top style="medium">
        <color indexed="64"/>
      </top>
      <bottom/>
      <diagonal/>
    </border>
    <border>
      <left/>
      <right style="thick">
        <color rgb="FF00B0F0"/>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theme="0" tint="-0.499984740745262"/>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23"/>
      </left>
      <right style="thin">
        <color indexed="9"/>
      </right>
      <top/>
      <bottom style="thin">
        <color indexed="64"/>
      </bottom>
      <diagonal/>
    </border>
  </borders>
  <cellStyleXfs count="7">
    <xf numFmtId="0" fontId="0" fillId="0" borderId="0"/>
    <xf numFmtId="164" fontId="21" fillId="0" borderId="0" applyFont="0" applyFill="0" applyBorder="0" applyAlignment="0" applyProtection="0"/>
    <xf numFmtId="9" fontId="21" fillId="0" borderId="0" applyFont="0" applyFill="0" applyBorder="0" applyAlignment="0" applyProtection="0"/>
    <xf numFmtId="164" fontId="21" fillId="0" borderId="0" applyFont="0" applyFill="0" applyBorder="0" applyAlignment="0" applyProtection="0"/>
    <xf numFmtId="0" fontId="8" fillId="0" borderId="0"/>
    <xf numFmtId="0" fontId="7" fillId="0" borderId="0"/>
    <xf numFmtId="0" fontId="3" fillId="0" borderId="0"/>
  </cellStyleXfs>
  <cellXfs count="510">
    <xf numFmtId="0" fontId="0" fillId="0" borderId="0" xfId="0"/>
    <xf numFmtId="0" fontId="11" fillId="2" borderId="0" xfId="0" applyFont="1" applyFill="1"/>
    <xf numFmtId="0" fontId="11" fillId="0" borderId="0" xfId="0" applyFont="1"/>
    <xf numFmtId="0" fontId="13" fillId="2" borderId="0" xfId="0" applyFont="1" applyFill="1"/>
    <xf numFmtId="0" fontId="14" fillId="0" borderId="0" xfId="0" applyFont="1"/>
    <xf numFmtId="0" fontId="15" fillId="2" borderId="0" xfId="0" applyFont="1" applyFill="1"/>
    <xf numFmtId="0" fontId="16" fillId="2" borderId="0" xfId="0" applyFont="1" applyFill="1"/>
    <xf numFmtId="0" fontId="17" fillId="2" borderId="0" xfId="0" applyFont="1" applyFill="1"/>
    <xf numFmtId="0" fontId="16" fillId="0" borderId="0" xfId="0" applyFont="1"/>
    <xf numFmtId="0" fontId="16" fillId="0" borderId="0" xfId="0" applyFont="1" applyAlignment="1">
      <alignment vertical="center"/>
    </xf>
    <xf numFmtId="0" fontId="18" fillId="2" borderId="0" xfId="0" applyFont="1" applyFill="1"/>
    <xf numFmtId="14" fontId="19" fillId="0" borderId="2" xfId="0" applyNumberFormat="1" applyFont="1" applyBorder="1" applyAlignment="1">
      <alignment horizontal="center"/>
    </xf>
    <xf numFmtId="0" fontId="16" fillId="2" borderId="0" xfId="0" applyFont="1" applyFill="1" applyAlignment="1">
      <alignment horizontal="center"/>
    </xf>
    <xf numFmtId="0" fontId="16" fillId="2" borderId="0" xfId="0" applyFont="1" applyFill="1" applyAlignment="1">
      <alignment horizontal="right"/>
    </xf>
    <xf numFmtId="14" fontId="19" fillId="5" borderId="3" xfId="0" applyNumberFormat="1" applyFont="1" applyFill="1" applyBorder="1" applyAlignment="1" applyProtection="1">
      <alignment horizontal="center"/>
      <protection locked="0"/>
    </xf>
    <xf numFmtId="0" fontId="20" fillId="0" borderId="0" xfId="0" applyFont="1"/>
    <xf numFmtId="0" fontId="20" fillId="2" borderId="0" xfId="0" applyFont="1" applyFill="1"/>
    <xf numFmtId="2" fontId="19" fillId="5" borderId="3" xfId="2" applyNumberFormat="1" applyFont="1" applyFill="1" applyBorder="1" applyAlignment="1" applyProtection="1">
      <alignment horizontal="right"/>
      <protection locked="0"/>
    </xf>
    <xf numFmtId="0" fontId="12" fillId="0" borderId="0" xfId="0" applyFont="1"/>
    <xf numFmtId="14" fontId="19" fillId="4" borderId="9" xfId="0" applyNumberFormat="1" applyFont="1" applyFill="1" applyBorder="1" applyAlignment="1">
      <alignment horizontal="center"/>
    </xf>
    <xf numFmtId="165" fontId="18" fillId="4" borderId="8" xfId="1" applyNumberFormat="1" applyFont="1" applyFill="1" applyBorder="1" applyAlignment="1">
      <alignment horizontal="center" vertical="center"/>
    </xf>
    <xf numFmtId="165" fontId="18" fillId="4" borderId="5" xfId="1" applyNumberFormat="1" applyFont="1" applyFill="1" applyBorder="1" applyAlignment="1">
      <alignment horizontal="center" wrapText="1"/>
    </xf>
    <xf numFmtId="165" fontId="23" fillId="4" borderId="5" xfId="1" applyNumberFormat="1" applyFont="1" applyFill="1" applyBorder="1" applyAlignment="1">
      <alignment horizontal="center" wrapText="1"/>
    </xf>
    <xf numFmtId="165" fontId="18" fillId="4" borderId="1" xfId="1" applyNumberFormat="1" applyFont="1" applyFill="1" applyBorder="1" applyAlignment="1">
      <alignment horizontal="center"/>
    </xf>
    <xf numFmtId="0" fontId="11" fillId="2" borderId="0" xfId="0" applyFont="1" applyFill="1" applyAlignment="1">
      <alignment vertical="center"/>
    </xf>
    <xf numFmtId="0" fontId="19" fillId="2" borderId="13" xfId="0" applyFont="1" applyFill="1" applyBorder="1" applyAlignment="1">
      <alignment vertical="center"/>
    </xf>
    <xf numFmtId="3" fontId="19" fillId="5" borderId="14" xfId="0" applyNumberFormat="1" applyFont="1" applyFill="1" applyBorder="1" applyAlignment="1" applyProtection="1">
      <alignment vertical="center"/>
      <protection locked="0"/>
    </xf>
    <xf numFmtId="164" fontId="25" fillId="4" borderId="15" xfId="1" applyFont="1" applyFill="1" applyBorder="1" applyAlignment="1">
      <alignment horizontal="right" vertical="center"/>
    </xf>
    <xf numFmtId="0" fontId="19" fillId="2" borderId="0" xfId="0" applyFont="1" applyFill="1" applyAlignment="1">
      <alignment vertical="center"/>
    </xf>
    <xf numFmtId="0" fontId="11" fillId="0" borderId="0" xfId="0" applyFont="1" applyAlignment="1">
      <alignment vertical="center"/>
    </xf>
    <xf numFmtId="0" fontId="19" fillId="0" borderId="0" xfId="0" applyFont="1"/>
    <xf numFmtId="3" fontId="19" fillId="0" borderId="0" xfId="0" applyNumberFormat="1" applyFont="1"/>
    <xf numFmtId="9" fontId="25" fillId="0" borderId="0" xfId="2" applyFont="1" applyAlignment="1">
      <alignment horizontal="center" vertical="center"/>
    </xf>
    <xf numFmtId="164" fontId="25" fillId="0" borderId="0" xfId="1" applyFont="1" applyAlignment="1">
      <alignment horizontal="right" vertical="center"/>
    </xf>
    <xf numFmtId="0" fontId="19" fillId="0" borderId="0" xfId="0" applyFont="1" applyAlignment="1">
      <alignment horizontal="left" vertical="top" wrapText="1"/>
    </xf>
    <xf numFmtId="0" fontId="13" fillId="0" borderId="0" xfId="0" applyFont="1"/>
    <xf numFmtId="0" fontId="18" fillId="4" borderId="18" xfId="0" applyFont="1" applyFill="1" applyBorder="1" applyAlignment="1">
      <alignment horizontal="left" vertical="center"/>
    </xf>
    <xf numFmtId="165" fontId="18" fillId="4" borderId="8" xfId="1" applyNumberFormat="1" applyFont="1" applyFill="1" applyBorder="1" applyAlignment="1">
      <alignment horizontal="center" wrapText="1"/>
    </xf>
    <xf numFmtId="165" fontId="23" fillId="4" borderId="8" xfId="1" applyNumberFormat="1" applyFont="1" applyFill="1" applyBorder="1" applyAlignment="1">
      <alignment horizontal="center" wrapText="1"/>
    </xf>
    <xf numFmtId="165" fontId="23" fillId="4" borderId="9" xfId="1" applyNumberFormat="1" applyFont="1" applyFill="1" applyBorder="1" applyAlignment="1">
      <alignment horizontal="center" wrapText="1"/>
    </xf>
    <xf numFmtId="165" fontId="18" fillId="4" borderId="9" xfId="1" applyNumberFormat="1" applyFont="1" applyFill="1" applyBorder="1" applyAlignment="1">
      <alignment horizontal="center"/>
    </xf>
    <xf numFmtId="0" fontId="19" fillId="2" borderId="19" xfId="0" applyFont="1" applyFill="1" applyBorder="1"/>
    <xf numFmtId="3" fontId="19" fillId="5" borderId="20" xfId="0" applyNumberFormat="1" applyFont="1" applyFill="1" applyBorder="1" applyProtection="1">
      <protection locked="0"/>
    </xf>
    <xf numFmtId="9" fontId="25" fillId="4" borderId="21" xfId="2" applyFont="1" applyFill="1" applyBorder="1" applyAlignment="1">
      <alignment horizontal="center" vertical="center"/>
    </xf>
    <xf numFmtId="164" fontId="25" fillId="4" borderId="22" xfId="1" applyFont="1" applyFill="1" applyBorder="1" applyAlignment="1">
      <alignment horizontal="right" vertical="center"/>
    </xf>
    <xf numFmtId="0" fontId="19" fillId="2" borderId="19" xfId="0" quotePrefix="1" applyFont="1" applyFill="1" applyBorder="1"/>
    <xf numFmtId="9" fontId="27" fillId="4" borderId="21" xfId="2" applyFont="1" applyFill="1" applyBorder="1" applyAlignment="1">
      <alignment horizontal="right" vertical="center"/>
    </xf>
    <xf numFmtId="164" fontId="27" fillId="4" borderId="22" xfId="1" applyFont="1" applyFill="1" applyBorder="1" applyAlignment="1">
      <alignment horizontal="right" vertical="center"/>
    </xf>
    <xf numFmtId="0" fontId="19" fillId="2" borderId="0" xfId="0" applyFont="1" applyFill="1"/>
    <xf numFmtId="0" fontId="11" fillId="2" borderId="0" xfId="0" applyFont="1" applyFill="1" applyAlignment="1">
      <alignment horizontal="left"/>
    </xf>
    <xf numFmtId="0" fontId="28" fillId="2" borderId="0" xfId="0" applyFont="1" applyFill="1" applyAlignment="1">
      <alignment vertical="center"/>
    </xf>
    <xf numFmtId="0" fontId="19" fillId="2" borderId="23" xfId="0" quotePrefix="1" applyFont="1" applyFill="1" applyBorder="1" applyAlignment="1">
      <alignment vertical="center"/>
    </xf>
    <xf numFmtId="3" fontId="18" fillId="4" borderId="1" xfId="0" applyNumberFormat="1" applyFont="1" applyFill="1" applyBorder="1" applyAlignment="1">
      <alignment horizontal="right" vertical="center"/>
    </xf>
    <xf numFmtId="9" fontId="25" fillId="4" borderId="5" xfId="2" applyFont="1" applyFill="1" applyBorder="1" applyAlignment="1">
      <alignment horizontal="center" vertical="center"/>
    </xf>
    <xf numFmtId="164" fontId="25" fillId="4" borderId="1" xfId="1" applyFont="1" applyFill="1" applyBorder="1" applyAlignment="1">
      <alignment horizontal="right" vertical="center"/>
    </xf>
    <xf numFmtId="165" fontId="18" fillId="4" borderId="24" xfId="1" applyNumberFormat="1" applyFont="1" applyFill="1" applyBorder="1" applyAlignment="1">
      <alignment horizontal="left" vertical="center"/>
    </xf>
    <xf numFmtId="0" fontId="28" fillId="0" borderId="0" xfId="0" applyFont="1"/>
    <xf numFmtId="0" fontId="19" fillId="2" borderId="11" xfId="0" applyFont="1" applyFill="1" applyBorder="1"/>
    <xf numFmtId="3" fontId="19" fillId="4" borderId="25" xfId="2" applyNumberFormat="1" applyFont="1" applyFill="1" applyBorder="1" applyAlignment="1">
      <alignment horizontal="right" vertical="center"/>
    </xf>
    <xf numFmtId="9" fontId="25" fillId="4" borderId="25" xfId="2" applyFont="1" applyFill="1" applyBorder="1" applyAlignment="1">
      <alignment horizontal="center" vertical="center"/>
    </xf>
    <xf numFmtId="164" fontId="25" fillId="4" borderId="26" xfId="1" applyFont="1" applyFill="1" applyBorder="1" applyAlignment="1">
      <alignment horizontal="right" vertical="center"/>
    </xf>
    <xf numFmtId="3" fontId="19" fillId="4" borderId="5" xfId="2" applyNumberFormat="1" applyFont="1" applyFill="1" applyBorder="1" applyAlignment="1">
      <alignment horizontal="right" vertical="center"/>
    </xf>
    <xf numFmtId="9" fontId="29" fillId="4" borderId="5" xfId="2" applyFont="1" applyFill="1" applyBorder="1" applyAlignment="1">
      <alignment horizontal="center" vertical="center"/>
    </xf>
    <xf numFmtId="3" fontId="19" fillId="4" borderId="21" xfId="2" applyNumberFormat="1" applyFont="1" applyFill="1" applyBorder="1" applyAlignment="1">
      <alignment horizontal="right" vertical="center"/>
    </xf>
    <xf numFmtId="9" fontId="29" fillId="4" borderId="21" xfId="2" applyFont="1" applyFill="1" applyBorder="1" applyAlignment="1">
      <alignment horizontal="center" vertical="center"/>
    </xf>
    <xf numFmtId="165" fontId="18" fillId="4" borderId="27" xfId="1" applyNumberFormat="1" applyFont="1" applyFill="1" applyBorder="1" applyAlignment="1">
      <alignment horizontal="left" vertical="center"/>
    </xf>
    <xf numFmtId="3" fontId="18" fillId="4" borderId="28" xfId="0" applyNumberFormat="1" applyFont="1" applyFill="1" applyBorder="1" applyAlignment="1">
      <alignment horizontal="right"/>
    </xf>
    <xf numFmtId="3" fontId="19" fillId="5" borderId="15" xfId="0" applyNumberFormat="1" applyFont="1" applyFill="1" applyBorder="1" applyProtection="1">
      <protection locked="0"/>
    </xf>
    <xf numFmtId="9" fontId="25" fillId="4" borderId="29" xfId="2" applyFont="1" applyFill="1" applyBorder="1" applyAlignment="1">
      <alignment horizontal="center" vertical="center"/>
    </xf>
    <xf numFmtId="164" fontId="25" fillId="4" borderId="28" xfId="1" applyFont="1" applyFill="1" applyBorder="1" applyAlignment="1">
      <alignment horizontal="right" vertical="center"/>
    </xf>
    <xf numFmtId="3" fontId="18" fillId="4" borderId="30" xfId="0" applyNumberFormat="1" applyFont="1" applyFill="1" applyBorder="1"/>
    <xf numFmtId="0" fontId="19" fillId="0" borderId="0" xfId="0" applyFont="1" applyAlignment="1">
      <alignment vertical="top"/>
    </xf>
    <xf numFmtId="0" fontId="20" fillId="0" borderId="0" xfId="0" applyFont="1" applyAlignment="1">
      <alignment vertical="top"/>
    </xf>
    <xf numFmtId="165" fontId="18" fillId="4" borderId="30" xfId="1" applyNumberFormat="1" applyFont="1" applyFill="1" applyBorder="1" applyAlignment="1">
      <alignment vertical="center"/>
    </xf>
    <xf numFmtId="3" fontId="19" fillId="0" borderId="37" xfId="0" applyNumberFormat="1" applyFont="1" applyBorder="1"/>
    <xf numFmtId="0" fontId="19" fillId="0" borderId="37" xfId="0" applyFont="1" applyBorder="1"/>
    <xf numFmtId="0" fontId="30" fillId="2" borderId="0" xfId="0" applyFont="1" applyFill="1"/>
    <xf numFmtId="0" fontId="19" fillId="2" borderId="0" xfId="0" applyFont="1" applyFill="1" applyAlignment="1">
      <alignment horizontal="center"/>
    </xf>
    <xf numFmtId="3" fontId="18" fillId="0" borderId="0" xfId="0" applyNumberFormat="1" applyFont="1"/>
    <xf numFmtId="3" fontId="18" fillId="5" borderId="34" xfId="0" applyNumberFormat="1" applyFont="1" applyFill="1" applyBorder="1" applyAlignment="1" applyProtection="1">
      <alignment vertical="center"/>
      <protection locked="0"/>
    </xf>
    <xf numFmtId="0" fontId="31" fillId="2" borderId="0" xfId="0" applyFont="1" applyFill="1" applyAlignment="1">
      <alignment vertical="center"/>
    </xf>
    <xf numFmtId="0" fontId="31" fillId="0" borderId="0" xfId="0" applyFont="1" applyAlignment="1">
      <alignment vertical="center"/>
    </xf>
    <xf numFmtId="0" fontId="31" fillId="2" borderId="0" xfId="0" applyFont="1" applyFill="1"/>
    <xf numFmtId="0" fontId="31" fillId="0" borderId="0" xfId="0" applyFont="1"/>
    <xf numFmtId="165" fontId="30" fillId="0" borderId="0" xfId="1" quotePrefix="1" applyNumberFormat="1" applyFont="1" applyAlignment="1">
      <alignment horizontal="left" vertical="center"/>
    </xf>
    <xf numFmtId="165" fontId="18" fillId="0" borderId="0" xfId="1" applyNumberFormat="1" applyFont="1" applyAlignment="1">
      <alignment horizontal="left" vertical="center"/>
    </xf>
    <xf numFmtId="3" fontId="18" fillId="0" borderId="0" xfId="0" applyNumberFormat="1" applyFont="1" applyAlignment="1">
      <alignment vertical="center"/>
    </xf>
    <xf numFmtId="165" fontId="20" fillId="0" borderId="0" xfId="1" applyNumberFormat="1" applyFont="1" applyAlignment="1">
      <alignment horizontal="left" vertical="center" wrapText="1"/>
    </xf>
    <xf numFmtId="3" fontId="19" fillId="0" borderId="0" xfId="0" applyNumberFormat="1" applyFont="1" applyAlignment="1">
      <alignment horizontal="left" vertical="center"/>
    </xf>
    <xf numFmtId="3" fontId="19" fillId="3" borderId="0" xfId="0" applyNumberFormat="1" applyFont="1" applyFill="1" applyAlignment="1">
      <alignment horizontal="left" vertical="center"/>
    </xf>
    <xf numFmtId="165" fontId="33" fillId="0" borderId="0" xfId="1" applyNumberFormat="1" applyFont="1" applyAlignment="1">
      <alignment horizontal="left" vertical="center"/>
    </xf>
    <xf numFmtId="0" fontId="15" fillId="10" borderId="0" xfId="0" applyFont="1" applyFill="1" applyAlignment="1">
      <alignment vertical="top"/>
    </xf>
    <xf numFmtId="0" fontId="11" fillId="10" borderId="0" xfId="0" applyFont="1" applyFill="1" applyAlignment="1">
      <alignment vertical="top"/>
    </xf>
    <xf numFmtId="0" fontId="34" fillId="10" borderId="0" xfId="0" applyFont="1" applyFill="1" applyAlignment="1">
      <alignment horizontal="right" vertical="top"/>
    </xf>
    <xf numFmtId="0" fontId="11" fillId="0" borderId="0" xfId="0" applyFont="1" applyAlignment="1">
      <alignment vertical="top"/>
    </xf>
    <xf numFmtId="0" fontId="22" fillId="0" borderId="0" xfId="0" applyFont="1"/>
    <xf numFmtId="0" fontId="34" fillId="0" borderId="0" xfId="0" applyFont="1"/>
    <xf numFmtId="0" fontId="12" fillId="11" borderId="0" xfId="0" applyFont="1" applyFill="1"/>
    <xf numFmtId="0" fontId="16" fillId="3" borderId="0" xfId="0" applyFont="1" applyFill="1" applyAlignment="1">
      <alignment horizontal="center"/>
    </xf>
    <xf numFmtId="165" fontId="10" fillId="11" borderId="45" xfId="1" applyNumberFormat="1" applyFont="1" applyFill="1" applyBorder="1" applyAlignment="1">
      <alignment horizontal="center" wrapText="1"/>
    </xf>
    <xf numFmtId="165" fontId="10" fillId="11" borderId="46" xfId="1" applyNumberFormat="1" applyFont="1" applyFill="1" applyBorder="1" applyAlignment="1">
      <alignment horizontal="center" wrapText="1"/>
    </xf>
    <xf numFmtId="0" fontId="10" fillId="11" borderId="46" xfId="0" applyFont="1" applyFill="1" applyBorder="1" applyAlignment="1">
      <alignment horizontal="center" wrapText="1"/>
    </xf>
    <xf numFmtId="165" fontId="19" fillId="4" borderId="37" xfId="1" applyNumberFormat="1" applyFont="1" applyFill="1" applyBorder="1" applyAlignment="1">
      <alignment horizontal="center" wrapText="1"/>
    </xf>
    <xf numFmtId="165" fontId="19" fillId="4" borderId="45" xfId="1" applyNumberFormat="1" applyFont="1" applyFill="1" applyBorder="1" applyAlignment="1">
      <alignment horizontal="center" wrapText="1"/>
    </xf>
    <xf numFmtId="0" fontId="19" fillId="4" borderId="46" xfId="0" applyFont="1" applyFill="1" applyBorder="1" applyAlignment="1">
      <alignment horizontal="center" wrapText="1"/>
    </xf>
    <xf numFmtId="0" fontId="19" fillId="4" borderId="47" xfId="0" applyFont="1" applyFill="1" applyBorder="1" applyAlignment="1">
      <alignment horizontal="left" wrapText="1"/>
    </xf>
    <xf numFmtId="0" fontId="35" fillId="0" borderId="0" xfId="0" applyFont="1"/>
    <xf numFmtId="165" fontId="10" fillId="11" borderId="49" xfId="1" applyNumberFormat="1" applyFont="1" applyFill="1" applyBorder="1" applyAlignment="1">
      <alignment horizontal="center" wrapText="1"/>
    </xf>
    <xf numFmtId="165" fontId="10" fillId="11" borderId="44" xfId="1" applyNumberFormat="1" applyFont="1" applyFill="1" applyBorder="1" applyAlignment="1">
      <alignment horizontal="center" wrapText="1"/>
    </xf>
    <xf numFmtId="165" fontId="10" fillId="11" borderId="44" xfId="1" applyNumberFormat="1" applyFont="1" applyFill="1" applyBorder="1" applyAlignment="1">
      <alignment horizontal="center" vertical="top" wrapText="1"/>
    </xf>
    <xf numFmtId="0" fontId="10" fillId="11" borderId="49" xfId="0" applyFont="1" applyFill="1" applyBorder="1" applyAlignment="1">
      <alignment horizontal="center" wrapText="1"/>
    </xf>
    <xf numFmtId="165" fontId="19" fillId="4" borderId="44" xfId="1" applyNumberFormat="1" applyFont="1" applyFill="1" applyBorder="1" applyAlignment="1">
      <alignment horizontal="center" vertical="top" wrapText="1"/>
    </xf>
    <xf numFmtId="0" fontId="19" fillId="4" borderId="49" xfId="0" applyFont="1" applyFill="1" applyBorder="1" applyAlignment="1">
      <alignment horizontal="center" wrapText="1"/>
    </xf>
    <xf numFmtId="0" fontId="19" fillId="6" borderId="50" xfId="0" applyFont="1" applyFill="1" applyBorder="1" applyAlignment="1">
      <alignment horizontal="left" wrapText="1"/>
    </xf>
    <xf numFmtId="165" fontId="19" fillId="4" borderId="0" xfId="1" applyNumberFormat="1" applyFont="1" applyFill="1" applyBorder="1" applyAlignment="1">
      <alignment horizontal="center" wrapText="1"/>
    </xf>
    <xf numFmtId="165" fontId="19" fillId="4" borderId="44" xfId="1" applyNumberFormat="1" applyFont="1" applyFill="1" applyBorder="1" applyAlignment="1">
      <alignment horizontal="center" wrapText="1"/>
    </xf>
    <xf numFmtId="0" fontId="19" fillId="4" borderId="50" xfId="0" applyFont="1" applyFill="1" applyBorder="1" applyAlignment="1">
      <alignment horizontal="left" vertical="center" wrapText="1"/>
    </xf>
    <xf numFmtId="0" fontId="19" fillId="4" borderId="51" xfId="0" applyFont="1" applyFill="1" applyBorder="1" applyAlignment="1">
      <alignment vertical="center"/>
    </xf>
    <xf numFmtId="4" fontId="19" fillId="5" borderId="30" xfId="0" applyNumberFormat="1" applyFont="1" applyFill="1" applyBorder="1" applyAlignment="1" applyProtection="1">
      <alignment vertical="center"/>
      <protection locked="0"/>
    </xf>
    <xf numFmtId="4" fontId="19" fillId="4" borderId="30" xfId="0" applyNumberFormat="1" applyFont="1" applyFill="1" applyBorder="1" applyAlignment="1">
      <alignment vertical="center"/>
    </xf>
    <xf numFmtId="4" fontId="19" fillId="4" borderId="30" xfId="1" applyNumberFormat="1" applyFont="1" applyFill="1" applyBorder="1" applyAlignment="1">
      <alignment vertical="center"/>
    </xf>
    <xf numFmtId="0" fontId="9" fillId="0" borderId="0" xfId="0" applyFont="1"/>
    <xf numFmtId="0" fontId="9" fillId="0" borderId="0" xfId="0" applyFont="1" applyAlignment="1">
      <alignment horizontal="center"/>
    </xf>
    <xf numFmtId="0" fontId="32" fillId="2" borderId="0" xfId="0" applyFont="1" applyFill="1" applyAlignment="1">
      <alignment horizontal="left" vertical="top"/>
    </xf>
    <xf numFmtId="0" fontId="34" fillId="3" borderId="0" xfId="0" applyFont="1" applyFill="1"/>
    <xf numFmtId="0" fontId="36" fillId="0" borderId="0" xfId="0" applyFont="1"/>
    <xf numFmtId="0" fontId="19" fillId="0" borderId="0" xfId="0" applyFont="1" applyAlignment="1">
      <alignment horizontal="center" vertical="center"/>
    </xf>
    <xf numFmtId="0" fontId="34" fillId="0" borderId="0" xfId="0" applyFont="1" applyAlignment="1">
      <alignment horizontal="center"/>
    </xf>
    <xf numFmtId="165" fontId="19" fillId="4" borderId="46" xfId="1" applyNumberFormat="1" applyFont="1" applyFill="1" applyBorder="1" applyAlignment="1">
      <alignment horizontal="center" wrapText="1"/>
    </xf>
    <xf numFmtId="165" fontId="19" fillId="4" borderId="49" xfId="1" applyNumberFormat="1" applyFont="1" applyFill="1" applyBorder="1" applyAlignment="1">
      <alignment horizontal="center" wrapText="1"/>
    </xf>
    <xf numFmtId="4" fontId="19" fillId="9" borderId="30" xfId="0" applyNumberFormat="1" applyFont="1" applyFill="1" applyBorder="1" applyAlignment="1">
      <alignment vertical="center"/>
    </xf>
    <xf numFmtId="0" fontId="30" fillId="0" borderId="0" xfId="0" applyFont="1" applyAlignment="1">
      <alignment horizontal="left"/>
    </xf>
    <xf numFmtId="0" fontId="30" fillId="0" borderId="0" xfId="0" applyFont="1" applyAlignment="1">
      <alignment horizontal="center" wrapText="1"/>
    </xf>
    <xf numFmtId="0" fontId="37" fillId="10" borderId="0" xfId="0" applyFont="1" applyFill="1" applyAlignment="1">
      <alignment vertical="top"/>
    </xf>
    <xf numFmtId="0" fontId="19" fillId="8" borderId="49" xfId="0" applyFont="1" applyFill="1" applyBorder="1" applyAlignment="1">
      <alignment horizontal="center" wrapText="1"/>
    </xf>
    <xf numFmtId="4" fontId="19" fillId="4" borderId="30" xfId="1" applyNumberFormat="1" applyFont="1" applyFill="1" applyBorder="1" applyAlignment="1">
      <alignment horizontal="right" vertical="center"/>
    </xf>
    <xf numFmtId="0" fontId="38" fillId="0" borderId="0" xfId="0" applyFont="1"/>
    <xf numFmtId="4" fontId="19" fillId="12" borderId="30" xfId="1" applyNumberFormat="1" applyFont="1" applyFill="1" applyBorder="1" applyAlignment="1" applyProtection="1">
      <alignment horizontal="right" vertical="center"/>
      <protection locked="0"/>
    </xf>
    <xf numFmtId="0" fontId="19" fillId="4" borderId="45" xfId="0" applyFont="1" applyFill="1" applyBorder="1" applyAlignment="1">
      <alignment horizontal="center" wrapText="1"/>
    </xf>
    <xf numFmtId="0" fontId="39" fillId="0" borderId="0" xfId="0" applyFont="1"/>
    <xf numFmtId="0" fontId="19" fillId="4" borderId="44" xfId="0" applyFont="1" applyFill="1" applyBorder="1" applyAlignment="1">
      <alignment horizontal="center" wrapText="1"/>
    </xf>
    <xf numFmtId="4" fontId="19" fillId="5" borderId="34" xfId="1" applyNumberFormat="1" applyFont="1" applyFill="1" applyBorder="1" applyAlignment="1" applyProtection="1">
      <alignment horizontal="right" vertical="center"/>
      <protection locked="0"/>
    </xf>
    <xf numFmtId="4" fontId="19" fillId="12" borderId="34" xfId="1" applyNumberFormat="1" applyFont="1" applyFill="1" applyBorder="1" applyAlignment="1" applyProtection="1">
      <alignment horizontal="right" vertical="center"/>
      <protection locked="0"/>
    </xf>
    <xf numFmtId="0" fontId="18" fillId="4" borderId="53" xfId="0" applyFont="1" applyFill="1" applyBorder="1" applyAlignment="1">
      <alignment horizontal="center" wrapText="1"/>
    </xf>
    <xf numFmtId="165" fontId="18" fillId="4" borderId="32" xfId="1" applyNumberFormat="1" applyFont="1" applyFill="1" applyBorder="1" applyAlignment="1">
      <alignment horizontal="left" vertical="center"/>
    </xf>
    <xf numFmtId="3" fontId="9" fillId="0" borderId="0" xfId="0" applyNumberFormat="1" applyFont="1" applyAlignment="1">
      <alignment horizontal="left" vertical="center"/>
    </xf>
    <xf numFmtId="165" fontId="18" fillId="4" borderId="8" xfId="1" applyNumberFormat="1" applyFont="1" applyFill="1" applyBorder="1" applyAlignment="1">
      <alignment horizontal="left" vertical="center"/>
    </xf>
    <xf numFmtId="0" fontId="41" fillId="0" borderId="0" xfId="0" applyFont="1"/>
    <xf numFmtId="2" fontId="19" fillId="12" borderId="43" xfId="0" applyNumberFormat="1" applyFont="1" applyFill="1" applyBorder="1" applyAlignment="1" applyProtection="1">
      <alignment horizontal="center"/>
      <protection locked="0"/>
    </xf>
    <xf numFmtId="0" fontId="15" fillId="13" borderId="0" xfId="0" applyFont="1" applyFill="1" applyAlignment="1">
      <alignment wrapText="1"/>
    </xf>
    <xf numFmtId="168" fontId="11" fillId="0" borderId="0" xfId="0" applyNumberFormat="1" applyFont="1"/>
    <xf numFmtId="4" fontId="11" fillId="0" borderId="0" xfId="0" applyNumberFormat="1" applyFont="1"/>
    <xf numFmtId="0" fontId="22" fillId="0" borderId="0" xfId="0" quotePrefix="1" applyFont="1"/>
    <xf numFmtId="4" fontId="18" fillId="4" borderId="43" xfId="1" applyNumberFormat="1" applyFont="1" applyFill="1" applyBorder="1" applyAlignment="1">
      <alignment horizontal="right" vertical="center"/>
    </xf>
    <xf numFmtId="4" fontId="19" fillId="4" borderId="35" xfId="1" applyNumberFormat="1" applyFont="1" applyFill="1" applyBorder="1" applyAlignment="1">
      <alignment vertical="center"/>
    </xf>
    <xf numFmtId="0" fontId="15" fillId="0" borderId="0" xfId="0" applyFont="1" applyAlignment="1">
      <alignment vertical="top"/>
    </xf>
    <xf numFmtId="0" fontId="22" fillId="0" borderId="0" xfId="0" applyFont="1" applyAlignment="1">
      <alignment vertical="center"/>
    </xf>
    <xf numFmtId="2" fontId="39" fillId="0" borderId="0" xfId="0" applyNumberFormat="1" applyFont="1"/>
    <xf numFmtId="0" fontId="34" fillId="0" borderId="0" xfId="0" applyFont="1" applyAlignment="1">
      <alignment horizontal="right" vertical="top"/>
    </xf>
    <xf numFmtId="0" fontId="42" fillId="10" borderId="0" xfId="0" applyFont="1" applyFill="1" applyAlignment="1">
      <alignment vertical="top"/>
    </xf>
    <xf numFmtId="0" fontId="43" fillId="10" borderId="0" xfId="0" applyFont="1" applyFill="1" applyAlignment="1">
      <alignment horizontal="right" vertical="top"/>
    </xf>
    <xf numFmtId="0" fontId="42" fillId="0" borderId="0" xfId="0" applyFont="1" applyAlignment="1">
      <alignment vertical="top"/>
    </xf>
    <xf numFmtId="0" fontId="13" fillId="0" borderId="0" xfId="0" applyFont="1" applyAlignment="1">
      <alignment vertical="top"/>
    </xf>
    <xf numFmtId="165" fontId="19" fillId="4" borderId="49" xfId="1" applyNumberFormat="1" applyFont="1" applyFill="1" applyBorder="1" applyAlignment="1">
      <alignment horizontal="center" vertical="center" wrapText="1"/>
    </xf>
    <xf numFmtId="0" fontId="39" fillId="0" borderId="0" xfId="0" applyFont="1" applyAlignment="1">
      <alignment horizontal="right"/>
    </xf>
    <xf numFmtId="0" fontId="45" fillId="0" borderId="0" xfId="0" applyFont="1" applyAlignment="1">
      <alignment wrapText="1"/>
    </xf>
    <xf numFmtId="0" fontId="19" fillId="4" borderId="7" xfId="0" applyFont="1" applyFill="1" applyBorder="1" applyAlignment="1">
      <alignment vertical="center"/>
    </xf>
    <xf numFmtId="3" fontId="39" fillId="0" borderId="0" xfId="0" applyNumberFormat="1" applyFont="1" applyAlignment="1">
      <alignment horizontal="left" vertical="center"/>
    </xf>
    <xf numFmtId="0" fontId="39" fillId="2" borderId="0" xfId="0" applyFont="1" applyFill="1" applyAlignment="1">
      <alignment horizontal="center"/>
    </xf>
    <xf numFmtId="0" fontId="39" fillId="0" borderId="0" xfId="0" applyFont="1" applyAlignment="1">
      <alignment vertical="top" wrapText="1"/>
    </xf>
    <xf numFmtId="0" fontId="30" fillId="0" borderId="1" xfId="0" applyFont="1" applyBorder="1" applyAlignment="1">
      <alignment horizontal="center" vertical="top" wrapText="1"/>
    </xf>
    <xf numFmtId="0" fontId="34" fillId="0" borderId="0" xfId="0" quotePrefix="1" applyFont="1"/>
    <xf numFmtId="0" fontId="40" fillId="8" borderId="1" xfId="0" applyFont="1" applyFill="1" applyBorder="1" applyAlignment="1">
      <alignment horizontal="right"/>
    </xf>
    <xf numFmtId="4" fontId="19" fillId="8" borderId="30" xfId="0" applyNumberFormat="1" applyFont="1" applyFill="1" applyBorder="1" applyAlignment="1">
      <alignment vertical="center"/>
    </xf>
    <xf numFmtId="0" fontId="30" fillId="0" borderId="0" xfId="0" applyFont="1" applyAlignment="1">
      <alignment horizontal="center" vertical="top" wrapText="1"/>
    </xf>
    <xf numFmtId="0" fontId="34" fillId="0" borderId="0" xfId="0" applyFont="1" applyAlignment="1">
      <alignment horizontal="center" wrapText="1"/>
    </xf>
    <xf numFmtId="0" fontId="22" fillId="0" borderId="0" xfId="0" applyFont="1" applyAlignment="1">
      <alignment horizontal="center"/>
    </xf>
    <xf numFmtId="0" fontId="10" fillId="11" borderId="49" xfId="0" applyFont="1" applyFill="1" applyBorder="1" applyAlignment="1">
      <alignment horizontal="center" vertical="top" wrapText="1"/>
    </xf>
    <xf numFmtId="165" fontId="10" fillId="11" borderId="49" xfId="1" applyNumberFormat="1" applyFont="1" applyFill="1" applyBorder="1" applyAlignment="1">
      <alignment horizontal="center" vertical="top" wrapText="1"/>
    </xf>
    <xf numFmtId="167" fontId="10" fillId="11" borderId="44" xfId="1" applyNumberFormat="1" applyFont="1" applyFill="1" applyBorder="1" applyAlignment="1">
      <alignment horizontal="center" vertical="top" wrapText="1"/>
    </xf>
    <xf numFmtId="165" fontId="19" fillId="4" borderId="55" xfId="1" applyNumberFormat="1" applyFont="1" applyFill="1" applyBorder="1" applyAlignment="1">
      <alignment horizontal="center" wrapText="1"/>
    </xf>
    <xf numFmtId="165" fontId="19" fillId="4" borderId="4" xfId="1" applyNumberFormat="1" applyFont="1" applyFill="1" applyBorder="1" applyAlignment="1">
      <alignment horizontal="center" vertical="top" wrapText="1"/>
    </xf>
    <xf numFmtId="165" fontId="19" fillId="4" borderId="4" xfId="1" applyNumberFormat="1" applyFont="1" applyFill="1" applyBorder="1" applyAlignment="1">
      <alignment horizontal="center" wrapText="1"/>
    </xf>
    <xf numFmtId="0" fontId="10" fillId="11" borderId="56" xfId="0" applyFont="1" applyFill="1" applyBorder="1" applyAlignment="1">
      <alignment horizontal="center" wrapText="1"/>
    </xf>
    <xf numFmtId="0" fontId="10" fillId="11" borderId="57" xfId="0" applyFont="1" applyFill="1" applyBorder="1" applyAlignment="1">
      <alignment horizontal="center" vertical="top" wrapText="1"/>
    </xf>
    <xf numFmtId="0" fontId="10" fillId="11" borderId="58" xfId="0" applyFont="1" applyFill="1" applyBorder="1" applyAlignment="1">
      <alignment horizontal="center" wrapText="1"/>
    </xf>
    <xf numFmtId="4" fontId="19" fillId="4" borderId="54" xfId="1" applyNumberFormat="1" applyFont="1" applyFill="1" applyBorder="1" applyAlignment="1">
      <alignment horizontal="right" vertical="center"/>
    </xf>
    <xf numFmtId="165" fontId="19" fillId="4" borderId="59" xfId="1" applyNumberFormat="1" applyFont="1" applyFill="1" applyBorder="1" applyAlignment="1">
      <alignment horizontal="center" wrapText="1"/>
    </xf>
    <xf numFmtId="0" fontId="19" fillId="4" borderId="56" xfId="0" applyFont="1" applyFill="1" applyBorder="1" applyAlignment="1">
      <alignment horizontal="center" wrapText="1"/>
    </xf>
    <xf numFmtId="0" fontId="19" fillId="4" borderId="57" xfId="0" applyFont="1" applyFill="1" applyBorder="1" applyAlignment="1">
      <alignment horizontal="center" vertical="top" wrapText="1"/>
    </xf>
    <xf numFmtId="0" fontId="19" fillId="4" borderId="58" xfId="0" applyFont="1" applyFill="1" applyBorder="1" applyAlignment="1">
      <alignment horizontal="center" wrapText="1"/>
    </xf>
    <xf numFmtId="4" fontId="19" fillId="8" borderId="54" xfId="1" applyNumberFormat="1" applyFont="1" applyFill="1" applyBorder="1" applyAlignment="1">
      <alignment horizontal="right" vertical="center"/>
    </xf>
    <xf numFmtId="165" fontId="19" fillId="4" borderId="57" xfId="1" applyNumberFormat="1" applyFont="1" applyFill="1" applyBorder="1" applyAlignment="1">
      <alignment horizontal="center" wrapText="1"/>
    </xf>
    <xf numFmtId="4" fontId="19" fillId="4" borderId="54" xfId="0" applyNumberFormat="1" applyFont="1" applyFill="1" applyBorder="1" applyAlignment="1">
      <alignment vertical="center"/>
    </xf>
    <xf numFmtId="0" fontId="19" fillId="4" borderId="57" xfId="0" applyFont="1" applyFill="1" applyBorder="1" applyAlignment="1">
      <alignment horizontal="center" wrapText="1"/>
    </xf>
    <xf numFmtId="4" fontId="19" fillId="7" borderId="36" xfId="0" applyNumberFormat="1" applyFont="1" applyFill="1" applyBorder="1" applyAlignment="1" applyProtection="1">
      <alignment horizontal="left" vertical="center" wrapText="1"/>
      <protection locked="0"/>
    </xf>
    <xf numFmtId="0" fontId="19" fillId="4" borderId="49" xfId="0" applyFont="1" applyFill="1" applyBorder="1" applyAlignment="1">
      <alignment horizontal="center" vertical="center"/>
    </xf>
    <xf numFmtId="0" fontId="11" fillId="14" borderId="1" xfId="0" applyFont="1" applyFill="1" applyBorder="1"/>
    <xf numFmtId="0" fontId="11" fillId="14" borderId="26" xfId="0" applyFont="1" applyFill="1" applyBorder="1"/>
    <xf numFmtId="4" fontId="19" fillId="12" borderId="1" xfId="0" applyNumberFormat="1" applyFont="1" applyFill="1" applyBorder="1" applyAlignment="1">
      <alignment vertical="center"/>
    </xf>
    <xf numFmtId="4" fontId="19" fillId="12" borderId="1" xfId="1" applyNumberFormat="1" applyFont="1" applyFill="1" applyBorder="1" applyAlignment="1">
      <alignment horizontal="right" vertical="center"/>
    </xf>
    <xf numFmtId="0" fontId="19" fillId="4" borderId="7" xfId="0" applyFont="1" applyFill="1" applyBorder="1" applyAlignment="1">
      <alignment horizontal="right" vertical="center"/>
    </xf>
    <xf numFmtId="0" fontId="19" fillId="4" borderId="60" xfId="0" applyFont="1" applyFill="1" applyBorder="1" applyAlignment="1">
      <alignment horizontal="center" wrapText="1"/>
    </xf>
    <xf numFmtId="0" fontId="19" fillId="4" borderId="61" xfId="0" applyFont="1" applyFill="1" applyBorder="1" applyAlignment="1">
      <alignment horizontal="center" wrapText="1"/>
    </xf>
    <xf numFmtId="4" fontId="29" fillId="12" borderId="62" xfId="1" applyNumberFormat="1" applyFont="1" applyFill="1" applyBorder="1" applyAlignment="1">
      <alignment horizontal="right" vertical="center"/>
    </xf>
    <xf numFmtId="0" fontId="11" fillId="14" borderId="15" xfId="0" applyFont="1" applyFill="1" applyBorder="1"/>
    <xf numFmtId="4" fontId="19" fillId="12" borderId="15" xfId="0" applyNumberFormat="1" applyFont="1" applyFill="1" applyBorder="1" applyAlignment="1">
      <alignment vertical="center"/>
    </xf>
    <xf numFmtId="0" fontId="11" fillId="14" borderId="63" xfId="0" applyFont="1" applyFill="1" applyBorder="1"/>
    <xf numFmtId="4" fontId="29" fillId="12" borderId="64" xfId="1" applyNumberFormat="1" applyFont="1" applyFill="1" applyBorder="1" applyAlignment="1">
      <alignment horizontal="right" vertical="center"/>
    </xf>
    <xf numFmtId="0" fontId="19" fillId="12" borderId="30" xfId="0" applyFont="1" applyFill="1" applyBorder="1" applyAlignment="1">
      <alignment vertical="center"/>
    </xf>
    <xf numFmtId="0" fontId="9" fillId="2" borderId="0" xfId="0" applyFont="1" applyFill="1"/>
    <xf numFmtId="0" fontId="46" fillId="0" borderId="0" xfId="0" applyFont="1" applyAlignment="1">
      <alignment vertical="center"/>
    </xf>
    <xf numFmtId="165" fontId="19" fillId="8" borderId="56" xfId="1" applyNumberFormat="1" applyFont="1" applyFill="1" applyBorder="1" applyAlignment="1">
      <alignment horizontal="center" wrapText="1"/>
    </xf>
    <xf numFmtId="0" fontId="34" fillId="0" borderId="0" xfId="0" applyFont="1" applyAlignment="1">
      <alignment vertical="center"/>
    </xf>
    <xf numFmtId="0" fontId="22" fillId="2" borderId="0" xfId="0" applyFont="1" applyFill="1"/>
    <xf numFmtId="0" fontId="22" fillId="2" borderId="0" xfId="0" applyFont="1" applyFill="1" applyAlignment="1">
      <alignment horizontal="right"/>
    </xf>
    <xf numFmtId="10" fontId="22" fillId="3" borderId="0" xfId="0" applyNumberFormat="1" applyFont="1" applyFill="1"/>
    <xf numFmtId="0" fontId="22" fillId="3" borderId="0" xfId="0" applyFont="1" applyFill="1" applyAlignment="1">
      <alignment vertical="center"/>
    </xf>
    <xf numFmtId="0" fontId="22" fillId="3" borderId="0" xfId="0" applyFont="1" applyFill="1"/>
    <xf numFmtId="0" fontId="22" fillId="2" borderId="0" xfId="0" applyFont="1" applyFill="1" applyAlignment="1">
      <alignment vertical="center"/>
    </xf>
    <xf numFmtId="0" fontId="40" fillId="2" borderId="0" xfId="0" applyFont="1" applyFill="1"/>
    <xf numFmtId="0" fontId="47" fillId="0" borderId="0" xfId="0" applyFont="1" applyAlignment="1">
      <alignment vertical="center"/>
    </xf>
    <xf numFmtId="0" fontId="15" fillId="0" borderId="0" xfId="0" applyFont="1" applyAlignment="1">
      <alignment vertical="center"/>
    </xf>
    <xf numFmtId="0" fontId="13" fillId="2" borderId="0" xfId="0" applyFont="1" applyFill="1" applyAlignment="1">
      <alignment vertical="center"/>
    </xf>
    <xf numFmtId="0" fontId="48" fillId="0" borderId="0" xfId="0" applyFont="1" applyAlignment="1">
      <alignment vertical="center"/>
    </xf>
    <xf numFmtId="165" fontId="18" fillId="0" borderId="0" xfId="3" applyNumberFormat="1" applyFont="1" applyAlignment="1">
      <alignment horizontal="right" vertical="center"/>
    </xf>
    <xf numFmtId="165" fontId="19" fillId="0" borderId="0" xfId="3" applyNumberFormat="1" applyFont="1" applyAlignment="1">
      <alignment horizontal="left" vertical="center"/>
    </xf>
    <xf numFmtId="0" fontId="19" fillId="0" borderId="0" xfId="0" applyFont="1" applyAlignment="1">
      <alignment vertical="center"/>
    </xf>
    <xf numFmtId="0" fontId="22" fillId="3" borderId="0" xfId="0" applyFont="1" applyFill="1" applyAlignment="1">
      <alignment horizontal="right" vertical="center"/>
    </xf>
    <xf numFmtId="166" fontId="19" fillId="3" borderId="0" xfId="1" applyNumberFormat="1" applyFont="1" applyFill="1" applyAlignment="1">
      <alignment horizontal="right" vertical="center"/>
    </xf>
    <xf numFmtId="0" fontId="19" fillId="8" borderId="61" xfId="0" applyFont="1" applyFill="1" applyBorder="1" applyAlignment="1">
      <alignment horizontal="center" wrapText="1"/>
    </xf>
    <xf numFmtId="3" fontId="18" fillId="4" borderId="15" xfId="0" applyNumberFormat="1" applyFont="1" applyFill="1" applyBorder="1" applyAlignment="1">
      <alignment horizontal="right" vertical="center"/>
    </xf>
    <xf numFmtId="9" fontId="18" fillId="4" borderId="15" xfId="2" applyFont="1" applyFill="1" applyBorder="1" applyAlignment="1">
      <alignment horizontal="right" vertical="center"/>
    </xf>
    <xf numFmtId="4" fontId="19" fillId="12" borderId="1" xfId="0" applyNumberFormat="1" applyFont="1" applyFill="1" applyBorder="1" applyAlignment="1">
      <alignment horizontal="right"/>
    </xf>
    <xf numFmtId="0" fontId="13" fillId="2" borderId="0" xfId="0" applyFont="1" applyFill="1" applyAlignment="1">
      <alignment horizontal="right"/>
    </xf>
    <xf numFmtId="0" fontId="12" fillId="2" borderId="0" xfId="0" applyFont="1" applyFill="1" applyAlignment="1">
      <alignment horizontal="left"/>
    </xf>
    <xf numFmtId="0" fontId="34" fillId="0" borderId="0" xfId="0" applyFont="1" applyAlignment="1">
      <alignment vertical="top"/>
    </xf>
    <xf numFmtId="0" fontId="18" fillId="4" borderId="35" xfId="1" applyNumberFormat="1" applyFont="1" applyFill="1" applyBorder="1" applyAlignment="1">
      <alignment horizontal="left" vertical="center"/>
    </xf>
    <xf numFmtId="0" fontId="9" fillId="2" borderId="0" xfId="0" applyFont="1" applyFill="1" applyAlignment="1">
      <alignment horizontal="center"/>
    </xf>
    <xf numFmtId="0" fontId="19" fillId="0" borderId="0" xfId="0" applyFont="1" applyAlignment="1">
      <alignment horizontal="center"/>
    </xf>
    <xf numFmtId="0" fontId="19" fillId="8" borderId="46" xfId="0" applyFont="1" applyFill="1" applyBorder="1" applyAlignment="1">
      <alignment horizontal="center" wrapText="1"/>
    </xf>
    <xf numFmtId="0" fontId="19" fillId="4" borderId="66" xfId="0" applyFont="1" applyFill="1" applyBorder="1" applyAlignment="1">
      <alignment horizontal="center" wrapText="1"/>
    </xf>
    <xf numFmtId="0" fontId="19" fillId="4" borderId="67" xfId="0" applyFont="1" applyFill="1" applyBorder="1" applyAlignment="1">
      <alignment horizontal="center" wrapText="1"/>
    </xf>
    <xf numFmtId="0" fontId="19" fillId="4" borderId="28" xfId="0" applyFont="1" applyFill="1" applyBorder="1" applyAlignment="1">
      <alignment horizontal="center" wrapText="1"/>
    </xf>
    <xf numFmtId="0" fontId="54" fillId="0" borderId="0" xfId="0" applyFont="1" applyAlignment="1">
      <alignment horizontal="right"/>
    </xf>
    <xf numFmtId="0" fontId="19" fillId="4" borderId="68" xfId="0" applyFont="1" applyFill="1" applyBorder="1" applyAlignment="1">
      <alignment horizontal="center" wrapText="1"/>
    </xf>
    <xf numFmtId="0" fontId="15" fillId="0" borderId="0" xfId="0" applyFont="1"/>
    <xf numFmtId="0" fontId="37" fillId="0" borderId="0" xfId="0" applyFont="1"/>
    <xf numFmtId="0" fontId="56" fillId="0" borderId="0" xfId="0" applyFont="1"/>
    <xf numFmtId="165" fontId="19" fillId="8" borderId="44" xfId="1" applyNumberFormat="1" applyFont="1" applyFill="1" applyBorder="1" applyAlignment="1">
      <alignment horizontal="center" wrapText="1"/>
    </xf>
    <xf numFmtId="165" fontId="19" fillId="8" borderId="57" xfId="1" applyNumberFormat="1" applyFont="1" applyFill="1" applyBorder="1" applyAlignment="1">
      <alignment horizontal="center" wrapText="1"/>
    </xf>
    <xf numFmtId="0" fontId="19" fillId="4" borderId="50" xfId="0" applyFont="1" applyFill="1" applyBorder="1" applyAlignment="1">
      <alignment horizontal="left" wrapText="1"/>
    </xf>
    <xf numFmtId="165" fontId="19" fillId="8" borderId="45" xfId="1" applyNumberFormat="1" applyFont="1" applyFill="1" applyBorder="1" applyAlignment="1">
      <alignment horizontal="center" wrapText="1"/>
    </xf>
    <xf numFmtId="165" fontId="19" fillId="4" borderId="28" xfId="1" applyNumberFormat="1" applyFont="1" applyFill="1" applyBorder="1" applyAlignment="1">
      <alignment horizontal="center" wrapText="1"/>
    </xf>
    <xf numFmtId="4" fontId="19" fillId="4" borderId="34" xfId="1" applyNumberFormat="1" applyFont="1" applyFill="1" applyBorder="1" applyAlignment="1">
      <alignment horizontal="right" vertical="center"/>
    </xf>
    <xf numFmtId="0" fontId="37" fillId="13" borderId="0" xfId="0" applyFont="1" applyFill="1" applyAlignment="1">
      <alignment vertical="top"/>
    </xf>
    <xf numFmtId="0" fontId="11" fillId="0" borderId="0" xfId="0" applyFont="1" applyAlignment="1">
      <alignment vertical="top" wrapText="1"/>
    </xf>
    <xf numFmtId="4" fontId="19" fillId="8" borderId="35" xfId="1" applyNumberFormat="1" applyFont="1" applyFill="1" applyBorder="1" applyAlignment="1">
      <alignment vertical="center"/>
    </xf>
    <xf numFmtId="4" fontId="19" fillId="8" borderId="30" xfId="1" applyNumberFormat="1" applyFont="1" applyFill="1" applyBorder="1" applyAlignment="1">
      <alignment horizontal="right" vertical="center"/>
    </xf>
    <xf numFmtId="4" fontId="19" fillId="8" borderId="65" xfId="1" applyNumberFormat="1" applyFont="1" applyFill="1" applyBorder="1" applyAlignment="1">
      <alignment horizontal="right" vertical="center"/>
    </xf>
    <xf numFmtId="0" fontId="57" fillId="0" borderId="0" xfId="0" applyFont="1"/>
    <xf numFmtId="0" fontId="58" fillId="0" borderId="0" xfId="0" quotePrefix="1" applyFont="1" applyAlignment="1">
      <alignment horizontal="left" vertical="center"/>
    </xf>
    <xf numFmtId="0" fontId="19" fillId="2" borderId="42" xfId="0" applyFont="1" applyFill="1" applyBorder="1" applyAlignment="1">
      <alignment horizontal="center" wrapText="1"/>
    </xf>
    <xf numFmtId="0" fontId="17" fillId="0" borderId="0" xfId="0" applyFont="1"/>
    <xf numFmtId="165" fontId="19" fillId="0" borderId="38" xfId="1" quotePrefix="1" applyNumberFormat="1" applyFont="1" applyBorder="1" applyAlignment="1">
      <alignment horizontal="left" vertical="top"/>
    </xf>
    <xf numFmtId="165" fontId="19" fillId="0" borderId="71" xfId="1" applyNumberFormat="1" applyFont="1" applyBorder="1" applyAlignment="1">
      <alignment horizontal="left" vertical="top"/>
    </xf>
    <xf numFmtId="0" fontId="19" fillId="0" borderId="39" xfId="0" applyFont="1" applyBorder="1" applyAlignment="1">
      <alignment horizontal="right" vertical="top" wrapText="1"/>
    </xf>
    <xf numFmtId="165" fontId="19" fillId="0" borderId="72" xfId="1" quotePrefix="1" applyNumberFormat="1" applyFont="1" applyBorder="1" applyAlignment="1">
      <alignment horizontal="left" vertical="top"/>
    </xf>
    <xf numFmtId="0" fontId="19" fillId="0" borderId="74" xfId="0" applyFont="1" applyBorder="1" applyAlignment="1">
      <alignment horizontal="right" vertical="top" wrapText="1"/>
    </xf>
    <xf numFmtId="0" fontId="18" fillId="4" borderId="32" xfId="0" quotePrefix="1" applyFont="1" applyFill="1" applyBorder="1" applyAlignment="1">
      <alignment horizontal="center" vertical="center"/>
    </xf>
    <xf numFmtId="0" fontId="18" fillId="4" borderId="33" xfId="0" applyFont="1" applyFill="1" applyBorder="1" applyAlignment="1">
      <alignment vertical="center"/>
    </xf>
    <xf numFmtId="0" fontId="19" fillId="4" borderId="33" xfId="0" applyFont="1" applyFill="1" applyBorder="1" applyAlignment="1">
      <alignment horizontal="center" wrapText="1"/>
    </xf>
    <xf numFmtId="165" fontId="18" fillId="0" borderId="75" xfId="1" quotePrefix="1" applyNumberFormat="1" applyFont="1" applyBorder="1" applyAlignment="1">
      <alignment horizontal="left" vertical="top"/>
    </xf>
    <xf numFmtId="165" fontId="19" fillId="0" borderId="70" xfId="1" applyNumberFormat="1" applyFont="1" applyBorder="1" applyAlignment="1">
      <alignment horizontal="left" vertical="top"/>
    </xf>
    <xf numFmtId="0" fontId="19" fillId="0" borderId="70" xfId="0" applyFont="1" applyBorder="1" applyAlignment="1">
      <alignment vertical="top" wrapText="1"/>
    </xf>
    <xf numFmtId="0" fontId="19" fillId="0" borderId="6" xfId="0" applyFont="1" applyBorder="1" applyAlignment="1">
      <alignment horizontal="right" vertical="top" wrapText="1"/>
    </xf>
    <xf numFmtId="3" fontId="19" fillId="5" borderId="45" xfId="0" applyNumberFormat="1" applyFont="1" applyFill="1" applyBorder="1" applyAlignment="1" applyProtection="1">
      <alignment vertical="top"/>
      <protection locked="0"/>
    </xf>
    <xf numFmtId="165" fontId="19" fillId="0" borderId="24" xfId="1" quotePrefix="1" applyNumberFormat="1" applyFont="1" applyBorder="1" applyAlignment="1">
      <alignment horizontal="left" vertical="top"/>
    </xf>
    <xf numFmtId="165" fontId="19" fillId="0" borderId="69" xfId="1" applyNumberFormat="1" applyFont="1" applyBorder="1" applyAlignment="1">
      <alignment horizontal="left" vertical="top"/>
    </xf>
    <xf numFmtId="0" fontId="19" fillId="0" borderId="69" xfId="0" applyFont="1" applyBorder="1" applyAlignment="1">
      <alignment vertical="top" wrapText="1"/>
    </xf>
    <xf numFmtId="0" fontId="19" fillId="0" borderId="73" xfId="0" applyFont="1" applyBorder="1" applyAlignment="1">
      <alignment vertical="top" wrapText="1"/>
    </xf>
    <xf numFmtId="0" fontId="18" fillId="4" borderId="24" xfId="0" quotePrefix="1" applyFont="1" applyFill="1" applyBorder="1" applyAlignment="1">
      <alignment horizontal="center" vertical="center"/>
    </xf>
    <xf numFmtId="0" fontId="18" fillId="4" borderId="69" xfId="0" applyFont="1" applyFill="1" applyBorder="1" applyAlignment="1">
      <alignment vertical="center"/>
    </xf>
    <xf numFmtId="0" fontId="19" fillId="4" borderId="69" xfId="0" applyFont="1" applyFill="1" applyBorder="1" applyAlignment="1">
      <alignment horizontal="center" wrapText="1"/>
    </xf>
    <xf numFmtId="3" fontId="18" fillId="4" borderId="5" xfId="0" applyNumberFormat="1" applyFont="1" applyFill="1" applyBorder="1" applyAlignment="1">
      <alignment horizontal="right" wrapText="1"/>
    </xf>
    <xf numFmtId="0" fontId="19" fillId="0" borderId="76" xfId="0" applyFont="1" applyBorder="1" applyAlignment="1">
      <alignment horizontal="right" vertical="top" wrapText="1"/>
    </xf>
    <xf numFmtId="0" fontId="18" fillId="4" borderId="72" xfId="0" quotePrefix="1" applyFont="1" applyFill="1" applyBorder="1" applyAlignment="1">
      <alignment horizontal="center" vertical="center"/>
    </xf>
    <xf numFmtId="0" fontId="18" fillId="4" borderId="73" xfId="0" applyFont="1" applyFill="1" applyBorder="1" applyAlignment="1">
      <alignment vertical="center"/>
    </xf>
    <xf numFmtId="0" fontId="19" fillId="4" borderId="73" xfId="0" applyFont="1" applyFill="1" applyBorder="1" applyAlignment="1">
      <alignment horizontal="center" wrapText="1"/>
    </xf>
    <xf numFmtId="3" fontId="18" fillId="4" borderId="21" xfId="0" applyNumberFormat="1" applyFont="1" applyFill="1" applyBorder="1" applyAlignment="1">
      <alignment horizontal="right" wrapText="1"/>
    </xf>
    <xf numFmtId="3" fontId="18" fillId="4" borderId="34" xfId="0" applyNumberFormat="1" applyFont="1" applyFill="1" applyBorder="1" applyAlignment="1">
      <alignment horizontal="right" vertical="center" wrapText="1"/>
    </xf>
    <xf numFmtId="0" fontId="19" fillId="2" borderId="0" xfId="0" applyFont="1" applyFill="1" applyAlignment="1">
      <alignment horizontal="center" wrapText="1"/>
    </xf>
    <xf numFmtId="0" fontId="17" fillId="0" borderId="42" xfId="0" applyFont="1" applyBorder="1"/>
    <xf numFmtId="14" fontId="16" fillId="7" borderId="30" xfId="0" applyNumberFormat="1" applyFont="1" applyFill="1" applyBorder="1" applyAlignment="1" applyProtection="1">
      <alignment horizontal="center" vertical="top"/>
      <protection locked="0"/>
    </xf>
    <xf numFmtId="3" fontId="18" fillId="5" borderId="30" xfId="0" applyNumberFormat="1" applyFont="1" applyFill="1" applyBorder="1" applyAlignment="1" applyProtection="1">
      <alignment vertical="top"/>
      <protection locked="0"/>
    </xf>
    <xf numFmtId="0" fontId="13" fillId="2" borderId="0" xfId="0" quotePrefix="1" applyFont="1" applyFill="1"/>
    <xf numFmtId="3" fontId="18" fillId="4" borderId="30" xfId="0" applyNumberFormat="1" applyFont="1" applyFill="1" applyBorder="1" applyAlignment="1">
      <alignment horizontal="right" vertical="center" wrapText="1"/>
    </xf>
    <xf numFmtId="165" fontId="30" fillId="0" borderId="0" xfId="1" quotePrefix="1" applyNumberFormat="1" applyFont="1" applyAlignment="1">
      <alignment horizontal="left"/>
    </xf>
    <xf numFmtId="0" fontId="19" fillId="4" borderId="33" xfId="0" applyFont="1" applyFill="1" applyBorder="1" applyAlignment="1">
      <alignment horizontal="center" vertical="center" wrapText="1"/>
    </xf>
    <xf numFmtId="0" fontId="18" fillId="4" borderId="33" xfId="1" applyNumberFormat="1" applyFont="1" applyFill="1" applyBorder="1" applyAlignment="1">
      <alignment horizontal="left" vertical="center"/>
    </xf>
    <xf numFmtId="2" fontId="19" fillId="12" borderId="65" xfId="0" applyNumberFormat="1" applyFont="1" applyFill="1" applyBorder="1" applyAlignment="1" applyProtection="1">
      <alignment horizontal="center"/>
      <protection locked="0"/>
    </xf>
    <xf numFmtId="4" fontId="19" fillId="12" borderId="79" xfId="1" applyNumberFormat="1" applyFont="1" applyFill="1" applyBorder="1" applyAlignment="1">
      <alignment horizontal="right" vertical="center"/>
    </xf>
    <xf numFmtId="3" fontId="18" fillId="4" borderId="28" xfId="0" applyNumberFormat="1" applyFont="1" applyFill="1" applyBorder="1" applyAlignment="1">
      <alignment vertical="center"/>
    </xf>
    <xf numFmtId="0" fontId="19" fillId="8" borderId="7" xfId="0" applyFont="1" applyFill="1" applyBorder="1" applyAlignment="1">
      <alignment horizontal="right" vertical="center"/>
    </xf>
    <xf numFmtId="4" fontId="29" fillId="12" borderId="80" xfId="1" applyNumberFormat="1" applyFont="1" applyFill="1" applyBorder="1" applyAlignment="1">
      <alignment horizontal="right" vertical="center"/>
    </xf>
    <xf numFmtId="0" fontId="19" fillId="8" borderId="51" xfId="0" applyFont="1" applyFill="1" applyBorder="1" applyAlignment="1">
      <alignment vertical="center"/>
    </xf>
    <xf numFmtId="165" fontId="19" fillId="4" borderId="49" xfId="1" applyNumberFormat="1" applyFont="1" applyFill="1" applyBorder="1" applyAlignment="1">
      <alignment horizontal="center" vertical="top" wrapText="1"/>
    </xf>
    <xf numFmtId="0" fontId="19" fillId="6" borderId="44" xfId="0" applyFont="1" applyFill="1" applyBorder="1" applyAlignment="1">
      <alignment horizontal="center" wrapText="1"/>
    </xf>
    <xf numFmtId="0" fontId="18" fillId="6" borderId="52" xfId="0" applyFont="1" applyFill="1" applyBorder="1" applyAlignment="1">
      <alignment horizontal="center" wrapText="1"/>
    </xf>
    <xf numFmtId="0" fontId="18" fillId="6" borderId="53" xfId="0" applyFont="1" applyFill="1" applyBorder="1" applyAlignment="1">
      <alignment horizontal="center" vertical="top" wrapText="1"/>
    </xf>
    <xf numFmtId="0" fontId="18" fillId="6" borderId="53" xfId="0" applyFont="1" applyFill="1" applyBorder="1" applyAlignment="1">
      <alignment horizontal="center" wrapText="1"/>
    </xf>
    <xf numFmtId="4" fontId="18" fillId="6" borderId="43" xfId="1" applyNumberFormat="1" applyFont="1" applyFill="1" applyBorder="1" applyAlignment="1">
      <alignment horizontal="right" vertical="center"/>
    </xf>
    <xf numFmtId="0" fontId="60" fillId="0" borderId="0" xfId="0" applyFont="1"/>
    <xf numFmtId="4" fontId="19" fillId="6" borderId="30" xfId="1" applyNumberFormat="1" applyFont="1" applyFill="1" applyBorder="1" applyAlignment="1">
      <alignment vertical="center"/>
    </xf>
    <xf numFmtId="4" fontId="19" fillId="6" borderId="30" xfId="1" applyNumberFormat="1" applyFont="1" applyFill="1" applyBorder="1" applyAlignment="1">
      <alignment horizontal="right" vertical="center"/>
    </xf>
    <xf numFmtId="0" fontId="60" fillId="0" borderId="0" xfId="0" applyFont="1" applyAlignment="1">
      <alignment vertical="center"/>
    </xf>
    <xf numFmtId="4" fontId="19" fillId="6" borderId="35" xfId="1" applyNumberFormat="1" applyFont="1" applyFill="1" applyBorder="1" applyAlignment="1">
      <alignment vertical="center"/>
    </xf>
    <xf numFmtId="0" fontId="6" fillId="0" borderId="0" xfId="0" applyFont="1" applyAlignment="1">
      <alignment horizontal="center"/>
    </xf>
    <xf numFmtId="0" fontId="5" fillId="0" borderId="0" xfId="0" applyFont="1"/>
    <xf numFmtId="0" fontId="13" fillId="12" borderId="43" xfId="0" applyFont="1" applyFill="1" applyBorder="1" applyAlignment="1" applyProtection="1">
      <alignment horizontal="right"/>
      <protection locked="0"/>
    </xf>
    <xf numFmtId="4" fontId="4" fillId="8" borderId="1" xfId="0" applyNumberFormat="1" applyFont="1" applyFill="1" applyBorder="1"/>
    <xf numFmtId="0" fontId="19" fillId="12" borderId="35" xfId="0" applyFont="1" applyFill="1" applyBorder="1" applyAlignment="1">
      <alignment vertical="center"/>
    </xf>
    <xf numFmtId="165" fontId="19" fillId="0" borderId="73" xfId="1" applyNumberFormat="1" applyFont="1" applyBorder="1" applyAlignment="1">
      <alignment horizontal="left" vertical="top"/>
    </xf>
    <xf numFmtId="3" fontId="19" fillId="7" borderId="8" xfId="0" applyNumberFormat="1" applyFont="1" applyFill="1" applyBorder="1" applyAlignment="1" applyProtection="1">
      <alignment vertical="center"/>
      <protection locked="0"/>
    </xf>
    <xf numFmtId="3" fontId="19" fillId="7" borderId="25" xfId="0" applyNumberFormat="1" applyFont="1" applyFill="1" applyBorder="1" applyAlignment="1" applyProtection="1">
      <alignment vertical="center"/>
      <protection locked="0"/>
    </xf>
    <xf numFmtId="3" fontId="19" fillId="7" borderId="9" xfId="0" applyNumberFormat="1" applyFont="1" applyFill="1" applyBorder="1" applyAlignment="1" applyProtection="1">
      <alignment vertical="center"/>
      <protection locked="0"/>
    </xf>
    <xf numFmtId="0" fontId="62" fillId="0" borderId="0" xfId="0" applyFont="1"/>
    <xf numFmtId="165" fontId="59" fillId="0" borderId="0" xfId="3" applyNumberFormat="1" applyFont="1" applyFill="1" applyBorder="1" applyAlignment="1">
      <alignment horizontal="right" vertical="center"/>
    </xf>
    <xf numFmtId="4" fontId="4" fillId="0" borderId="0" xfId="0" applyNumberFormat="1" applyFont="1"/>
    <xf numFmtId="4" fontId="19" fillId="12" borderId="30" xfId="0" applyNumberFormat="1" applyFont="1" applyFill="1" applyBorder="1" applyAlignment="1">
      <alignment vertical="center"/>
    </xf>
    <xf numFmtId="4" fontId="19" fillId="12" borderId="30" xfId="1" applyNumberFormat="1" applyFont="1" applyFill="1" applyBorder="1" applyAlignment="1">
      <alignment vertical="center"/>
    </xf>
    <xf numFmtId="0" fontId="13" fillId="2" borderId="0" xfId="0" applyFont="1" applyFill="1" applyAlignment="1">
      <alignment horizontal="left"/>
    </xf>
    <xf numFmtId="3" fontId="13" fillId="9" borderId="30" xfId="0" applyNumberFormat="1" applyFont="1" applyFill="1" applyBorder="1" applyAlignment="1">
      <alignment horizontal="right" vertical="center" wrapText="1"/>
    </xf>
    <xf numFmtId="0" fontId="43" fillId="10" borderId="0" xfId="0" applyFont="1" applyFill="1" applyAlignment="1">
      <alignment vertical="top"/>
    </xf>
    <xf numFmtId="0" fontId="19" fillId="0" borderId="15" xfId="0" applyFont="1" applyBorder="1" applyAlignment="1">
      <alignment horizontal="center"/>
    </xf>
    <xf numFmtId="165" fontId="19" fillId="8" borderId="49" xfId="1" applyNumberFormat="1" applyFont="1" applyFill="1" applyBorder="1" applyAlignment="1">
      <alignment horizontal="center" wrapText="1"/>
    </xf>
    <xf numFmtId="0" fontId="22" fillId="10" borderId="0" xfId="0" applyFont="1" applyFill="1" applyAlignment="1">
      <alignment vertical="top"/>
    </xf>
    <xf numFmtId="0" fontId="22" fillId="10" borderId="0" xfId="0" applyFont="1" applyFill="1" applyAlignment="1">
      <alignment horizontal="right" vertical="top"/>
    </xf>
    <xf numFmtId="0" fontId="22" fillId="0" borderId="0" xfId="0" applyFont="1" applyAlignment="1">
      <alignment vertical="top"/>
    </xf>
    <xf numFmtId="0" fontId="19" fillId="8" borderId="43" xfId="0" applyFont="1" applyFill="1" applyBorder="1" applyAlignment="1">
      <alignment horizontal="right" vertical="center"/>
    </xf>
    <xf numFmtId="0" fontId="49" fillId="0" borderId="0" xfId="0" applyFont="1" applyAlignment="1">
      <alignment horizontal="right" wrapText="1"/>
    </xf>
    <xf numFmtId="4" fontId="12" fillId="0" borderId="0" xfId="0" applyNumberFormat="1" applyFont="1"/>
    <xf numFmtId="3" fontId="19" fillId="0" borderId="0" xfId="0" applyNumberFormat="1" applyFont="1" applyAlignment="1">
      <alignment horizontal="center" vertical="center"/>
    </xf>
    <xf numFmtId="3" fontId="39" fillId="0" borderId="0" xfId="0" applyNumberFormat="1" applyFont="1" applyAlignment="1">
      <alignment horizontal="center" vertical="center"/>
    </xf>
    <xf numFmtId="0" fontId="49" fillId="0" borderId="0" xfId="0" applyFont="1" applyAlignment="1">
      <alignment horizontal="right"/>
    </xf>
    <xf numFmtId="0" fontId="44" fillId="0" borderId="0" xfId="0" applyFont="1" applyAlignment="1">
      <alignment horizontal="right"/>
    </xf>
    <xf numFmtId="0" fontId="56" fillId="0" borderId="0" xfId="0" applyFont="1" applyAlignment="1">
      <alignment horizontal="right"/>
    </xf>
    <xf numFmtId="14" fontId="16" fillId="7" borderId="30" xfId="0" applyNumberFormat="1" applyFont="1" applyFill="1" applyBorder="1" applyAlignment="1" applyProtection="1">
      <alignment horizontal="center" vertical="center"/>
      <protection locked="0"/>
    </xf>
    <xf numFmtId="0" fontId="65" fillId="0" borderId="0" xfId="0" applyFont="1"/>
    <xf numFmtId="0" fontId="55" fillId="0" borderId="0" xfId="0" applyFont="1"/>
    <xf numFmtId="4" fontId="12" fillId="0" borderId="0" xfId="0" applyNumberFormat="1" applyFont="1" applyFill="1"/>
    <xf numFmtId="4" fontId="63" fillId="0" borderId="0" xfId="0" applyNumberFormat="1" applyFont="1" applyAlignment="1">
      <alignment horizontal="center" wrapText="1"/>
    </xf>
    <xf numFmtId="0" fontId="51" fillId="0" borderId="0" xfId="6" applyFont="1"/>
    <xf numFmtId="0" fontId="50" fillId="0" borderId="0" xfId="6" applyFont="1"/>
    <xf numFmtId="0" fontId="3" fillId="0" borderId="0" xfId="6"/>
    <xf numFmtId="0" fontId="3" fillId="0" borderId="0" xfId="6" applyAlignment="1">
      <alignment vertical="top" wrapText="1"/>
    </xf>
    <xf numFmtId="0" fontId="19" fillId="0" borderId="0" xfId="6" quotePrefix="1" applyFont="1" applyAlignment="1">
      <alignment vertical="top" wrapText="1"/>
    </xf>
    <xf numFmtId="0" fontId="39" fillId="0" borderId="0" xfId="6" applyFont="1" applyAlignment="1">
      <alignment vertical="top"/>
    </xf>
    <xf numFmtId="0" fontId="3" fillId="0" borderId="0" xfId="6" quotePrefix="1" applyAlignment="1">
      <alignment vertical="top" wrapText="1"/>
    </xf>
    <xf numFmtId="0" fontId="9" fillId="0" borderId="0" xfId="6" applyFont="1"/>
    <xf numFmtId="0" fontId="18" fillId="0" borderId="0" xfId="6" quotePrefix="1" applyFont="1" applyAlignment="1">
      <alignment vertical="top" wrapText="1"/>
    </xf>
    <xf numFmtId="0" fontId="3" fillId="0" borderId="0" xfId="6" applyAlignment="1">
      <alignment wrapText="1"/>
    </xf>
    <xf numFmtId="0" fontId="51" fillId="0" borderId="0" xfId="6" applyFont="1" applyAlignment="1">
      <alignment wrapText="1"/>
    </xf>
    <xf numFmtId="0" fontId="52" fillId="0" borderId="0" xfId="6" applyFont="1" applyAlignment="1">
      <alignment wrapText="1"/>
    </xf>
    <xf numFmtId="0" fontId="19" fillId="0" borderId="0" xfId="6" applyFont="1" applyAlignment="1">
      <alignment wrapText="1"/>
    </xf>
    <xf numFmtId="0" fontId="9" fillId="0" borderId="0" xfId="6" applyFont="1" applyAlignment="1">
      <alignment wrapText="1"/>
    </xf>
    <xf numFmtId="0" fontId="13" fillId="0" borderId="0" xfId="6" applyFont="1" applyAlignment="1">
      <alignment wrapText="1"/>
    </xf>
    <xf numFmtId="0" fontId="19" fillId="0" borderId="0" xfId="6" applyFont="1" applyAlignment="1">
      <alignment vertical="center" wrapText="1"/>
    </xf>
    <xf numFmtId="0" fontId="13" fillId="0" borderId="0" xfId="6" applyFont="1" applyAlignment="1">
      <alignment horizontal="justify" wrapText="1"/>
    </xf>
    <xf numFmtId="0" fontId="9" fillId="0" borderId="0" xfId="6" applyFont="1" applyAlignment="1">
      <alignment vertical="top" wrapText="1"/>
    </xf>
    <xf numFmtId="0" fontId="18" fillId="0" borderId="0" xfId="6" applyFont="1" applyAlignment="1">
      <alignment horizontal="justify" wrapText="1"/>
    </xf>
    <xf numFmtId="0" fontId="3" fillId="0" borderId="0" xfId="6" applyAlignment="1">
      <alignment vertical="center" wrapText="1"/>
    </xf>
    <xf numFmtId="0" fontId="39" fillId="0" borderId="0" xfId="6" applyFont="1" applyAlignment="1">
      <alignment vertical="top" wrapText="1"/>
    </xf>
    <xf numFmtId="0" fontId="61" fillId="0" borderId="0" xfId="6" applyFont="1" applyAlignment="1">
      <alignment wrapText="1"/>
    </xf>
    <xf numFmtId="0" fontId="61" fillId="0" borderId="0" xfId="6" applyFont="1"/>
    <xf numFmtId="0" fontId="9" fillId="0" borderId="0" xfId="6" applyFont="1" applyAlignment="1">
      <alignment vertical="center" wrapText="1"/>
    </xf>
    <xf numFmtId="0" fontId="19" fillId="0" borderId="0" xfId="6" applyFont="1" applyAlignment="1">
      <alignment vertical="top" wrapText="1"/>
    </xf>
    <xf numFmtId="0" fontId="53" fillId="0" borderId="0" xfId="6" applyFont="1" applyAlignment="1">
      <alignment wrapText="1"/>
    </xf>
    <xf numFmtId="0" fontId="50" fillId="0" borderId="0" xfId="6" applyFont="1" applyAlignment="1">
      <alignment vertical="center" wrapText="1"/>
    </xf>
    <xf numFmtId="0" fontId="61" fillId="0" borderId="0" xfId="6" applyFont="1" applyAlignment="1">
      <alignment vertical="center" wrapText="1"/>
    </xf>
    <xf numFmtId="0" fontId="61" fillId="0" borderId="0" xfId="6" applyFont="1" applyAlignment="1">
      <alignment horizontal="left" vertical="center" wrapText="1"/>
    </xf>
    <xf numFmtId="0" fontId="66" fillId="0" borderId="0" xfId="0" applyFont="1"/>
    <xf numFmtId="0" fontId="66" fillId="0" borderId="0" xfId="0" applyFont="1" applyAlignment="1">
      <alignment vertical="center"/>
    </xf>
    <xf numFmtId="0" fontId="13" fillId="2" borderId="0" xfId="0" applyFont="1" applyFill="1" applyAlignment="1">
      <alignment horizontal="left"/>
    </xf>
    <xf numFmtId="0" fontId="2" fillId="0" borderId="0" xfId="6" applyFont="1" applyAlignment="1">
      <alignment vertical="center" wrapText="1"/>
    </xf>
    <xf numFmtId="0" fontId="1" fillId="0" borderId="0" xfId="6" applyFont="1" applyAlignment="1">
      <alignment vertical="center" wrapText="1"/>
    </xf>
    <xf numFmtId="0" fontId="0" fillId="0" borderId="0" xfId="0" applyFill="1"/>
    <xf numFmtId="3" fontId="18" fillId="4" borderId="29" xfId="0" applyNumberFormat="1" applyFont="1" applyFill="1" applyBorder="1" applyAlignment="1">
      <alignment horizontal="right" wrapText="1"/>
    </xf>
    <xf numFmtId="3" fontId="19" fillId="5" borderId="1" xfId="0" applyNumberFormat="1" applyFont="1" applyFill="1" applyBorder="1" applyAlignment="1" applyProtection="1">
      <alignment vertical="top"/>
      <protection locked="0"/>
    </xf>
    <xf numFmtId="3" fontId="19" fillId="5" borderId="15" xfId="0" applyNumberFormat="1" applyFont="1" applyFill="1" applyBorder="1" applyAlignment="1" applyProtection="1">
      <alignment vertical="top"/>
      <protection locked="0"/>
    </xf>
    <xf numFmtId="3" fontId="19" fillId="5" borderId="44" xfId="0" applyNumberFormat="1" applyFont="1" applyFill="1" applyBorder="1" applyAlignment="1" applyProtection="1">
      <alignment vertical="top"/>
      <protection locked="0"/>
    </xf>
    <xf numFmtId="3" fontId="19" fillId="5" borderId="22" xfId="0" applyNumberFormat="1" applyFont="1" applyFill="1" applyBorder="1" applyAlignment="1" applyProtection="1">
      <alignment vertical="top"/>
      <protection locked="0"/>
    </xf>
    <xf numFmtId="3" fontId="19" fillId="7" borderId="16" xfId="0" applyNumberFormat="1" applyFont="1" applyFill="1" applyBorder="1" applyAlignment="1" applyProtection="1">
      <alignment vertical="center"/>
      <protection locked="0"/>
    </xf>
    <xf numFmtId="3" fontId="19" fillId="5" borderId="82" xfId="0" applyNumberFormat="1" applyFont="1" applyFill="1" applyBorder="1" applyAlignment="1" applyProtection="1">
      <alignment vertical="top"/>
      <protection locked="0"/>
    </xf>
    <xf numFmtId="3" fontId="19" fillId="5" borderId="83" xfId="0" applyNumberFormat="1" applyFont="1" applyFill="1" applyBorder="1" applyAlignment="1" applyProtection="1">
      <alignment vertical="top"/>
      <protection locked="0"/>
    </xf>
    <xf numFmtId="3" fontId="19" fillId="5" borderId="84" xfId="0" applyNumberFormat="1" applyFont="1" applyFill="1" applyBorder="1" applyAlignment="1" applyProtection="1">
      <alignment vertical="top"/>
      <protection locked="0"/>
    </xf>
    <xf numFmtId="3" fontId="19" fillId="5" borderId="85" xfId="0" applyNumberFormat="1" applyFont="1" applyFill="1" applyBorder="1" applyAlignment="1" applyProtection="1">
      <alignment vertical="top"/>
      <protection locked="0"/>
    </xf>
    <xf numFmtId="3" fontId="19" fillId="5" borderId="4" xfId="0" applyNumberFormat="1" applyFont="1" applyFill="1" applyBorder="1" applyAlignment="1" applyProtection="1">
      <alignment vertical="top"/>
      <protection locked="0"/>
    </xf>
    <xf numFmtId="3" fontId="19" fillId="5" borderId="86" xfId="0" applyNumberFormat="1" applyFont="1" applyFill="1" applyBorder="1" applyAlignment="1" applyProtection="1">
      <alignment vertical="center"/>
      <protection locked="0"/>
    </xf>
    <xf numFmtId="3" fontId="18" fillId="4" borderId="26" xfId="0" applyNumberFormat="1" applyFont="1" applyFill="1" applyBorder="1" applyAlignment="1">
      <alignment horizontal="right" vertical="center"/>
    </xf>
    <xf numFmtId="3" fontId="13" fillId="9" borderId="30" xfId="0" applyNumberFormat="1" applyFont="1" applyFill="1" applyBorder="1" applyAlignment="1">
      <alignment vertical="center"/>
    </xf>
    <xf numFmtId="0" fontId="13" fillId="2" borderId="0" xfId="0" applyFont="1" applyFill="1" applyAlignment="1">
      <alignment wrapText="1"/>
    </xf>
    <xf numFmtId="0" fontId="9" fillId="7" borderId="8" xfId="0" applyFont="1" applyFill="1" applyBorder="1" applyAlignment="1" applyProtection="1">
      <alignment horizontal="left" vertical="top" wrapText="1"/>
      <protection locked="0"/>
    </xf>
    <xf numFmtId="0" fontId="9" fillId="7" borderId="71" xfId="0" applyFont="1" applyFill="1" applyBorder="1" applyAlignment="1" applyProtection="1">
      <alignment horizontal="left" vertical="top" wrapText="1"/>
      <protection locked="0"/>
    </xf>
    <xf numFmtId="0" fontId="9" fillId="7" borderId="10" xfId="0" applyFont="1" applyFill="1" applyBorder="1" applyAlignment="1" applyProtection="1">
      <alignment horizontal="left" vertical="top" wrapText="1"/>
      <protection locked="0"/>
    </xf>
    <xf numFmtId="0" fontId="9" fillId="7" borderId="16" xfId="0" applyFont="1" applyFill="1" applyBorder="1" applyAlignment="1" applyProtection="1">
      <alignment horizontal="left" vertical="top" wrapText="1"/>
      <protection locked="0"/>
    </xf>
    <xf numFmtId="0" fontId="9" fillId="7" borderId="81" xfId="0" applyFont="1" applyFill="1" applyBorder="1" applyAlignment="1" applyProtection="1">
      <alignment horizontal="left" vertical="top" wrapText="1"/>
      <protection locked="0"/>
    </xf>
    <xf numFmtId="0" fontId="9" fillId="7" borderId="17" xfId="0" applyFont="1" applyFill="1" applyBorder="1" applyAlignment="1" applyProtection="1">
      <alignment horizontal="left" vertical="top" wrapText="1"/>
      <protection locked="0"/>
    </xf>
    <xf numFmtId="0" fontId="19" fillId="7" borderId="34" xfId="0" applyFont="1" applyFill="1" applyBorder="1" applyAlignment="1" applyProtection="1">
      <alignment horizontal="left" vertical="top" wrapText="1"/>
      <protection locked="0"/>
    </xf>
    <xf numFmtId="0" fontId="19" fillId="7" borderId="33" xfId="0" applyFont="1" applyFill="1" applyBorder="1" applyAlignment="1" applyProtection="1">
      <alignment horizontal="left" vertical="top" wrapText="1"/>
      <protection locked="0"/>
    </xf>
    <xf numFmtId="0" fontId="19" fillId="7" borderId="36" xfId="0" applyFont="1" applyFill="1" applyBorder="1" applyAlignment="1" applyProtection="1">
      <alignment horizontal="left" vertical="top" wrapText="1"/>
      <protection locked="0"/>
    </xf>
    <xf numFmtId="165" fontId="18" fillId="4" borderId="32" xfId="1" applyNumberFormat="1" applyFont="1" applyFill="1" applyBorder="1" applyAlignment="1">
      <alignment horizontal="left" vertical="center"/>
    </xf>
    <xf numFmtId="165" fontId="18" fillId="4" borderId="33" xfId="1" applyNumberFormat="1" applyFont="1" applyFill="1" applyBorder="1" applyAlignment="1">
      <alignment horizontal="left" vertical="center"/>
    </xf>
    <xf numFmtId="0" fontId="37" fillId="13" borderId="0" xfId="0" applyFont="1" applyFill="1" applyAlignment="1">
      <alignment horizontal="left" vertical="top"/>
    </xf>
    <xf numFmtId="0" fontId="19" fillId="4" borderId="34" xfId="0" applyFont="1" applyFill="1" applyBorder="1" applyAlignment="1">
      <alignment horizontal="center"/>
    </xf>
    <xf numFmtId="0" fontId="19" fillId="4" borderId="33" xfId="0" applyFont="1" applyFill="1" applyBorder="1" applyAlignment="1">
      <alignment horizontal="center"/>
    </xf>
    <xf numFmtId="0" fontId="19" fillId="4" borderId="36" xfId="0" applyFont="1" applyFill="1" applyBorder="1" applyAlignment="1">
      <alignment horizontal="center"/>
    </xf>
    <xf numFmtId="0" fontId="19" fillId="8" borderId="32" xfId="0" applyFont="1" applyFill="1" applyBorder="1" applyAlignment="1">
      <alignment horizontal="right" vertical="center"/>
    </xf>
    <xf numFmtId="0" fontId="19" fillId="8" borderId="36" xfId="0" applyFont="1" applyFill="1" applyBorder="1" applyAlignment="1">
      <alignment horizontal="right" vertical="center"/>
    </xf>
    <xf numFmtId="165" fontId="18" fillId="4" borderId="32" xfId="1" applyNumberFormat="1" applyFont="1" applyFill="1" applyBorder="1" applyAlignment="1">
      <alignment horizontal="left" vertical="top"/>
    </xf>
    <xf numFmtId="165" fontId="18" fillId="4" borderId="33" xfId="1" applyNumberFormat="1" applyFont="1" applyFill="1" applyBorder="1" applyAlignment="1">
      <alignment horizontal="left" vertical="top"/>
    </xf>
    <xf numFmtId="165" fontId="18" fillId="4" borderId="35" xfId="1" applyNumberFormat="1" applyFont="1" applyFill="1" applyBorder="1" applyAlignment="1">
      <alignment horizontal="left" vertical="top"/>
    </xf>
    <xf numFmtId="165" fontId="19" fillId="7" borderId="77" xfId="1" applyNumberFormat="1" applyFont="1" applyFill="1" applyBorder="1" applyAlignment="1" applyProtection="1">
      <alignment vertical="center"/>
      <protection locked="0"/>
    </xf>
    <xf numFmtId="165" fontId="19" fillId="7" borderId="37" xfId="1" applyNumberFormat="1" applyFont="1" applyFill="1" applyBorder="1" applyAlignment="1" applyProtection="1">
      <alignment vertical="center"/>
      <protection locked="0"/>
    </xf>
    <xf numFmtId="165" fontId="19" fillId="7" borderId="55" xfId="1" applyNumberFormat="1" applyFont="1" applyFill="1" applyBorder="1" applyAlignment="1" applyProtection="1">
      <alignment vertical="center"/>
      <protection locked="0"/>
    </xf>
    <xf numFmtId="165" fontId="19" fillId="7" borderId="40" xfId="1" applyNumberFormat="1" applyFont="1" applyFill="1" applyBorder="1" applyAlignment="1" applyProtection="1">
      <alignment vertical="center"/>
      <protection locked="0"/>
    </xf>
    <xf numFmtId="165" fontId="19" fillId="7" borderId="81" xfId="1" applyNumberFormat="1" applyFont="1" applyFill="1" applyBorder="1" applyAlignment="1" applyProtection="1">
      <alignment vertical="center"/>
      <protection locked="0"/>
    </xf>
    <xf numFmtId="165" fontId="19" fillId="7" borderId="41" xfId="1" applyNumberFormat="1" applyFont="1" applyFill="1" applyBorder="1" applyAlignment="1" applyProtection="1">
      <alignment vertical="center"/>
      <protection locked="0"/>
    </xf>
    <xf numFmtId="0" fontId="13" fillId="4" borderId="32" xfId="0" applyFont="1" applyFill="1" applyBorder="1" applyAlignment="1">
      <alignment vertical="center"/>
    </xf>
    <xf numFmtId="0" fontId="13" fillId="4" borderId="33" xfId="0" applyFont="1" applyFill="1" applyBorder="1" applyAlignment="1">
      <alignment vertical="center"/>
    </xf>
    <xf numFmtId="165" fontId="59" fillId="4" borderId="5" xfId="3" applyNumberFormat="1" applyFont="1" applyFill="1" applyBorder="1" applyAlignment="1">
      <alignment horizontal="right" vertical="center"/>
    </xf>
    <xf numFmtId="165" fontId="59" fillId="4" borderId="6" xfId="3" applyNumberFormat="1" applyFont="1" applyFill="1" applyBorder="1" applyAlignment="1">
      <alignment horizontal="right" vertical="center"/>
    </xf>
    <xf numFmtId="0" fontId="13" fillId="2" borderId="0" xfId="0" applyFont="1" applyFill="1" applyAlignment="1">
      <alignment horizontal="left"/>
    </xf>
    <xf numFmtId="0" fontId="19" fillId="4" borderId="77" xfId="0" applyFont="1" applyFill="1" applyBorder="1" applyAlignment="1">
      <alignment horizontal="center" vertical="center"/>
    </xf>
    <xf numFmtId="0" fontId="19" fillId="4" borderId="55" xfId="0" applyFont="1" applyFill="1" applyBorder="1" applyAlignment="1">
      <alignment horizontal="center" vertical="center"/>
    </xf>
    <xf numFmtId="0" fontId="19" fillId="4" borderId="78"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32" xfId="0" applyFont="1" applyFill="1" applyBorder="1" applyAlignment="1">
      <alignment horizontal="left" vertical="center"/>
    </xf>
    <xf numFmtId="0" fontId="19" fillId="4" borderId="36" xfId="0" applyFont="1" applyFill="1" applyBorder="1" applyAlignment="1">
      <alignment horizontal="left" vertical="center"/>
    </xf>
    <xf numFmtId="0" fontId="19" fillId="4" borderId="32" xfId="0" applyFont="1" applyFill="1" applyBorder="1" applyAlignment="1">
      <alignment horizontal="right" vertical="center"/>
    </xf>
    <xf numFmtId="0" fontId="19" fillId="4" borderId="35" xfId="0" applyFont="1" applyFill="1" applyBorder="1" applyAlignment="1">
      <alignment horizontal="right" vertical="center"/>
    </xf>
    <xf numFmtId="165" fontId="59" fillId="4" borderId="38" xfId="3" applyNumberFormat="1" applyFont="1" applyFill="1" applyBorder="1" applyAlignment="1">
      <alignment horizontal="right" vertical="top"/>
    </xf>
    <xf numFmtId="165" fontId="59" fillId="4" borderId="39" xfId="3" applyNumberFormat="1" applyFont="1" applyFill="1" applyBorder="1" applyAlignment="1">
      <alignment horizontal="right" vertical="top"/>
    </xf>
    <xf numFmtId="0" fontId="40" fillId="8" borderId="27" xfId="0" applyFont="1" applyFill="1" applyBorder="1" applyAlignment="1">
      <alignment horizontal="right"/>
    </xf>
    <xf numFmtId="0" fontId="40" fillId="8" borderId="59" xfId="0" applyFont="1" applyFill="1" applyBorder="1" applyAlignment="1">
      <alignment horizontal="right"/>
    </xf>
    <xf numFmtId="0" fontId="19" fillId="4" borderId="35" xfId="0" applyFont="1" applyFill="1" applyBorder="1" applyAlignment="1">
      <alignment horizontal="left" vertical="center"/>
    </xf>
    <xf numFmtId="0" fontId="0" fillId="8" borderId="77" xfId="0" applyFill="1" applyBorder="1" applyAlignment="1">
      <alignment horizontal="center"/>
    </xf>
    <xf numFmtId="0" fontId="0" fillId="8" borderId="55" xfId="0" applyFill="1" applyBorder="1" applyAlignment="1">
      <alignment horizontal="center"/>
    </xf>
    <xf numFmtId="0" fontId="0" fillId="8" borderId="78" xfId="0" applyFill="1" applyBorder="1" applyAlignment="1">
      <alignment horizontal="center"/>
    </xf>
    <xf numFmtId="0" fontId="0" fillId="8" borderId="4" xfId="0" applyFill="1" applyBorder="1" applyAlignment="1">
      <alignment horizontal="center"/>
    </xf>
    <xf numFmtId="0" fontId="0" fillId="8" borderId="27" xfId="0" applyFill="1" applyBorder="1" applyAlignment="1">
      <alignment horizontal="center"/>
    </xf>
    <xf numFmtId="0" fontId="0" fillId="8" borderId="59" xfId="0" applyFill="1" applyBorder="1" applyAlignment="1">
      <alignment horizontal="center"/>
    </xf>
    <xf numFmtId="0" fontId="40" fillId="8" borderId="8" xfId="0" applyFont="1" applyFill="1" applyBorder="1" applyAlignment="1">
      <alignment horizontal="right"/>
    </xf>
    <xf numFmtId="0" fontId="40" fillId="8" borderId="39" xfId="0" applyFont="1" applyFill="1" applyBorder="1" applyAlignment="1">
      <alignment horizontal="right"/>
    </xf>
    <xf numFmtId="0" fontId="19" fillId="0" borderId="16" xfId="0" applyFont="1" applyBorder="1" applyAlignment="1">
      <alignment horizontal="center"/>
    </xf>
    <xf numFmtId="0" fontId="19" fillId="0" borderId="41" xfId="0" applyFont="1" applyBorder="1" applyAlignment="1">
      <alignment horizontal="center"/>
    </xf>
    <xf numFmtId="0" fontId="9" fillId="7" borderId="34" xfId="0" applyFont="1" applyFill="1" applyBorder="1" applyAlignment="1" applyProtection="1">
      <alignment horizontal="left" vertical="top" wrapText="1"/>
      <protection locked="0"/>
    </xf>
    <xf numFmtId="0" fontId="9" fillId="7" borderId="33" xfId="0" applyFont="1" applyFill="1" applyBorder="1" applyAlignment="1" applyProtection="1">
      <alignment horizontal="left" vertical="top" wrapText="1"/>
      <protection locked="0"/>
    </xf>
    <xf numFmtId="0" fontId="9" fillId="7" borderId="36" xfId="0" applyFont="1" applyFill="1" applyBorder="1" applyAlignment="1" applyProtection="1">
      <alignment horizontal="left" vertical="top" wrapText="1"/>
      <protection locked="0"/>
    </xf>
    <xf numFmtId="165" fontId="19" fillId="0" borderId="73" xfId="1" applyNumberFormat="1" applyFont="1" applyBorder="1" applyAlignment="1">
      <alignment horizontal="left" vertical="top"/>
    </xf>
    <xf numFmtId="0" fontId="19" fillId="7" borderId="8" xfId="0" applyFont="1" applyFill="1" applyBorder="1" applyAlignment="1" applyProtection="1">
      <alignment horizontal="left" vertical="top" wrapText="1"/>
      <protection locked="0"/>
    </xf>
    <xf numFmtId="0" fontId="19" fillId="7" borderId="71" xfId="0" applyFont="1" applyFill="1" applyBorder="1" applyAlignment="1" applyProtection="1">
      <alignment horizontal="left" vertical="top" wrapText="1"/>
      <protection locked="0"/>
    </xf>
    <xf numFmtId="0" fontId="19" fillId="7" borderId="10" xfId="0" applyFont="1" applyFill="1" applyBorder="1" applyAlignment="1" applyProtection="1">
      <alignment horizontal="left" vertical="top" wrapText="1"/>
      <protection locked="0"/>
    </xf>
    <xf numFmtId="0" fontId="19" fillId="7" borderId="16" xfId="0" applyFont="1" applyFill="1" applyBorder="1" applyAlignment="1" applyProtection="1">
      <alignment horizontal="left" vertical="top" wrapText="1"/>
      <protection locked="0"/>
    </xf>
    <xf numFmtId="0" fontId="19" fillId="7" borderId="81" xfId="0" applyFont="1" applyFill="1" applyBorder="1" applyAlignment="1" applyProtection="1">
      <alignment horizontal="left" vertical="top" wrapText="1"/>
      <protection locked="0"/>
    </xf>
    <xf numFmtId="0" fontId="19" fillId="7" borderId="17" xfId="0" applyFont="1" applyFill="1" applyBorder="1" applyAlignment="1" applyProtection="1">
      <alignment horizontal="left" vertical="top" wrapText="1"/>
      <protection locked="0"/>
    </xf>
    <xf numFmtId="0" fontId="19" fillId="7" borderId="5" xfId="0" applyFont="1" applyFill="1" applyBorder="1" applyAlignment="1" applyProtection="1">
      <alignment horizontal="left" vertical="top" wrapText="1"/>
      <protection locked="0"/>
    </xf>
    <xf numFmtId="0" fontId="19" fillId="7" borderId="69" xfId="0" applyFont="1" applyFill="1" applyBorder="1" applyAlignment="1" applyProtection="1">
      <alignment horizontal="left" vertical="top" wrapText="1"/>
      <protection locked="0"/>
    </xf>
    <xf numFmtId="0" fontId="19" fillId="7" borderId="12" xfId="0" applyFont="1" applyFill="1" applyBorder="1" applyAlignment="1" applyProtection="1">
      <alignment horizontal="left" vertical="top" wrapText="1"/>
      <protection locked="0"/>
    </xf>
    <xf numFmtId="165" fontId="13" fillId="4" borderId="32" xfId="1" applyNumberFormat="1" applyFont="1" applyFill="1" applyBorder="1" applyAlignment="1">
      <alignment horizontal="left" vertical="center"/>
    </xf>
    <xf numFmtId="165" fontId="13" fillId="4" borderId="35" xfId="1" applyNumberFormat="1" applyFont="1" applyFill="1" applyBorder="1" applyAlignment="1">
      <alignment horizontal="left" vertical="center"/>
    </xf>
    <xf numFmtId="3" fontId="19" fillId="6" borderId="34" xfId="0" applyNumberFormat="1" applyFont="1" applyFill="1" applyBorder="1" applyAlignment="1">
      <alignment horizontal="left" vertical="center"/>
    </xf>
    <xf numFmtId="3" fontId="19" fillId="6" borderId="33" xfId="0" applyNumberFormat="1" applyFont="1" applyFill="1" applyBorder="1" applyAlignment="1">
      <alignment horizontal="left" vertical="center"/>
    </xf>
    <xf numFmtId="3" fontId="19" fillId="6" borderId="36" xfId="0" applyNumberFormat="1" applyFont="1" applyFill="1" applyBorder="1" applyAlignment="1">
      <alignment horizontal="left" vertical="center"/>
    </xf>
    <xf numFmtId="0" fontId="19" fillId="4" borderId="7" xfId="0" applyFont="1" applyFill="1" applyBorder="1" applyAlignment="1">
      <alignment horizontal="left" vertical="center"/>
    </xf>
    <xf numFmtId="0" fontId="19" fillId="4" borderId="48" xfId="0" applyFont="1" applyFill="1" applyBorder="1" applyAlignment="1">
      <alignment horizontal="left" vertical="center"/>
    </xf>
    <xf numFmtId="3" fontId="19" fillId="0" borderId="37" xfId="0" applyNumberFormat="1" applyFont="1" applyBorder="1" applyAlignment="1">
      <alignment horizontal="left" vertical="top" wrapText="1"/>
    </xf>
    <xf numFmtId="165" fontId="18" fillId="0" borderId="0" xfId="3" applyNumberFormat="1" applyFont="1" applyFill="1" applyAlignment="1">
      <alignment horizontal="right" vertical="center" wrapText="1"/>
    </xf>
    <xf numFmtId="0" fontId="22" fillId="0" borderId="0" xfId="0" applyFont="1" applyAlignment="1">
      <alignment horizontal="right" vertical="center" wrapText="1"/>
    </xf>
    <xf numFmtId="3" fontId="9" fillId="0" borderId="44" xfId="0" applyNumberFormat="1" applyFont="1" applyBorder="1" applyAlignment="1">
      <alignment horizontal="left" vertical="center"/>
    </xf>
    <xf numFmtId="3" fontId="9" fillId="0" borderId="0" xfId="0" applyNumberFormat="1" applyFont="1" applyAlignment="1">
      <alignment horizontal="left" vertical="center"/>
    </xf>
    <xf numFmtId="165" fontId="33" fillId="0" borderId="0" xfId="3" applyNumberFormat="1" applyFont="1" applyFill="1" applyAlignment="1">
      <alignment horizontal="right" vertical="center" wrapText="1"/>
    </xf>
    <xf numFmtId="0" fontId="11" fillId="0" borderId="0" xfId="0" applyFont="1" applyAlignment="1">
      <alignment horizontal="right" vertical="center" wrapText="1"/>
    </xf>
    <xf numFmtId="165" fontId="19" fillId="7" borderId="40" xfId="1" applyNumberFormat="1" applyFont="1" applyFill="1" applyBorder="1" applyAlignment="1" applyProtection="1">
      <alignment horizontal="left" vertical="center"/>
      <protection locked="0"/>
    </xf>
    <xf numFmtId="165" fontId="19" fillId="7" borderId="41" xfId="1" applyNumberFormat="1" applyFont="1" applyFill="1" applyBorder="1" applyAlignment="1" applyProtection="1">
      <alignment horizontal="left" vertical="center"/>
      <protection locked="0"/>
    </xf>
    <xf numFmtId="165" fontId="18" fillId="4" borderId="27" xfId="1" quotePrefix="1" applyNumberFormat="1" applyFont="1" applyFill="1" applyBorder="1" applyAlignment="1">
      <alignment horizontal="left" vertical="center"/>
    </xf>
    <xf numFmtId="165" fontId="18" fillId="4" borderId="59" xfId="1" applyNumberFormat="1" applyFont="1" applyFill="1" applyBorder="1" applyAlignment="1">
      <alignment horizontal="left" vertical="center"/>
    </xf>
    <xf numFmtId="3" fontId="19" fillId="4" borderId="29" xfId="0" applyNumberFormat="1" applyFont="1" applyFill="1" applyBorder="1" applyAlignment="1">
      <alignment horizontal="left" vertical="center"/>
    </xf>
    <xf numFmtId="3" fontId="19" fillId="4" borderId="42" xfId="0" applyNumberFormat="1" applyFont="1" applyFill="1" applyBorder="1" applyAlignment="1">
      <alignment horizontal="left" vertical="center"/>
    </xf>
    <xf numFmtId="3" fontId="19" fillId="4" borderId="31" xfId="0" applyNumberFormat="1" applyFont="1" applyFill="1" applyBorder="1" applyAlignment="1">
      <alignment horizontal="left" vertical="center"/>
    </xf>
    <xf numFmtId="165" fontId="19" fillId="7" borderId="38" xfId="1" applyNumberFormat="1" applyFont="1" applyFill="1" applyBorder="1" applyAlignment="1" applyProtection="1">
      <alignment vertical="center"/>
      <protection locked="0"/>
    </xf>
    <xf numFmtId="165" fontId="19" fillId="7" borderId="39" xfId="1" applyNumberFormat="1" applyFont="1" applyFill="1" applyBorder="1" applyAlignment="1" applyProtection="1">
      <alignment vertical="center"/>
      <protection locked="0"/>
    </xf>
    <xf numFmtId="0" fontId="19" fillId="15" borderId="16" xfId="0" applyFont="1" applyFill="1" applyBorder="1" applyAlignment="1" applyProtection="1">
      <alignment horizontal="left" vertical="top" wrapText="1"/>
      <protection locked="0"/>
    </xf>
    <xf numFmtId="0" fontId="19" fillId="15" borderId="17" xfId="0" applyFont="1" applyFill="1" applyBorder="1" applyAlignment="1" applyProtection="1">
      <alignment horizontal="left" vertical="top" wrapText="1"/>
      <protection locked="0"/>
    </xf>
    <xf numFmtId="164" fontId="18" fillId="15" borderId="34" xfId="1" applyFont="1" applyFill="1" applyBorder="1" applyAlignment="1">
      <alignment horizontal="right" vertical="center"/>
    </xf>
    <xf numFmtId="164" fontId="18" fillId="15" borderId="36" xfId="1" applyFont="1" applyFill="1" applyBorder="1" applyAlignment="1">
      <alignment horizontal="right" vertical="center"/>
    </xf>
    <xf numFmtId="3" fontId="19" fillId="4" borderId="34" xfId="0" applyNumberFormat="1" applyFont="1" applyFill="1" applyBorder="1" applyAlignment="1">
      <alignment horizontal="left" vertical="center"/>
    </xf>
    <xf numFmtId="3" fontId="19" fillId="4" borderId="33" xfId="0" applyNumberFormat="1" applyFont="1" applyFill="1" applyBorder="1" applyAlignment="1">
      <alignment horizontal="left" vertical="center"/>
    </xf>
    <xf numFmtId="3" fontId="19" fillId="4" borderId="36" xfId="0" applyNumberFormat="1" applyFont="1" applyFill="1" applyBorder="1" applyAlignment="1">
      <alignment horizontal="left" vertical="center"/>
    </xf>
    <xf numFmtId="0" fontId="9" fillId="7" borderId="5" xfId="0" applyFont="1" applyFill="1" applyBorder="1" applyAlignment="1" applyProtection="1">
      <alignment horizontal="left" vertical="top" wrapText="1"/>
      <protection locked="0"/>
    </xf>
    <xf numFmtId="165" fontId="18" fillId="4" borderId="7" xfId="1" applyNumberFormat="1" applyFont="1" applyFill="1" applyBorder="1" applyAlignment="1">
      <alignment horizontal="left" vertical="center"/>
    </xf>
    <xf numFmtId="0" fontId="19" fillId="0" borderId="11" xfId="0" applyFont="1" applyBorder="1" applyAlignment="1">
      <alignment horizontal="left" vertical="center"/>
    </xf>
    <xf numFmtId="165" fontId="18" fillId="4" borderId="8" xfId="1" applyNumberFormat="1" applyFont="1" applyFill="1" applyBorder="1" applyAlignment="1">
      <alignment horizontal="left" vertical="center"/>
    </xf>
    <xf numFmtId="0" fontId="11" fillId="0" borderId="10" xfId="0" applyFont="1" applyBorder="1"/>
    <xf numFmtId="165" fontId="23" fillId="4" borderId="5" xfId="1" applyNumberFormat="1" applyFont="1" applyFill="1" applyBorder="1" applyAlignment="1">
      <alignment horizontal="left" wrapText="1"/>
    </xf>
    <xf numFmtId="0" fontId="11" fillId="0" borderId="12" xfId="0" applyFont="1" applyBorder="1" applyAlignment="1">
      <alignment horizontal="left"/>
    </xf>
    <xf numFmtId="0" fontId="19" fillId="7" borderId="16" xfId="0" applyFont="1" applyFill="1" applyBorder="1" applyAlignment="1" applyProtection="1">
      <alignment horizontal="left" vertical="center" wrapText="1"/>
      <protection locked="0"/>
    </xf>
    <xf numFmtId="0" fontId="19" fillId="7" borderId="17" xfId="0" applyFont="1" applyFill="1" applyBorder="1" applyAlignment="1" applyProtection="1">
      <alignment horizontal="left" vertical="center" wrapText="1"/>
      <protection locked="0"/>
    </xf>
    <xf numFmtId="165" fontId="23" fillId="4" borderId="8" xfId="1" applyNumberFormat="1" applyFont="1" applyFill="1" applyBorder="1" applyAlignment="1">
      <alignment horizontal="left" wrapText="1"/>
    </xf>
    <xf numFmtId="0" fontId="11" fillId="0" borderId="10" xfId="0" applyFont="1" applyBorder="1" applyAlignment="1">
      <alignment horizontal="left"/>
    </xf>
  </cellXfs>
  <cellStyles count="7">
    <cellStyle name="Komma 2" xfId="3" xr:uid="{C93B6768-95BF-42D6-94D5-C31DB1D1010C}"/>
    <cellStyle name="Milliers" xfId="1" builtinId="3"/>
    <cellStyle name="Normal" xfId="0" builtinId="0"/>
    <cellStyle name="Normal 2" xfId="4" xr:uid="{7B843327-4C24-4E7F-BD6C-9960167A880B}"/>
    <cellStyle name="Normal 2 2" xfId="6" xr:uid="{9DD793AD-7377-4FEE-9DA4-DA5B4AF1E592}"/>
    <cellStyle name="Normale 2" xfId="5" xr:uid="{1ECDCE3A-27A7-4841-A9D6-ECC3F70B9F96}"/>
    <cellStyle name="Pourcentage" xfId="2" builtinId="5"/>
  </cellStyles>
  <dxfs count="213">
    <dxf>
      <font>
        <condense val="0"/>
        <extend val="0"/>
        <color indexed="8"/>
      </font>
    </dxf>
    <dxf>
      <font>
        <condense val="0"/>
        <extend val="0"/>
        <color indexed="8"/>
      </font>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ont>
        <condense val="0"/>
        <extend val="0"/>
        <color indexed="8"/>
      </font>
    </dxf>
    <dxf>
      <fill>
        <patternFill patternType="lightUp">
          <bgColor auto="1"/>
        </patternFill>
      </fill>
    </dxf>
    <dxf>
      <fill>
        <patternFill>
          <bgColor rgb="FFFF0000"/>
        </patternFill>
      </fill>
    </dxf>
    <dxf>
      <font>
        <b val="0"/>
        <i val="0"/>
        <color theme="0" tint="-0.24994659260841701"/>
      </font>
    </dxf>
    <dxf>
      <font>
        <condense val="0"/>
        <extend val="0"/>
        <color indexed="8"/>
      </font>
    </dxf>
    <dxf>
      <font>
        <condense val="0"/>
        <extend val="0"/>
        <color indexed="8"/>
      </font>
    </dxf>
    <dxf>
      <font>
        <b val="0"/>
        <i val="0"/>
        <color theme="0" tint="-0.14996795556505021"/>
      </font>
    </dxf>
    <dxf>
      <fill>
        <patternFill patternType="lightUp">
          <bgColor auto="1"/>
        </patternFill>
      </fill>
    </dxf>
    <dxf>
      <fill>
        <patternFill>
          <bgColor rgb="FFFF0000"/>
        </patternFill>
      </fill>
    </dxf>
    <dxf>
      <font>
        <b val="0"/>
        <i val="0"/>
        <color theme="0" tint="-0.24994659260841701"/>
      </font>
    </dxf>
    <dxf>
      <font>
        <condense val="0"/>
        <extend val="0"/>
        <color indexed="8"/>
      </font>
    </dxf>
    <dxf>
      <font>
        <condense val="0"/>
        <extend val="0"/>
        <color indexed="8"/>
      </font>
    </dxf>
    <dxf>
      <font>
        <b val="0"/>
        <i val="0"/>
        <color theme="0" tint="-0.14996795556505021"/>
      </font>
    </dxf>
    <dxf>
      <font>
        <condense val="0"/>
        <extend val="0"/>
        <color indexed="8"/>
      </font>
    </dxf>
    <dxf>
      <font>
        <condense val="0"/>
        <extend val="0"/>
        <color indexed="8"/>
      </font>
    </dxf>
    <dxf>
      <fill>
        <patternFill patternType="lightUp">
          <bgColor auto="1"/>
        </patternFill>
      </fill>
    </dxf>
    <dxf>
      <fill>
        <patternFill>
          <bgColor rgb="FFFF0000"/>
        </patternFill>
      </fill>
    </dxf>
    <dxf>
      <font>
        <b val="0"/>
        <i val="0"/>
        <color theme="0" tint="-0.24994659260841701"/>
      </font>
    </dxf>
    <dxf>
      <font>
        <condense val="0"/>
        <extend val="0"/>
        <color indexed="8"/>
      </font>
    </dxf>
    <dxf>
      <font>
        <condense val="0"/>
        <extend val="0"/>
        <color indexed="8"/>
      </font>
    </dxf>
    <dxf>
      <font>
        <b val="0"/>
        <i val="0"/>
        <strike val="0"/>
        <u val="none"/>
        <color indexed="12"/>
        <name val="Cambria"/>
        <scheme val="none"/>
      </font>
    </dxf>
    <dxf>
      <font>
        <condense val="0"/>
        <extend val="0"/>
        <color indexed="8"/>
      </font>
    </dxf>
    <dxf>
      <font>
        <condense val="0"/>
        <extend val="0"/>
        <color indexed="8"/>
      </font>
    </dxf>
    <dxf>
      <font>
        <condense val="0"/>
        <extend val="0"/>
        <color indexed="8"/>
      </font>
    </dxf>
    <dxf>
      <font>
        <b val="0"/>
        <i val="0"/>
        <color theme="0" tint="-0.14996795556505021"/>
      </font>
    </dxf>
    <dxf>
      <font>
        <b val="0"/>
        <i val="0"/>
        <color theme="0" tint="-0.24994659260841701"/>
      </font>
    </dxf>
    <dxf>
      <font>
        <color theme="0" tint="-0.24994659260841701"/>
      </font>
    </dxf>
    <dxf>
      <font>
        <b/>
        <i val="0"/>
        <color auto="1"/>
      </font>
    </dxf>
    <dxf>
      <font>
        <condense val="0"/>
        <extend val="0"/>
        <color auto="1"/>
      </font>
      <fill>
        <patternFill>
          <bgColor theme="8" tint="0.59996337778862885"/>
        </patternFill>
      </fill>
    </dxf>
    <dxf>
      <font>
        <condense val="0"/>
        <extend val="0"/>
        <color auto="1"/>
      </font>
      <fill>
        <patternFill>
          <bgColor indexed="43"/>
        </patternFill>
      </fill>
    </dxf>
    <dxf>
      <font>
        <condense val="0"/>
        <extend val="0"/>
        <color auto="1"/>
      </font>
      <fill>
        <patternFill>
          <bgColor theme="8" tint="0.59996337778862885"/>
        </patternFill>
      </fill>
    </dxf>
    <dxf>
      <font>
        <condense val="0"/>
        <extend val="0"/>
        <color auto="1"/>
      </font>
      <fill>
        <patternFill>
          <bgColor indexed="43"/>
        </patternFill>
      </fill>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b val="0"/>
        <i val="0"/>
        <color theme="0" tint="-0.14996795556505021"/>
      </font>
    </dxf>
    <dxf>
      <font>
        <b val="0"/>
        <i val="0"/>
        <color theme="0" tint="-0.14996795556505021"/>
      </font>
    </dxf>
    <dxf>
      <font>
        <b val="0"/>
        <i val="0"/>
        <color theme="0" tint="-0.14996795556505021"/>
      </font>
    </dxf>
    <dxf>
      <font>
        <b val="0"/>
        <i val="0"/>
        <color theme="0" tint="-0.14996795556505021"/>
      </font>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fill>
        <patternFill patternType="lightUp">
          <bgColor auto="1"/>
        </patternFill>
      </fill>
    </dxf>
    <dxf>
      <fill>
        <patternFill>
          <bgColor rgb="FFFF0000"/>
        </patternFill>
      </fill>
    </dxf>
    <dxf>
      <numFmt numFmtId="2" formatCode="0.00"/>
      <fill>
        <patternFill patternType="lightUp">
          <bgColor auto="1"/>
        </patternFill>
      </fill>
    </dxf>
    <dxf>
      <fill>
        <patternFill>
          <bgColor rgb="FFFF0000"/>
        </patternFill>
      </fill>
    </dxf>
    <dxf>
      <fill>
        <patternFill patternType="lightUp">
          <bgColor auto="1"/>
        </patternFill>
      </fill>
    </dxf>
    <dxf>
      <fill>
        <patternFill>
          <bgColor rgb="FFFF0000"/>
        </patternFill>
      </fill>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b val="0"/>
        <i val="0"/>
        <color theme="0" tint="-0.24994659260841701"/>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b val="0"/>
        <i val="0"/>
        <color theme="0" tint="-0.24994659260841701"/>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b val="0"/>
        <i val="0"/>
        <color theme="0" tint="-0.24994659260841701"/>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condense val="0"/>
        <extend val="0"/>
        <color indexed="8"/>
      </font>
    </dxf>
    <dxf>
      <font>
        <b val="0"/>
        <i val="0"/>
        <color theme="0" tint="-0.24994659260841701"/>
      </font>
    </dxf>
    <dxf>
      <font>
        <color theme="0" tint="-0.24994659260841701"/>
      </font>
    </dxf>
    <dxf>
      <font>
        <b/>
        <i val="0"/>
        <color auto="1"/>
      </font>
    </dxf>
    <dxf>
      <font>
        <condense val="0"/>
        <extend val="0"/>
        <color auto="1"/>
      </font>
      <fill>
        <patternFill>
          <bgColor theme="8" tint="0.59996337778862885"/>
        </patternFill>
      </fill>
    </dxf>
    <dxf>
      <font>
        <condense val="0"/>
        <extend val="0"/>
        <color auto="1"/>
      </font>
      <fill>
        <patternFill>
          <bgColor indexed="43"/>
        </patternFill>
      </fill>
    </dxf>
    <dxf>
      <font>
        <condense val="0"/>
        <extend val="0"/>
        <color auto="1"/>
      </font>
      <fill>
        <patternFill>
          <bgColor theme="8" tint="0.59996337778862885"/>
        </patternFill>
      </fill>
    </dxf>
    <dxf>
      <font>
        <condense val="0"/>
        <extend val="0"/>
        <color auto="1"/>
      </font>
      <fill>
        <patternFill>
          <bgColor indexed="43"/>
        </patternFill>
      </fill>
    </dxf>
  </dxfs>
  <tableStyles count="0" defaultTableStyle="TableStyleMedium2" defaultPivotStyle="PivotStyleLight16"/>
  <colors>
    <mruColors>
      <color rgb="FFBDD7EE"/>
      <color rgb="FFFF33CC"/>
      <color rgb="FFFFFF99"/>
      <color rgb="FFCC00FF"/>
      <color rgb="FFC0C0C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142875</xdr:rowOff>
    </xdr:from>
    <xdr:to>
      <xdr:col>0</xdr:col>
      <xdr:colOff>429986</xdr:colOff>
      <xdr:row>3</xdr:row>
      <xdr:rowOff>65256</xdr:rowOff>
    </xdr:to>
    <xdr:pic>
      <xdr:nvPicPr>
        <xdr:cNvPr id="2" name="Picture 13560" descr="ElCom_d_hoch">
          <a:extLst>
            <a:ext uri="{FF2B5EF4-FFF2-40B4-BE49-F238E27FC236}">
              <a16:creationId xmlns:a16="http://schemas.microsoft.com/office/drawing/2014/main" id="{FA4387FF-D5A9-49CE-B6ED-8E9383E29C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8593" b="50618"/>
        <a:stretch>
          <a:fillRect/>
        </a:stretch>
      </xdr:blipFill>
      <xdr:spPr bwMode="auto">
        <a:xfrm>
          <a:off x="123825" y="142875"/>
          <a:ext cx="301625" cy="395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12</xdr:row>
      <xdr:rowOff>95250</xdr:rowOff>
    </xdr:from>
    <xdr:to>
      <xdr:col>9</xdr:col>
      <xdr:colOff>101600</xdr:colOff>
      <xdr:row>44</xdr:row>
      <xdr:rowOff>171450</xdr:rowOff>
    </xdr:to>
    <xdr:sp macro="" textlink="">
      <xdr:nvSpPr>
        <xdr:cNvPr id="3" name="Rectangle 2">
          <a:extLst>
            <a:ext uri="{FF2B5EF4-FFF2-40B4-BE49-F238E27FC236}">
              <a16:creationId xmlns:a16="http://schemas.microsoft.com/office/drawing/2014/main" id="{BCFD67D0-EB01-4195-B06B-5332F7F58F46}"/>
            </a:ext>
          </a:extLst>
        </xdr:cNvPr>
        <xdr:cNvSpPr/>
      </xdr:nvSpPr>
      <xdr:spPr>
        <a:xfrm>
          <a:off x="419100" y="2162175"/>
          <a:ext cx="13046075" cy="713422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14</xdr:row>
      <xdr:rowOff>53975</xdr:rowOff>
    </xdr:from>
    <xdr:to>
      <xdr:col>11</xdr:col>
      <xdr:colOff>255650</xdr:colOff>
      <xdr:row>57</xdr:row>
      <xdr:rowOff>54947</xdr:rowOff>
    </xdr:to>
    <xdr:grpSp>
      <xdr:nvGrpSpPr>
        <xdr:cNvPr id="2" name="Group 1057">
          <a:extLst>
            <a:ext uri="{FF2B5EF4-FFF2-40B4-BE49-F238E27FC236}">
              <a16:creationId xmlns:a16="http://schemas.microsoft.com/office/drawing/2014/main" id="{AC331021-9BEF-4B81-BE09-99E797A3E2BA}"/>
            </a:ext>
          </a:extLst>
        </xdr:cNvPr>
        <xdr:cNvGrpSpPr>
          <a:grpSpLocks/>
        </xdr:cNvGrpSpPr>
      </xdr:nvGrpSpPr>
      <xdr:grpSpPr bwMode="auto">
        <a:xfrm>
          <a:off x="304800" y="2387600"/>
          <a:ext cx="16175100" cy="9779972"/>
          <a:chOff x="-3517" y="-312"/>
          <a:chExt cx="21560" cy="321"/>
        </a:xfrm>
      </xdr:grpSpPr>
      <xdr:sp macro="" textlink="">
        <xdr:nvSpPr>
          <xdr:cNvPr id="3" name="Line 1058">
            <a:extLst>
              <a:ext uri="{FF2B5EF4-FFF2-40B4-BE49-F238E27FC236}">
                <a16:creationId xmlns:a16="http://schemas.microsoft.com/office/drawing/2014/main" id="{B01C7022-5A25-4C37-BCC2-6C83BE87AF3A}"/>
              </a:ext>
            </a:extLst>
          </xdr:cNvPr>
          <xdr:cNvSpPr>
            <a:spLocks noChangeShapeType="1"/>
          </xdr:cNvSpPr>
        </xdr:nvSpPr>
        <xdr:spPr bwMode="auto">
          <a:xfrm>
            <a:off x="-3517" y="-312"/>
            <a:ext cx="21560" cy="0"/>
          </a:xfrm>
          <a:prstGeom prst="line">
            <a:avLst/>
          </a:prstGeom>
          <a:noFill/>
          <a:ln w="9525">
            <a:solidFill>
              <a:srgbClr val="808080"/>
            </a:solidFill>
            <a:round/>
            <a:headEnd/>
            <a:tailEnd/>
          </a:ln>
          <a:extLst>
            <a:ext uri="{909E8E84-426E-40DD-AFC4-6F175D3DCCD1}">
              <a14:hiddenFill xmlns:a14="http://schemas.microsoft.com/office/drawing/2010/main">
                <a:noFill/>
              </a14:hiddenFill>
            </a:ext>
          </a:extLst>
        </xdr:spPr>
      </xdr:sp>
      <xdr:sp macro="" textlink="">
        <xdr:nvSpPr>
          <xdr:cNvPr id="4" name="Line 1059">
            <a:extLst>
              <a:ext uri="{FF2B5EF4-FFF2-40B4-BE49-F238E27FC236}">
                <a16:creationId xmlns:a16="http://schemas.microsoft.com/office/drawing/2014/main" id="{0751140E-38C4-46C4-A9BC-BD5C321C8DB6}"/>
              </a:ext>
            </a:extLst>
          </xdr:cNvPr>
          <xdr:cNvSpPr>
            <a:spLocks noChangeShapeType="1"/>
          </xdr:cNvSpPr>
        </xdr:nvSpPr>
        <xdr:spPr bwMode="auto">
          <a:xfrm>
            <a:off x="-3517" y="-312"/>
            <a:ext cx="0" cy="321"/>
          </a:xfrm>
          <a:prstGeom prst="line">
            <a:avLst/>
          </a:prstGeom>
          <a:noFill/>
          <a:ln w="9525">
            <a:solidFill>
              <a:srgbClr val="808080"/>
            </a:solidFill>
            <a:round/>
            <a:headEnd/>
            <a:tailEnd/>
          </a:ln>
          <a:extLst>
            <a:ext uri="{909E8E84-426E-40DD-AFC4-6F175D3DCCD1}">
              <a14:hiddenFill xmlns:a14="http://schemas.microsoft.com/office/drawing/2010/main">
                <a:noFill/>
              </a14:hiddenFill>
            </a:ext>
          </a:extLst>
        </xdr:spPr>
      </xdr:sp>
      <xdr:sp macro="" textlink="">
        <xdr:nvSpPr>
          <xdr:cNvPr id="5" name="Line 1060">
            <a:extLst>
              <a:ext uri="{FF2B5EF4-FFF2-40B4-BE49-F238E27FC236}">
                <a16:creationId xmlns:a16="http://schemas.microsoft.com/office/drawing/2014/main" id="{68026319-1A79-4A4E-9D81-7610DC7F7E5B}"/>
              </a:ext>
            </a:extLst>
          </xdr:cNvPr>
          <xdr:cNvSpPr>
            <a:spLocks noChangeShapeType="1"/>
          </xdr:cNvSpPr>
        </xdr:nvSpPr>
        <xdr:spPr bwMode="auto">
          <a:xfrm>
            <a:off x="-3517" y="9"/>
            <a:ext cx="21560" cy="0"/>
          </a:xfrm>
          <a:prstGeom prst="line">
            <a:avLst/>
          </a:prstGeom>
          <a:noFill/>
          <a:ln w="9525">
            <a:solidFill>
              <a:srgbClr val="808080"/>
            </a:solidFill>
            <a:round/>
            <a:headEnd/>
            <a:tailEnd/>
          </a:ln>
          <a:extLst>
            <a:ext uri="{909E8E84-426E-40DD-AFC4-6F175D3DCCD1}">
              <a14:hiddenFill xmlns:a14="http://schemas.microsoft.com/office/drawing/2010/main">
                <a:noFill/>
              </a14:hiddenFill>
            </a:ext>
          </a:extLst>
        </xdr:spPr>
      </xdr:sp>
      <xdr:sp macro="" textlink="">
        <xdr:nvSpPr>
          <xdr:cNvPr id="6" name="Line 1061">
            <a:extLst>
              <a:ext uri="{FF2B5EF4-FFF2-40B4-BE49-F238E27FC236}">
                <a16:creationId xmlns:a16="http://schemas.microsoft.com/office/drawing/2014/main" id="{075E31DC-70EA-4A4F-8CDD-A46AFFD29635}"/>
              </a:ext>
            </a:extLst>
          </xdr:cNvPr>
          <xdr:cNvSpPr>
            <a:spLocks noChangeShapeType="1"/>
          </xdr:cNvSpPr>
        </xdr:nvSpPr>
        <xdr:spPr bwMode="auto">
          <a:xfrm flipV="1">
            <a:off x="18043" y="-312"/>
            <a:ext cx="0" cy="321"/>
          </a:xfrm>
          <a:prstGeom prst="line">
            <a:avLst/>
          </a:prstGeom>
          <a:noFill/>
          <a:ln w="9525">
            <a:solidFill>
              <a:srgbClr val="80808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0</xdr:col>
      <xdr:colOff>38100</xdr:colOff>
      <xdr:row>0</xdr:row>
      <xdr:rowOff>60960</xdr:rowOff>
    </xdr:from>
    <xdr:to>
      <xdr:col>0</xdr:col>
      <xdr:colOff>342900</xdr:colOff>
      <xdr:row>3</xdr:row>
      <xdr:rowOff>35476</xdr:rowOff>
    </xdr:to>
    <xdr:pic>
      <xdr:nvPicPr>
        <xdr:cNvPr id="7" name="Picture 13560" descr="ElCom_d_hoch">
          <a:extLst>
            <a:ext uri="{FF2B5EF4-FFF2-40B4-BE49-F238E27FC236}">
              <a16:creationId xmlns:a16="http://schemas.microsoft.com/office/drawing/2014/main" id="{50282269-F8CA-42EB-9BB2-0A6A095F0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88593" b="50618"/>
        <a:stretch>
          <a:fillRect/>
        </a:stretch>
      </xdr:blipFill>
      <xdr:spPr bwMode="auto">
        <a:xfrm>
          <a:off x="38100" y="60960"/>
          <a:ext cx="304800" cy="388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A746-88DF-412C-A58C-7C0F602BD6F9}">
  <sheetPr>
    <tabColor rgb="FFFFFF99"/>
  </sheetPr>
  <dimension ref="A1:C74"/>
  <sheetViews>
    <sheetView showGridLines="0" tabSelected="1" zoomScaleNormal="100" zoomScaleSheetLayoutView="90" workbookViewId="0"/>
  </sheetViews>
  <sheetFormatPr baseColWidth="10" defaultColWidth="10.81640625" defaultRowHeight="12.5" x14ac:dyDescent="0.25"/>
  <cols>
    <col min="1" max="1" width="169.7265625" style="354" customWidth="1"/>
    <col min="2" max="2" width="71.1796875" style="354" customWidth="1"/>
    <col min="3" max="16384" width="10.81640625" style="354"/>
  </cols>
  <sheetData>
    <row r="1" spans="1:2" ht="18" x14ac:dyDescent="0.4">
      <c r="A1" s="352" t="s">
        <v>190</v>
      </c>
      <c r="B1" s="353"/>
    </row>
    <row r="3" spans="1:2" ht="25" x14ac:dyDescent="0.25">
      <c r="A3" s="355" t="s">
        <v>136</v>
      </c>
    </row>
    <row r="4" spans="1:2" x14ac:dyDescent="0.25">
      <c r="A4" s="356" t="s">
        <v>182</v>
      </c>
    </row>
    <row r="5" spans="1:2" ht="25" x14ac:dyDescent="0.25">
      <c r="A5" s="356" t="s">
        <v>178</v>
      </c>
      <c r="B5" s="357"/>
    </row>
    <row r="6" spans="1:2" x14ac:dyDescent="0.25">
      <c r="A6" s="358" t="s">
        <v>137</v>
      </c>
      <c r="B6" s="359"/>
    </row>
    <row r="7" spans="1:2" ht="26" x14ac:dyDescent="0.25">
      <c r="A7" s="360" t="s">
        <v>183</v>
      </c>
      <c r="B7" s="359"/>
    </row>
    <row r="8" spans="1:2" ht="13" x14ac:dyDescent="0.25">
      <c r="A8" s="360"/>
      <c r="B8" s="359"/>
    </row>
    <row r="9" spans="1:2" ht="13" x14ac:dyDescent="0.25">
      <c r="A9" s="360"/>
      <c r="B9" s="359"/>
    </row>
    <row r="10" spans="1:2" x14ac:dyDescent="0.25">
      <c r="A10" s="361"/>
    </row>
    <row r="11" spans="1:2" ht="18" customHeight="1" x14ac:dyDescent="0.4">
      <c r="A11" s="362" t="s">
        <v>138</v>
      </c>
    </row>
    <row r="12" spans="1:2" ht="12" customHeight="1" x14ac:dyDescent="0.4">
      <c r="A12" s="363"/>
    </row>
    <row r="13" spans="1:2" ht="25.5" customHeight="1" x14ac:dyDescent="0.25">
      <c r="A13" s="364" t="s">
        <v>179</v>
      </c>
    </row>
    <row r="14" spans="1:2" ht="8.25" customHeight="1" x14ac:dyDescent="0.25">
      <c r="A14" s="365"/>
    </row>
    <row r="15" spans="1:2" ht="15.65" customHeight="1" x14ac:dyDescent="0.35">
      <c r="A15" s="366" t="s">
        <v>139</v>
      </c>
    </row>
    <row r="16" spans="1:2" ht="25" customHeight="1" x14ac:dyDescent="0.25">
      <c r="A16" s="367" t="s">
        <v>159</v>
      </c>
    </row>
    <row r="17" spans="1:3" ht="25" customHeight="1" x14ac:dyDescent="0.25">
      <c r="A17" s="367" t="s">
        <v>160</v>
      </c>
    </row>
    <row r="18" spans="1:3" ht="12.65" customHeight="1" x14ac:dyDescent="0.25">
      <c r="A18" s="365"/>
    </row>
    <row r="19" spans="1:3" ht="15.65" customHeight="1" x14ac:dyDescent="0.35">
      <c r="A19" s="368" t="s">
        <v>140</v>
      </c>
    </row>
    <row r="20" spans="1:3" ht="41.25" customHeight="1" x14ac:dyDescent="0.25">
      <c r="A20" s="367" t="s">
        <v>184</v>
      </c>
    </row>
    <row r="21" spans="1:3" ht="12.65" customHeight="1" x14ac:dyDescent="0.25">
      <c r="A21" s="365"/>
    </row>
    <row r="22" spans="1:3" ht="15.65" customHeight="1" x14ac:dyDescent="0.35">
      <c r="A22" s="368" t="s">
        <v>141</v>
      </c>
    </row>
    <row r="23" spans="1:3" ht="37.5" customHeight="1" x14ac:dyDescent="0.25">
      <c r="A23" s="367" t="s">
        <v>142</v>
      </c>
    </row>
    <row r="24" spans="1:3" ht="12.65" customHeight="1" x14ac:dyDescent="0.25">
      <c r="A24" s="369"/>
    </row>
    <row r="25" spans="1:3" ht="15.65" customHeight="1" x14ac:dyDescent="0.35">
      <c r="A25" s="368" t="s">
        <v>143</v>
      </c>
    </row>
    <row r="26" spans="1:3" ht="9" customHeight="1" x14ac:dyDescent="0.35">
      <c r="A26" s="368"/>
    </row>
    <row r="27" spans="1:3" ht="13" x14ac:dyDescent="0.3">
      <c r="A27" s="370" t="s">
        <v>144</v>
      </c>
    </row>
    <row r="28" spans="1:3" ht="76.5" customHeight="1" x14ac:dyDescent="0.25">
      <c r="A28" s="367" t="s">
        <v>161</v>
      </c>
      <c r="B28" s="372"/>
      <c r="C28" s="359"/>
    </row>
    <row r="29" spans="1:3" ht="51" customHeight="1" x14ac:dyDescent="0.25">
      <c r="A29" s="367" t="s">
        <v>185</v>
      </c>
      <c r="B29" s="373"/>
    </row>
    <row r="30" spans="1:3" ht="13.5" customHeight="1" x14ac:dyDescent="0.25">
      <c r="A30" s="367" t="s">
        <v>145</v>
      </c>
    </row>
    <row r="31" spans="1:3" ht="33.75" customHeight="1" x14ac:dyDescent="0.25">
      <c r="A31" s="384" t="s">
        <v>162</v>
      </c>
      <c r="B31" s="374"/>
    </row>
    <row r="32" spans="1:3" ht="44.15" customHeight="1" x14ac:dyDescent="0.25">
      <c r="A32" s="375"/>
    </row>
    <row r="33" spans="1:2" ht="13" x14ac:dyDescent="0.3">
      <c r="A33" s="370" t="s">
        <v>146</v>
      </c>
    </row>
    <row r="34" spans="1:2" ht="84.75" customHeight="1" x14ac:dyDescent="0.25">
      <c r="A34" s="367" t="s">
        <v>164</v>
      </c>
      <c r="B34" s="357"/>
    </row>
    <row r="35" spans="1:2" ht="23.5" customHeight="1" x14ac:dyDescent="0.25">
      <c r="A35" s="367" t="s">
        <v>165</v>
      </c>
    </row>
    <row r="36" spans="1:2" ht="13" x14ac:dyDescent="0.3">
      <c r="A36" s="370"/>
    </row>
    <row r="37" spans="1:2" ht="17.149999999999999" customHeight="1" x14ac:dyDescent="0.35">
      <c r="A37" s="368" t="s">
        <v>147</v>
      </c>
    </row>
    <row r="38" spans="1:2" ht="24" customHeight="1" x14ac:dyDescent="0.25">
      <c r="A38" s="364" t="s">
        <v>156</v>
      </c>
      <c r="B38" s="372"/>
    </row>
    <row r="39" spans="1:2" ht="17.5" customHeight="1" x14ac:dyDescent="0.25">
      <c r="A39" s="367" t="s">
        <v>157</v>
      </c>
    </row>
    <row r="40" spans="1:2" ht="107.5" customHeight="1" x14ac:dyDescent="0.25">
      <c r="A40" s="376" t="s">
        <v>188</v>
      </c>
    </row>
    <row r="41" spans="1:2" ht="14.65" customHeight="1" x14ac:dyDescent="0.25">
      <c r="A41" s="361"/>
    </row>
    <row r="42" spans="1:2" ht="14.65" customHeight="1" x14ac:dyDescent="0.25">
      <c r="A42" s="361"/>
    </row>
    <row r="43" spans="1:2" ht="14.65" customHeight="1" x14ac:dyDescent="0.25">
      <c r="A43" s="361"/>
    </row>
    <row r="44" spans="1:2" ht="18" x14ac:dyDescent="0.4">
      <c r="A44" s="377" t="s">
        <v>148</v>
      </c>
    </row>
    <row r="45" spans="1:2" ht="12" customHeight="1" x14ac:dyDescent="0.4">
      <c r="A45" s="363"/>
    </row>
    <row r="46" spans="1:2" ht="15.5" x14ac:dyDescent="0.35">
      <c r="A46" s="366" t="s">
        <v>149</v>
      </c>
    </row>
    <row r="47" spans="1:2" ht="41.25" customHeight="1" x14ac:dyDescent="0.25">
      <c r="A47" s="367" t="s">
        <v>163</v>
      </c>
    </row>
    <row r="48" spans="1:2" ht="25" x14ac:dyDescent="0.25">
      <c r="A48" s="367" t="s">
        <v>170</v>
      </c>
    </row>
    <row r="49" spans="1:3" x14ac:dyDescent="0.25">
      <c r="A49" s="361"/>
    </row>
    <row r="50" spans="1:3" ht="15.5" x14ac:dyDescent="0.35">
      <c r="A50" s="368" t="s">
        <v>140</v>
      </c>
    </row>
    <row r="51" spans="1:3" ht="37.5" x14ac:dyDescent="0.25">
      <c r="A51" s="367" t="s">
        <v>184</v>
      </c>
    </row>
    <row r="52" spans="1:3" x14ac:dyDescent="0.25">
      <c r="A52" s="361"/>
    </row>
    <row r="53" spans="1:3" ht="15.5" x14ac:dyDescent="0.35">
      <c r="A53" s="368" t="s">
        <v>141</v>
      </c>
    </row>
    <row r="54" spans="1:3" ht="39.75" customHeight="1" x14ac:dyDescent="0.25">
      <c r="A54" s="371" t="s">
        <v>150</v>
      </c>
    </row>
    <row r="55" spans="1:3" ht="35.15" customHeight="1" x14ac:dyDescent="0.25">
      <c r="A55" s="371"/>
    </row>
    <row r="56" spans="1:3" ht="15.5" x14ac:dyDescent="0.35">
      <c r="A56" s="368" t="s">
        <v>143</v>
      </c>
    </row>
    <row r="57" spans="1:3" ht="5.15" customHeight="1" x14ac:dyDescent="0.35">
      <c r="A57" s="368"/>
    </row>
    <row r="58" spans="1:3" ht="13" x14ac:dyDescent="0.3">
      <c r="A58" s="370" t="s">
        <v>144</v>
      </c>
    </row>
    <row r="59" spans="1:3" ht="62.5" x14ac:dyDescent="0.25">
      <c r="A59" s="367" t="s">
        <v>166</v>
      </c>
      <c r="B59" s="372"/>
      <c r="C59" s="359"/>
    </row>
    <row r="60" spans="1:3" ht="37.5" x14ac:dyDescent="0.25">
      <c r="A60" s="367" t="s">
        <v>186</v>
      </c>
      <c r="B60" s="373"/>
    </row>
    <row r="61" spans="1:3" ht="25" x14ac:dyDescent="0.25">
      <c r="A61" s="385" t="s">
        <v>167</v>
      </c>
      <c r="B61" s="374"/>
    </row>
    <row r="62" spans="1:3" ht="10.5" customHeight="1" x14ac:dyDescent="0.25"/>
    <row r="63" spans="1:3" ht="13" x14ac:dyDescent="0.3">
      <c r="A63" s="370" t="s">
        <v>146</v>
      </c>
    </row>
    <row r="64" spans="1:3" ht="75" x14ac:dyDescent="0.25">
      <c r="A64" s="367" t="s">
        <v>168</v>
      </c>
      <c r="B64" s="357"/>
    </row>
    <row r="65" spans="1:2" ht="25" x14ac:dyDescent="0.25">
      <c r="A65" s="367" t="s">
        <v>169</v>
      </c>
    </row>
    <row r="66" spans="1:2" x14ac:dyDescent="0.25">
      <c r="A66" s="371"/>
    </row>
    <row r="67" spans="1:2" ht="17.149999999999999" customHeight="1" x14ac:dyDescent="0.35">
      <c r="A67" s="368" t="s">
        <v>147</v>
      </c>
    </row>
    <row r="68" spans="1:2" ht="28" customHeight="1" x14ac:dyDescent="0.25">
      <c r="A68" s="364" t="s">
        <v>151</v>
      </c>
      <c r="B68" s="372"/>
    </row>
    <row r="69" spans="1:2" ht="17.5" customHeight="1" x14ac:dyDescent="0.25">
      <c r="A69" s="371" t="s">
        <v>152</v>
      </c>
    </row>
    <row r="70" spans="1:2" ht="107.5" customHeight="1" x14ac:dyDescent="0.25">
      <c r="A70" s="376" t="s">
        <v>189</v>
      </c>
    </row>
    <row r="71" spans="1:2" ht="45" customHeight="1" x14ac:dyDescent="0.25">
      <c r="A71" s="376"/>
    </row>
    <row r="72" spans="1:2" ht="15.75" customHeight="1" x14ac:dyDescent="0.25">
      <c r="A72" s="378" t="s">
        <v>153</v>
      </c>
    </row>
    <row r="73" spans="1:2" ht="90.65" customHeight="1" x14ac:dyDescent="0.25">
      <c r="A73" s="376" t="s">
        <v>187</v>
      </c>
      <c r="B73" s="379"/>
    </row>
    <row r="74" spans="1:2" ht="26" x14ac:dyDescent="0.25">
      <c r="A74" s="376" t="s">
        <v>191</v>
      </c>
      <c r="B74" s="380"/>
    </row>
  </sheetData>
  <pageMargins left="0.70866141732283472" right="0.70866141732283472" top="0.74803149606299213" bottom="0.55118110236220474" header="0.31496062992125984" footer="0.31496062992125984"/>
  <pageSetup paperSize="9" scale="71" fitToHeight="3" orientation="landscape" r:id="rId1"/>
  <headerFooter>
    <oddHeader>&amp;L&amp;C&amp;D&amp;R</oddHeader>
    <oddFooter>&amp;LWegleitung Deckungsdifferenzen (X/2024)&amp;C&amp;R&amp;P/&amp;N</oddFooter>
  </headerFooter>
  <rowBreaks count="2" manualBreakCount="2">
    <brk id="32" man="1"/>
    <brk id="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3718A-3894-43A4-B88E-E9755651B288}">
  <sheetPr codeName="Tabelle2">
    <tabColor theme="0" tint="-0.499984740745262"/>
  </sheetPr>
  <dimension ref="A1"/>
  <sheetViews>
    <sheetView workbookViewId="0">
      <selection activeCell="B20" sqref="B20"/>
    </sheetView>
  </sheetViews>
  <sheetFormatPr baseColWidth="10" defaultColWidth="11.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9387B-8956-4099-8C7A-7E679660AC25}">
  <sheetPr codeName="Tabelle10">
    <tabColor rgb="FFFFFF99"/>
  </sheetPr>
  <dimension ref="A2:AD147"/>
  <sheetViews>
    <sheetView showGridLines="0" zoomScale="80" zoomScaleNormal="80" zoomScaleSheetLayoutView="30" workbookViewId="0">
      <selection activeCell="D8" sqref="D8"/>
    </sheetView>
  </sheetViews>
  <sheetFormatPr baseColWidth="10" defaultColWidth="11.1796875" defaultRowHeight="14.5" x14ac:dyDescent="0.35"/>
  <cols>
    <col min="1" max="1" width="7.81640625" customWidth="1"/>
    <col min="2" max="2" width="2.453125" customWidth="1"/>
    <col min="3" max="3" width="52.453125" customWidth="1"/>
    <col min="4" max="4" width="22.54296875" customWidth="1"/>
    <col min="5" max="5" width="30.1796875" customWidth="1"/>
    <col min="6" max="6" width="19.26953125" customWidth="1"/>
    <col min="7" max="7" width="21.54296875" customWidth="1"/>
    <col min="8" max="8" width="17.81640625" customWidth="1"/>
    <col min="9" max="23" width="17.453125" customWidth="1"/>
  </cols>
  <sheetData>
    <row r="2" spans="1:15" ht="15.5" x14ac:dyDescent="0.35">
      <c r="C2" s="383" t="str">
        <f>"Kostenrechnung für Tarife "</f>
        <v xml:space="preserve">Kostenrechnung für Tarife </v>
      </c>
      <c r="D2" s="235">
        <f>D8+2</f>
        <v>2</v>
      </c>
    </row>
    <row r="3" spans="1:15" ht="7.5" customHeight="1" x14ac:dyDescent="0.35"/>
    <row r="4" spans="1:15" ht="20" x14ac:dyDescent="0.4">
      <c r="C4" s="260" t="s">
        <v>103</v>
      </c>
    </row>
    <row r="5" spans="1:15" ht="20" x14ac:dyDescent="0.4">
      <c r="C5" s="260" t="s">
        <v>104</v>
      </c>
    </row>
    <row r="6" spans="1:15" x14ac:dyDescent="0.35">
      <c r="C6" s="5" t="s">
        <v>105</v>
      </c>
      <c r="D6" s="1"/>
      <c r="E6" s="1"/>
      <c r="F6" s="1"/>
    </row>
    <row r="7" spans="1:15" ht="9.65" customHeight="1" thickBot="1" x14ac:dyDescent="0.4">
      <c r="C7" s="1"/>
      <c r="D7" s="1"/>
      <c r="E7" s="1"/>
      <c r="F7" s="1"/>
    </row>
    <row r="8" spans="1:15" ht="16" thickBot="1" x14ac:dyDescent="0.4">
      <c r="C8" s="10" t="s">
        <v>89</v>
      </c>
      <c r="D8" s="319"/>
      <c r="E8" s="8"/>
      <c r="F8" s="210"/>
    </row>
    <row r="9" spans="1:15" ht="8.5" customHeight="1" x14ac:dyDescent="0.35">
      <c r="C9" s="8"/>
      <c r="D9" s="7"/>
      <c r="E9" s="6"/>
      <c r="F9" s="6"/>
    </row>
    <row r="10" spans="1:15" ht="8.5" customHeight="1" x14ac:dyDescent="0.35">
      <c r="C10" s="7"/>
      <c r="D10" s="7"/>
      <c r="E10" s="6"/>
      <c r="F10" s="6"/>
    </row>
    <row r="11" spans="1:15" x14ac:dyDescent="0.35">
      <c r="C11" s="7" t="s">
        <v>106</v>
      </c>
      <c r="D11" s="11"/>
      <c r="E11" s="12"/>
      <c r="F11" s="11"/>
    </row>
    <row r="12" spans="1:15" x14ac:dyDescent="0.35">
      <c r="A12" s="386"/>
      <c r="C12" s="13" t="s">
        <v>2</v>
      </c>
      <c r="D12" s="14"/>
      <c r="E12" s="13" t="s">
        <v>3</v>
      </c>
      <c r="F12" s="14"/>
      <c r="K12" s="348"/>
    </row>
    <row r="13" spans="1:15" x14ac:dyDescent="0.35">
      <c r="C13" s="10"/>
      <c r="D13" s="15"/>
      <c r="E13" s="1"/>
      <c r="F13" s="1"/>
      <c r="K13" s="348"/>
      <c r="L13" s="348"/>
      <c r="M13" s="349"/>
      <c r="N13" s="349"/>
      <c r="O13" s="349"/>
    </row>
    <row r="14" spans="1:15" ht="36.65" customHeight="1" thickBot="1" x14ac:dyDescent="0.4">
      <c r="B14" s="261" t="s">
        <v>107</v>
      </c>
      <c r="C14" s="382" t="s">
        <v>104</v>
      </c>
      <c r="F14" s="262" t="s">
        <v>38</v>
      </c>
      <c r="G14" s="263" t="s">
        <v>14</v>
      </c>
      <c r="H14" s="263"/>
    </row>
    <row r="15" spans="1:15" x14ac:dyDescent="0.35">
      <c r="B15" s="264" t="s">
        <v>108</v>
      </c>
      <c r="C15" s="265" t="s">
        <v>174</v>
      </c>
      <c r="D15" s="265"/>
      <c r="E15" s="266" t="str">
        <f>"IST-Werte Erfolgsrechnung GJ "&amp;D8</f>
        <v xml:space="preserve">IST-Werte Erfolgsrechnung GJ </v>
      </c>
      <c r="F15" s="276"/>
      <c r="G15" s="460"/>
      <c r="H15" s="461"/>
      <c r="I15" s="462"/>
    </row>
    <row r="16" spans="1:15" ht="15" thickBot="1" x14ac:dyDescent="0.4">
      <c r="B16" s="267" t="s">
        <v>108</v>
      </c>
      <c r="C16" s="459" t="s">
        <v>109</v>
      </c>
      <c r="D16" s="459"/>
      <c r="E16" s="268" t="str">
        <f>E15</f>
        <v xml:space="preserve">IST-Werte Erfolgsrechnung GJ </v>
      </c>
      <c r="F16" s="389"/>
      <c r="G16" s="463"/>
      <c r="H16" s="464"/>
      <c r="I16" s="465"/>
    </row>
    <row r="17" spans="2:9" ht="15" thickBot="1" x14ac:dyDescent="0.4">
      <c r="B17" s="269"/>
      <c r="C17" s="270" t="s">
        <v>110</v>
      </c>
      <c r="D17" s="271"/>
      <c r="E17" s="271"/>
      <c r="F17" s="387">
        <f>SUM(F15:F16)</f>
        <v>0</v>
      </c>
      <c r="G17" s="408"/>
      <c r="H17" s="409"/>
      <c r="I17" s="410"/>
    </row>
    <row r="18" spans="2:9" x14ac:dyDescent="0.35">
      <c r="B18" s="272" t="s">
        <v>111</v>
      </c>
      <c r="C18" s="273" t="s">
        <v>112</v>
      </c>
      <c r="D18" s="274"/>
      <c r="E18" s="275" t="str">
        <f>"Kalk. Kosten GJ "&amp;D8</f>
        <v xml:space="preserve">Kalk. Kosten GJ </v>
      </c>
      <c r="F18" s="276"/>
      <c r="G18" s="460"/>
      <c r="H18" s="461"/>
      <c r="I18" s="462"/>
    </row>
    <row r="19" spans="2:9" ht="25" customHeight="1" x14ac:dyDescent="0.35">
      <c r="B19" s="277" t="s">
        <v>111</v>
      </c>
      <c r="C19" s="278" t="s">
        <v>113</v>
      </c>
      <c r="D19" s="279"/>
      <c r="E19" s="275" t="str">
        <f>E15</f>
        <v xml:space="preserve">IST-Werte Erfolgsrechnung GJ </v>
      </c>
      <c r="F19" s="388"/>
      <c r="G19" s="466"/>
      <c r="H19" s="467"/>
      <c r="I19" s="468"/>
    </row>
    <row r="20" spans="2:9" ht="25" customHeight="1" x14ac:dyDescent="0.35">
      <c r="B20" s="267" t="s">
        <v>111</v>
      </c>
      <c r="C20" s="322" t="s">
        <v>114</v>
      </c>
      <c r="D20" s="280"/>
      <c r="E20" s="268" t="str">
        <f>E19</f>
        <v xml:space="preserve">IST-Werte Erfolgsrechnung GJ </v>
      </c>
      <c r="F20" s="390"/>
      <c r="G20" s="466"/>
      <c r="H20" s="467"/>
      <c r="I20" s="468"/>
    </row>
    <row r="21" spans="2:9" x14ac:dyDescent="0.35">
      <c r="B21" s="281"/>
      <c r="C21" s="282" t="s">
        <v>115</v>
      </c>
      <c r="D21" s="283"/>
      <c r="E21" s="283"/>
      <c r="F21" s="284">
        <f>SUM(F18:F20)</f>
        <v>0</v>
      </c>
      <c r="G21" s="466"/>
      <c r="H21" s="467"/>
      <c r="I21" s="468"/>
    </row>
    <row r="22" spans="2:9" x14ac:dyDescent="0.35">
      <c r="B22" s="272" t="s">
        <v>111</v>
      </c>
      <c r="C22" s="273" t="s">
        <v>175</v>
      </c>
      <c r="D22" s="274"/>
      <c r="E22" s="285" t="str">
        <f>"effektiv angefallene Kosten für GJ "&amp;D8</f>
        <v xml:space="preserve">effektiv angefallene Kosten für GJ </v>
      </c>
      <c r="F22" s="388"/>
      <c r="G22" s="466"/>
      <c r="H22" s="467"/>
      <c r="I22" s="468"/>
    </row>
    <row r="23" spans="2:9" x14ac:dyDescent="0.35">
      <c r="B23" s="267" t="s">
        <v>111</v>
      </c>
      <c r="C23" s="322" t="s">
        <v>176</v>
      </c>
      <c r="D23" s="280"/>
      <c r="E23" s="268" t="str">
        <f>E22</f>
        <v xml:space="preserve">effektiv angefallene Kosten für GJ </v>
      </c>
      <c r="F23" s="390"/>
      <c r="G23" s="466"/>
      <c r="H23" s="467"/>
      <c r="I23" s="468"/>
    </row>
    <row r="24" spans="2:9" ht="15" thickBot="1" x14ac:dyDescent="0.4">
      <c r="B24" s="286"/>
      <c r="C24" s="287" t="s">
        <v>116</v>
      </c>
      <c r="D24" s="288"/>
      <c r="E24" s="288"/>
      <c r="F24" s="289">
        <f>SUM(F22:F23)</f>
        <v>0</v>
      </c>
      <c r="G24" s="466"/>
      <c r="H24" s="467"/>
      <c r="I24" s="468"/>
    </row>
    <row r="25" spans="2:9" ht="15" thickBot="1" x14ac:dyDescent="0.4">
      <c r="B25" s="269"/>
      <c r="C25" s="270" t="s">
        <v>117</v>
      </c>
      <c r="D25" s="271"/>
      <c r="E25" s="271"/>
      <c r="F25" s="290">
        <f>F24+F21</f>
        <v>0</v>
      </c>
      <c r="G25" s="408"/>
      <c r="H25" s="409"/>
      <c r="I25" s="410"/>
    </row>
    <row r="26" spans="2:9" ht="15" thickBot="1" x14ac:dyDescent="0.4">
      <c r="B26" s="269" t="s">
        <v>118</v>
      </c>
      <c r="C26" s="270" t="str">
        <f>"Überdeckung (+) / Unterdeckung (-) für das Geschäftsjahr "&amp;D8</f>
        <v xml:space="preserve">Überdeckung (+) / Unterdeckung (-) für das Geschäftsjahr </v>
      </c>
      <c r="D26" s="271"/>
      <c r="E26" s="271"/>
      <c r="F26" s="290">
        <f>F17-F25</f>
        <v>0</v>
      </c>
      <c r="G26" s="414" t="str">
        <f>IF(F26=0,"",IF(F26&gt;0,"Dieser Betrag muss den Endkunden gutgeschrieben werden.","Dieser Betrag kann den Endkunden verrechnet werden."))</f>
        <v/>
      </c>
      <c r="H26" s="415"/>
      <c r="I26" s="416"/>
    </row>
    <row r="29" spans="2:9" ht="15.5" x14ac:dyDescent="0.35">
      <c r="B29" s="261" t="s">
        <v>119</v>
      </c>
      <c r="C29" s="381" t="s">
        <v>155</v>
      </c>
    </row>
    <row r="30" spans="2:9" ht="15" thickBot="1" x14ac:dyDescent="0.4">
      <c r="B30" s="76" t="s">
        <v>43</v>
      </c>
      <c r="E30" s="291" t="s">
        <v>37</v>
      </c>
      <c r="F30" s="291" t="s">
        <v>38</v>
      </c>
      <c r="G30" s="292" t="s">
        <v>14</v>
      </c>
      <c r="H30" s="263"/>
    </row>
    <row r="31" spans="2:9" ht="15" thickBot="1" x14ac:dyDescent="0.4">
      <c r="B31" s="419" t="s">
        <v>39</v>
      </c>
      <c r="C31" s="420"/>
      <c r="D31" s="421"/>
      <c r="E31" s="293"/>
      <c r="F31" s="294"/>
      <c r="G31" s="456"/>
      <c r="H31" s="457"/>
      <c r="I31" s="458"/>
    </row>
    <row r="33" spans="2:9" ht="15.5" x14ac:dyDescent="0.35">
      <c r="B33" s="295" t="s">
        <v>120</v>
      </c>
      <c r="C33" s="381" t="s">
        <v>154</v>
      </c>
    </row>
    <row r="34" spans="2:9" ht="15" thickBot="1" x14ac:dyDescent="0.4">
      <c r="B34" s="76" t="s">
        <v>121</v>
      </c>
      <c r="F34" s="291" t="s">
        <v>38</v>
      </c>
      <c r="G34" s="263" t="s">
        <v>14</v>
      </c>
      <c r="H34" s="263"/>
    </row>
    <row r="35" spans="2:9" x14ac:dyDescent="0.35">
      <c r="B35" s="422"/>
      <c r="C35" s="423"/>
      <c r="D35" s="423"/>
      <c r="E35" s="424"/>
      <c r="F35" s="325"/>
      <c r="G35" s="402"/>
      <c r="H35" s="403"/>
      <c r="I35" s="404"/>
    </row>
    <row r="36" spans="2:9" ht="15" thickBot="1" x14ac:dyDescent="0.4">
      <c r="B36" s="425"/>
      <c r="C36" s="426"/>
      <c r="D36" s="426"/>
      <c r="E36" s="427"/>
      <c r="F36" s="324"/>
      <c r="G36" s="405"/>
      <c r="H36" s="406"/>
      <c r="I36" s="407"/>
    </row>
    <row r="37" spans="2:9" ht="15" thickBot="1" x14ac:dyDescent="0.4">
      <c r="B37" s="269" t="s">
        <v>118</v>
      </c>
      <c r="C37" s="270" t="s">
        <v>177</v>
      </c>
      <c r="D37" s="271"/>
      <c r="E37" s="271"/>
      <c r="F37" s="296">
        <f>F35+F36</f>
        <v>0</v>
      </c>
      <c r="G37" s="414"/>
      <c r="H37" s="415"/>
      <c r="I37" s="416"/>
    </row>
    <row r="38" spans="2:9" x14ac:dyDescent="0.35">
      <c r="B38" s="48"/>
    </row>
    <row r="39" spans="2:9" ht="15" thickBot="1" x14ac:dyDescent="0.4">
      <c r="B39" s="297" t="s">
        <v>43</v>
      </c>
      <c r="F39" s="291" t="s">
        <v>38</v>
      </c>
    </row>
    <row r="40" spans="2:9" ht="16" thickBot="1" x14ac:dyDescent="0.4">
      <c r="B40" s="428" t="s">
        <v>44</v>
      </c>
      <c r="C40" s="429"/>
      <c r="D40" s="298"/>
      <c r="E40" s="298"/>
      <c r="F40" s="332">
        <f>F26+F31+F37</f>
        <v>0</v>
      </c>
      <c r="G40" s="414" t="str">
        <f>IF(F40=0,"",IF(F40&gt;0,"Dieser Betrag muss den Endkunden gutgeschrieben werden.","Dieser Betrag kann den Endkunden verrechnet werden."))</f>
        <v/>
      </c>
      <c r="H40" s="415"/>
      <c r="I40" s="416"/>
    </row>
    <row r="42" spans="2:9" ht="15" thickBot="1" x14ac:dyDescent="0.4">
      <c r="E42" s="239" t="s">
        <v>90</v>
      </c>
    </row>
    <row r="43" spans="2:9" ht="15" thickBot="1" x14ac:dyDescent="0.4">
      <c r="B43" s="411" t="s">
        <v>173</v>
      </c>
      <c r="C43" s="412"/>
      <c r="D43" s="299">
        <f>D2</f>
        <v>2</v>
      </c>
      <c r="E43" s="300"/>
    </row>
    <row r="50" spans="1:30" s="81" customFormat="1" ht="15" customHeight="1" x14ac:dyDescent="0.35">
      <c r="A50" s="213"/>
      <c r="B50" s="85"/>
      <c r="C50" s="90"/>
      <c r="D50" s="90"/>
      <c r="E50" s="90"/>
      <c r="F50" s="90"/>
      <c r="G50" s="90"/>
      <c r="H50" s="90"/>
      <c r="I50" s="90"/>
      <c r="J50" s="90"/>
      <c r="K50" s="90"/>
      <c r="L50" s="90"/>
      <c r="M50" s="90"/>
      <c r="N50" s="90"/>
      <c r="O50" s="213"/>
      <c r="P50" s="213"/>
      <c r="Q50" s="213"/>
      <c r="R50" s="213"/>
      <c r="S50" s="213"/>
      <c r="T50" s="213"/>
      <c r="U50" s="213"/>
      <c r="V50" s="213"/>
      <c r="W50" s="213"/>
      <c r="X50" s="213"/>
      <c r="Y50" s="213"/>
      <c r="Z50" s="213"/>
      <c r="AA50" s="213"/>
      <c r="AB50" s="213"/>
      <c r="AC50" s="213"/>
      <c r="AD50" s="213"/>
    </row>
    <row r="51" spans="1:30" s="161" customFormat="1" ht="28.5" customHeight="1" x14ac:dyDescent="0.35">
      <c r="A51" s="91" t="s">
        <v>130</v>
      </c>
      <c r="B51" s="333"/>
      <c r="C51" s="159"/>
      <c r="D51" s="159"/>
      <c r="E51" s="159"/>
      <c r="F51" s="159"/>
      <c r="G51" s="159"/>
      <c r="H51" s="159"/>
      <c r="I51" s="160"/>
      <c r="J51" s="159"/>
      <c r="K51" s="159"/>
      <c r="L51" s="159"/>
      <c r="M51" s="159"/>
      <c r="N51" s="159"/>
      <c r="O51" s="159"/>
      <c r="P51" s="159"/>
      <c r="Q51" s="159"/>
      <c r="R51" s="159"/>
      <c r="S51" s="159"/>
      <c r="T51" s="159"/>
      <c r="U51" s="159"/>
      <c r="V51" s="159"/>
      <c r="W51" s="159"/>
    </row>
    <row r="52" spans="1:30" s="94" customFormat="1" ht="13" customHeight="1" x14ac:dyDescent="0.35">
      <c r="A52" s="155"/>
      <c r="H52" s="158"/>
    </row>
    <row r="53" spans="1:30" ht="29.15" customHeight="1" x14ac:dyDescent="0.35">
      <c r="B53" s="413" t="s">
        <v>102</v>
      </c>
      <c r="C53" s="413"/>
      <c r="G53" s="317">
        <v>4</v>
      </c>
      <c r="J53" s="149" t="s">
        <v>72</v>
      </c>
      <c r="N53" s="149" t="s">
        <v>85</v>
      </c>
      <c r="O53" s="2"/>
      <c r="P53" s="2"/>
      <c r="Q53" s="95"/>
      <c r="R53" s="149" t="s">
        <v>73</v>
      </c>
      <c r="S53" s="96"/>
      <c r="T53" s="2"/>
      <c r="U53" s="2"/>
      <c r="V53" s="149" t="s">
        <v>74</v>
      </c>
      <c r="W53" s="2"/>
    </row>
    <row r="54" spans="1:30" s="81" customFormat="1" ht="15" customHeight="1" x14ac:dyDescent="0.35">
      <c r="B54" s="90"/>
      <c r="C54"/>
      <c r="D54" s="126"/>
      <c r="E54" s="96"/>
      <c r="F54" s="88"/>
      <c r="G54" s="12" t="s">
        <v>97</v>
      </c>
      <c r="H54" s="88"/>
      <c r="I54" s="239"/>
      <c r="J54" s="88"/>
      <c r="K54" s="239" t="s">
        <v>96</v>
      </c>
      <c r="L54" s="95"/>
      <c r="M54" s="95"/>
      <c r="N54" s="95"/>
      <c r="O54" s="239" t="s">
        <v>95</v>
      </c>
      <c r="P54" s="95"/>
      <c r="Q54" s="95"/>
      <c r="R54" s="95"/>
      <c r="S54" s="239" t="s">
        <v>98</v>
      </c>
      <c r="T54" s="8"/>
      <c r="U54" s="2"/>
      <c r="V54" s="2"/>
      <c r="W54" s="2"/>
    </row>
    <row r="55" spans="1:30" ht="15" thickBot="1" x14ac:dyDescent="0.4">
      <c r="D55" s="97" t="s">
        <v>70</v>
      </c>
      <c r="G55" s="239" t="s">
        <v>90</v>
      </c>
      <c r="K55" s="239" t="s">
        <v>90</v>
      </c>
      <c r="L55" s="95"/>
      <c r="M55" s="95"/>
      <c r="N55" s="95"/>
      <c r="O55" s="176" t="s">
        <v>90</v>
      </c>
      <c r="P55" s="95"/>
      <c r="Q55" s="95"/>
      <c r="R55" s="95"/>
      <c r="S55" s="176" t="s">
        <v>90</v>
      </c>
      <c r="T55" s="8"/>
      <c r="U55" s="8"/>
      <c r="V55" s="8"/>
      <c r="W55" s="2"/>
    </row>
    <row r="56" spans="1:30" ht="16" thickBot="1" x14ac:dyDescent="0.4">
      <c r="B56" s="432" t="s">
        <v>131</v>
      </c>
      <c r="C56" s="432"/>
      <c r="D56" s="77">
        <v>1</v>
      </c>
      <c r="E56" s="12">
        <v>2</v>
      </c>
      <c r="F56" s="12">
        <v>3</v>
      </c>
      <c r="G56" s="148"/>
      <c r="H56" s="98">
        <v>5</v>
      </c>
      <c r="I56" s="98">
        <v>6</v>
      </c>
      <c r="J56" s="98">
        <v>7</v>
      </c>
      <c r="K56" s="148"/>
      <c r="L56" s="95"/>
      <c r="M56" s="12">
        <v>8</v>
      </c>
      <c r="N56" s="95"/>
      <c r="O56" s="148"/>
      <c r="P56" s="95"/>
      <c r="Q56" s="95"/>
      <c r="R56" s="95"/>
      <c r="S56" s="148"/>
      <c r="T56" s="8"/>
      <c r="U56" s="8"/>
      <c r="V56" s="8"/>
      <c r="W56" s="12"/>
    </row>
    <row r="57" spans="1:30" ht="26.15" customHeight="1" x14ac:dyDescent="0.35">
      <c r="B57" s="446"/>
      <c r="C57" s="447"/>
      <c r="D57" s="99" t="s">
        <v>45</v>
      </c>
      <c r="E57" s="100" t="s">
        <v>46</v>
      </c>
      <c r="F57" s="99" t="s">
        <v>47</v>
      </c>
      <c r="G57" s="99" t="s">
        <v>48</v>
      </c>
      <c r="H57" s="99" t="s">
        <v>47</v>
      </c>
      <c r="I57" s="101" t="s">
        <v>49</v>
      </c>
      <c r="J57" s="183" t="s">
        <v>50</v>
      </c>
      <c r="K57" s="180" t="s">
        <v>48</v>
      </c>
      <c r="L57" s="103" t="s">
        <v>47</v>
      </c>
      <c r="M57" s="101" t="s">
        <v>51</v>
      </c>
      <c r="N57" s="188" t="s">
        <v>52</v>
      </c>
      <c r="O57" s="180" t="s">
        <v>48</v>
      </c>
      <c r="P57" s="103" t="s">
        <v>47</v>
      </c>
      <c r="Q57" s="104" t="s">
        <v>51</v>
      </c>
      <c r="R57" s="188" t="s">
        <v>52</v>
      </c>
      <c r="S57" s="180" t="s">
        <v>48</v>
      </c>
      <c r="T57" s="103" t="s">
        <v>47</v>
      </c>
      <c r="U57" s="138" t="s">
        <v>51</v>
      </c>
      <c r="V57" s="308" t="s">
        <v>135</v>
      </c>
      <c r="W57" s="105"/>
    </row>
    <row r="58" spans="1:30" ht="26.15" customHeight="1" x14ac:dyDescent="0.35">
      <c r="B58" s="448"/>
      <c r="C58" s="449"/>
      <c r="D58" s="179" t="s">
        <v>71</v>
      </c>
      <c r="E58" s="178" t="s">
        <v>54</v>
      </c>
      <c r="F58" s="108"/>
      <c r="G58" s="109" t="s">
        <v>55</v>
      </c>
      <c r="H58" s="109" t="s">
        <v>56</v>
      </c>
      <c r="I58" s="177" t="s">
        <v>80</v>
      </c>
      <c r="J58" s="184" t="s">
        <v>57</v>
      </c>
      <c r="K58" s="181" t="s">
        <v>55</v>
      </c>
      <c r="L58" s="111" t="s">
        <v>58</v>
      </c>
      <c r="M58" s="110" t="s">
        <v>81</v>
      </c>
      <c r="N58" s="189" t="s">
        <v>57</v>
      </c>
      <c r="O58" s="181" t="s">
        <v>55</v>
      </c>
      <c r="P58" s="111" t="s">
        <v>59</v>
      </c>
      <c r="Q58" s="112" t="s">
        <v>82</v>
      </c>
      <c r="R58" s="189" t="s">
        <v>57</v>
      </c>
      <c r="S58" s="181" t="s">
        <v>55</v>
      </c>
      <c r="T58" s="111" t="s">
        <v>60</v>
      </c>
      <c r="U58" s="140" t="s">
        <v>83</v>
      </c>
      <c r="V58" s="309" t="s">
        <v>53</v>
      </c>
      <c r="W58" s="113"/>
    </row>
    <row r="59" spans="1:30" ht="14.15" customHeight="1" thickBot="1" x14ac:dyDescent="0.4">
      <c r="B59" s="450"/>
      <c r="C59" s="451"/>
      <c r="D59" s="108" t="s">
        <v>38</v>
      </c>
      <c r="E59" s="107" t="s">
        <v>38</v>
      </c>
      <c r="F59" s="108" t="s">
        <v>38</v>
      </c>
      <c r="G59" s="108" t="s">
        <v>38</v>
      </c>
      <c r="H59" s="108" t="s">
        <v>38</v>
      </c>
      <c r="I59" s="110" t="s">
        <v>38</v>
      </c>
      <c r="J59" s="185" t="s">
        <v>38</v>
      </c>
      <c r="K59" s="182" t="s">
        <v>38</v>
      </c>
      <c r="L59" s="115" t="s">
        <v>38</v>
      </c>
      <c r="M59" s="110" t="s">
        <v>38</v>
      </c>
      <c r="N59" s="190" t="s">
        <v>38</v>
      </c>
      <c r="O59" s="187" t="s">
        <v>38</v>
      </c>
      <c r="P59" s="115" t="s">
        <v>38</v>
      </c>
      <c r="Q59" s="112" t="s">
        <v>38</v>
      </c>
      <c r="R59" s="190" t="s">
        <v>38</v>
      </c>
      <c r="S59" s="182" t="s">
        <v>38</v>
      </c>
      <c r="T59" s="115" t="s">
        <v>38</v>
      </c>
      <c r="U59" s="140" t="s">
        <v>38</v>
      </c>
      <c r="V59" s="310" t="s">
        <v>38</v>
      </c>
      <c r="W59" s="116" t="s">
        <v>14</v>
      </c>
    </row>
    <row r="60" spans="1:30" ht="28" customHeight="1" thickBot="1" x14ac:dyDescent="0.4">
      <c r="B60" s="437" t="s">
        <v>92</v>
      </c>
      <c r="C60" s="445"/>
      <c r="D60" s="118"/>
      <c r="E60" s="118"/>
      <c r="F60" s="119">
        <f>E60+D60</f>
        <v>0</v>
      </c>
      <c r="G60" s="120">
        <f>F60*(G56/100)</f>
        <v>0</v>
      </c>
      <c r="H60" s="119">
        <f>G60+F60</f>
        <v>0</v>
      </c>
      <c r="I60" s="118"/>
      <c r="J60" s="186">
        <f>H60+I60</f>
        <v>0</v>
      </c>
      <c r="K60" s="154">
        <f>J60*(K56/100)</f>
        <v>0</v>
      </c>
      <c r="L60" s="135">
        <f>K60+J60</f>
        <v>0</v>
      </c>
      <c r="M60" s="118"/>
      <c r="N60" s="186">
        <f>L60+M60</f>
        <v>0</v>
      </c>
      <c r="O60" s="154">
        <f>N60*(O56/100)</f>
        <v>0</v>
      </c>
      <c r="P60" s="135">
        <f>O60+N60</f>
        <v>0</v>
      </c>
      <c r="Q60" s="137">
        <f>IF(Q61&lt;ABS(P60),(-P60-Q61)/2,0)</f>
        <v>0</v>
      </c>
      <c r="R60" s="186">
        <f>P60+Q60+Q61</f>
        <v>0</v>
      </c>
      <c r="S60" s="154">
        <f>R60*($S$56/100)</f>
        <v>0</v>
      </c>
      <c r="T60" s="314">
        <f>S60+R60</f>
        <v>0</v>
      </c>
      <c r="U60" s="142">
        <f>-T60-U61</f>
        <v>0</v>
      </c>
      <c r="V60" s="311">
        <f>T60+U60+U61+V61</f>
        <v>0</v>
      </c>
      <c r="W60" s="195"/>
    </row>
    <row r="61" spans="1:30" x14ac:dyDescent="0.35">
      <c r="B61" s="452" t="s">
        <v>75</v>
      </c>
      <c r="C61" s="453"/>
      <c r="O61" s="2"/>
      <c r="P61" s="2"/>
      <c r="Q61" s="233">
        <v>0</v>
      </c>
      <c r="R61" s="151"/>
      <c r="S61" s="2"/>
      <c r="T61" s="2"/>
      <c r="U61" s="233">
        <v>0</v>
      </c>
      <c r="V61" s="233"/>
      <c r="W61" s="341">
        <f>T60+U60+U61</f>
        <v>0</v>
      </c>
    </row>
    <row r="62" spans="1:30" ht="23.15" customHeight="1" x14ac:dyDescent="0.35">
      <c r="O62" s="1"/>
      <c r="P62" s="1"/>
      <c r="Q62" s="170" t="s">
        <v>77</v>
      </c>
      <c r="R62" s="2"/>
      <c r="S62" s="2"/>
      <c r="T62" s="1"/>
      <c r="U62" s="170" t="s">
        <v>77</v>
      </c>
      <c r="V62" s="170" t="s">
        <v>77</v>
      </c>
      <c r="W62" s="2"/>
    </row>
    <row r="63" spans="1:30" ht="13" customHeight="1" thickBot="1" x14ac:dyDescent="0.4">
      <c r="O63" s="1"/>
      <c r="P63" s="1"/>
      <c r="Q63" s="174"/>
      <c r="R63" s="2"/>
      <c r="S63" s="2"/>
      <c r="T63" s="1"/>
      <c r="U63" s="174"/>
      <c r="V63" s="174"/>
      <c r="W63" s="2"/>
    </row>
    <row r="64" spans="1:30" ht="14.15" customHeight="1" thickBot="1" x14ac:dyDescent="0.4">
      <c r="B64" s="441" t="s">
        <v>122</v>
      </c>
      <c r="C64" s="442"/>
      <c r="D64" s="329"/>
      <c r="E64" s="330"/>
      <c r="F64" s="193">
        <f>E64+D64</f>
        <v>0</v>
      </c>
      <c r="G64" s="257">
        <f>F64*($G$56/100)</f>
        <v>0</v>
      </c>
      <c r="H64" s="135">
        <f>F64+G64</f>
        <v>0</v>
      </c>
      <c r="I64" s="137"/>
      <c r="J64" s="191">
        <f>H64+I64</f>
        <v>0</v>
      </c>
      <c r="K64" s="154">
        <f>J64*($K$56/100)</f>
        <v>0</v>
      </c>
      <c r="L64" s="135">
        <f>K64+J64</f>
        <v>0</v>
      </c>
      <c r="M64" s="137"/>
      <c r="N64" s="186">
        <f>L64+M64</f>
        <v>0</v>
      </c>
      <c r="O64" s="154">
        <f>N64*($O$56/100)</f>
        <v>0</v>
      </c>
      <c r="P64" s="135">
        <f>O64+N64</f>
        <v>0</v>
      </c>
      <c r="Q64" s="137">
        <f>IF(Q65&lt;ABS(P64),(-P64-Q65)/2,0)</f>
        <v>0</v>
      </c>
      <c r="R64" s="186">
        <f>P64+Q64+Q65</f>
        <v>0</v>
      </c>
      <c r="S64" s="154">
        <f>R64*($S$56/100)</f>
        <v>0</v>
      </c>
      <c r="T64" s="135">
        <f>S64+R64</f>
        <v>0</v>
      </c>
      <c r="U64" s="141">
        <f>-T64-U65</f>
        <v>0</v>
      </c>
      <c r="V64" s="311">
        <f>T64+U64+U65+V65</f>
        <v>0</v>
      </c>
      <c r="W64" s="195"/>
    </row>
    <row r="65" spans="2:23" ht="15" thickBot="1" x14ac:dyDescent="0.4">
      <c r="B65" s="443" t="s">
        <v>75</v>
      </c>
      <c r="C65" s="444"/>
      <c r="G65" s="2"/>
      <c r="H65" s="2"/>
      <c r="I65" s="2"/>
      <c r="J65" s="2"/>
      <c r="K65" s="2"/>
      <c r="L65" s="2"/>
      <c r="M65" s="2"/>
      <c r="N65" s="2"/>
      <c r="O65" s="2"/>
      <c r="P65" s="2"/>
      <c r="Q65" s="233">
        <v>0</v>
      </c>
      <c r="R65" s="2"/>
      <c r="S65" s="2"/>
      <c r="T65" s="2"/>
      <c r="U65" s="233">
        <v>0</v>
      </c>
      <c r="V65" s="233"/>
      <c r="W65" s="341">
        <f>T64+U64+U65</f>
        <v>0</v>
      </c>
    </row>
    <row r="66" spans="2:23" ht="23.5" customHeight="1" x14ac:dyDescent="0.35">
      <c r="G66" s="2"/>
      <c r="H66" s="2"/>
      <c r="I66" s="2"/>
      <c r="J66" s="2"/>
      <c r="K66" s="2"/>
      <c r="L66" s="2"/>
      <c r="M66" s="2"/>
      <c r="N66" s="2"/>
      <c r="O66" s="2"/>
      <c r="P66" s="2"/>
      <c r="Q66" s="170" t="s">
        <v>77</v>
      </c>
      <c r="R66" s="2"/>
      <c r="S66" s="2"/>
      <c r="T66" s="2"/>
      <c r="U66" s="170" t="s">
        <v>77</v>
      </c>
      <c r="V66" s="170" t="s">
        <v>77</v>
      </c>
      <c r="W66" s="2"/>
    </row>
    <row r="67" spans="2:23" ht="15" thickBot="1" x14ac:dyDescent="0.4"/>
    <row r="68" spans="2:23" ht="14.15" customHeight="1" thickBot="1" x14ac:dyDescent="0.4">
      <c r="B68" s="441" t="s">
        <v>123</v>
      </c>
      <c r="C68" s="442"/>
      <c r="D68" s="329"/>
      <c r="E68" s="330"/>
      <c r="F68" s="193">
        <f>E68+D68</f>
        <v>0</v>
      </c>
      <c r="G68" s="257">
        <f>F68*($G$56/100)</f>
        <v>0</v>
      </c>
      <c r="H68" s="135">
        <f>F68+G68</f>
        <v>0</v>
      </c>
      <c r="I68" s="137"/>
      <c r="J68" s="191">
        <f>H68+I68</f>
        <v>0</v>
      </c>
      <c r="K68" s="154">
        <f>J68*($K$56/100)</f>
        <v>0</v>
      </c>
      <c r="L68" s="135">
        <f>K68+J68</f>
        <v>0</v>
      </c>
      <c r="M68" s="137"/>
      <c r="N68" s="186">
        <f>L68+M68</f>
        <v>0</v>
      </c>
      <c r="O68" s="154">
        <f>N68*($O$56/100)</f>
        <v>0</v>
      </c>
      <c r="P68" s="135">
        <f>O68+N68</f>
        <v>0</v>
      </c>
      <c r="Q68" s="137">
        <f>IF(Q69&lt;ABS(P68),(-P68-Q69)/2,0)</f>
        <v>0</v>
      </c>
      <c r="R68" s="186">
        <f>P68+Q68+Q69</f>
        <v>0</v>
      </c>
      <c r="S68" s="154">
        <f>R68*($S$56/100)</f>
        <v>0</v>
      </c>
      <c r="T68" s="135">
        <f>S68+R68</f>
        <v>0</v>
      </c>
      <c r="U68" s="141">
        <f>-T68-U69</f>
        <v>0</v>
      </c>
      <c r="V68" s="311">
        <f>T68+U68+U69+V69</f>
        <v>0</v>
      </c>
      <c r="W68" s="195"/>
    </row>
    <row r="69" spans="2:23" ht="15" thickBot="1" x14ac:dyDescent="0.4">
      <c r="B69" s="443" t="s">
        <v>75</v>
      </c>
      <c r="C69" s="444"/>
      <c r="G69" s="2"/>
      <c r="H69" s="2"/>
      <c r="I69" s="2"/>
      <c r="J69" s="2"/>
      <c r="K69" s="2"/>
      <c r="L69" s="2"/>
      <c r="M69" s="2"/>
      <c r="N69" s="2"/>
      <c r="O69" s="2"/>
      <c r="P69" s="2"/>
      <c r="Q69" s="233">
        <v>0</v>
      </c>
      <c r="R69" s="2"/>
      <c r="S69" s="2"/>
      <c r="T69" s="2"/>
      <c r="U69" s="233">
        <v>0</v>
      </c>
      <c r="V69" s="233"/>
      <c r="W69" s="341">
        <f>T68+U68+U69</f>
        <v>0</v>
      </c>
    </row>
    <row r="70" spans="2:23" ht="23.5" customHeight="1" x14ac:dyDescent="0.35">
      <c r="G70" s="2"/>
      <c r="H70" s="2"/>
      <c r="I70" s="2"/>
      <c r="J70" s="2"/>
      <c r="K70" s="2"/>
      <c r="L70" s="2"/>
      <c r="M70" s="2"/>
      <c r="N70" s="2"/>
      <c r="O70" s="2"/>
      <c r="P70" s="2"/>
      <c r="Q70" s="170" t="s">
        <v>77</v>
      </c>
      <c r="R70" s="2"/>
      <c r="S70" s="2"/>
      <c r="T70" s="2"/>
      <c r="U70" s="170" t="s">
        <v>77</v>
      </c>
      <c r="V70" s="170" t="s">
        <v>77</v>
      </c>
      <c r="W70" s="2"/>
    </row>
    <row r="71" spans="2:23" ht="15" thickBot="1" x14ac:dyDescent="0.4"/>
    <row r="72" spans="2:23" ht="14.15" customHeight="1" thickBot="1" x14ac:dyDescent="0.4">
      <c r="B72" s="441" t="s">
        <v>124</v>
      </c>
      <c r="C72" s="442"/>
      <c r="D72" s="329"/>
      <c r="E72" s="330"/>
      <c r="F72" s="193">
        <f>E72+D72</f>
        <v>0</v>
      </c>
      <c r="G72" s="257">
        <f>F72*($G$56/100)</f>
        <v>0</v>
      </c>
      <c r="H72" s="135">
        <f>F72+G72</f>
        <v>0</v>
      </c>
      <c r="I72" s="137"/>
      <c r="J72" s="191">
        <f>H72+I72</f>
        <v>0</v>
      </c>
      <c r="K72" s="154">
        <f>J72*($K$56/100)</f>
        <v>0</v>
      </c>
      <c r="L72" s="135">
        <f>K72+J72</f>
        <v>0</v>
      </c>
      <c r="M72" s="137"/>
      <c r="N72" s="186">
        <f>L72+M72</f>
        <v>0</v>
      </c>
      <c r="O72" s="154">
        <f>N72*($O$56/100)</f>
        <v>0</v>
      </c>
      <c r="P72" s="135">
        <f>O72+N72</f>
        <v>0</v>
      </c>
      <c r="Q72" s="137">
        <f>IF(Q73&lt;ABS(P72),(-P72-Q73)/2,0)</f>
        <v>0</v>
      </c>
      <c r="R72" s="186">
        <f>P72+Q72+Q73</f>
        <v>0</v>
      </c>
      <c r="S72" s="154">
        <f>R72*($S$56/100)</f>
        <v>0</v>
      </c>
      <c r="T72" s="135">
        <f>S72+R72</f>
        <v>0</v>
      </c>
      <c r="U72" s="141">
        <f>-T72-U73</f>
        <v>0</v>
      </c>
      <c r="V72" s="311">
        <f>T72+U72+U73+V73</f>
        <v>0</v>
      </c>
      <c r="W72" s="195"/>
    </row>
    <row r="73" spans="2:23" ht="15" thickBot="1" x14ac:dyDescent="0.4">
      <c r="B73" s="443" t="s">
        <v>75</v>
      </c>
      <c r="C73" s="444"/>
      <c r="G73" s="2"/>
      <c r="H73" s="2"/>
      <c r="I73" s="2"/>
      <c r="J73" s="2"/>
      <c r="K73" s="2"/>
      <c r="L73" s="2"/>
      <c r="M73" s="2"/>
      <c r="N73" s="2"/>
      <c r="O73" s="2"/>
      <c r="P73" s="2"/>
      <c r="Q73" s="233">
        <v>0</v>
      </c>
      <c r="R73" s="2"/>
      <c r="S73" s="2"/>
      <c r="T73" s="2"/>
      <c r="U73" s="233">
        <v>0</v>
      </c>
      <c r="V73" s="233"/>
      <c r="W73" s="341">
        <f>T72+U72+U73</f>
        <v>0</v>
      </c>
    </row>
    <row r="74" spans="2:23" ht="23.5" customHeight="1" x14ac:dyDescent="0.35">
      <c r="G74" s="2"/>
      <c r="H74" s="2"/>
      <c r="I74" s="2"/>
      <c r="J74" s="2"/>
      <c r="K74" s="2"/>
      <c r="L74" s="2"/>
      <c r="M74" s="2"/>
      <c r="N74" s="2"/>
      <c r="O74" s="2"/>
      <c r="P74" s="2"/>
      <c r="Q74" s="170" t="s">
        <v>77</v>
      </c>
      <c r="R74" s="2"/>
      <c r="S74" s="2"/>
      <c r="T74" s="2"/>
      <c r="U74" s="170" t="s">
        <v>77</v>
      </c>
      <c r="V74" s="170" t="s">
        <v>77</v>
      </c>
      <c r="W74" s="2"/>
    </row>
    <row r="75" spans="2:23" ht="15" thickBot="1" x14ac:dyDescent="0.4"/>
    <row r="76" spans="2:23" ht="14.15" customHeight="1" thickBot="1" x14ac:dyDescent="0.4">
      <c r="B76" s="441" t="s">
        <v>125</v>
      </c>
      <c r="C76" s="442"/>
      <c r="D76" s="329"/>
      <c r="E76" s="330"/>
      <c r="F76" s="193">
        <f>E76+D76</f>
        <v>0</v>
      </c>
      <c r="G76" s="257">
        <f>F76*($G$56/100)</f>
        <v>0</v>
      </c>
      <c r="H76" s="135">
        <f>F76+G76</f>
        <v>0</v>
      </c>
      <c r="I76" s="137"/>
      <c r="J76" s="191">
        <f>H76+I76</f>
        <v>0</v>
      </c>
      <c r="K76" s="154">
        <f>J76*($K$56/100)</f>
        <v>0</v>
      </c>
      <c r="L76" s="135">
        <f>K76+J76</f>
        <v>0</v>
      </c>
      <c r="M76" s="137"/>
      <c r="N76" s="186">
        <f>L76+M76</f>
        <v>0</v>
      </c>
      <c r="O76" s="154">
        <f>N76*($O$56/100)</f>
        <v>0</v>
      </c>
      <c r="P76" s="135">
        <f>O76+N76</f>
        <v>0</v>
      </c>
      <c r="Q76" s="137">
        <f>IF(Q77&lt;ABS(P76),(-P76-Q77)/2,0)</f>
        <v>0</v>
      </c>
      <c r="R76" s="186">
        <f>P76+Q76+Q77</f>
        <v>0</v>
      </c>
      <c r="S76" s="154">
        <f>R76*($S$56/100)</f>
        <v>0</v>
      </c>
      <c r="T76" s="135">
        <f>S76+R76</f>
        <v>0</v>
      </c>
      <c r="U76" s="141">
        <f>-T76-U77</f>
        <v>0</v>
      </c>
      <c r="V76" s="311">
        <f>T76+U76+U77+V77</f>
        <v>0</v>
      </c>
      <c r="W76" s="195"/>
    </row>
    <row r="77" spans="2:23" ht="15" thickBot="1" x14ac:dyDescent="0.4">
      <c r="B77" s="443" t="s">
        <v>75</v>
      </c>
      <c r="C77" s="444"/>
      <c r="G77" s="2"/>
      <c r="H77" s="2"/>
      <c r="I77" s="2"/>
      <c r="J77" s="2"/>
      <c r="K77" s="2"/>
      <c r="L77" s="2"/>
      <c r="M77" s="2"/>
      <c r="N77" s="2"/>
      <c r="O77" s="2"/>
      <c r="P77" s="2"/>
      <c r="Q77" s="233">
        <v>0</v>
      </c>
      <c r="R77" s="2"/>
      <c r="S77" s="2"/>
      <c r="T77" s="2"/>
      <c r="U77" s="233">
        <v>0</v>
      </c>
      <c r="V77" s="233"/>
      <c r="W77" s="341">
        <f>T76+U76+U77</f>
        <v>0</v>
      </c>
    </row>
    <row r="78" spans="2:23" ht="23.5" customHeight="1" x14ac:dyDescent="0.35">
      <c r="G78" s="2"/>
      <c r="H78" s="2"/>
      <c r="I78" s="2"/>
      <c r="J78" s="2"/>
      <c r="K78" s="2"/>
      <c r="L78" s="2"/>
      <c r="M78" s="2"/>
      <c r="N78" s="2"/>
      <c r="O78" s="2"/>
      <c r="P78" s="2"/>
      <c r="Q78" s="170" t="s">
        <v>77</v>
      </c>
      <c r="R78" s="2"/>
      <c r="S78" s="2"/>
      <c r="T78" s="2"/>
      <c r="U78" s="170" t="s">
        <v>77</v>
      </c>
      <c r="V78" s="170" t="s">
        <v>77</v>
      </c>
      <c r="W78" s="2"/>
    </row>
    <row r="79" spans="2:23" ht="15" thickBot="1" x14ac:dyDescent="0.4"/>
    <row r="80" spans="2:23" ht="14.15" customHeight="1" thickBot="1" x14ac:dyDescent="0.4">
      <c r="B80" s="441" t="s">
        <v>126</v>
      </c>
      <c r="C80" s="442"/>
      <c r="D80" s="329"/>
      <c r="E80" s="330"/>
      <c r="F80" s="193">
        <f>E80+D80</f>
        <v>0</v>
      </c>
      <c r="G80" s="257">
        <f>F80*($G$56/100)</f>
        <v>0</v>
      </c>
      <c r="H80" s="135">
        <f>F80+G80</f>
        <v>0</v>
      </c>
      <c r="I80" s="137"/>
      <c r="J80" s="191">
        <f>H80+I80</f>
        <v>0</v>
      </c>
      <c r="K80" s="154">
        <f>J80*($K$56/100)</f>
        <v>0</v>
      </c>
      <c r="L80" s="135">
        <f>K80+J80</f>
        <v>0</v>
      </c>
      <c r="M80" s="137"/>
      <c r="N80" s="186">
        <f>L80+M80</f>
        <v>0</v>
      </c>
      <c r="O80" s="154">
        <f>N80*($O$56/100)</f>
        <v>0</v>
      </c>
      <c r="P80" s="135">
        <f>O80+N80</f>
        <v>0</v>
      </c>
      <c r="Q80" s="137">
        <f>IF(Q81&lt;ABS(P80),(-P80-Q81)/2,0)</f>
        <v>0</v>
      </c>
      <c r="R80" s="186">
        <f>P80+Q80+Q81</f>
        <v>0</v>
      </c>
      <c r="S80" s="154">
        <f>R80*($S$56/100)</f>
        <v>0</v>
      </c>
      <c r="T80" s="135">
        <f>S80+R80</f>
        <v>0</v>
      </c>
      <c r="U80" s="141">
        <f>-T80-U81</f>
        <v>0</v>
      </c>
      <c r="V80" s="311">
        <f>T80+U80+U81+V81</f>
        <v>0</v>
      </c>
      <c r="W80" s="195"/>
    </row>
    <row r="81" spans="1:23" ht="15" thickBot="1" x14ac:dyDescent="0.4">
      <c r="B81" s="443" t="s">
        <v>75</v>
      </c>
      <c r="C81" s="444"/>
      <c r="G81" s="2"/>
      <c r="H81" s="2"/>
      <c r="I81" s="2"/>
      <c r="J81" s="2"/>
      <c r="K81" s="2"/>
      <c r="L81" s="2"/>
      <c r="M81" s="2"/>
      <c r="N81" s="2"/>
      <c r="O81" s="2"/>
      <c r="P81" s="2"/>
      <c r="Q81" s="233">
        <v>0</v>
      </c>
      <c r="R81" s="2"/>
      <c r="S81" s="2"/>
      <c r="T81" s="2"/>
      <c r="U81" s="233">
        <v>0</v>
      </c>
      <c r="V81" s="233"/>
      <c r="W81" s="341">
        <f>T80+U80+U81</f>
        <v>0</v>
      </c>
    </row>
    <row r="82" spans="1:23" ht="23.5" customHeight="1" x14ac:dyDescent="0.35">
      <c r="G82" s="2"/>
      <c r="H82" s="2"/>
      <c r="I82" s="2"/>
      <c r="J82" s="2"/>
      <c r="K82" s="2"/>
      <c r="L82" s="2"/>
      <c r="M82" s="2"/>
      <c r="N82" s="2"/>
      <c r="O82" s="2"/>
      <c r="P82" s="2"/>
      <c r="Q82" s="170" t="s">
        <v>77</v>
      </c>
      <c r="R82" s="2"/>
      <c r="S82" s="2"/>
      <c r="T82" s="2"/>
      <c r="U82" s="170" t="s">
        <v>77</v>
      </c>
      <c r="V82" s="170" t="s">
        <v>77</v>
      </c>
      <c r="W82" s="2"/>
    </row>
    <row r="83" spans="1:23" ht="15" thickBot="1" x14ac:dyDescent="0.4"/>
    <row r="84" spans="1:23" ht="14.15" customHeight="1" thickBot="1" x14ac:dyDescent="0.4">
      <c r="B84" s="441" t="s">
        <v>127</v>
      </c>
      <c r="C84" s="442"/>
      <c r="D84" s="329"/>
      <c r="E84" s="330"/>
      <c r="F84" s="193">
        <f>E84+D84</f>
        <v>0</v>
      </c>
      <c r="G84" s="257">
        <f>F84*($G$56/100)</f>
        <v>0</v>
      </c>
      <c r="H84" s="135">
        <f>F84+G84</f>
        <v>0</v>
      </c>
      <c r="I84" s="137"/>
      <c r="J84" s="191">
        <f>H84+I84</f>
        <v>0</v>
      </c>
      <c r="K84" s="154">
        <f>J84*($K$56/100)</f>
        <v>0</v>
      </c>
      <c r="L84" s="135">
        <f>K84+J84</f>
        <v>0</v>
      </c>
      <c r="M84" s="137"/>
      <c r="N84" s="186">
        <f>L84+M84</f>
        <v>0</v>
      </c>
      <c r="O84" s="154">
        <f>N84*($O$56/100)</f>
        <v>0</v>
      </c>
      <c r="P84" s="135">
        <f>O84+N84</f>
        <v>0</v>
      </c>
      <c r="Q84" s="137">
        <f>IF(Q85&lt;ABS(P84),(-P84-Q85)/2,0)</f>
        <v>0</v>
      </c>
      <c r="R84" s="186">
        <f>P84+Q84+Q85</f>
        <v>0</v>
      </c>
      <c r="S84" s="154">
        <f>R84*($S$56/100)</f>
        <v>0</v>
      </c>
      <c r="T84" s="135">
        <f>S84+R84</f>
        <v>0</v>
      </c>
      <c r="U84" s="141">
        <f>-T84-U85</f>
        <v>0</v>
      </c>
      <c r="V84" s="311">
        <f>T84+U84+U85+V85</f>
        <v>0</v>
      </c>
      <c r="W84" s="195"/>
    </row>
    <row r="85" spans="1:23" ht="15" thickBot="1" x14ac:dyDescent="0.4">
      <c r="B85" s="443" t="s">
        <v>75</v>
      </c>
      <c r="C85" s="444"/>
      <c r="G85" s="2"/>
      <c r="H85" s="2"/>
      <c r="I85" s="2"/>
      <c r="J85" s="2"/>
      <c r="K85" s="2"/>
      <c r="L85" s="2"/>
      <c r="M85" s="2"/>
      <c r="N85" s="2"/>
      <c r="O85" s="2"/>
      <c r="P85" s="2"/>
      <c r="Q85" s="233">
        <v>0</v>
      </c>
      <c r="R85" s="2"/>
      <c r="S85" s="2"/>
      <c r="T85" s="2"/>
      <c r="U85" s="233">
        <v>0</v>
      </c>
      <c r="V85" s="233"/>
      <c r="W85" s="341">
        <f>T84+U84+U85</f>
        <v>0</v>
      </c>
    </row>
    <row r="86" spans="1:23" ht="23.5" customHeight="1" x14ac:dyDescent="0.35">
      <c r="G86" s="2"/>
      <c r="H86" s="2"/>
      <c r="I86" s="2"/>
      <c r="J86" s="2"/>
      <c r="K86" s="2"/>
      <c r="L86" s="2"/>
      <c r="M86" s="2"/>
      <c r="N86" s="2"/>
      <c r="O86" s="2"/>
      <c r="P86" s="2"/>
      <c r="Q86" s="170" t="s">
        <v>77</v>
      </c>
      <c r="R86" s="2"/>
      <c r="S86" s="2"/>
      <c r="T86" s="2"/>
      <c r="U86" s="170" t="s">
        <v>77</v>
      </c>
      <c r="V86" s="170" t="s">
        <v>77</v>
      </c>
      <c r="W86" s="2"/>
    </row>
    <row r="87" spans="1:23" ht="10.5" customHeight="1" x14ac:dyDescent="0.35">
      <c r="G87" s="2"/>
      <c r="H87" s="2"/>
      <c r="I87" s="174"/>
      <c r="J87" s="169"/>
      <c r="K87" s="2"/>
      <c r="L87" s="2"/>
      <c r="M87" s="174"/>
      <c r="N87" s="2"/>
      <c r="O87" s="2"/>
      <c r="P87" s="2"/>
      <c r="Q87" s="174"/>
      <c r="R87" s="2"/>
      <c r="S87" s="2"/>
      <c r="T87" s="2"/>
      <c r="U87" s="174"/>
      <c r="V87" s="174"/>
      <c r="W87" s="2"/>
    </row>
    <row r="88" spans="1:23" ht="16" customHeight="1" x14ac:dyDescent="0.35">
      <c r="A88" s="326"/>
      <c r="B88" s="430" t="s">
        <v>61</v>
      </c>
      <c r="C88" s="431" t="s">
        <v>61</v>
      </c>
      <c r="D88" s="320">
        <f>D64+D68+D72+D76+D80+D84-D60</f>
        <v>0</v>
      </c>
      <c r="E88" s="320">
        <f t="shared" ref="E88:H88" si="0">E64+E68+E72+E76+E80+E84-E60</f>
        <v>0</v>
      </c>
      <c r="F88" s="320">
        <f t="shared" si="0"/>
        <v>0</v>
      </c>
      <c r="G88" s="320">
        <f t="shared" si="0"/>
        <v>0</v>
      </c>
      <c r="H88" s="320">
        <f t="shared" si="0"/>
        <v>0</v>
      </c>
      <c r="I88" s="320">
        <f>I64+I68+I72+I76+I80+I84-I60</f>
        <v>0</v>
      </c>
      <c r="J88" s="320">
        <f t="shared" ref="J88" si="1">J64+J68+J72+J76+J80+J84-J60</f>
        <v>0</v>
      </c>
      <c r="K88" s="320">
        <f t="shared" ref="K88:L88" si="2">K64+K68+K72+K76+K80+K84-K60</f>
        <v>0</v>
      </c>
      <c r="L88" s="320">
        <f t="shared" si="2"/>
        <v>0</v>
      </c>
      <c r="M88" s="320">
        <f>M64+M68+M72+M76+M80+M84-M60</f>
        <v>0</v>
      </c>
      <c r="N88" s="320">
        <f t="shared" ref="N88:P88" si="3">N64+N68+N72+N76+N80+N84-N60</f>
        <v>0</v>
      </c>
      <c r="O88" s="320">
        <f t="shared" si="3"/>
        <v>0</v>
      </c>
      <c r="P88" s="320">
        <f t="shared" si="3"/>
        <v>0</v>
      </c>
      <c r="Q88" s="320">
        <f>Q64+Q68+Q72+Q76+Q80+Q84-Q60</f>
        <v>0</v>
      </c>
      <c r="R88" s="320">
        <f t="shared" ref="R88:T88" si="4">R64+R68+R72+R76+R80+R84-R60</f>
        <v>0</v>
      </c>
      <c r="S88" s="320">
        <f t="shared" si="4"/>
        <v>0</v>
      </c>
      <c r="T88" s="320">
        <f t="shared" si="4"/>
        <v>0</v>
      </c>
      <c r="U88" s="320">
        <f>U64+U68+U72+U76+U80+U84-U60</f>
        <v>0</v>
      </c>
      <c r="V88" s="320">
        <f>V64+V68+V72+V76+V80+V84-V60</f>
        <v>0</v>
      </c>
      <c r="W88" s="2"/>
    </row>
    <row r="89" spans="1:23" ht="16" customHeight="1" x14ac:dyDescent="0.35">
      <c r="A89" s="326"/>
      <c r="B89" s="327"/>
      <c r="C89" s="327"/>
      <c r="D89" s="328"/>
      <c r="E89" s="328"/>
      <c r="F89" s="328"/>
      <c r="G89" s="328"/>
      <c r="H89" s="328"/>
      <c r="I89" s="328"/>
      <c r="J89" s="328"/>
      <c r="K89" s="328"/>
      <c r="L89" s="328"/>
      <c r="M89" s="328"/>
      <c r="N89" s="328"/>
      <c r="O89" s="2"/>
      <c r="P89" s="2"/>
      <c r="Q89" s="320">
        <f>Q65+Q69+Q73+Q77+Q81+Q85-Q61</f>
        <v>0</v>
      </c>
      <c r="R89" s="2"/>
      <c r="S89" s="2"/>
      <c r="U89" s="320">
        <f>U65+U69+U73+U77+U81+U85-U61</f>
        <v>0</v>
      </c>
      <c r="V89" s="320">
        <f>V65+V69+V73+V77+V81+V85-V61</f>
        <v>0</v>
      </c>
      <c r="W89" s="2"/>
    </row>
    <row r="90" spans="1:23" ht="25.5" customHeight="1" x14ac:dyDescent="0.35">
      <c r="A90" s="326"/>
      <c r="B90" s="327"/>
      <c r="C90" s="327"/>
      <c r="D90" s="328"/>
      <c r="E90" s="328"/>
      <c r="F90" s="328"/>
      <c r="G90" s="328"/>
      <c r="H90" s="328"/>
      <c r="I90" s="328"/>
      <c r="J90" s="328"/>
      <c r="K90" s="328"/>
      <c r="L90" s="328"/>
      <c r="M90" s="328"/>
      <c r="N90" s="328"/>
      <c r="O90" s="2"/>
      <c r="P90" s="2"/>
      <c r="Q90" s="170" t="s">
        <v>77</v>
      </c>
      <c r="R90" s="2"/>
      <c r="S90" s="2"/>
      <c r="U90" s="170" t="s">
        <v>77</v>
      </c>
      <c r="V90" s="170" t="s">
        <v>77</v>
      </c>
      <c r="W90" s="2"/>
    </row>
    <row r="91" spans="1:23" s="2" customFormat="1" ht="14" x14ac:dyDescent="0.3">
      <c r="A91" s="213"/>
      <c r="B91" s="123"/>
      <c r="C91" s="48"/>
      <c r="D91" s="48"/>
      <c r="E91" s="48"/>
      <c r="F91" s="48"/>
      <c r="H91" s="48"/>
      <c r="I91" s="30"/>
      <c r="J91" s="30"/>
      <c r="K91" s="30"/>
      <c r="M91" s="1"/>
      <c r="N91" s="1"/>
      <c r="R91" s="1"/>
      <c r="T91" s="124"/>
    </row>
    <row r="92" spans="1:23" s="338" customFormat="1" ht="28.5" customHeight="1" x14ac:dyDescent="0.35">
      <c r="A92" s="91" t="s">
        <v>158</v>
      </c>
      <c r="B92" s="336"/>
      <c r="C92" s="336"/>
      <c r="D92" s="336"/>
      <c r="E92" s="336"/>
      <c r="F92" s="336"/>
      <c r="G92" s="336"/>
      <c r="H92" s="337"/>
      <c r="I92" s="336"/>
      <c r="J92" s="336"/>
      <c r="K92" s="336"/>
      <c r="L92" s="336"/>
      <c r="M92" s="336"/>
      <c r="N92" s="336"/>
      <c r="O92" s="336"/>
      <c r="P92" s="336"/>
      <c r="Q92" s="336"/>
      <c r="R92" s="336"/>
      <c r="S92" s="336"/>
      <c r="T92" s="336"/>
      <c r="U92" s="336"/>
      <c r="V92" s="336"/>
      <c r="W92" s="336"/>
    </row>
    <row r="94" spans="1:23" ht="28.5" customHeight="1" x14ac:dyDescent="0.35">
      <c r="B94" s="413" t="s">
        <v>102</v>
      </c>
      <c r="C94" s="413"/>
      <c r="F94" s="149" t="str">
        <f>"Ende "&amp; $D$8&amp;" / 
Anfang "&amp; $D$8+1</f>
        <v>Ende  / 
Anfang 1</v>
      </c>
      <c r="G94" s="94"/>
      <c r="H94" s="149" t="str">
        <f>"Ende "&amp; $D$8+1&amp;" / 
Anfang "&amp; $D$8+2</f>
        <v>Ende 1 / 
Anfang 2</v>
      </c>
      <c r="I94" s="94"/>
      <c r="J94" s="94"/>
      <c r="K94" s="94"/>
      <c r="L94" s="149" t="str">
        <f>"Ende "&amp; $D$8+2&amp;" / 
Anfang "&amp; $D$8+3</f>
        <v>Ende 2 / 
Anfang 3</v>
      </c>
      <c r="M94" s="94"/>
      <c r="N94" s="94"/>
      <c r="O94" s="94"/>
      <c r="P94" s="149" t="str">
        <f>"Ende "&amp; $D$8+3&amp;" / 
Anfang "&amp; $D$8+4</f>
        <v>Ende 3 / 
Anfang 4</v>
      </c>
      <c r="Q94" s="94"/>
      <c r="R94" s="94"/>
      <c r="S94" s="94"/>
    </row>
    <row r="95" spans="1:23" ht="15" customHeight="1" x14ac:dyDescent="0.35">
      <c r="F95" s="126"/>
      <c r="G95" s="167"/>
      <c r="H95" s="88"/>
      <c r="I95" s="239"/>
      <c r="J95" s="88"/>
      <c r="K95" s="81"/>
      <c r="L95" s="81"/>
      <c r="M95" s="239"/>
      <c r="N95" s="81"/>
      <c r="O95" s="81"/>
      <c r="P95" s="81"/>
      <c r="Q95" s="81"/>
      <c r="R95" s="81"/>
      <c r="S95" s="81"/>
    </row>
    <row r="96" spans="1:23" ht="15.65" customHeight="1" thickBot="1" x14ac:dyDescent="0.4">
      <c r="E96" s="239" t="s">
        <v>90</v>
      </c>
      <c r="F96" s="30"/>
      <c r="G96" s="239" t="s">
        <v>90</v>
      </c>
      <c r="H96" s="30"/>
      <c r="I96" s="2"/>
      <c r="J96" s="2"/>
      <c r="K96" s="239" t="s">
        <v>90</v>
      </c>
      <c r="L96" s="2"/>
      <c r="M96" s="2"/>
      <c r="N96" s="2"/>
      <c r="O96" s="239" t="s">
        <v>90</v>
      </c>
      <c r="P96" s="2"/>
      <c r="Q96" s="2"/>
      <c r="R96" s="2"/>
      <c r="S96" s="2"/>
    </row>
    <row r="97" spans="1:19" ht="15.65" customHeight="1" thickBot="1" x14ac:dyDescent="0.4">
      <c r="B97" s="432" t="s">
        <v>132</v>
      </c>
      <c r="C97" s="432"/>
      <c r="E97" s="148"/>
      <c r="F97" s="12"/>
      <c r="G97" s="148"/>
      <c r="H97" s="168"/>
      <c r="I97" s="238"/>
      <c r="K97" s="148"/>
      <c r="L97" s="127"/>
      <c r="M97" s="127"/>
      <c r="N97" s="127"/>
      <c r="O97" s="148"/>
      <c r="P97" s="12"/>
      <c r="Q97" s="12"/>
      <c r="R97" s="12"/>
      <c r="S97" s="12"/>
    </row>
    <row r="98" spans="1:19" ht="26.5" customHeight="1" x14ac:dyDescent="0.35">
      <c r="B98" s="446"/>
      <c r="C98" s="447"/>
      <c r="D98" s="128" t="str">
        <f>"Deckungsdifferenz " &amp;D8</f>
        <v xml:space="preserve">Deckungsdifferenz </v>
      </c>
      <c r="E98" s="103" t="s">
        <v>48</v>
      </c>
      <c r="F98" s="212" t="s">
        <v>88</v>
      </c>
      <c r="G98" s="102" t="s">
        <v>48</v>
      </c>
      <c r="H98" s="104" t="s">
        <v>88</v>
      </c>
      <c r="I98" s="240" t="s">
        <v>91</v>
      </c>
      <c r="J98" s="188" t="s">
        <v>52</v>
      </c>
      <c r="K98" s="102" t="s">
        <v>48</v>
      </c>
      <c r="L98" s="104" t="s">
        <v>88</v>
      </c>
      <c r="M98" s="104" t="s">
        <v>91</v>
      </c>
      <c r="N98" s="188" t="s">
        <v>52</v>
      </c>
      <c r="O98" s="102" t="s">
        <v>48</v>
      </c>
      <c r="P98" s="104" t="s">
        <v>88</v>
      </c>
      <c r="Q98" s="138" t="s">
        <v>91</v>
      </c>
      <c r="R98" s="308" t="s">
        <v>135</v>
      </c>
      <c r="S98" s="105"/>
    </row>
    <row r="99" spans="1:19" ht="14.15" customHeight="1" x14ac:dyDescent="0.35">
      <c r="B99" s="448"/>
      <c r="C99" s="449"/>
      <c r="D99" s="129" t="s">
        <v>79</v>
      </c>
      <c r="E99" s="115" t="s">
        <v>55</v>
      </c>
      <c r="F99" s="192" t="s">
        <v>78</v>
      </c>
      <c r="G99" s="114" t="s">
        <v>55</v>
      </c>
      <c r="H99" s="115" t="s">
        <v>78</v>
      </c>
      <c r="I99" s="134">
        <f>$D$8+2</f>
        <v>2</v>
      </c>
      <c r="J99" s="194" t="s">
        <v>57</v>
      </c>
      <c r="K99" s="114" t="s">
        <v>55</v>
      </c>
      <c r="L99" s="115" t="s">
        <v>78</v>
      </c>
      <c r="M99" s="134">
        <f>$D$8+3</f>
        <v>3</v>
      </c>
      <c r="N99" s="194" t="s">
        <v>57</v>
      </c>
      <c r="O99" s="114" t="s">
        <v>55</v>
      </c>
      <c r="P99" s="115" t="s">
        <v>78</v>
      </c>
      <c r="Q99" s="134">
        <f>$D$8+4</f>
        <v>4</v>
      </c>
      <c r="R99" s="309" t="s">
        <v>53</v>
      </c>
      <c r="S99" s="113"/>
    </row>
    <row r="100" spans="1:19" x14ac:dyDescent="0.35">
      <c r="B100" s="448"/>
      <c r="C100" s="449"/>
      <c r="D100" s="129"/>
      <c r="E100" s="115"/>
      <c r="F100" s="192"/>
      <c r="G100" s="114"/>
      <c r="H100" s="115"/>
      <c r="I100" s="112" t="s">
        <v>62</v>
      </c>
      <c r="J100" s="242"/>
      <c r="K100" s="114"/>
      <c r="L100" s="115"/>
      <c r="M100" s="112" t="s">
        <v>63</v>
      </c>
      <c r="N100" s="194"/>
      <c r="O100" s="114"/>
      <c r="P100" s="115"/>
      <c r="Q100" s="140" t="s">
        <v>64</v>
      </c>
      <c r="R100" s="143"/>
      <c r="S100" s="113"/>
    </row>
    <row r="101" spans="1:19" x14ac:dyDescent="0.35">
      <c r="B101" s="448"/>
      <c r="C101" s="449"/>
      <c r="D101" s="129"/>
      <c r="E101" s="115"/>
      <c r="F101" s="192"/>
      <c r="G101" s="114"/>
      <c r="H101" s="115"/>
      <c r="I101" s="112"/>
      <c r="J101" s="242"/>
      <c r="K101" s="114"/>
      <c r="L101" s="115"/>
      <c r="M101" s="112"/>
      <c r="N101" s="194"/>
      <c r="O101" s="114"/>
      <c r="P101" s="115"/>
      <c r="Q101" s="140"/>
      <c r="R101" s="143"/>
      <c r="S101" s="113"/>
    </row>
    <row r="102" spans="1:19" ht="14.5" customHeight="1" thickBot="1" x14ac:dyDescent="0.4">
      <c r="B102" s="450"/>
      <c r="C102" s="451"/>
      <c r="D102" s="129" t="s">
        <v>38</v>
      </c>
      <c r="E102" s="115" t="s">
        <v>38</v>
      </c>
      <c r="F102" s="192" t="s">
        <v>38</v>
      </c>
      <c r="G102" s="114" t="s">
        <v>38</v>
      </c>
      <c r="H102" s="115" t="s">
        <v>38</v>
      </c>
      <c r="I102" s="243" t="s">
        <v>38</v>
      </c>
      <c r="J102" s="242" t="s">
        <v>38</v>
      </c>
      <c r="K102" s="114" t="s">
        <v>38</v>
      </c>
      <c r="L102" s="115" t="s">
        <v>38</v>
      </c>
      <c r="M102" s="112" t="s">
        <v>38</v>
      </c>
      <c r="N102" s="194" t="s">
        <v>38</v>
      </c>
      <c r="O102" s="114" t="s">
        <v>38</v>
      </c>
      <c r="P102" s="115" t="s">
        <v>38</v>
      </c>
      <c r="Q102" s="140" t="s">
        <v>38</v>
      </c>
      <c r="R102" s="143" t="s">
        <v>38</v>
      </c>
      <c r="S102" s="116" t="s">
        <v>14</v>
      </c>
    </row>
    <row r="103" spans="1:19" ht="26.15" customHeight="1" thickBot="1" x14ac:dyDescent="0.4">
      <c r="B103" s="437" t="str">
        <f>"Übersicht DD "&amp;D8&amp;" bis Abbau Null "</f>
        <v xml:space="preserve">Übersicht DD  bis Abbau Null </v>
      </c>
      <c r="C103" s="445"/>
      <c r="D103" s="130">
        <f>F40</f>
        <v>0</v>
      </c>
      <c r="E103" s="120">
        <f>D103*($E$97/100)</f>
        <v>0</v>
      </c>
      <c r="F103" s="193">
        <f>E103+D103</f>
        <v>0</v>
      </c>
      <c r="G103" s="257">
        <f>F103*($G$97/100)</f>
        <v>0</v>
      </c>
      <c r="H103" s="135">
        <f>F103+G103</f>
        <v>0</v>
      </c>
      <c r="I103" s="137">
        <f>IF(I104&lt;ABS(H103),(-H103-I104)/3*(1+$G$97/100),0)</f>
        <v>0</v>
      </c>
      <c r="J103" s="191">
        <f>H103+I103+I104</f>
        <v>0</v>
      </c>
      <c r="K103" s="154">
        <f>J103*($K$97/100)</f>
        <v>0</v>
      </c>
      <c r="L103" s="135">
        <f>K103+J103</f>
        <v>0</v>
      </c>
      <c r="M103" s="137">
        <f>IF(M104&lt;ABS(L103),(-L103-M104)/2,0)</f>
        <v>0</v>
      </c>
      <c r="N103" s="186">
        <f>L103+M103+M104</f>
        <v>0</v>
      </c>
      <c r="O103" s="154">
        <f>N103*($O$97/100)</f>
        <v>0</v>
      </c>
      <c r="P103" s="135">
        <f>O103+N103</f>
        <v>0</v>
      </c>
      <c r="Q103" s="141">
        <f>-P103-Q104</f>
        <v>0</v>
      </c>
      <c r="R103" s="311">
        <f>P103+Q103+Q104+R104</f>
        <v>0</v>
      </c>
      <c r="S103" s="195"/>
    </row>
    <row r="104" spans="1:19" ht="14.15" customHeight="1" thickBot="1" x14ac:dyDescent="0.4">
      <c r="B104" s="443" t="s">
        <v>75</v>
      </c>
      <c r="C104" s="444"/>
      <c r="D104" s="169"/>
      <c r="E104" s="169"/>
      <c r="F104" s="169"/>
      <c r="G104" s="169"/>
      <c r="H104" s="2"/>
      <c r="I104" s="233">
        <v>0</v>
      </c>
      <c r="J104" s="169"/>
      <c r="K104" s="169"/>
      <c r="L104" s="2"/>
      <c r="M104" s="233">
        <v>0</v>
      </c>
      <c r="N104" s="169"/>
      <c r="O104" s="169"/>
      <c r="P104" s="2"/>
      <c r="Q104" s="233">
        <v>0</v>
      </c>
      <c r="R104" s="233"/>
      <c r="S104" s="341">
        <f>P103+Q103+Q104</f>
        <v>0</v>
      </c>
    </row>
    <row r="105" spans="1:19" ht="26.15" customHeight="1" x14ac:dyDescent="0.35">
      <c r="A105" s="169"/>
      <c r="B105" s="169"/>
      <c r="C105" s="169"/>
      <c r="D105" s="169"/>
      <c r="E105" s="169"/>
      <c r="F105" s="169"/>
      <c r="G105" s="169"/>
      <c r="H105" s="169"/>
      <c r="I105" s="170" t="s">
        <v>77</v>
      </c>
      <c r="J105" s="169"/>
      <c r="K105" s="169"/>
      <c r="L105" s="169"/>
      <c r="M105" s="170" t="s">
        <v>77</v>
      </c>
      <c r="N105" s="169"/>
      <c r="O105" s="169"/>
      <c r="P105" s="169"/>
      <c r="Q105" s="170" t="s">
        <v>77</v>
      </c>
      <c r="R105" s="170" t="s">
        <v>77</v>
      </c>
    </row>
    <row r="106" spans="1:19" ht="11.5" customHeight="1" thickBot="1" x14ac:dyDescent="0.4">
      <c r="N106" s="169"/>
      <c r="O106" s="169"/>
      <c r="P106" s="169"/>
      <c r="Q106" s="169"/>
      <c r="R106" s="169"/>
      <c r="S106" s="169"/>
    </row>
    <row r="107" spans="1:19" ht="14.15" customHeight="1" thickBot="1" x14ac:dyDescent="0.4">
      <c r="B107" s="441" t="s">
        <v>122</v>
      </c>
      <c r="C107" s="442"/>
      <c r="D107" s="329"/>
      <c r="E107" s="120">
        <f>D107*($E$97/100)</f>
        <v>0</v>
      </c>
      <c r="F107" s="193">
        <f>E107+D107</f>
        <v>0</v>
      </c>
      <c r="G107" s="257">
        <f>F107*($G$97/100)</f>
        <v>0</v>
      </c>
      <c r="H107" s="135">
        <f>F107+G107</f>
        <v>0</v>
      </c>
      <c r="I107" s="137">
        <f>IF(I108&lt;ABS(H107),(-H107-I108)/3*(1+$G$97/100),0)</f>
        <v>0</v>
      </c>
      <c r="J107" s="191">
        <f>H107+I107+I108</f>
        <v>0</v>
      </c>
      <c r="K107" s="154">
        <f>J107*($K$97/100)</f>
        <v>0</v>
      </c>
      <c r="L107" s="135">
        <f>K107+J107</f>
        <v>0</v>
      </c>
      <c r="M107" s="137">
        <f>IF(M108&lt;ABS(L107),(-L107-M108)/2,0)</f>
        <v>0</v>
      </c>
      <c r="N107" s="186">
        <f>L107+M107+M108</f>
        <v>0</v>
      </c>
      <c r="O107" s="154">
        <f>N107*($O$97/100)</f>
        <v>0</v>
      </c>
      <c r="P107" s="135">
        <f>O107+N107</f>
        <v>0</v>
      </c>
      <c r="Q107" s="141">
        <f>-P107-Q108</f>
        <v>0</v>
      </c>
      <c r="R107" s="311">
        <f>P107+Q107+Q108+R108</f>
        <v>0</v>
      </c>
      <c r="S107" s="195"/>
    </row>
    <row r="108" spans="1:19" ht="15" thickBot="1" x14ac:dyDescent="0.4">
      <c r="B108" s="443" t="s">
        <v>75</v>
      </c>
      <c r="C108" s="444"/>
      <c r="G108" s="2"/>
      <c r="H108" s="2"/>
      <c r="I108" s="233">
        <v>0</v>
      </c>
      <c r="J108" s="139"/>
      <c r="K108" s="2"/>
      <c r="L108" s="2"/>
      <c r="M108" s="233">
        <v>0</v>
      </c>
      <c r="N108" s="2"/>
      <c r="O108" s="2"/>
      <c r="P108" s="2"/>
      <c r="Q108" s="233">
        <v>0</v>
      </c>
      <c r="R108" s="233"/>
      <c r="S108" s="341">
        <f>P107+Q107+Q108</f>
        <v>0</v>
      </c>
    </row>
    <row r="109" spans="1:19" ht="23.5" customHeight="1" x14ac:dyDescent="0.35">
      <c r="G109" s="2"/>
      <c r="H109" s="2"/>
      <c r="I109" s="170" t="s">
        <v>77</v>
      </c>
      <c r="J109" s="169"/>
      <c r="K109" s="2"/>
      <c r="L109" s="2"/>
      <c r="M109" s="170" t="s">
        <v>77</v>
      </c>
      <c r="N109" s="2"/>
      <c r="O109" s="2"/>
      <c r="P109" s="2"/>
      <c r="Q109" s="170" t="s">
        <v>77</v>
      </c>
      <c r="R109" s="170" t="s">
        <v>77</v>
      </c>
      <c r="S109" s="2"/>
    </row>
    <row r="110" spans="1:19" ht="15" thickBot="1" x14ac:dyDescent="0.4"/>
    <row r="111" spans="1:19" ht="14.15" customHeight="1" thickBot="1" x14ac:dyDescent="0.4">
      <c r="B111" s="441" t="s">
        <v>123</v>
      </c>
      <c r="C111" s="442"/>
      <c r="D111" s="329"/>
      <c r="E111" s="120">
        <f>D111*($E$97/100)</f>
        <v>0</v>
      </c>
      <c r="F111" s="193">
        <f>E111+D111</f>
        <v>0</v>
      </c>
      <c r="G111" s="257">
        <f>F111*($G$97/100)</f>
        <v>0</v>
      </c>
      <c r="H111" s="135">
        <f>F111+G111</f>
        <v>0</v>
      </c>
      <c r="I111" s="137">
        <f>IF(I112&lt;ABS(H111),(-H111-I112)/3*(1+$G$97/100),0)</f>
        <v>0</v>
      </c>
      <c r="J111" s="191">
        <f>H111+I111+I112</f>
        <v>0</v>
      </c>
      <c r="K111" s="154">
        <f>J111*($K$97/100)</f>
        <v>0</v>
      </c>
      <c r="L111" s="135">
        <f>K111+J111</f>
        <v>0</v>
      </c>
      <c r="M111" s="137">
        <f>IF(M112&lt;ABS(L111),(-L111-M112)/2,0)</f>
        <v>0</v>
      </c>
      <c r="N111" s="186">
        <f>L111+M111+M112</f>
        <v>0</v>
      </c>
      <c r="O111" s="154">
        <f>N111*($O$97/100)</f>
        <v>0</v>
      </c>
      <c r="P111" s="135">
        <f>O111+N111</f>
        <v>0</v>
      </c>
      <c r="Q111" s="141">
        <f>-P111-Q112</f>
        <v>0</v>
      </c>
      <c r="R111" s="311">
        <f>P111+Q111+Q112+R112</f>
        <v>0</v>
      </c>
      <c r="S111" s="195"/>
    </row>
    <row r="112" spans="1:19" ht="15" thickBot="1" x14ac:dyDescent="0.4">
      <c r="B112" s="443" t="s">
        <v>75</v>
      </c>
      <c r="C112" s="444"/>
      <c r="G112" s="2"/>
      <c r="H112" s="2"/>
      <c r="I112" s="233">
        <v>0</v>
      </c>
      <c r="J112" s="139"/>
      <c r="K112" s="2"/>
      <c r="L112" s="2"/>
      <c r="M112" s="233">
        <v>0</v>
      </c>
      <c r="N112" s="2"/>
      <c r="O112" s="2"/>
      <c r="P112" s="2"/>
      <c r="Q112" s="233">
        <v>0</v>
      </c>
      <c r="R112" s="233"/>
      <c r="S112" s="341">
        <f>P111+Q111+Q112</f>
        <v>0</v>
      </c>
    </row>
    <row r="113" spans="2:19" ht="23.5" customHeight="1" x14ac:dyDescent="0.35">
      <c r="G113" s="2"/>
      <c r="H113" s="2"/>
      <c r="I113" s="170" t="s">
        <v>77</v>
      </c>
      <c r="J113" s="169"/>
      <c r="K113" s="2"/>
      <c r="L113" s="2"/>
      <c r="M113" s="170" t="s">
        <v>77</v>
      </c>
      <c r="N113" s="2"/>
      <c r="O113" s="2"/>
      <c r="P113" s="2"/>
      <c r="Q113" s="170" t="s">
        <v>77</v>
      </c>
      <c r="R113" s="170" t="s">
        <v>77</v>
      </c>
      <c r="S113" s="2"/>
    </row>
    <row r="114" spans="2:19" ht="15" thickBot="1" x14ac:dyDescent="0.4"/>
    <row r="115" spans="2:19" ht="14.15" customHeight="1" thickBot="1" x14ac:dyDescent="0.4">
      <c r="B115" s="441" t="s">
        <v>124</v>
      </c>
      <c r="C115" s="442"/>
      <c r="D115" s="329"/>
      <c r="E115" s="120">
        <f>D115*($E$97/100)</f>
        <v>0</v>
      </c>
      <c r="F115" s="193">
        <f>E115+D115</f>
        <v>0</v>
      </c>
      <c r="G115" s="257">
        <f>F115*($G$97/100)</f>
        <v>0</v>
      </c>
      <c r="H115" s="135">
        <f>F115+G115</f>
        <v>0</v>
      </c>
      <c r="I115" s="137">
        <f>IF(I116&lt;ABS(H115),(-H115-I116)/3*(1+$G$97/100),0)</f>
        <v>0</v>
      </c>
      <c r="J115" s="191">
        <f>H115+I115+I116</f>
        <v>0</v>
      </c>
      <c r="K115" s="154">
        <f>J115*($K$97/100)</f>
        <v>0</v>
      </c>
      <c r="L115" s="135">
        <f>K115+J115</f>
        <v>0</v>
      </c>
      <c r="M115" s="137">
        <f>IF(M116&lt;ABS(L115),(-L115-M116)/2,0)</f>
        <v>0</v>
      </c>
      <c r="N115" s="186">
        <f>L115+M115+M116</f>
        <v>0</v>
      </c>
      <c r="O115" s="154">
        <f>N115*($O$97/100)</f>
        <v>0</v>
      </c>
      <c r="P115" s="135">
        <f>O115+N115</f>
        <v>0</v>
      </c>
      <c r="Q115" s="141">
        <f>-P115-Q116</f>
        <v>0</v>
      </c>
      <c r="R115" s="311">
        <f>P115+Q115+Q116+R116</f>
        <v>0</v>
      </c>
      <c r="S115" s="195"/>
    </row>
    <row r="116" spans="2:19" ht="15" thickBot="1" x14ac:dyDescent="0.4">
      <c r="B116" s="443" t="s">
        <v>75</v>
      </c>
      <c r="C116" s="444"/>
      <c r="G116" s="2"/>
      <c r="H116" s="2"/>
      <c r="I116" s="233">
        <v>0</v>
      </c>
      <c r="J116" s="139"/>
      <c r="K116" s="2"/>
      <c r="L116" s="2"/>
      <c r="M116" s="233">
        <v>0</v>
      </c>
      <c r="N116" s="2"/>
      <c r="O116" s="2"/>
      <c r="P116" s="2"/>
      <c r="Q116" s="233">
        <v>0</v>
      </c>
      <c r="R116" s="233"/>
      <c r="S116" s="341">
        <f>P115+Q115+Q116</f>
        <v>0</v>
      </c>
    </row>
    <row r="117" spans="2:19" ht="23.5" customHeight="1" x14ac:dyDescent="0.35">
      <c r="G117" s="2"/>
      <c r="H117" s="2"/>
      <c r="I117" s="170" t="s">
        <v>77</v>
      </c>
      <c r="J117" s="169"/>
      <c r="K117" s="2"/>
      <c r="L117" s="2"/>
      <c r="M117" s="170" t="s">
        <v>77</v>
      </c>
      <c r="N117" s="2"/>
      <c r="O117" s="2"/>
      <c r="P117" s="2"/>
      <c r="Q117" s="170" t="s">
        <v>77</v>
      </c>
      <c r="R117" s="170" t="s">
        <v>77</v>
      </c>
      <c r="S117" s="2"/>
    </row>
    <row r="118" spans="2:19" ht="15" thickBot="1" x14ac:dyDescent="0.4"/>
    <row r="119" spans="2:19" ht="14.15" customHeight="1" thickBot="1" x14ac:dyDescent="0.4">
      <c r="B119" s="441" t="s">
        <v>125</v>
      </c>
      <c r="C119" s="442"/>
      <c r="D119" s="329"/>
      <c r="E119" s="120">
        <f>D119*($E$97/100)</f>
        <v>0</v>
      </c>
      <c r="F119" s="193">
        <f>E119+D119</f>
        <v>0</v>
      </c>
      <c r="G119" s="257">
        <f>F119*($G$97/100)</f>
        <v>0</v>
      </c>
      <c r="H119" s="135">
        <f>F119+G119</f>
        <v>0</v>
      </c>
      <c r="I119" s="137">
        <f>IF(I120&lt;ABS(H119),(-H119-I120)/3*(1+$G$97/100),0)</f>
        <v>0</v>
      </c>
      <c r="J119" s="191">
        <f>H119+I119+I120</f>
        <v>0</v>
      </c>
      <c r="K119" s="154">
        <f>J119*($K$97/100)</f>
        <v>0</v>
      </c>
      <c r="L119" s="135">
        <f>K119+J119</f>
        <v>0</v>
      </c>
      <c r="M119" s="137">
        <f>IF(M120&lt;ABS(L119),(-L119-M120)/2,0)</f>
        <v>0</v>
      </c>
      <c r="N119" s="186">
        <f>L119+M119+M120</f>
        <v>0</v>
      </c>
      <c r="O119" s="154">
        <f>N119*($O$97/100)</f>
        <v>0</v>
      </c>
      <c r="P119" s="135">
        <f>O119+N119</f>
        <v>0</v>
      </c>
      <c r="Q119" s="141">
        <f>-P119-Q120</f>
        <v>0</v>
      </c>
      <c r="R119" s="311">
        <f>P119+Q119+Q120+R120</f>
        <v>0</v>
      </c>
      <c r="S119" s="195"/>
    </row>
    <row r="120" spans="2:19" ht="15" thickBot="1" x14ac:dyDescent="0.4">
      <c r="B120" s="443" t="s">
        <v>75</v>
      </c>
      <c r="C120" s="444"/>
      <c r="G120" s="2"/>
      <c r="H120" s="2"/>
      <c r="I120" s="233">
        <v>0</v>
      </c>
      <c r="J120" s="139"/>
      <c r="K120" s="2"/>
      <c r="L120" s="2"/>
      <c r="M120" s="233">
        <v>0</v>
      </c>
      <c r="N120" s="2"/>
      <c r="O120" s="2"/>
      <c r="P120" s="2"/>
      <c r="Q120" s="233">
        <v>0</v>
      </c>
      <c r="R120" s="233"/>
      <c r="S120" s="341">
        <f>P119+Q119+Q120</f>
        <v>0</v>
      </c>
    </row>
    <row r="121" spans="2:19" ht="23.5" customHeight="1" x14ac:dyDescent="0.35">
      <c r="G121" s="2"/>
      <c r="H121" s="2"/>
      <c r="I121" s="170" t="s">
        <v>77</v>
      </c>
      <c r="J121" s="169"/>
      <c r="K121" s="2"/>
      <c r="L121" s="2"/>
      <c r="M121" s="170" t="s">
        <v>77</v>
      </c>
      <c r="N121" s="2"/>
      <c r="O121" s="2"/>
      <c r="P121" s="2"/>
      <c r="Q121" s="170" t="s">
        <v>77</v>
      </c>
      <c r="R121" s="170" t="s">
        <v>77</v>
      </c>
      <c r="S121" s="2"/>
    </row>
    <row r="122" spans="2:19" ht="15" thickBot="1" x14ac:dyDescent="0.4"/>
    <row r="123" spans="2:19" ht="14.15" customHeight="1" thickBot="1" x14ac:dyDescent="0.4">
      <c r="B123" s="441" t="s">
        <v>126</v>
      </c>
      <c r="C123" s="442"/>
      <c r="D123" s="329"/>
      <c r="E123" s="120">
        <f>D123*($E$97/100)</f>
        <v>0</v>
      </c>
      <c r="F123" s="193">
        <f>E123+D123</f>
        <v>0</v>
      </c>
      <c r="G123" s="257">
        <f>F123*($G$97/100)</f>
        <v>0</v>
      </c>
      <c r="H123" s="135">
        <f>F123+G123</f>
        <v>0</v>
      </c>
      <c r="I123" s="137">
        <f>IF(I124&lt;ABS(H123),(-H123-I124)/3*(1+$G$97/100),0)</f>
        <v>0</v>
      </c>
      <c r="J123" s="191">
        <f>H123+I123+I124</f>
        <v>0</v>
      </c>
      <c r="K123" s="154">
        <f>J123*($K$97/100)</f>
        <v>0</v>
      </c>
      <c r="L123" s="135">
        <f>K123+J123</f>
        <v>0</v>
      </c>
      <c r="M123" s="137">
        <f>IF(M124&lt;ABS(L123),(-L123-M124)/2,0)</f>
        <v>0</v>
      </c>
      <c r="N123" s="186">
        <f>L123+M123+M124</f>
        <v>0</v>
      </c>
      <c r="O123" s="154">
        <f>N123*($O$97/100)</f>
        <v>0</v>
      </c>
      <c r="P123" s="135">
        <f>O123+N123</f>
        <v>0</v>
      </c>
      <c r="Q123" s="141">
        <f>-P123-Q124</f>
        <v>0</v>
      </c>
      <c r="R123" s="311">
        <f>P123+Q123+Q124+R124</f>
        <v>0</v>
      </c>
      <c r="S123" s="195"/>
    </row>
    <row r="124" spans="2:19" ht="15" thickBot="1" x14ac:dyDescent="0.4">
      <c r="B124" s="443" t="s">
        <v>75</v>
      </c>
      <c r="C124" s="444"/>
      <c r="G124" s="2"/>
      <c r="H124" s="2"/>
      <c r="I124" s="233">
        <v>0</v>
      </c>
      <c r="J124" s="139"/>
      <c r="K124" s="2"/>
      <c r="L124" s="2"/>
      <c r="M124" s="233">
        <v>0</v>
      </c>
      <c r="N124" s="2"/>
      <c r="O124" s="2"/>
      <c r="P124" s="2"/>
      <c r="Q124" s="233">
        <v>0</v>
      </c>
      <c r="R124" s="233"/>
      <c r="S124" s="341">
        <f>P123+Q123+Q124</f>
        <v>0</v>
      </c>
    </row>
    <row r="125" spans="2:19" ht="23.5" customHeight="1" x14ac:dyDescent="0.35">
      <c r="G125" s="2"/>
      <c r="H125" s="2"/>
      <c r="I125" s="170" t="s">
        <v>77</v>
      </c>
      <c r="J125" s="169"/>
      <c r="K125" s="2"/>
      <c r="L125" s="2"/>
      <c r="M125" s="170" t="s">
        <v>77</v>
      </c>
      <c r="N125" s="2"/>
      <c r="O125" s="2"/>
      <c r="P125" s="2"/>
      <c r="Q125" s="170" t="s">
        <v>77</v>
      </c>
      <c r="R125" s="170" t="s">
        <v>77</v>
      </c>
      <c r="S125" s="2"/>
    </row>
    <row r="126" spans="2:19" ht="15" thickBot="1" x14ac:dyDescent="0.4"/>
    <row r="127" spans="2:19" ht="14.15" customHeight="1" thickBot="1" x14ac:dyDescent="0.4">
      <c r="B127" s="441" t="s">
        <v>127</v>
      </c>
      <c r="C127" s="442"/>
      <c r="D127" s="329"/>
      <c r="E127" s="120">
        <f>D127*($E$97/100)</f>
        <v>0</v>
      </c>
      <c r="F127" s="193">
        <f>E127+D127</f>
        <v>0</v>
      </c>
      <c r="G127" s="257">
        <f>F127*($G$97/100)</f>
        <v>0</v>
      </c>
      <c r="H127" s="135">
        <f>F127+G127</f>
        <v>0</v>
      </c>
      <c r="I127" s="137">
        <f>IF(I128&lt;ABS(H127),(-H127-I128)/3*(1+$G$97/100),0)</f>
        <v>0</v>
      </c>
      <c r="J127" s="191">
        <f>H127+I127+I128</f>
        <v>0</v>
      </c>
      <c r="K127" s="154">
        <f>J127*($K$97/100)</f>
        <v>0</v>
      </c>
      <c r="L127" s="135">
        <f>K127+J127</f>
        <v>0</v>
      </c>
      <c r="M127" s="137">
        <f>IF(M128&lt;ABS(L127),(-L127-M128)/2,0)</f>
        <v>0</v>
      </c>
      <c r="N127" s="186">
        <f>L127+M127+M128</f>
        <v>0</v>
      </c>
      <c r="O127" s="154">
        <f>N127*($O$97/100)</f>
        <v>0</v>
      </c>
      <c r="P127" s="135">
        <f>O127+N127</f>
        <v>0</v>
      </c>
      <c r="Q127" s="141">
        <f>-P127-Q128</f>
        <v>0</v>
      </c>
      <c r="R127" s="311">
        <f>P127+Q127+Q128+R128</f>
        <v>0</v>
      </c>
      <c r="S127" s="195"/>
    </row>
    <row r="128" spans="2:19" ht="15" thickBot="1" x14ac:dyDescent="0.4">
      <c r="B128" s="443" t="s">
        <v>75</v>
      </c>
      <c r="C128" s="444"/>
      <c r="G128" s="2"/>
      <c r="H128" s="2"/>
      <c r="I128" s="233">
        <v>0</v>
      </c>
      <c r="J128" s="139"/>
      <c r="K128" s="2"/>
      <c r="L128" s="2"/>
      <c r="M128" s="233">
        <v>0</v>
      </c>
      <c r="N128" s="2"/>
      <c r="O128" s="2"/>
      <c r="P128" s="2"/>
      <c r="Q128" s="233">
        <v>0</v>
      </c>
      <c r="R128" s="233"/>
      <c r="S128" s="341">
        <f>P127+Q127+Q128</f>
        <v>0</v>
      </c>
    </row>
    <row r="129" spans="1:20" ht="23.5" customHeight="1" x14ac:dyDescent="0.35">
      <c r="G129" s="2"/>
      <c r="H129" s="2"/>
      <c r="I129" s="170" t="s">
        <v>77</v>
      </c>
      <c r="J129" s="169"/>
      <c r="K129" s="2"/>
      <c r="L129" s="2"/>
      <c r="M129" s="170" t="s">
        <v>77</v>
      </c>
      <c r="N129" s="2"/>
      <c r="O129" s="2"/>
      <c r="P129" s="2"/>
      <c r="Q129" s="170" t="s">
        <v>77</v>
      </c>
      <c r="R129" s="170" t="s">
        <v>77</v>
      </c>
      <c r="S129" s="2"/>
    </row>
    <row r="130" spans="1:20" ht="10.5" customHeight="1" x14ac:dyDescent="0.35">
      <c r="G130" s="2"/>
      <c r="H130" s="2"/>
      <c r="I130" s="174"/>
      <c r="J130" s="169"/>
      <c r="K130" s="2"/>
      <c r="L130" s="2"/>
      <c r="M130" s="174"/>
      <c r="N130" s="2"/>
      <c r="O130" s="2"/>
      <c r="P130" s="2"/>
      <c r="Q130" s="174"/>
      <c r="R130" s="174"/>
      <c r="S130" s="2"/>
    </row>
    <row r="131" spans="1:20" ht="16" customHeight="1" x14ac:dyDescent="0.35">
      <c r="A131" s="326"/>
      <c r="B131" s="430" t="s">
        <v>61</v>
      </c>
      <c r="C131" s="431" t="s">
        <v>61</v>
      </c>
      <c r="D131" s="320">
        <f>D107+D111+D115+D119+D123+D127-D103</f>
        <v>0</v>
      </c>
      <c r="E131" s="320">
        <f t="shared" ref="E131:H131" si="5">E107+E111+E115+E119+E123+E127-E103</f>
        <v>0</v>
      </c>
      <c r="F131" s="320">
        <f t="shared" si="5"/>
        <v>0</v>
      </c>
      <c r="G131" s="320">
        <f t="shared" si="5"/>
        <v>0</v>
      </c>
      <c r="H131" s="320">
        <f t="shared" si="5"/>
        <v>0</v>
      </c>
      <c r="I131" s="320">
        <f>I107+I111+I115+I119+I123+I127-I103</f>
        <v>0</v>
      </c>
      <c r="J131" s="320">
        <f t="shared" ref="J131:L131" si="6">J107+J111+J115+J119+J123+J127-J103</f>
        <v>0</v>
      </c>
      <c r="K131" s="320">
        <f t="shared" si="6"/>
        <v>0</v>
      </c>
      <c r="L131" s="320">
        <f t="shared" si="6"/>
        <v>0</v>
      </c>
      <c r="M131" s="320">
        <f>M107+M111+M115+M119+M123+M127-M103</f>
        <v>0</v>
      </c>
      <c r="N131" s="320">
        <f t="shared" ref="N131:P131" si="7">N107+N111+N115+N119+N123+N127-N103</f>
        <v>0</v>
      </c>
      <c r="O131" s="320">
        <f t="shared" si="7"/>
        <v>0</v>
      </c>
      <c r="P131" s="320">
        <f t="shared" si="7"/>
        <v>0</v>
      </c>
      <c r="Q131" s="320">
        <f>Q107+Q111+Q115+Q119+Q123+Q127-Q103</f>
        <v>0</v>
      </c>
      <c r="R131" s="320">
        <f>R107+R111+R115+R119+R123+R127-R103</f>
        <v>0</v>
      </c>
      <c r="S131" s="2"/>
    </row>
    <row r="132" spans="1:20" ht="16" customHeight="1" x14ac:dyDescent="0.35">
      <c r="A132" s="326"/>
      <c r="B132" s="327"/>
      <c r="C132" s="327"/>
      <c r="D132" s="328"/>
      <c r="E132" s="328"/>
      <c r="F132" s="328"/>
      <c r="G132" s="328"/>
      <c r="H132" s="328"/>
      <c r="I132" s="320">
        <f>I108+I112+I116+I120+I124+I128-I104</f>
        <v>0</v>
      </c>
      <c r="J132" s="169"/>
      <c r="K132" s="2"/>
      <c r="L132" s="2"/>
      <c r="M132" s="320">
        <f>M108+M112+M116+M120+M124+M128-M104</f>
        <v>0</v>
      </c>
      <c r="N132" s="2"/>
      <c r="O132" s="2"/>
      <c r="P132" s="2"/>
      <c r="Q132" s="320">
        <f>Q108+Q112+Q116+Q120+Q124+Q128-Q104</f>
        <v>0</v>
      </c>
      <c r="R132" s="320">
        <f>R108+R112+R116+R120+R124+R128-R104</f>
        <v>0</v>
      </c>
      <c r="S132" s="2"/>
    </row>
    <row r="133" spans="1:20" ht="24.75" customHeight="1" x14ac:dyDescent="0.35">
      <c r="A133" s="326"/>
      <c r="B133" s="327"/>
      <c r="C133" s="327"/>
      <c r="D133" s="328"/>
      <c r="E133" s="328"/>
      <c r="F133" s="328"/>
      <c r="G133" s="328"/>
      <c r="H133" s="328"/>
      <c r="I133" s="170" t="s">
        <v>77</v>
      </c>
      <c r="J133" s="169"/>
      <c r="K133" s="2"/>
      <c r="L133" s="2"/>
      <c r="M133" s="170" t="s">
        <v>77</v>
      </c>
      <c r="N133" s="2"/>
      <c r="O133" s="2"/>
      <c r="P133" s="2"/>
      <c r="Q133" s="170" t="s">
        <v>77</v>
      </c>
      <c r="R133" s="170" t="s">
        <v>77</v>
      </c>
      <c r="S133" s="2"/>
    </row>
    <row r="135" spans="1:20" s="94" customFormat="1" ht="28.5" customHeight="1" x14ac:dyDescent="0.35">
      <c r="A135" s="133" t="s">
        <v>65</v>
      </c>
      <c r="B135" s="92"/>
      <c r="C135" s="92"/>
      <c r="D135" s="92"/>
      <c r="E135" s="92"/>
      <c r="F135" s="92"/>
      <c r="G135" s="92"/>
      <c r="H135" s="92"/>
      <c r="I135" s="92"/>
      <c r="J135" s="92"/>
      <c r="K135" s="92"/>
      <c r="L135" s="92"/>
      <c r="M135" s="92"/>
      <c r="N135" s="92"/>
      <c r="O135" s="92"/>
      <c r="P135" s="92"/>
      <c r="Q135" s="92"/>
      <c r="R135" s="92"/>
      <c r="S135" s="92"/>
      <c r="T135" s="92"/>
    </row>
    <row r="137" spans="1:20" ht="15.5" x14ac:dyDescent="0.35">
      <c r="B137" s="432" t="s">
        <v>65</v>
      </c>
      <c r="C137" s="432"/>
      <c r="D137" s="77" t="s">
        <v>76</v>
      </c>
      <c r="E137" s="77" t="s">
        <v>66</v>
      </c>
      <c r="F137" s="12" t="s">
        <v>67</v>
      </c>
      <c r="G137" s="12" t="s">
        <v>68</v>
      </c>
      <c r="H137" s="12" t="s">
        <v>84</v>
      </c>
    </row>
    <row r="138" spans="1:20" ht="16" thickBot="1" x14ac:dyDescent="0.4">
      <c r="B138" s="331"/>
      <c r="C138" s="331"/>
      <c r="D138" s="334" t="s">
        <v>133</v>
      </c>
      <c r="E138" s="454" t="s">
        <v>134</v>
      </c>
      <c r="F138" s="455"/>
      <c r="G138" s="12"/>
      <c r="H138" s="12"/>
    </row>
    <row r="139" spans="1:20" ht="34.5" customHeight="1" x14ac:dyDescent="0.35">
      <c r="B139" s="433"/>
      <c r="C139" s="434"/>
      <c r="D139" s="112" t="s">
        <v>45</v>
      </c>
      <c r="E139" s="115" t="s">
        <v>129</v>
      </c>
      <c r="F139" s="335" t="s">
        <v>128</v>
      </c>
      <c r="G139" s="104" t="s">
        <v>93</v>
      </c>
      <c r="H139" s="202" t="s">
        <v>93</v>
      </c>
    </row>
    <row r="140" spans="1:20" x14ac:dyDescent="0.35">
      <c r="B140" s="435"/>
      <c r="C140" s="436"/>
      <c r="D140" s="196"/>
      <c r="E140" s="134">
        <f>$D$8</f>
        <v>0</v>
      </c>
      <c r="F140" s="134">
        <f>$D$8</f>
        <v>0</v>
      </c>
      <c r="G140" s="134">
        <f>$D$8+1</f>
        <v>1</v>
      </c>
      <c r="H140" s="230">
        <f>$D$8+2</f>
        <v>2</v>
      </c>
    </row>
    <row r="141" spans="1:20" ht="15" thickBot="1" x14ac:dyDescent="0.4">
      <c r="B141" s="435"/>
      <c r="C141" s="436"/>
      <c r="D141" s="129" t="s">
        <v>38</v>
      </c>
      <c r="E141" s="115" t="s">
        <v>38</v>
      </c>
      <c r="F141" s="163" t="s">
        <v>38</v>
      </c>
      <c r="G141" s="112" t="s">
        <v>38</v>
      </c>
      <c r="H141" s="203" t="s">
        <v>38</v>
      </c>
    </row>
    <row r="142" spans="1:20" ht="15" thickBot="1" x14ac:dyDescent="0.4">
      <c r="B142" s="437" t="s">
        <v>69</v>
      </c>
      <c r="C142" s="438"/>
      <c r="D142" s="321"/>
      <c r="E142" s="173">
        <f>SUM(E144:E146)</f>
        <v>0</v>
      </c>
      <c r="F142" s="130">
        <f>D103</f>
        <v>0</v>
      </c>
      <c r="G142" s="258">
        <f>SUM(G144:G147)</f>
        <v>0</v>
      </c>
      <c r="H142" s="259">
        <f>SUM(H143:H145)+H147</f>
        <v>0</v>
      </c>
    </row>
    <row r="143" spans="1:20" ht="15" thickBot="1" x14ac:dyDescent="0.4">
      <c r="B143" s="439" t="str">
        <f>"davon t ["&amp;$D$8&amp;"]"</f>
        <v>davon t []</v>
      </c>
      <c r="C143" s="440"/>
      <c r="D143" s="198"/>
      <c r="E143" s="198"/>
      <c r="F143" s="198"/>
      <c r="G143" s="198"/>
      <c r="H143" s="208"/>
    </row>
    <row r="144" spans="1:20" ht="15" thickBot="1" x14ac:dyDescent="0.4">
      <c r="B144" s="439" t="str">
        <f>"davon t-1 ["&amp;$D$8-1&amp;"]"</f>
        <v>davon t-1 [-1]</v>
      </c>
      <c r="C144" s="440"/>
      <c r="D144" s="197"/>
      <c r="E144" s="199"/>
      <c r="F144" s="197"/>
      <c r="G144" s="200"/>
      <c r="H144" s="204"/>
    </row>
    <row r="145" spans="2:8" ht="15" thickBot="1" x14ac:dyDescent="0.4">
      <c r="B145" s="439" t="str">
        <f>"davon t-2 ["&amp;$D$8-2&amp;"]"</f>
        <v>davon t-2 [-2]</v>
      </c>
      <c r="C145" s="440"/>
      <c r="D145" s="197"/>
      <c r="E145" s="199"/>
      <c r="F145" s="197"/>
      <c r="G145" s="200"/>
      <c r="H145" s="204"/>
    </row>
    <row r="146" spans="2:8" ht="15" thickBot="1" x14ac:dyDescent="0.4">
      <c r="B146" s="439" t="str">
        <f>"davon t-3 ["&amp;$D$8-3&amp;"]"</f>
        <v>davon t-3 [-3]</v>
      </c>
      <c r="C146" s="440"/>
      <c r="D146" s="205"/>
      <c r="E146" s="206"/>
      <c r="F146" s="205"/>
      <c r="G146" s="206"/>
      <c r="H146" s="207"/>
    </row>
    <row r="147" spans="2:8" ht="15" thickBot="1" x14ac:dyDescent="0.4">
      <c r="B147" s="417" t="s">
        <v>94</v>
      </c>
      <c r="C147" s="418"/>
      <c r="D147" s="2"/>
      <c r="E147" s="2"/>
      <c r="F147" s="2"/>
      <c r="G147" s="301"/>
      <c r="H147" s="301"/>
    </row>
  </sheetData>
  <mergeCells count="68">
    <mergeCell ref="C16:D16"/>
    <mergeCell ref="G15:I15"/>
    <mergeCell ref="G16:I16"/>
    <mergeCell ref="G17:I17"/>
    <mergeCell ref="B97:C97"/>
    <mergeCell ref="G23:I23"/>
    <mergeCell ref="G18:I18"/>
    <mergeCell ref="G19:I19"/>
    <mergeCell ref="G20:I20"/>
    <mergeCell ref="G21:I21"/>
    <mergeCell ref="G22:I22"/>
    <mergeCell ref="B65:C65"/>
    <mergeCell ref="G26:I26"/>
    <mergeCell ref="B56:C56"/>
    <mergeCell ref="B57:C59"/>
    <mergeCell ref="G24:I24"/>
    <mergeCell ref="E138:F138"/>
    <mergeCell ref="B64:C64"/>
    <mergeCell ref="B123:C123"/>
    <mergeCell ref="G31:I31"/>
    <mergeCell ref="B103:C103"/>
    <mergeCell ref="B104:C104"/>
    <mergeCell ref="B68:C68"/>
    <mergeCell ref="B69:C69"/>
    <mergeCell ref="B72:C72"/>
    <mergeCell ref="B73:C73"/>
    <mergeCell ref="B88:C88"/>
    <mergeCell ref="B76:C76"/>
    <mergeCell ref="B77:C77"/>
    <mergeCell ref="B80:C80"/>
    <mergeCell ref="B81:C81"/>
    <mergeCell ref="B84:C84"/>
    <mergeCell ref="B85:C85"/>
    <mergeCell ref="B60:C60"/>
    <mergeCell ref="B98:C102"/>
    <mergeCell ref="B146:C146"/>
    <mergeCell ref="B128:C128"/>
    <mergeCell ref="B107:C107"/>
    <mergeCell ref="B108:C108"/>
    <mergeCell ref="B111:C111"/>
    <mergeCell ref="B112:C112"/>
    <mergeCell ref="B115:C115"/>
    <mergeCell ref="B116:C116"/>
    <mergeCell ref="B61:C61"/>
    <mergeCell ref="B94:C94"/>
    <mergeCell ref="B147:C147"/>
    <mergeCell ref="B31:D31"/>
    <mergeCell ref="B35:E35"/>
    <mergeCell ref="B36:E36"/>
    <mergeCell ref="B40:C40"/>
    <mergeCell ref="B131:C131"/>
    <mergeCell ref="B137:C137"/>
    <mergeCell ref="B139:C141"/>
    <mergeCell ref="B142:C142"/>
    <mergeCell ref="B143:C143"/>
    <mergeCell ref="B144:C144"/>
    <mergeCell ref="B119:C119"/>
    <mergeCell ref="B120:C120"/>
    <mergeCell ref="B145:C145"/>
    <mergeCell ref="B124:C124"/>
    <mergeCell ref="B127:C127"/>
    <mergeCell ref="G35:I35"/>
    <mergeCell ref="G36:I36"/>
    <mergeCell ref="G25:I25"/>
    <mergeCell ref="B43:C43"/>
    <mergeCell ref="B53:C53"/>
    <mergeCell ref="G37:I37"/>
    <mergeCell ref="G40:I40"/>
  </mergeCells>
  <conditionalFormatting sqref="B35">
    <cfRule type="expression" dxfId="212" priority="560" stopIfTrue="1">
      <formula>AND($F$35&lt;&gt;"",$F$35&lt;&gt;0)</formula>
    </cfRule>
    <cfRule type="expression" dxfId="211" priority="561" stopIfTrue="1">
      <formula>AND($F$35="",$F$35=0)</formula>
    </cfRule>
  </conditionalFormatting>
  <conditionalFormatting sqref="B36">
    <cfRule type="expression" dxfId="210" priority="150" stopIfTrue="1">
      <formula>AND($F$36&lt;&gt;"",$F$36&lt;&gt;0)</formula>
    </cfRule>
    <cfRule type="expression" dxfId="209" priority="151" stopIfTrue="1">
      <formula>AND($F$36="",$F$36=0)</formula>
    </cfRule>
  </conditionalFormatting>
  <conditionalFormatting sqref="D2">
    <cfRule type="cellIs" dxfId="208" priority="690" operator="greaterThan">
      <formula>2023</formula>
    </cfRule>
  </conditionalFormatting>
  <conditionalFormatting sqref="D43">
    <cfRule type="cellIs" dxfId="207" priority="689" operator="lessThan">
      <formula>2025</formula>
    </cfRule>
  </conditionalFormatting>
  <conditionalFormatting sqref="E140:H140">
    <cfRule type="cellIs" dxfId="206" priority="660" operator="lessThan">
      <formula>2000</formula>
    </cfRule>
  </conditionalFormatting>
  <conditionalFormatting sqref="G142">
    <cfRule type="cellIs" dxfId="205" priority="668" stopIfTrue="1" operator="notEqual">
      <formula>0</formula>
    </cfRule>
  </conditionalFormatting>
  <conditionalFormatting sqref="G144:G145">
    <cfRule type="cellIs" dxfId="204" priority="663" stopIfTrue="1" operator="notEqual">
      <formula>0</formula>
    </cfRule>
  </conditionalFormatting>
  <conditionalFormatting sqref="G147:H147">
    <cfRule type="cellIs" dxfId="203" priority="250" stopIfTrue="1" operator="notEqual">
      <formula>0</formula>
    </cfRule>
  </conditionalFormatting>
  <conditionalFormatting sqref="H142:H145">
    <cfRule type="cellIs" dxfId="202" priority="662" stopIfTrue="1" operator="notEqual">
      <formula>0</formula>
    </cfRule>
  </conditionalFormatting>
  <conditionalFormatting sqref="H64:J64">
    <cfRule type="cellIs" dxfId="201" priority="451" stopIfTrue="1" operator="notEqual">
      <formula>0</formula>
    </cfRule>
  </conditionalFormatting>
  <conditionalFormatting sqref="H68:J68">
    <cfRule type="cellIs" dxfId="200" priority="403" stopIfTrue="1" operator="notEqual">
      <formula>0</formula>
    </cfRule>
  </conditionalFormatting>
  <conditionalFormatting sqref="H72:J72">
    <cfRule type="cellIs" dxfId="199" priority="402" stopIfTrue="1" operator="notEqual">
      <formula>0</formula>
    </cfRule>
  </conditionalFormatting>
  <conditionalFormatting sqref="H76:J76">
    <cfRule type="cellIs" dxfId="198" priority="401" stopIfTrue="1" operator="notEqual">
      <formula>0</formula>
    </cfRule>
  </conditionalFormatting>
  <conditionalFormatting sqref="H80:J80">
    <cfRule type="cellIs" dxfId="197" priority="400" stopIfTrue="1" operator="notEqual">
      <formula>0</formula>
    </cfRule>
  </conditionalFormatting>
  <conditionalFormatting sqref="H84:J84">
    <cfRule type="cellIs" dxfId="196" priority="399" stopIfTrue="1" operator="notEqual">
      <formula>0</formula>
    </cfRule>
  </conditionalFormatting>
  <conditionalFormatting sqref="H103:J103">
    <cfRule type="cellIs" dxfId="195" priority="623" stopIfTrue="1" operator="notEqual">
      <formula>0</formula>
    </cfRule>
  </conditionalFormatting>
  <conditionalFormatting sqref="H107 J107">
    <cfRule type="cellIs" dxfId="194" priority="475" stopIfTrue="1" operator="notEqual">
      <formula>0</formula>
    </cfRule>
  </conditionalFormatting>
  <conditionalFormatting sqref="H111 J111">
    <cfRule type="cellIs" dxfId="193" priority="474" stopIfTrue="1" operator="notEqual">
      <formula>0</formula>
    </cfRule>
  </conditionalFormatting>
  <conditionalFormatting sqref="H115 J115">
    <cfRule type="cellIs" dxfId="192" priority="473" stopIfTrue="1" operator="notEqual">
      <formula>0</formula>
    </cfRule>
  </conditionalFormatting>
  <conditionalFormatting sqref="H119 J119">
    <cfRule type="cellIs" dxfId="191" priority="472" stopIfTrue="1" operator="notEqual">
      <formula>0</formula>
    </cfRule>
  </conditionalFormatting>
  <conditionalFormatting sqref="H123 J123">
    <cfRule type="cellIs" dxfId="190" priority="471" stopIfTrue="1" operator="notEqual">
      <formula>0</formula>
    </cfRule>
  </conditionalFormatting>
  <conditionalFormatting sqref="H127 J127">
    <cfRule type="cellIs" dxfId="189" priority="470" stopIfTrue="1" operator="notEqual">
      <formula>0</formula>
    </cfRule>
  </conditionalFormatting>
  <conditionalFormatting sqref="I99">
    <cfRule type="cellIs" dxfId="188" priority="673" operator="lessThan">
      <formula>2000</formula>
    </cfRule>
  </conditionalFormatting>
  <conditionalFormatting sqref="J60">
    <cfRule type="cellIs" dxfId="187" priority="688" stopIfTrue="1" operator="notEqual">
      <formula>0</formula>
    </cfRule>
  </conditionalFormatting>
  <conditionalFormatting sqref="L60 N60">
    <cfRule type="cellIs" dxfId="186" priority="684" stopIfTrue="1" operator="notEqual">
      <formula>0</formula>
    </cfRule>
  </conditionalFormatting>
  <conditionalFormatting sqref="L64:N64">
    <cfRule type="cellIs" dxfId="185" priority="398" stopIfTrue="1" operator="notEqual">
      <formula>0</formula>
    </cfRule>
  </conditionalFormatting>
  <conditionalFormatting sqref="L68:N68">
    <cfRule type="cellIs" dxfId="184" priority="391" stopIfTrue="1" operator="notEqual">
      <formula>0</formula>
    </cfRule>
  </conditionalFormatting>
  <conditionalFormatting sqref="L72:N72">
    <cfRule type="cellIs" dxfId="183" priority="390" stopIfTrue="1" operator="notEqual">
      <formula>0</formula>
    </cfRule>
  </conditionalFormatting>
  <conditionalFormatting sqref="L76:N76">
    <cfRule type="cellIs" dxfId="182" priority="389" stopIfTrue="1" operator="notEqual">
      <formula>0</formula>
    </cfRule>
  </conditionalFormatting>
  <conditionalFormatting sqref="L80:N80">
    <cfRule type="cellIs" dxfId="181" priority="388" stopIfTrue="1" operator="notEqual">
      <formula>0</formula>
    </cfRule>
  </conditionalFormatting>
  <conditionalFormatting sqref="L84:N84">
    <cfRule type="cellIs" dxfId="180" priority="387" stopIfTrue="1" operator="notEqual">
      <formula>0</formula>
    </cfRule>
  </conditionalFormatting>
  <conditionalFormatting sqref="L103:N103">
    <cfRule type="cellIs" dxfId="179" priority="621" stopIfTrue="1" operator="notEqual">
      <formula>0</formula>
    </cfRule>
  </conditionalFormatting>
  <conditionalFormatting sqref="L107:N107">
    <cfRule type="cellIs" dxfId="178" priority="469" stopIfTrue="1" operator="notEqual">
      <formula>0</formula>
    </cfRule>
  </conditionalFormatting>
  <conditionalFormatting sqref="L111:N111">
    <cfRule type="cellIs" dxfId="177" priority="468" stopIfTrue="1" operator="notEqual">
      <formula>0</formula>
    </cfRule>
  </conditionalFormatting>
  <conditionalFormatting sqref="L115:N115">
    <cfRule type="cellIs" dxfId="176" priority="467" stopIfTrue="1" operator="notEqual">
      <formula>0</formula>
    </cfRule>
  </conditionalFormatting>
  <conditionalFormatting sqref="L119:N119">
    <cfRule type="cellIs" dxfId="175" priority="466" stopIfTrue="1" operator="notEqual">
      <formula>0</formula>
    </cfRule>
  </conditionalFormatting>
  <conditionalFormatting sqref="L123:N123">
    <cfRule type="cellIs" dxfId="174" priority="465" stopIfTrue="1" operator="notEqual">
      <formula>0</formula>
    </cfRule>
  </conditionalFormatting>
  <conditionalFormatting sqref="L127:N127">
    <cfRule type="cellIs" dxfId="173" priority="464" stopIfTrue="1" operator="notEqual">
      <formula>0</formula>
    </cfRule>
  </conditionalFormatting>
  <conditionalFormatting sqref="M99">
    <cfRule type="cellIs" dxfId="172" priority="670" operator="lessThan">
      <formula>2000</formula>
    </cfRule>
  </conditionalFormatting>
  <conditionalFormatting sqref="P60:R60">
    <cfRule type="cellIs" dxfId="171" priority="386" stopIfTrue="1" operator="notEqual">
      <formula>0</formula>
    </cfRule>
  </conditionalFormatting>
  <conditionalFormatting sqref="P64:R64">
    <cfRule type="cellIs" dxfId="170" priority="384" stopIfTrue="1" operator="notEqual">
      <formula>0</formula>
    </cfRule>
  </conditionalFormatting>
  <conditionalFormatting sqref="P68:R68">
    <cfRule type="cellIs" dxfId="169" priority="382" stopIfTrue="1" operator="notEqual">
      <formula>0</formula>
    </cfRule>
  </conditionalFormatting>
  <conditionalFormatting sqref="P72:R72">
    <cfRule type="cellIs" dxfId="168" priority="380" stopIfTrue="1" operator="notEqual">
      <formula>0</formula>
    </cfRule>
  </conditionalFormatting>
  <conditionalFormatting sqref="P76:R76">
    <cfRule type="cellIs" dxfId="167" priority="378" stopIfTrue="1" operator="notEqual">
      <formula>0</formula>
    </cfRule>
  </conditionalFormatting>
  <conditionalFormatting sqref="P80:R80">
    <cfRule type="cellIs" dxfId="166" priority="376" stopIfTrue="1" operator="notEqual">
      <formula>0</formula>
    </cfRule>
  </conditionalFormatting>
  <conditionalFormatting sqref="P84:R84">
    <cfRule type="cellIs" dxfId="165" priority="374" stopIfTrue="1" operator="notEqual">
      <formula>0</formula>
    </cfRule>
  </conditionalFormatting>
  <conditionalFormatting sqref="P103:R103">
    <cfRule type="cellIs" dxfId="164" priority="617" stopIfTrue="1" operator="notEqual">
      <formula>0</formula>
    </cfRule>
  </conditionalFormatting>
  <conditionalFormatting sqref="P107:R107">
    <cfRule type="cellIs" dxfId="163" priority="579" stopIfTrue="1" operator="notEqual">
      <formula>0</formula>
    </cfRule>
  </conditionalFormatting>
  <conditionalFormatting sqref="P111:R111">
    <cfRule type="cellIs" dxfId="162" priority="577" stopIfTrue="1" operator="notEqual">
      <formula>0</formula>
    </cfRule>
  </conditionalFormatting>
  <conditionalFormatting sqref="P115:R115">
    <cfRule type="cellIs" dxfId="161" priority="575" stopIfTrue="1" operator="notEqual">
      <formula>0</formula>
    </cfRule>
  </conditionalFormatting>
  <conditionalFormatting sqref="P119:R119">
    <cfRule type="cellIs" dxfId="160" priority="573" stopIfTrue="1" operator="notEqual">
      <formula>0</formula>
    </cfRule>
  </conditionalFormatting>
  <conditionalFormatting sqref="P123:R123">
    <cfRule type="cellIs" dxfId="159" priority="571" stopIfTrue="1" operator="notEqual">
      <formula>0</formula>
    </cfRule>
  </conditionalFormatting>
  <conditionalFormatting sqref="P127:R127">
    <cfRule type="cellIs" dxfId="158" priority="569" stopIfTrue="1" operator="notEqual">
      <formula>0</formula>
    </cfRule>
  </conditionalFormatting>
  <conditionalFormatting sqref="Q99">
    <cfRule type="cellIs" dxfId="157" priority="669" operator="lessThan">
      <formula>2000</formula>
    </cfRule>
  </conditionalFormatting>
  <conditionalFormatting sqref="T60:V60">
    <cfRule type="cellIs" dxfId="156" priority="678" stopIfTrue="1" operator="notEqual">
      <formula>0</formula>
    </cfRule>
  </conditionalFormatting>
  <conditionalFormatting sqref="T64:V64">
    <cfRule type="cellIs" dxfId="155" priority="415" stopIfTrue="1" operator="notEqual">
      <formula>0</formula>
    </cfRule>
  </conditionalFormatting>
  <conditionalFormatting sqref="T68:V68">
    <cfRule type="cellIs" dxfId="154" priority="414" stopIfTrue="1" operator="notEqual">
      <formula>0</formula>
    </cfRule>
  </conditionalFormatting>
  <conditionalFormatting sqref="T72:V72">
    <cfRule type="cellIs" dxfId="153" priority="413" stopIfTrue="1" operator="notEqual">
      <formula>0</formula>
    </cfRule>
  </conditionalFormatting>
  <conditionalFormatting sqref="T76:V76">
    <cfRule type="cellIs" dxfId="152" priority="412" stopIfTrue="1" operator="notEqual">
      <formula>0</formula>
    </cfRule>
  </conditionalFormatting>
  <conditionalFormatting sqref="T80:V80">
    <cfRule type="cellIs" dxfId="151" priority="411" stopIfTrue="1" operator="notEqual">
      <formula>0</formula>
    </cfRule>
  </conditionalFormatting>
  <conditionalFormatting sqref="T84:V84">
    <cfRule type="cellIs" dxfId="150" priority="410" stopIfTrue="1" operator="notEqual">
      <formula>0</formula>
    </cfRule>
  </conditionalFormatting>
  <conditionalFormatting sqref="Q61">
    <cfRule type="expression" dxfId="149" priority="148">
      <formula>AND(Q61&gt; -P60, Q61 &lt;&gt; 0)</formula>
    </cfRule>
    <cfRule type="expression" dxfId="148" priority="149">
      <formula>P60&gt;=0</formula>
    </cfRule>
  </conditionalFormatting>
  <conditionalFormatting sqref="V61">
    <cfRule type="expression" dxfId="147" priority="144">
      <formula>AND(V61&gt;-W61,$Q$87 &lt;&gt; 0)</formula>
    </cfRule>
    <cfRule type="expression" dxfId="146" priority="145">
      <formula>W61&gt;=0</formula>
    </cfRule>
  </conditionalFormatting>
  <conditionalFormatting sqref="Q65">
    <cfRule type="expression" dxfId="145" priority="142">
      <formula>AND(Q65&gt; -P64, Q65 &lt;&gt; 0)</formula>
    </cfRule>
    <cfRule type="expression" dxfId="144" priority="143">
      <formula>P64&gt;=0</formula>
    </cfRule>
  </conditionalFormatting>
  <conditionalFormatting sqref="Q69">
    <cfRule type="expression" dxfId="143" priority="140">
      <formula>AND(Q69&gt; -P68, Q69 &lt;&gt; 0)</formula>
    </cfRule>
    <cfRule type="expression" dxfId="142" priority="141">
      <formula>P68&gt;=0</formula>
    </cfRule>
  </conditionalFormatting>
  <conditionalFormatting sqref="Q73">
    <cfRule type="expression" dxfId="141" priority="138">
      <formula>AND(Q73&gt; -P72, Q73 &lt;&gt; 0)</formula>
    </cfRule>
    <cfRule type="expression" dxfId="140" priority="139">
      <formula>P72&gt;=0</formula>
    </cfRule>
  </conditionalFormatting>
  <conditionalFormatting sqref="Q77">
    <cfRule type="expression" dxfId="139" priority="136">
      <formula>AND(Q77&gt; -P76, Q77 &lt;&gt; 0)</formula>
    </cfRule>
    <cfRule type="expression" dxfId="138" priority="137">
      <formula>P76&gt;=0</formula>
    </cfRule>
  </conditionalFormatting>
  <conditionalFormatting sqref="Q81">
    <cfRule type="expression" dxfId="137" priority="132">
      <formula>AND(Q81&gt; -P80, Q81 &lt;&gt; 0)</formula>
    </cfRule>
    <cfRule type="expression" dxfId="136" priority="133">
      <formula>P80&gt;=0</formula>
    </cfRule>
  </conditionalFormatting>
  <conditionalFormatting sqref="Q85">
    <cfRule type="expression" dxfId="135" priority="130">
      <formula>AND(Q85&gt; -P84, Q85 &lt;&gt; 0)</formula>
    </cfRule>
    <cfRule type="expression" dxfId="134" priority="131">
      <formula>P84&gt;=0</formula>
    </cfRule>
  </conditionalFormatting>
  <conditionalFormatting sqref="U61">
    <cfRule type="expression" dxfId="133" priority="128">
      <formula>AND(U61&gt; -T60, U61 &lt;&gt; 0)</formula>
    </cfRule>
    <cfRule type="expression" dxfId="132" priority="129">
      <formula>T60&gt;=0</formula>
    </cfRule>
  </conditionalFormatting>
  <conditionalFormatting sqref="U65">
    <cfRule type="expression" dxfId="131" priority="126">
      <formula>AND(U65&gt; -T64, U65 &lt;&gt; 0)</formula>
    </cfRule>
    <cfRule type="expression" dxfId="130" priority="127">
      <formula>T64&gt;=0</formula>
    </cfRule>
  </conditionalFormatting>
  <conditionalFormatting sqref="U69">
    <cfRule type="expression" dxfId="129" priority="124">
      <formula>AND(U69&gt; -T68, U69 &lt;&gt; 0)</formula>
    </cfRule>
    <cfRule type="expression" dxfId="128" priority="125">
      <formula>T68&gt;=0</formula>
    </cfRule>
  </conditionalFormatting>
  <conditionalFormatting sqref="U73">
    <cfRule type="expression" dxfId="127" priority="120">
      <formula>AND(U73&gt; -T72, U73 &lt;&gt; 0)</formula>
    </cfRule>
    <cfRule type="expression" dxfId="126" priority="121">
      <formula>T72&gt;=0</formula>
    </cfRule>
  </conditionalFormatting>
  <conditionalFormatting sqref="U77">
    <cfRule type="expression" dxfId="125" priority="118">
      <formula>AND(U77&gt; -T76, U77 &lt;&gt; 0)</formula>
    </cfRule>
    <cfRule type="expression" dxfId="124" priority="119">
      <formula>T76&gt;=0</formula>
    </cfRule>
  </conditionalFormatting>
  <conditionalFormatting sqref="U81">
    <cfRule type="expression" dxfId="123" priority="116">
      <formula>AND(U81&gt; -T80, U81 &lt;&gt; 0)</formula>
    </cfRule>
    <cfRule type="expression" dxfId="122" priority="117">
      <formula>T80&gt;=0</formula>
    </cfRule>
  </conditionalFormatting>
  <conditionalFormatting sqref="U85">
    <cfRule type="expression" dxfId="121" priority="114">
      <formula>AND(U85&gt; -T84, U85 &lt;&gt; 0)</formula>
    </cfRule>
    <cfRule type="expression" dxfId="120" priority="115">
      <formula>T84&gt;=0</formula>
    </cfRule>
  </conditionalFormatting>
  <conditionalFormatting sqref="I104">
    <cfRule type="expression" dxfId="119" priority="98">
      <formula>AND(I104&gt; -H103, I104 &lt;&gt; 0)</formula>
    </cfRule>
    <cfRule type="expression" dxfId="118" priority="99">
      <formula>H103&gt;=0</formula>
    </cfRule>
  </conditionalFormatting>
  <conditionalFormatting sqref="R104">
    <cfRule type="expression" dxfId="117" priority="90">
      <formula>AND(R104&gt;-S104,$Q$87 &lt;&gt; 0)</formula>
    </cfRule>
    <cfRule type="expression" dxfId="116" priority="91">
      <formula>S104&gt;=0</formula>
    </cfRule>
  </conditionalFormatting>
  <conditionalFormatting sqref="I108">
    <cfRule type="expression" dxfId="115" priority="88">
      <formula>AND(I108&gt; -H107, I108 &lt;&gt; 0)</formula>
    </cfRule>
    <cfRule type="expression" dxfId="114" priority="89">
      <formula>H107&gt;=0</formula>
    </cfRule>
  </conditionalFormatting>
  <conditionalFormatting sqref="I112">
    <cfRule type="expression" dxfId="113" priority="86">
      <formula>AND(I112&gt; -H111, I112 &lt;&gt; 0)</formula>
    </cfRule>
    <cfRule type="expression" dxfId="112" priority="87">
      <formula>H111&gt;=0</formula>
    </cfRule>
  </conditionalFormatting>
  <conditionalFormatting sqref="I116">
    <cfRule type="expression" dxfId="111" priority="84">
      <formula>AND(I116&gt; -H115, I116 &lt;&gt; 0)</formula>
    </cfRule>
    <cfRule type="expression" dxfId="110" priority="85">
      <formula>H115&gt;=0</formula>
    </cfRule>
  </conditionalFormatting>
  <conditionalFormatting sqref="I120">
    <cfRule type="expression" dxfId="109" priority="82">
      <formula>AND(I120&gt; -H119, I120 &lt;&gt; 0)</formula>
    </cfRule>
    <cfRule type="expression" dxfId="108" priority="83">
      <formula>H119&gt;=0</formula>
    </cfRule>
  </conditionalFormatting>
  <conditionalFormatting sqref="I124">
    <cfRule type="expression" dxfId="107" priority="80">
      <formula>AND(I124&gt; -H123, I124 &lt;&gt; 0)</formula>
    </cfRule>
    <cfRule type="expression" dxfId="106" priority="81">
      <formula>H123&gt;=0</formula>
    </cfRule>
  </conditionalFormatting>
  <conditionalFormatting sqref="I128">
    <cfRule type="expression" dxfId="105" priority="78">
      <formula>AND(I128&gt; -H127, I128 &lt;&gt; 0)</formula>
    </cfRule>
    <cfRule type="expression" dxfId="104" priority="79">
      <formula>H127&gt;=0</formula>
    </cfRule>
  </conditionalFormatting>
  <conditionalFormatting sqref="M104">
    <cfRule type="expression" dxfId="103" priority="76">
      <formula>AND(M104&gt; -L103, M104 &lt;&gt; 0)</formula>
    </cfRule>
    <cfRule type="expression" dxfId="102" priority="77">
      <formula>L103&gt;=0</formula>
    </cfRule>
  </conditionalFormatting>
  <conditionalFormatting sqref="M108">
    <cfRule type="expression" dxfId="101" priority="74">
      <formula>AND(M108&gt; -L107, M108 &lt;&gt; 0)</formula>
    </cfRule>
    <cfRule type="expression" dxfId="100" priority="75">
      <formula>L107&gt;=0</formula>
    </cfRule>
  </conditionalFormatting>
  <conditionalFormatting sqref="M112">
    <cfRule type="expression" dxfId="99" priority="72">
      <formula>AND(M112&gt; -L111, M112 &lt;&gt; 0)</formula>
    </cfRule>
    <cfRule type="expression" dxfId="98" priority="73">
      <formula>L111&gt;=0</formula>
    </cfRule>
  </conditionalFormatting>
  <conditionalFormatting sqref="M116">
    <cfRule type="expression" dxfId="97" priority="70">
      <formula>AND(M116&gt; -L115, M116 &lt;&gt; 0)</formula>
    </cfRule>
    <cfRule type="expression" dxfId="96" priority="71">
      <formula>L115&gt;=0</formula>
    </cfRule>
  </conditionalFormatting>
  <conditionalFormatting sqref="M120">
    <cfRule type="expression" dxfId="95" priority="68">
      <formula>AND(M120&gt; -L119, M120 &lt;&gt; 0)</formula>
    </cfRule>
    <cfRule type="expression" dxfId="94" priority="69">
      <formula>L119&gt;=0</formula>
    </cfRule>
  </conditionalFormatting>
  <conditionalFormatting sqref="M124">
    <cfRule type="expression" dxfId="93" priority="66">
      <formula>AND(M124&gt; -L123, M124 &lt;&gt; 0)</formula>
    </cfRule>
    <cfRule type="expression" dxfId="92" priority="67">
      <formula>L123&gt;=0</formula>
    </cfRule>
  </conditionalFormatting>
  <conditionalFormatting sqref="M128">
    <cfRule type="expression" dxfId="91" priority="64">
      <formula>AND(M128&gt; -L127, M128 &lt;&gt; 0)</formula>
    </cfRule>
    <cfRule type="expression" dxfId="90" priority="65">
      <formula>L127&gt;=0</formula>
    </cfRule>
  </conditionalFormatting>
  <conditionalFormatting sqref="Q104">
    <cfRule type="expression" dxfId="89" priority="62">
      <formula>AND(Q104&gt; -P103, Q104 &lt;&gt; 0)</formula>
    </cfRule>
    <cfRule type="expression" dxfId="88" priority="63">
      <formula>P103&gt;=0</formula>
    </cfRule>
  </conditionalFormatting>
  <conditionalFormatting sqref="Q108">
    <cfRule type="expression" dxfId="87" priority="60">
      <formula>AND(Q108&gt; -P107, Q108 &lt;&gt; 0)</formula>
    </cfRule>
    <cfRule type="expression" dxfId="86" priority="61">
      <formula>P107&gt;=0</formula>
    </cfRule>
  </conditionalFormatting>
  <conditionalFormatting sqref="Q112">
    <cfRule type="expression" dxfId="85" priority="58">
      <formula>AND(Q112&gt; -P111, Q112 &lt;&gt; 0)</formula>
    </cfRule>
    <cfRule type="expression" dxfId="84" priority="59">
      <formula>P111&gt;=0</formula>
    </cfRule>
  </conditionalFormatting>
  <conditionalFormatting sqref="Q116">
    <cfRule type="expression" dxfId="83" priority="56">
      <formula>AND(Q116&gt; -P115, Q116 &lt;&gt; 0)</formula>
    </cfRule>
    <cfRule type="expression" dxfId="82" priority="57">
      <formula>P115&gt;=0</formula>
    </cfRule>
  </conditionalFormatting>
  <conditionalFormatting sqref="Q120">
    <cfRule type="expression" dxfId="81" priority="54">
      <formula>AND(Q120&gt; -P119, Q120 &lt;&gt; 0)</formula>
    </cfRule>
    <cfRule type="expression" dxfId="80" priority="55">
      <formula>P119&gt;=0</formula>
    </cfRule>
  </conditionalFormatting>
  <conditionalFormatting sqref="Q124">
    <cfRule type="expression" dxfId="79" priority="52">
      <formula>AND(Q124&gt; -P123, Q124 &lt;&gt; 0)</formula>
    </cfRule>
    <cfRule type="expression" dxfId="78" priority="53">
      <formula>P123&gt;=0</formula>
    </cfRule>
  </conditionalFormatting>
  <conditionalFormatting sqref="Q128">
    <cfRule type="expression" dxfId="77" priority="50">
      <formula>AND(Q128&gt; -P127, Q128 &lt;&gt; 0)</formula>
    </cfRule>
    <cfRule type="expression" dxfId="76" priority="51">
      <formula>P127&gt;=0</formula>
    </cfRule>
  </conditionalFormatting>
  <conditionalFormatting sqref="V65">
    <cfRule type="expression" dxfId="75" priority="36">
      <formula>AND(V65&gt;-W65,$Q$87 &lt;&gt; 0)</formula>
    </cfRule>
    <cfRule type="expression" dxfId="74" priority="37">
      <formula>W65&gt;=0</formula>
    </cfRule>
  </conditionalFormatting>
  <conditionalFormatting sqref="V69">
    <cfRule type="expression" dxfId="73" priority="34">
      <formula>AND(V69&gt;-W69,$Q$87 &lt;&gt; 0)</formula>
    </cfRule>
    <cfRule type="expression" dxfId="72" priority="35">
      <formula>W69&gt;=0</formula>
    </cfRule>
  </conditionalFormatting>
  <conditionalFormatting sqref="V73">
    <cfRule type="expression" dxfId="71" priority="32">
      <formula>AND(V73&gt;-W73,$Q$87 &lt;&gt; 0)</formula>
    </cfRule>
    <cfRule type="expression" dxfId="70" priority="33">
      <formula>W73&gt;=0</formula>
    </cfRule>
  </conditionalFormatting>
  <conditionalFormatting sqref="V77">
    <cfRule type="expression" dxfId="69" priority="30">
      <formula>AND(V77&gt;-W77,$Q$87 &lt;&gt; 0)</formula>
    </cfRule>
    <cfRule type="expression" dxfId="68" priority="31">
      <formula>W77&gt;=0</formula>
    </cfRule>
  </conditionalFormatting>
  <conditionalFormatting sqref="V81">
    <cfRule type="expression" dxfId="67" priority="28">
      <formula>AND(V81&gt;-W81,$Q$87 &lt;&gt; 0)</formula>
    </cfRule>
    <cfRule type="expression" dxfId="66" priority="29">
      <formula>W81&gt;=0</formula>
    </cfRule>
  </conditionalFormatting>
  <conditionalFormatting sqref="V85">
    <cfRule type="expression" dxfId="65" priority="26">
      <formula>AND(V85&gt;-W85,$Q$87 &lt;&gt; 0)</formula>
    </cfRule>
    <cfRule type="expression" dxfId="64" priority="27">
      <formula>W85&gt;=0</formula>
    </cfRule>
  </conditionalFormatting>
  <conditionalFormatting sqref="R108">
    <cfRule type="expression" dxfId="63" priority="24">
      <formula>AND(R108&gt;-S108,$Q$87 &lt;&gt; 0)</formula>
    </cfRule>
    <cfRule type="expression" dxfId="62" priority="25">
      <formula>S108&gt;=0</formula>
    </cfRule>
  </conditionalFormatting>
  <conditionalFormatting sqref="R112">
    <cfRule type="expression" dxfId="61" priority="22">
      <formula>AND(R112&gt;-S112,$Q$87 &lt;&gt; 0)</formula>
    </cfRule>
    <cfRule type="expression" dxfId="60" priority="23">
      <formula>S112&gt;=0</formula>
    </cfRule>
  </conditionalFormatting>
  <conditionalFormatting sqref="R116">
    <cfRule type="expression" dxfId="59" priority="20">
      <formula>AND(R116&gt;-S116,$Q$87 &lt;&gt; 0)</formula>
    </cfRule>
    <cfRule type="expression" dxfId="58" priority="21">
      <formula>S116&gt;=0</formula>
    </cfRule>
  </conditionalFormatting>
  <conditionalFormatting sqref="R120">
    <cfRule type="expression" dxfId="57" priority="18">
      <formula>AND(R120&gt;-S120,$Q$87 &lt;&gt; 0)</formula>
    </cfRule>
    <cfRule type="expression" dxfId="56" priority="19">
      <formula>S120&gt;=0</formula>
    </cfRule>
  </conditionalFormatting>
  <conditionalFormatting sqref="R124">
    <cfRule type="expression" dxfId="55" priority="16">
      <formula>AND(R124&gt;-S124,$Q$87 &lt;&gt; 0)</formula>
    </cfRule>
    <cfRule type="expression" dxfId="54" priority="17">
      <formula>S124&gt;=0</formula>
    </cfRule>
  </conditionalFormatting>
  <conditionalFormatting sqref="R128">
    <cfRule type="expression" dxfId="53" priority="14">
      <formula>AND(R128&gt;-S128,$Q$87 &lt;&gt; 0)</formula>
    </cfRule>
    <cfRule type="expression" dxfId="52" priority="15">
      <formula>S128&gt;=0</formula>
    </cfRule>
  </conditionalFormatting>
  <conditionalFormatting sqref="F94">
    <cfRule type="expression" dxfId="51" priority="11">
      <formula>$D$8&lt;=2022</formula>
    </cfRule>
  </conditionalFormatting>
  <conditionalFormatting sqref="H94">
    <cfRule type="expression" dxfId="50" priority="10">
      <formula>$D$8&lt;=2022</formula>
    </cfRule>
  </conditionalFormatting>
  <conditionalFormatting sqref="L94">
    <cfRule type="expression" dxfId="49" priority="9">
      <formula>$D$8&lt;=2022</formula>
    </cfRule>
  </conditionalFormatting>
  <conditionalFormatting sqref="P94">
    <cfRule type="expression" dxfId="48" priority="8">
      <formula>$D$8&lt;=2022</formula>
    </cfRule>
  </conditionalFormatting>
  <conditionalFormatting sqref="I107">
    <cfRule type="cellIs" dxfId="47" priority="6" stopIfTrue="1" operator="notEqual">
      <formula>0</formula>
    </cfRule>
  </conditionalFormatting>
  <conditionalFormatting sqref="I111">
    <cfRule type="cellIs" dxfId="46" priority="5" stopIfTrue="1" operator="notEqual">
      <formula>0</formula>
    </cfRule>
  </conditionalFormatting>
  <conditionalFormatting sqref="I115">
    <cfRule type="cellIs" dxfId="45" priority="4" stopIfTrue="1" operator="notEqual">
      <formula>0</formula>
    </cfRule>
  </conditionalFormatting>
  <conditionalFormatting sqref="I119">
    <cfRule type="cellIs" dxfId="44" priority="3" stopIfTrue="1" operator="notEqual">
      <formula>0</formula>
    </cfRule>
  </conditionalFormatting>
  <conditionalFormatting sqref="I123">
    <cfRule type="cellIs" dxfId="43" priority="2" stopIfTrue="1" operator="notEqual">
      <formula>0</formula>
    </cfRule>
  </conditionalFormatting>
  <conditionalFormatting sqref="I127">
    <cfRule type="cellIs" dxfId="42" priority="1" stopIfTrue="1" operator="notEqual">
      <formula>0</formula>
    </cfRule>
  </conditionalFormatting>
  <dataValidations count="13">
    <dataValidation type="date" allowBlank="1" showErrorMessage="1" errorTitle="Datum" error="Bitte geben Sie ein Datum ein!" prompt="_x000a_" sqref="F12 D12" xr:uid="{E366C3D4-C459-4F77-9C7D-E03C397D1B2D}">
      <formula1>36526</formula1>
      <formula2>55153</formula2>
    </dataValidation>
    <dataValidation type="date" allowBlank="1" showErrorMessage="1" errorTitle="Datum" error="Bitte geben Sie ein Datum ein!" promptTitle="Energietarifperiode:" prompt="Eingabe des Tarifjahres" sqref="D11" xr:uid="{607125DB-BA48-4856-9135-987BD4238F49}">
      <formula1>36526</formula1>
      <formula2>55153</formula2>
    </dataValidation>
    <dataValidation type="whole" allowBlank="1" showInputMessage="1" showErrorMessage="1" sqref="D8" xr:uid="{D0A39708-A14C-4D0E-9B83-4E2E31469184}">
      <formula1>2023</formula1>
      <formula2>3000</formula2>
    </dataValidation>
    <dataValidation type="date" errorStyle="warning" allowBlank="1" showInputMessage="1" showErrorMessage="1" error="Bitte überprügen Sie die Eingabe! Geben Sie bitte ein gültiges Datum ein (TT.MM.JJJJ)" sqref="E31" xr:uid="{1D1A2C3A-66A4-421C-9EF7-B8826767342A}">
      <formula1>1</formula1>
      <formula2>55153</formula2>
    </dataValidation>
    <dataValidation type="decimal" allowBlank="1" showInputMessage="1" showErrorMessage="1" errorTitle="Standard" error="Bitte geben Sie einen Zahlenwert ein!" sqref="F31 C91:D91 D51:E51 E59 C52:D52 E56:F56 F58:F59" xr:uid="{B73C587C-4E31-4247-8BCA-43B7CEDDE807}">
      <formula1>-1000000000</formula1>
      <formula2>1000000000</formula2>
    </dataValidation>
    <dataValidation allowBlank="1" showInputMessage="1" showErrorMessage="1" promptTitle="FK-Kostensatz" prompt="Gemäss Anhang 1 StromVV_x000a_- bei Unterdeckung keine Verzinsungspflicht (höchstens FK-Kostensatz)_x000a_- bei Überdeckungen Mindestverzinsung (FK-Kostensatz)" sqref="O97 E97 G97 K97 E43" xr:uid="{5F867261-64D0-436F-A7D0-10840ED6EBC9}"/>
    <dataValidation allowBlank="1" showInputMessage="1" showErrorMessage="1" promptTitle="WACC-Netz" prompt="- bei Unterdeckung keine Verzinsungspflicht (höchstens WACC-Netz)_x000a_- bei Überdeckungen Mindestverzinsung (WACC-Netz)" sqref="S56 K56 O56 G56" xr:uid="{E95E5A7C-B677-40EB-9BFE-794A0FD828B7}"/>
    <dataValidation type="decimal" allowBlank="1" showInputMessage="1" showErrorMessage="1" errorTitle="Standard" error="Bitte geben Sie einen Zahlenwert ein!" prompt="Tarifneutrale Unterdeckungs-Ausbuchung erfolgt mit + " sqref="F35:F36" xr:uid="{39E8EDA2-20C6-48F9-A740-23D4CDE1CD09}">
      <formula1>-1000000000</formula1>
      <formula2>1000000000</formula2>
    </dataValidation>
    <dataValidation allowBlank="1" showInputMessage="1" showErrorMessage="1" promptTitle="möglicher Rest buchen" prompt="möglicher Rest möglich ab Tarife 2028 (DD 2026). Gilt jeweils nur für eine jährliche DD._x000a_Rest&gt;0, dann negativen Wert einfügen_x000a_Rest&lt;0, dann positiven Wert einfügen oder vollständige / teilweise tarifneutrale Ausbuchung . " sqref="G147:H147" xr:uid="{9515CEB5-9047-4CFC-BB70-746B140A4875}"/>
    <dataValidation type="decimal" allowBlank="1" showInputMessage="1" showErrorMessage="1" promptTitle="Tarifneutrale Ausbuchung" prompt="Keine negative Werte_x000a_" sqref="Q128 Q108 Q65 Q124 Q120 Q116 Q112 M124 M120 M116 M112 U77 U81 U85 I104 I128 M128 M108 I108 I112 I116 I120 I124 M104 Q61 Q69 Q73 Q77 Q81 Q85 U61 U65 U69 U73 Q104" xr:uid="{C487D425-EE50-4C45-B8C0-D536F30FBEC2}">
      <formula1>0</formula1>
      <formula2>MAX(-H60,0)</formula2>
    </dataValidation>
    <dataValidation type="decimal" allowBlank="1" showInputMessage="1" showErrorMessage="1" errorTitle="Achtung Rundungsproblem" error="Wenn Sie den negativen Rest (Unterdeckung) ganz entfernen möchten, geben Sie bitte einen um 0,01 Rp. oder 0,005 Rp. niedrigeren Betrag ein." promptTitle="Tarifneutrale Ausbuchung" prompt="Keine negative Werte_x000a_" sqref="V61 V65 V69 V73 V77 V81 V85 R128 R108 R112 R116 R124 R104 R120" xr:uid="{E3A48078-9304-409E-9E14-77D592D06C8E}">
      <formula1>0</formula1>
      <formula2>MAX(-S61,0)</formula2>
    </dataValidation>
    <dataValidation type="decimal" allowBlank="1" showInputMessage="1" showErrorMessage="1" errorTitle="Standard" error="Bitte geben Sie einen Zahlenwert ≥0 ein!" sqref="F15:F16 F18:F20 F22:F23" xr:uid="{249456CE-DD39-4DE1-8006-EA2E9B31BD6B}">
      <formula1>0</formula1>
      <formula2>1000000000000</formula2>
    </dataValidation>
    <dataValidation type="decimal" allowBlank="1" showInputMessage="1" showErrorMessage="1" errorTitle="Standard" error="Bitte geben Sie einen Zahlenwert!" prompt="Zu übernehmender Betrag von KoRe T2025 (Formular 3.2, DD 2023)" sqref="I60 M60 E60 D60" xr:uid="{1080B7B8-8806-450F-B957-C0711E20348B}">
      <formula1>-1000000000000</formula1>
      <formula2>1000000000000</formula2>
    </dataValidation>
  </dataValidations>
  <pageMargins left="0.70866141732283472" right="0.70866141732283472" top="1.3385826771653544" bottom="1.3385826771653544" header="0.31496062992125984" footer="0.31496062992125984"/>
  <pageSetup paperSize="8" scale="43" orientation="landscape" r:id="rId1"/>
  <headerFooter>
    <oddHeader>&amp;C&amp;A; &amp;D</oddHeader>
    <oddFooter>&amp;LNachkalkulation Deckungsdifferenzen Netz&amp;RSeite &amp;P von &amp;N</oddFooter>
  </headerFooter>
  <rowBreaks count="1" manualBreakCount="1">
    <brk id="91" max="22" man="1"/>
  </rowBreaks>
  <ignoredErrors>
    <ignoredError sqref="B14 B29 B33"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0BEE-73D3-4575-A212-FEAABB7474C0}">
  <sheetPr codeName="Feuil3">
    <tabColor theme="0" tint="-0.499984740745262"/>
  </sheetPr>
  <dimension ref="A1"/>
  <sheetViews>
    <sheetView workbookViewId="0">
      <selection activeCell="B26" sqref="B26"/>
    </sheetView>
  </sheetViews>
  <sheetFormatPr baseColWidth="10" defaultColWidth="11.179687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E3643-68CD-4922-8917-AD1A8B58FC2E}">
  <sheetPr codeName="Tabelle3">
    <tabColor rgb="FFFFFF99"/>
    <outlinePr summaryBelow="0" summaryRight="0"/>
    <pageSetUpPr fitToPage="1"/>
  </sheetPr>
  <dimension ref="A1:AE125"/>
  <sheetViews>
    <sheetView showGridLines="0" zoomScale="80" zoomScaleNormal="80" zoomScaleSheetLayoutView="40" workbookViewId="0">
      <selection activeCell="R86" sqref="R86"/>
    </sheetView>
  </sheetViews>
  <sheetFormatPr baseColWidth="10" defaultColWidth="11" defaultRowHeight="14" x14ac:dyDescent="0.3"/>
  <cols>
    <col min="1" max="1" width="7.81640625" style="2" customWidth="1"/>
    <col min="2" max="2" width="54.54296875" style="2" customWidth="1"/>
    <col min="3" max="3" width="22.54296875" style="2" customWidth="1"/>
    <col min="4" max="4" width="17.453125" style="2" customWidth="1"/>
    <col min="5" max="5" width="19.1796875" style="2" customWidth="1"/>
    <col min="6" max="6" width="19.7265625" style="2" customWidth="1"/>
    <col min="7" max="9" width="17.453125" style="2" customWidth="1"/>
    <col min="10" max="10" width="20.1796875" style="2" customWidth="1"/>
    <col min="11" max="11" width="18.1796875" style="2" customWidth="1"/>
    <col min="12" max="21" width="17.453125" style="2" customWidth="1"/>
    <col min="22" max="22" width="14.7265625" style="2" customWidth="1"/>
    <col min="23" max="23" width="13.26953125" style="2" customWidth="1"/>
    <col min="24" max="24" width="11.81640625" style="2" customWidth="1"/>
    <col min="25" max="16384" width="11" style="2"/>
  </cols>
  <sheetData>
    <row r="1" spans="1:31" x14ac:dyDescent="0.3">
      <c r="A1" s="1"/>
      <c r="B1" s="1"/>
      <c r="C1" s="1"/>
      <c r="D1" s="1"/>
      <c r="E1" s="1"/>
      <c r="F1" s="1"/>
      <c r="G1" s="1"/>
      <c r="H1" s="1"/>
      <c r="I1" s="1"/>
      <c r="J1" s="1"/>
      <c r="K1" s="1"/>
      <c r="L1" s="214"/>
      <c r="M1" s="214"/>
      <c r="N1" s="214"/>
      <c r="O1" s="214"/>
      <c r="P1" s="214"/>
      <c r="Q1" s="214"/>
      <c r="R1" s="215"/>
      <c r="S1" s="216"/>
      <c r="T1" s="214"/>
      <c r="U1" s="214"/>
      <c r="V1" s="214"/>
      <c r="W1" s="214"/>
      <c r="X1" s="95"/>
      <c r="Y1" s="95"/>
      <c r="Z1" s="95"/>
      <c r="AA1" s="95"/>
      <c r="AB1" s="95"/>
      <c r="AC1" s="95"/>
      <c r="AD1" s="95"/>
      <c r="AE1" s="95"/>
    </row>
    <row r="2" spans="1:31" ht="15.5" x14ac:dyDescent="0.35">
      <c r="B2" s="234" t="s">
        <v>171</v>
      </c>
      <c r="C2" s="235">
        <f>C8+2</f>
        <v>2</v>
      </c>
      <c r="D2" s="1"/>
      <c r="F2" s="1"/>
      <c r="G2" s="1"/>
      <c r="H2" s="1"/>
      <c r="I2" s="1"/>
      <c r="J2" s="1"/>
      <c r="K2" s="1"/>
      <c r="L2" s="214"/>
      <c r="M2" s="214"/>
      <c r="N2" s="214"/>
      <c r="O2" s="214"/>
      <c r="P2" s="214"/>
      <c r="Q2" s="214"/>
      <c r="R2" s="215"/>
      <c r="S2" s="216"/>
      <c r="T2" s="214"/>
      <c r="U2" s="214"/>
      <c r="V2" s="214"/>
      <c r="W2" s="214"/>
      <c r="X2" s="95"/>
      <c r="Y2" s="95"/>
      <c r="Z2" s="95"/>
      <c r="AA2" s="95"/>
      <c r="AB2" s="95"/>
      <c r="AC2" s="95"/>
      <c r="AD2" s="95"/>
      <c r="AE2" s="95"/>
    </row>
    <row r="3" spans="1:31" ht="4.5" customHeight="1" x14ac:dyDescent="0.3">
      <c r="A3" s="1"/>
      <c r="B3" s="1"/>
      <c r="C3" s="1"/>
      <c r="D3" s="1"/>
      <c r="E3" s="1"/>
      <c r="F3" s="1"/>
      <c r="G3" s="1"/>
      <c r="H3" s="1"/>
      <c r="I3" s="1"/>
      <c r="J3" s="1"/>
      <c r="K3" s="1"/>
      <c r="L3" s="214"/>
      <c r="M3" s="214"/>
      <c r="N3" s="214"/>
      <c r="O3" s="214"/>
      <c r="P3" s="214"/>
      <c r="Q3" s="214"/>
      <c r="R3" s="214"/>
      <c r="S3" s="214"/>
      <c r="T3" s="214"/>
      <c r="U3" s="214"/>
      <c r="V3" s="214"/>
      <c r="W3" s="214"/>
      <c r="X3" s="95"/>
      <c r="Y3" s="95"/>
      <c r="Z3" s="95"/>
      <c r="AA3" s="95"/>
      <c r="AB3" s="95"/>
      <c r="AC3" s="95"/>
      <c r="AD3" s="95"/>
      <c r="AE3" s="95"/>
    </row>
    <row r="4" spans="1:31" ht="20" x14ac:dyDescent="0.4">
      <c r="A4" s="1"/>
      <c r="B4" s="4" t="s">
        <v>0</v>
      </c>
      <c r="C4" s="1"/>
      <c r="D4" s="1"/>
      <c r="E4" s="1"/>
      <c r="F4" s="1"/>
      <c r="G4" s="1"/>
      <c r="H4" s="1"/>
      <c r="I4" s="1"/>
      <c r="J4" s="1"/>
      <c r="K4" s="1"/>
      <c r="L4" s="214"/>
      <c r="M4" s="214"/>
      <c r="N4" s="214"/>
      <c r="O4" s="214"/>
      <c r="P4" s="214"/>
      <c r="Q4" s="214"/>
      <c r="R4" s="214"/>
      <c r="S4" s="95"/>
      <c r="T4" s="95"/>
      <c r="U4" s="95"/>
      <c r="V4" s="95"/>
      <c r="W4" s="95"/>
      <c r="X4" s="95"/>
      <c r="Y4" s="95"/>
      <c r="Z4" s="95"/>
      <c r="AA4" s="95"/>
      <c r="AB4" s="95"/>
      <c r="AC4" s="95"/>
      <c r="AD4" s="95"/>
      <c r="AE4" s="95"/>
    </row>
    <row r="5" spans="1:31" ht="20.25" customHeight="1" x14ac:dyDescent="0.4">
      <c r="A5" s="1"/>
      <c r="B5" s="4" t="s">
        <v>172</v>
      </c>
      <c r="C5" s="1"/>
      <c r="D5" s="1"/>
      <c r="E5" s="1"/>
      <c r="F5" s="1"/>
      <c r="G5" s="1"/>
      <c r="H5" s="1"/>
      <c r="I5" s="1"/>
      <c r="J5" s="1"/>
      <c r="K5" s="1"/>
      <c r="L5" s="214"/>
      <c r="M5" s="214"/>
      <c r="N5" s="214"/>
      <c r="O5" s="214"/>
      <c r="P5" s="214"/>
      <c r="Q5" s="214"/>
      <c r="R5" s="214"/>
      <c r="S5" s="95"/>
      <c r="T5" s="95"/>
      <c r="U5" s="95"/>
      <c r="V5" s="95"/>
      <c r="W5" s="95"/>
      <c r="X5" s="95"/>
      <c r="Y5" s="95"/>
      <c r="Z5" s="95"/>
      <c r="AA5" s="95"/>
      <c r="AB5" s="95"/>
      <c r="AC5" s="95"/>
      <c r="AD5" s="95"/>
      <c r="AE5" s="95"/>
    </row>
    <row r="6" spans="1:31" x14ac:dyDescent="0.3">
      <c r="A6" s="1"/>
      <c r="B6" s="5" t="s">
        <v>87</v>
      </c>
      <c r="C6" s="1"/>
      <c r="D6" s="1"/>
      <c r="E6" s="1"/>
      <c r="F6" s="1"/>
      <c r="G6" s="1"/>
      <c r="H6" s="1"/>
      <c r="I6" s="1"/>
      <c r="J6" s="1"/>
      <c r="K6" s="1"/>
      <c r="L6" s="214"/>
      <c r="M6" s="214"/>
      <c r="N6" s="214"/>
      <c r="O6" s="214"/>
      <c r="P6" s="214"/>
      <c r="Q6" s="214"/>
      <c r="R6" s="214"/>
      <c r="S6" s="95"/>
      <c r="T6" s="95"/>
      <c r="U6" s="95"/>
      <c r="V6" s="95"/>
      <c r="W6" s="95"/>
      <c r="X6" s="95"/>
      <c r="Y6" s="95"/>
      <c r="Z6" s="95"/>
      <c r="AA6" s="95"/>
      <c r="AB6" s="95"/>
      <c r="AC6" s="95"/>
      <c r="AD6" s="95"/>
      <c r="AE6" s="95"/>
    </row>
    <row r="7" spans="1:31" ht="7.5" customHeight="1" thickBot="1" x14ac:dyDescent="0.35">
      <c r="A7" s="1"/>
      <c r="B7" s="1"/>
      <c r="C7" s="1"/>
      <c r="D7" s="1"/>
      <c r="E7" s="1"/>
      <c r="F7" s="1"/>
      <c r="G7" s="1"/>
      <c r="H7" s="1"/>
      <c r="I7" s="1"/>
      <c r="J7" s="1"/>
      <c r="K7" s="1"/>
      <c r="L7" s="214"/>
      <c r="M7" s="214"/>
      <c r="N7" s="214"/>
      <c r="O7" s="214"/>
      <c r="P7" s="214"/>
      <c r="Q7" s="214"/>
      <c r="R7" s="214"/>
      <c r="S7" s="214"/>
      <c r="T7" s="95"/>
      <c r="U7" s="95"/>
      <c r="V7" s="95"/>
      <c r="W7" s="95"/>
      <c r="X7" s="95"/>
      <c r="Y7" s="95"/>
      <c r="Z7" s="95"/>
      <c r="AA7" s="95"/>
      <c r="AB7" s="95"/>
      <c r="AC7" s="95"/>
      <c r="AD7" s="95"/>
      <c r="AE7" s="95"/>
    </row>
    <row r="8" spans="1:31" s="8" customFormat="1" ht="15" customHeight="1" thickBot="1" x14ac:dyDescent="0.4">
      <c r="B8" s="10" t="s">
        <v>89</v>
      </c>
      <c r="C8" s="319"/>
      <c r="E8" s="210"/>
      <c r="F8" s="6"/>
      <c r="G8" s="6"/>
      <c r="H8" s="6"/>
      <c r="I8" s="6"/>
      <c r="J8" s="6"/>
      <c r="K8" s="6"/>
      <c r="L8" s="48"/>
      <c r="M8" s="48"/>
      <c r="N8" s="48"/>
      <c r="O8" s="48"/>
      <c r="P8" s="48"/>
      <c r="Q8" s="48"/>
      <c r="R8" s="48"/>
      <c r="S8" s="48"/>
      <c r="T8" s="30"/>
      <c r="U8" s="30"/>
      <c r="V8" s="30"/>
      <c r="W8" s="30"/>
      <c r="X8" s="30"/>
      <c r="Y8" s="30"/>
      <c r="Z8" s="30"/>
      <c r="AA8" s="30"/>
      <c r="AB8" s="30"/>
      <c r="AC8" s="30"/>
      <c r="AD8" s="30"/>
      <c r="AE8" s="30"/>
    </row>
    <row r="9" spans="1:31" s="8" customFormat="1" ht="7.5" customHeight="1" x14ac:dyDescent="0.3">
      <c r="A9" s="6"/>
      <c r="C9" s="7"/>
      <c r="D9" s="6"/>
      <c r="E9" s="6"/>
      <c r="F9" s="6"/>
      <c r="J9" s="6"/>
      <c r="K9" s="6"/>
      <c r="L9" s="48"/>
      <c r="M9" s="48"/>
      <c r="N9" s="48"/>
      <c r="O9" s="48"/>
      <c r="P9" s="48"/>
      <c r="Q9" s="48"/>
      <c r="R9" s="48"/>
      <c r="S9" s="48"/>
      <c r="T9" s="48"/>
      <c r="U9" s="48"/>
      <c r="V9" s="48"/>
      <c r="W9" s="48"/>
      <c r="X9" s="30"/>
      <c r="Y9" s="30"/>
      <c r="Z9" s="30"/>
      <c r="AA9" s="30"/>
      <c r="AB9" s="30"/>
      <c r="AC9" s="30"/>
      <c r="AD9" s="30"/>
      <c r="AE9" s="30"/>
    </row>
    <row r="10" spans="1:31" s="8" customFormat="1" ht="7.5" customHeight="1" x14ac:dyDescent="0.3">
      <c r="A10" s="6"/>
      <c r="B10" s="7"/>
      <c r="C10" s="7"/>
      <c r="D10" s="6"/>
      <c r="E10" s="6"/>
      <c r="F10" s="6"/>
      <c r="G10" s="6"/>
      <c r="H10" s="6"/>
      <c r="I10" s="6"/>
      <c r="J10" s="6"/>
      <c r="K10" s="6"/>
      <c r="L10" s="48"/>
      <c r="M10" s="48"/>
      <c r="N10" s="48"/>
      <c r="O10" s="48"/>
      <c r="P10" s="48"/>
      <c r="Q10" s="48"/>
      <c r="R10" s="48"/>
      <c r="S10" s="48"/>
      <c r="T10" s="48"/>
      <c r="U10" s="48"/>
      <c r="V10" s="48"/>
      <c r="W10" s="48"/>
      <c r="X10" s="30"/>
      <c r="Y10" s="30"/>
      <c r="Z10" s="30"/>
      <c r="AA10" s="30"/>
      <c r="AB10" s="30"/>
      <c r="AC10" s="30"/>
      <c r="AD10" s="30"/>
      <c r="AE10" s="30"/>
    </row>
    <row r="11" spans="1:31" s="8" customFormat="1" ht="15" customHeight="1" x14ac:dyDescent="0.3">
      <c r="A11" s="6"/>
      <c r="B11" s="7" t="s">
        <v>1</v>
      </c>
      <c r="C11" s="11"/>
      <c r="D11" s="12"/>
      <c r="E11" s="11"/>
      <c r="F11" s="6"/>
      <c r="G11" s="6"/>
      <c r="H11" s="6"/>
      <c r="I11" s="6"/>
      <c r="J11" s="6"/>
      <c r="K11" s="6"/>
      <c r="L11" s="48"/>
      <c r="M11" s="48"/>
      <c r="N11" s="48"/>
      <c r="O11" s="48"/>
      <c r="P11" s="48"/>
      <c r="Q11" s="48"/>
      <c r="R11" s="48"/>
      <c r="S11" s="48"/>
      <c r="T11" s="48"/>
      <c r="U11" s="48"/>
      <c r="V11" s="48"/>
      <c r="W11" s="48"/>
      <c r="X11" s="30"/>
      <c r="Y11" s="30"/>
      <c r="Z11" s="30"/>
      <c r="AA11" s="30"/>
      <c r="AB11" s="30"/>
      <c r="AC11" s="30"/>
      <c r="AD11" s="30"/>
      <c r="AE11" s="30"/>
    </row>
    <row r="12" spans="1:31" ht="15" customHeight="1" x14ac:dyDescent="0.3">
      <c r="A12" s="95"/>
      <c r="B12" s="13" t="s">
        <v>2</v>
      </c>
      <c r="C12" s="14"/>
      <c r="D12" s="13" t="s">
        <v>3</v>
      </c>
      <c r="E12" s="14"/>
      <c r="F12" s="1"/>
      <c r="G12" s="6"/>
      <c r="H12" s="1"/>
      <c r="I12" s="1"/>
      <c r="J12" s="1"/>
      <c r="K12" s="1"/>
      <c r="L12" s="214"/>
      <c r="M12" s="214"/>
      <c r="N12" s="214"/>
      <c r="O12" s="214"/>
      <c r="P12" s="214"/>
      <c r="Q12" s="214"/>
      <c r="R12" s="214"/>
      <c r="S12" s="214"/>
      <c r="T12" s="214"/>
      <c r="U12" s="214"/>
      <c r="V12" s="214"/>
      <c r="W12" s="214"/>
      <c r="X12" s="95"/>
      <c r="Y12" s="95"/>
      <c r="Z12" s="95"/>
      <c r="AA12" s="95"/>
      <c r="AB12" s="95"/>
      <c r="AC12" s="95"/>
      <c r="AD12" s="95"/>
      <c r="AE12" s="95"/>
    </row>
    <row r="13" spans="1:31" x14ac:dyDescent="0.3">
      <c r="A13" s="1"/>
      <c r="B13" s="10"/>
      <c r="C13" s="15"/>
      <c r="D13" s="1"/>
      <c r="E13" s="1"/>
      <c r="F13" s="1"/>
      <c r="G13" s="1"/>
      <c r="H13" s="1"/>
      <c r="I13" s="1"/>
      <c r="J13" s="1"/>
      <c r="K13" s="1"/>
      <c r="L13" s="214"/>
      <c r="M13" s="214"/>
      <c r="N13" s="217"/>
      <c r="O13" s="214"/>
      <c r="P13" s="214"/>
      <c r="Q13" s="214"/>
      <c r="R13" s="214"/>
      <c r="S13" s="214"/>
      <c r="T13" s="214"/>
      <c r="U13" s="214"/>
      <c r="V13" s="214"/>
      <c r="W13" s="214"/>
      <c r="X13" s="95"/>
      <c r="Y13" s="95"/>
      <c r="Z13" s="95"/>
      <c r="AA13" s="95"/>
      <c r="AB13" s="95"/>
      <c r="AC13" s="95"/>
      <c r="AD13" s="95"/>
      <c r="AE13" s="95"/>
    </row>
    <row r="14" spans="1:31" ht="15" customHeight="1" x14ac:dyDescent="0.3">
      <c r="B14" s="10" t="s">
        <v>4</v>
      </c>
      <c r="C14" s="16"/>
      <c r="D14" s="1"/>
      <c r="E14" s="17"/>
      <c r="F14" s="18"/>
      <c r="G14" s="1"/>
      <c r="H14" s="1"/>
      <c r="I14" s="1"/>
      <c r="J14" s="1"/>
      <c r="K14" s="1"/>
      <c r="L14" s="214"/>
      <c r="M14" s="214"/>
      <c r="N14" s="218"/>
      <c r="O14" s="214"/>
      <c r="P14" s="214"/>
      <c r="Q14" s="214"/>
      <c r="R14" s="214"/>
      <c r="S14" s="214"/>
      <c r="T14" s="214"/>
      <c r="U14" s="214"/>
      <c r="V14" s="214"/>
      <c r="W14" s="214"/>
      <c r="X14" s="95"/>
      <c r="Y14" s="95"/>
      <c r="Z14" s="95"/>
      <c r="AA14" s="95"/>
      <c r="AB14" s="95"/>
      <c r="AC14" s="95"/>
      <c r="AD14" s="95"/>
      <c r="AE14" s="95"/>
    </row>
    <row r="15" spans="1:31" ht="57" customHeight="1" thickBot="1" x14ac:dyDescent="0.4">
      <c r="A15" s="1"/>
      <c r="B15" s="401" t="s">
        <v>181</v>
      </c>
      <c r="C15" s="3" t="str">
        <f>"IST-Gestehungskosten  "&amp;C8</f>
        <v xml:space="preserve">IST-Gestehungskosten  </v>
      </c>
      <c r="D15" s="1"/>
      <c r="E15" s="1"/>
      <c r="F15" s="1"/>
      <c r="G15" s="1"/>
      <c r="H15" s="1"/>
      <c r="I15" s="1"/>
      <c r="J15" s="1"/>
      <c r="K15" s="1"/>
      <c r="L15" s="214"/>
      <c r="M15" s="214"/>
      <c r="N15" s="214"/>
      <c r="O15" s="214"/>
      <c r="P15" s="214"/>
      <c r="Q15" s="214"/>
      <c r="R15" s="214"/>
      <c r="S15" s="214"/>
      <c r="T15" s="214"/>
      <c r="U15" s="214"/>
      <c r="V15" s="214"/>
      <c r="W15" s="214"/>
      <c r="X15" s="95"/>
      <c r="Y15" s="95"/>
      <c r="Z15" s="95"/>
      <c r="AA15" s="95"/>
      <c r="AB15" s="95"/>
      <c r="AC15" s="95"/>
      <c r="AD15" s="95"/>
      <c r="AE15" s="95"/>
    </row>
    <row r="16" spans="1:31" x14ac:dyDescent="0.3">
      <c r="A16" s="1"/>
      <c r="B16" s="500" t="s">
        <v>5</v>
      </c>
      <c r="C16" s="146" t="s">
        <v>6</v>
      </c>
      <c r="D16" s="19" t="str">
        <f>IF(C12&lt;&gt;"",C12,"")</f>
        <v/>
      </c>
      <c r="E16" s="20" t="s">
        <v>3</v>
      </c>
      <c r="F16" s="19" t="str">
        <f>IF(E12&lt;&gt;"",E12,"")</f>
        <v/>
      </c>
      <c r="G16" s="146"/>
      <c r="H16" s="146"/>
      <c r="I16" s="146"/>
      <c r="J16" s="502"/>
      <c r="K16" s="503"/>
      <c r="L16" s="214"/>
      <c r="M16" s="214"/>
      <c r="N16" s="214"/>
      <c r="O16" s="214"/>
      <c r="P16" s="214"/>
      <c r="Q16" s="214"/>
      <c r="R16" s="214"/>
      <c r="S16" s="214"/>
      <c r="T16" s="214"/>
      <c r="U16" s="214"/>
      <c r="V16" s="214"/>
      <c r="W16" s="214"/>
      <c r="X16" s="95"/>
      <c r="Y16" s="95"/>
      <c r="Z16" s="95"/>
      <c r="AA16" s="95"/>
      <c r="AB16" s="95"/>
      <c r="AC16" s="95"/>
      <c r="AD16" s="95"/>
      <c r="AE16" s="95"/>
    </row>
    <row r="17" spans="1:31" ht="44.5" customHeight="1" x14ac:dyDescent="0.3">
      <c r="A17" s="1"/>
      <c r="B17" s="501"/>
      <c r="C17" s="21" t="s">
        <v>7</v>
      </c>
      <c r="D17" s="22" t="s">
        <v>8</v>
      </c>
      <c r="E17" s="21" t="s">
        <v>9</v>
      </c>
      <c r="F17" s="22" t="s">
        <v>10</v>
      </c>
      <c r="G17" s="22" t="s">
        <v>11</v>
      </c>
      <c r="H17" s="23" t="s">
        <v>12</v>
      </c>
      <c r="I17" s="22" t="s">
        <v>13</v>
      </c>
      <c r="J17" s="504" t="s">
        <v>14</v>
      </c>
      <c r="K17" s="505"/>
      <c r="L17" s="214"/>
      <c r="M17" s="214"/>
      <c r="N17" s="214"/>
      <c r="O17" s="214"/>
      <c r="P17" s="214"/>
      <c r="Q17" s="214"/>
      <c r="R17" s="214"/>
      <c r="S17" s="214"/>
      <c r="T17" s="214"/>
      <c r="U17" s="214"/>
      <c r="V17" s="214"/>
      <c r="W17" s="214"/>
      <c r="X17" s="95"/>
      <c r="Y17" s="95"/>
      <c r="Z17" s="95"/>
      <c r="AA17" s="95"/>
      <c r="AB17" s="95"/>
      <c r="AC17" s="95"/>
      <c r="AD17" s="95"/>
      <c r="AE17" s="95"/>
    </row>
    <row r="18" spans="1:31" s="29" customFormat="1" ht="18" customHeight="1" thickBot="1" x14ac:dyDescent="0.4">
      <c r="A18" s="24"/>
      <c r="B18" s="25" t="s">
        <v>15</v>
      </c>
      <c r="C18" s="26"/>
      <c r="D18" s="26"/>
      <c r="E18" s="231">
        <f>E29</f>
        <v>0</v>
      </c>
      <c r="F18" s="231">
        <f>F29</f>
        <v>0</v>
      </c>
      <c r="G18" s="232" t="e">
        <f>F18/E18</f>
        <v>#DIV/0!</v>
      </c>
      <c r="H18" s="27" t="e">
        <f>C18/E18/10</f>
        <v>#DIV/0!</v>
      </c>
      <c r="I18" s="27" t="e">
        <f>D18/F18/10</f>
        <v>#DIV/0!</v>
      </c>
      <c r="J18" s="506"/>
      <c r="K18" s="507"/>
      <c r="L18" s="28"/>
      <c r="M18" s="28"/>
      <c r="N18" s="219"/>
      <c r="O18" s="219"/>
      <c r="P18" s="219"/>
      <c r="Q18" s="219"/>
      <c r="R18" s="219"/>
      <c r="S18" s="219"/>
      <c r="T18" s="219"/>
      <c r="U18" s="219"/>
      <c r="V18" s="219"/>
      <c r="W18" s="219"/>
      <c r="X18" s="156"/>
      <c r="Y18" s="156"/>
      <c r="Z18" s="156"/>
      <c r="AA18" s="156"/>
      <c r="AB18" s="156"/>
      <c r="AC18" s="156"/>
      <c r="AD18" s="156"/>
      <c r="AE18" s="156"/>
    </row>
    <row r="19" spans="1:31" x14ac:dyDescent="0.3">
      <c r="B19" s="30"/>
      <c r="C19" s="31"/>
      <c r="D19" s="31"/>
      <c r="E19" s="31"/>
      <c r="F19" s="31"/>
      <c r="G19" s="32"/>
      <c r="H19" s="33"/>
      <c r="I19" s="33"/>
      <c r="J19" s="33"/>
      <c r="K19" s="34"/>
      <c r="L19" s="30"/>
      <c r="M19" s="30"/>
      <c r="N19" s="95"/>
      <c r="O19" s="95"/>
      <c r="P19" s="95"/>
      <c r="Q19" s="95"/>
      <c r="R19" s="95"/>
      <c r="S19" s="95"/>
      <c r="T19" s="95"/>
      <c r="U19" s="95"/>
      <c r="V19" s="95"/>
      <c r="W19" s="95"/>
      <c r="X19" s="95"/>
      <c r="Y19" s="95"/>
      <c r="Z19" s="95"/>
      <c r="AA19" s="95"/>
      <c r="AB19" s="95"/>
      <c r="AC19" s="95"/>
      <c r="AD19" s="95"/>
      <c r="AE19" s="95"/>
    </row>
    <row r="20" spans="1:31" ht="15" customHeight="1" thickBot="1" x14ac:dyDescent="0.4">
      <c r="B20" s="35" t="s">
        <v>16</v>
      </c>
      <c r="C20" s="35"/>
      <c r="L20" s="95"/>
      <c r="M20" s="95"/>
      <c r="N20" s="95"/>
      <c r="O20" s="95"/>
      <c r="P20" s="95"/>
      <c r="Q20" s="95"/>
      <c r="R20" s="95"/>
      <c r="S20" s="95"/>
      <c r="T20" s="95"/>
      <c r="U20" s="95"/>
      <c r="V20" s="95"/>
      <c r="W20" s="95"/>
      <c r="X20" s="95"/>
      <c r="Y20" s="95"/>
      <c r="Z20" s="95"/>
      <c r="AA20" s="95"/>
      <c r="AB20" s="95"/>
      <c r="AC20" s="95"/>
      <c r="AD20" s="95"/>
      <c r="AE20" s="95"/>
    </row>
    <row r="21" spans="1:31" ht="43.5" customHeight="1" x14ac:dyDescent="0.3">
      <c r="A21" s="1"/>
      <c r="B21" s="36" t="s">
        <v>17</v>
      </c>
      <c r="C21" s="37" t="s">
        <v>18</v>
      </c>
      <c r="D21" s="38" t="s">
        <v>8</v>
      </c>
      <c r="E21" s="37" t="s">
        <v>9</v>
      </c>
      <c r="F21" s="39" t="s">
        <v>10</v>
      </c>
      <c r="G21" s="37" t="s">
        <v>19</v>
      </c>
      <c r="H21" s="40" t="s">
        <v>12</v>
      </c>
      <c r="I21" s="38" t="s">
        <v>13</v>
      </c>
      <c r="J21" s="508" t="s">
        <v>14</v>
      </c>
      <c r="K21" s="509"/>
      <c r="L21" s="214"/>
      <c r="M21" s="214"/>
      <c r="N21" s="214"/>
      <c r="O21" s="214"/>
      <c r="P21" s="214"/>
      <c r="Q21" s="214"/>
      <c r="R21" s="214"/>
      <c r="S21" s="214"/>
      <c r="T21" s="214"/>
      <c r="U21" s="214"/>
      <c r="V21" s="214"/>
      <c r="W21" s="214"/>
      <c r="X21" s="95"/>
      <c r="Y21" s="95"/>
      <c r="Z21" s="95"/>
      <c r="AA21" s="95"/>
      <c r="AB21" s="95"/>
      <c r="AC21" s="95"/>
      <c r="AD21" s="95"/>
      <c r="AE21" s="95"/>
    </row>
    <row r="22" spans="1:31" ht="15.65" customHeight="1" x14ac:dyDescent="0.3">
      <c r="A22" s="1"/>
      <c r="B22" s="41" t="s">
        <v>20</v>
      </c>
      <c r="C22" s="391"/>
      <c r="D22" s="391"/>
      <c r="E22" s="391"/>
      <c r="F22" s="391"/>
      <c r="G22" s="43" t="e">
        <f>E22/(E22+E25)</f>
        <v>#DIV/0!</v>
      </c>
      <c r="H22" s="44" t="e">
        <f t="shared" ref="H22:I29" si="0">C22/E22/10</f>
        <v>#DIV/0!</v>
      </c>
      <c r="I22" s="44" t="e">
        <f t="shared" si="0"/>
        <v>#DIV/0!</v>
      </c>
      <c r="J22" s="466"/>
      <c r="K22" s="468"/>
      <c r="L22" s="220"/>
      <c r="M22" s="220"/>
      <c r="N22" s="214"/>
      <c r="O22" s="214"/>
      <c r="P22" s="214"/>
      <c r="Q22" s="214"/>
      <c r="R22" s="214"/>
      <c r="S22" s="214"/>
      <c r="T22" s="214"/>
      <c r="U22" s="214"/>
      <c r="V22" s="214"/>
      <c r="W22" s="214"/>
      <c r="X22" s="95"/>
      <c r="Y22" s="95"/>
      <c r="Z22" s="95"/>
      <c r="AA22" s="95"/>
      <c r="AB22" s="95"/>
      <c r="AC22" s="95"/>
      <c r="AD22" s="95"/>
      <c r="AE22" s="95"/>
    </row>
    <row r="23" spans="1:31" ht="15.65" customHeight="1" x14ac:dyDescent="0.3">
      <c r="A23" s="1"/>
      <c r="B23" s="45" t="s">
        <v>21</v>
      </c>
      <c r="C23" s="394"/>
      <c r="D23" s="395"/>
      <c r="E23" s="395"/>
      <c r="F23" s="396"/>
      <c r="G23" s="46" t="e">
        <f>F23/E23</f>
        <v>#DIV/0!</v>
      </c>
      <c r="H23" s="47" t="e">
        <f>C23/E23/10</f>
        <v>#DIV/0!</v>
      </c>
      <c r="I23" s="47" t="e">
        <f>D23/F23/10</f>
        <v>#DIV/0!</v>
      </c>
      <c r="J23" s="466" t="s">
        <v>22</v>
      </c>
      <c r="K23" s="468"/>
      <c r="L23" s="220"/>
      <c r="M23" s="220"/>
      <c r="N23" s="214"/>
      <c r="O23" s="214"/>
      <c r="P23" s="214"/>
      <c r="Q23" s="214"/>
      <c r="R23" s="214"/>
      <c r="S23" s="214"/>
      <c r="T23" s="214"/>
      <c r="U23" s="214"/>
      <c r="V23" s="214"/>
      <c r="W23" s="214"/>
      <c r="X23" s="95"/>
      <c r="Y23" s="95"/>
      <c r="Z23" s="95"/>
      <c r="AA23" s="95"/>
      <c r="AB23" s="95"/>
      <c r="AC23" s="95"/>
      <c r="AD23" s="95"/>
      <c r="AE23" s="95"/>
    </row>
    <row r="24" spans="1:31" ht="15.65" customHeight="1" x14ac:dyDescent="0.3">
      <c r="A24" s="1"/>
      <c r="B24" s="45" t="s">
        <v>23</v>
      </c>
      <c r="C24" s="394"/>
      <c r="D24" s="395"/>
      <c r="E24" s="395"/>
      <c r="F24" s="396"/>
      <c r="G24" s="46" t="e">
        <f>F24/E24</f>
        <v>#DIV/0!</v>
      </c>
      <c r="H24" s="47" t="e">
        <f>C24/E24/10</f>
        <v>#DIV/0!</v>
      </c>
      <c r="I24" s="47" t="e">
        <f>D24/F24/10</f>
        <v>#DIV/0!</v>
      </c>
      <c r="J24" s="466" t="s">
        <v>24</v>
      </c>
      <c r="K24" s="468"/>
      <c r="L24" s="48"/>
      <c r="M24" s="48"/>
      <c r="N24" s="214"/>
      <c r="O24" s="214"/>
      <c r="P24" s="214"/>
      <c r="Q24" s="214"/>
      <c r="R24" s="214"/>
      <c r="S24" s="214"/>
      <c r="T24" s="214"/>
      <c r="U24" s="214"/>
      <c r="V24" s="214"/>
      <c r="W24" s="214"/>
      <c r="X24" s="95"/>
      <c r="Y24" s="95"/>
      <c r="Z24" s="95"/>
      <c r="AA24" s="95"/>
      <c r="AB24" s="95"/>
      <c r="AC24" s="95"/>
      <c r="AD24" s="95"/>
      <c r="AE24" s="95"/>
    </row>
    <row r="25" spans="1:31" ht="15.65" customHeight="1" x14ac:dyDescent="0.3">
      <c r="A25" s="49"/>
      <c r="B25" s="41" t="s">
        <v>25</v>
      </c>
      <c r="C25" s="394"/>
      <c r="D25" s="395"/>
      <c r="E25" s="395"/>
      <c r="F25" s="396"/>
      <c r="G25" s="43" t="e">
        <f>E25/(E22+E25)</f>
        <v>#DIV/0!</v>
      </c>
      <c r="H25" s="44" t="e">
        <f t="shared" si="0"/>
        <v>#DIV/0!</v>
      </c>
      <c r="I25" s="44" t="e">
        <f t="shared" si="0"/>
        <v>#DIV/0!</v>
      </c>
      <c r="J25" s="466"/>
      <c r="K25" s="468"/>
      <c r="L25" s="214"/>
      <c r="M25" s="214"/>
      <c r="N25" s="214"/>
      <c r="O25" s="214"/>
      <c r="P25" s="214"/>
      <c r="Q25" s="214"/>
      <c r="R25" s="214"/>
      <c r="S25" s="214"/>
      <c r="T25" s="214"/>
      <c r="U25" s="214"/>
      <c r="V25" s="214"/>
      <c r="W25" s="214"/>
      <c r="X25" s="95"/>
      <c r="Y25" s="95"/>
      <c r="Z25" s="95"/>
      <c r="AA25" s="95"/>
      <c r="AB25" s="95"/>
      <c r="AC25" s="95"/>
      <c r="AD25" s="95"/>
      <c r="AE25" s="95"/>
    </row>
    <row r="26" spans="1:31" ht="15.65" customHeight="1" x14ac:dyDescent="0.3">
      <c r="A26" s="49"/>
      <c r="B26" s="45" t="s">
        <v>21</v>
      </c>
      <c r="C26" s="394"/>
      <c r="D26" s="395"/>
      <c r="E26" s="395"/>
      <c r="F26" s="396"/>
      <c r="G26" s="46" t="e">
        <f>F26/E26</f>
        <v>#DIV/0!</v>
      </c>
      <c r="H26" s="47" t="e">
        <f>C26/E26/10</f>
        <v>#DIV/0!</v>
      </c>
      <c r="I26" s="47" t="e">
        <f>D26/F26/10</f>
        <v>#DIV/0!</v>
      </c>
      <c r="J26" s="466" t="s">
        <v>22</v>
      </c>
      <c r="K26" s="468"/>
      <c r="L26" s="220"/>
      <c r="M26" s="220"/>
      <c r="N26" s="214"/>
      <c r="O26" s="214"/>
      <c r="P26" s="214"/>
      <c r="Q26" s="214"/>
      <c r="R26" s="214"/>
      <c r="S26" s="214"/>
      <c r="T26" s="214"/>
      <c r="U26" s="214"/>
      <c r="V26" s="214"/>
      <c r="W26" s="214"/>
      <c r="X26" s="95"/>
      <c r="Y26" s="95"/>
      <c r="Z26" s="95"/>
      <c r="AA26" s="95"/>
      <c r="AB26" s="95"/>
      <c r="AC26" s="95"/>
      <c r="AD26" s="95"/>
      <c r="AE26" s="95"/>
    </row>
    <row r="27" spans="1:31" ht="15.65" customHeight="1" x14ac:dyDescent="0.3">
      <c r="A27" s="50"/>
      <c r="B27" s="41" t="s">
        <v>26</v>
      </c>
      <c r="C27" s="394"/>
      <c r="D27" s="395"/>
      <c r="E27" s="395"/>
      <c r="F27" s="397"/>
      <c r="G27" s="46" t="e">
        <f>F27/E27</f>
        <v>#DIV/0!</v>
      </c>
      <c r="H27" s="44" t="e">
        <f>C27/E27/10</f>
        <v>#DIV/0!</v>
      </c>
      <c r="I27" s="44" t="e">
        <f>D27/F27/10</f>
        <v>#DIV/0!</v>
      </c>
      <c r="J27" s="466"/>
      <c r="K27" s="468"/>
      <c r="L27" s="214"/>
      <c r="M27" s="214"/>
      <c r="N27" s="214"/>
      <c r="O27" s="214"/>
      <c r="P27" s="214"/>
      <c r="Q27" s="214"/>
      <c r="R27" s="214"/>
      <c r="S27" s="214"/>
      <c r="T27" s="214"/>
      <c r="U27" s="214"/>
      <c r="V27" s="214"/>
      <c r="W27" s="214"/>
      <c r="X27" s="95"/>
      <c r="Y27" s="95"/>
      <c r="Z27" s="95"/>
      <c r="AA27" s="95"/>
      <c r="AB27" s="95"/>
      <c r="AC27" s="95"/>
      <c r="AD27" s="95"/>
      <c r="AE27" s="95"/>
    </row>
    <row r="28" spans="1:31" s="29" customFormat="1" ht="15.65" customHeight="1" x14ac:dyDescent="0.35">
      <c r="A28" s="50"/>
      <c r="B28" s="51" t="s">
        <v>27</v>
      </c>
      <c r="C28" s="398"/>
      <c r="D28" s="399"/>
      <c r="E28" s="398"/>
      <c r="F28" s="52"/>
      <c r="G28" s="53" t="e">
        <f>E28/(E22+E25)</f>
        <v>#DIV/0!</v>
      </c>
      <c r="H28" s="54" t="e">
        <f t="shared" si="0"/>
        <v>#DIV/0!</v>
      </c>
      <c r="I28" s="54" t="e">
        <f t="shared" si="0"/>
        <v>#DIV/0!</v>
      </c>
      <c r="J28" s="499"/>
      <c r="K28" s="468"/>
      <c r="L28" s="219"/>
      <c r="M28" s="219"/>
      <c r="N28" s="219"/>
      <c r="O28" s="219"/>
      <c r="P28" s="219"/>
      <c r="Q28" s="219"/>
      <c r="R28" s="219"/>
      <c r="S28" s="219"/>
      <c r="T28" s="219"/>
      <c r="U28" s="219"/>
      <c r="V28" s="219"/>
      <c r="W28" s="219"/>
      <c r="X28" s="156"/>
      <c r="Y28" s="156"/>
      <c r="Z28" s="156"/>
      <c r="AA28" s="156"/>
      <c r="AB28" s="156"/>
      <c r="AC28" s="156"/>
      <c r="AD28" s="156"/>
      <c r="AE28" s="156"/>
    </row>
    <row r="29" spans="1:31" s="29" customFormat="1" ht="18" customHeight="1" x14ac:dyDescent="0.35">
      <c r="A29" s="50"/>
      <c r="B29" s="55" t="s">
        <v>28</v>
      </c>
      <c r="C29" s="52">
        <f>C22+C25+C27+C28</f>
        <v>0</v>
      </c>
      <c r="D29" s="52">
        <f>D22+D25+D27</f>
        <v>0</v>
      </c>
      <c r="E29" s="52">
        <f>E22+E25+E28</f>
        <v>0</v>
      </c>
      <c r="F29" s="52">
        <f>F22+F25</f>
        <v>0</v>
      </c>
      <c r="G29" s="53" t="e">
        <f>G22+G25+G28</f>
        <v>#DIV/0!</v>
      </c>
      <c r="H29" s="54" t="e">
        <f t="shared" si="0"/>
        <v>#DIV/0!</v>
      </c>
      <c r="I29" s="54" t="e">
        <f t="shared" si="0"/>
        <v>#DIV/0!</v>
      </c>
      <c r="J29" s="466"/>
      <c r="K29" s="468"/>
      <c r="L29" s="219"/>
      <c r="M29" s="219"/>
      <c r="N29" s="219"/>
      <c r="O29" s="219"/>
      <c r="P29" s="219"/>
      <c r="Q29" s="219"/>
      <c r="R29" s="219"/>
      <c r="S29" s="219"/>
      <c r="T29" s="219"/>
      <c r="U29" s="219"/>
      <c r="V29" s="219"/>
      <c r="W29" s="219"/>
      <c r="X29" s="156"/>
      <c r="Y29" s="156"/>
      <c r="Z29" s="156"/>
      <c r="AA29" s="156"/>
      <c r="AB29" s="156"/>
      <c r="AC29" s="156"/>
      <c r="AD29" s="156"/>
      <c r="AE29" s="156"/>
    </row>
    <row r="30" spans="1:31" ht="15" customHeight="1" x14ac:dyDescent="0.3">
      <c r="A30" s="244"/>
      <c r="B30" s="57" t="s">
        <v>29</v>
      </c>
      <c r="C30" s="391"/>
      <c r="D30" s="391"/>
      <c r="E30" s="58"/>
      <c r="F30" s="58"/>
      <c r="G30" s="59"/>
      <c r="H30" s="60" t="e">
        <f>C30/E29/10</f>
        <v>#DIV/0!</v>
      </c>
      <c r="I30" s="60" t="e">
        <f>D30/F29/10</f>
        <v>#DIV/0!</v>
      </c>
      <c r="J30" s="466"/>
      <c r="K30" s="468"/>
      <c r="L30" s="214"/>
      <c r="M30" s="214"/>
      <c r="N30" s="214"/>
      <c r="O30" s="214"/>
      <c r="P30" s="214"/>
      <c r="Q30" s="214"/>
      <c r="R30" s="214"/>
      <c r="S30" s="214"/>
      <c r="T30" s="214"/>
      <c r="U30" s="214"/>
      <c r="V30" s="214"/>
      <c r="W30" s="214"/>
      <c r="X30" s="95"/>
      <c r="Y30" s="95"/>
      <c r="Z30" s="95"/>
      <c r="AA30" s="95"/>
      <c r="AB30" s="95"/>
      <c r="AC30" s="95"/>
      <c r="AD30" s="95"/>
      <c r="AE30" s="95"/>
    </row>
    <row r="31" spans="1:31" ht="15" customHeight="1" x14ac:dyDescent="0.3">
      <c r="B31" s="41" t="s">
        <v>30</v>
      </c>
      <c r="C31" s="393"/>
      <c r="D31" s="393"/>
      <c r="E31" s="61"/>
      <c r="F31" s="61"/>
      <c r="G31" s="62"/>
      <c r="H31" s="54" t="e">
        <f>C31/E29/10</f>
        <v>#DIV/0!</v>
      </c>
      <c r="I31" s="54" t="e">
        <f>D31/F29/10</f>
        <v>#DIV/0!</v>
      </c>
      <c r="J31" s="466"/>
      <c r="K31" s="468"/>
      <c r="L31" s="214"/>
      <c r="M31" s="214"/>
      <c r="N31" s="214"/>
      <c r="O31" s="214"/>
      <c r="P31" s="214"/>
      <c r="Q31" s="214"/>
      <c r="R31" s="214"/>
      <c r="S31" s="214"/>
      <c r="T31" s="214"/>
      <c r="U31" s="214"/>
      <c r="V31" s="214"/>
      <c r="W31" s="214"/>
      <c r="X31" s="95"/>
      <c r="Y31" s="95"/>
      <c r="Z31" s="95"/>
      <c r="AA31" s="95"/>
      <c r="AB31" s="95"/>
      <c r="AC31" s="95"/>
      <c r="AD31" s="95"/>
      <c r="AE31" s="95"/>
    </row>
    <row r="32" spans="1:31" ht="15" customHeight="1" x14ac:dyDescent="0.3">
      <c r="A32" s="56"/>
      <c r="B32" s="41" t="s">
        <v>31</v>
      </c>
      <c r="C32" s="63"/>
      <c r="D32" s="42"/>
      <c r="E32" s="63"/>
      <c r="F32" s="63"/>
      <c r="G32" s="64"/>
      <c r="H32" s="44" t="e">
        <f>C32/E29/10</f>
        <v>#DIV/0!</v>
      </c>
      <c r="I32" s="44" t="e">
        <f>D32/F29/10</f>
        <v>#DIV/0!</v>
      </c>
      <c r="J32" s="466"/>
      <c r="K32" s="468"/>
      <c r="L32" s="214"/>
      <c r="M32" s="214"/>
      <c r="N32" s="217"/>
      <c r="O32" s="214"/>
      <c r="P32" s="214"/>
      <c r="Q32" s="214"/>
      <c r="R32" s="214"/>
      <c r="S32" s="214"/>
      <c r="T32" s="214"/>
      <c r="U32" s="214"/>
      <c r="V32" s="214"/>
      <c r="W32" s="214"/>
      <c r="X32" s="95"/>
      <c r="Y32" s="95"/>
      <c r="Z32" s="95"/>
      <c r="AA32" s="95"/>
      <c r="AB32" s="95"/>
      <c r="AC32" s="95"/>
      <c r="AD32" s="95"/>
      <c r="AE32" s="95"/>
    </row>
    <row r="33" spans="1:31" s="29" customFormat="1" ht="18" customHeight="1" x14ac:dyDescent="0.3">
      <c r="A33" s="24"/>
      <c r="B33" s="55" t="s">
        <v>32</v>
      </c>
      <c r="C33" s="52">
        <f>C29+C30+C31</f>
        <v>0</v>
      </c>
      <c r="D33" s="52">
        <f>D29+D30+D31+D32</f>
        <v>0</v>
      </c>
      <c r="E33" s="52">
        <f>E29</f>
        <v>0</v>
      </c>
      <c r="F33" s="52">
        <f>F29</f>
        <v>0</v>
      </c>
      <c r="G33" s="53" t="e">
        <f>G29</f>
        <v>#DIV/0!</v>
      </c>
      <c r="H33" s="54" t="e">
        <f>C33/E33/10</f>
        <v>#DIV/0!</v>
      </c>
      <c r="I33" s="54" t="e">
        <f>D33/F33/10</f>
        <v>#DIV/0!</v>
      </c>
      <c r="J33" s="466"/>
      <c r="K33" s="468"/>
      <c r="L33" s="220" t="str">
        <f>IF(N35&gt;75.4,"Vertriebskosten, sonstige Kosten und Gewinn je Rechnungsempfänger sind im Vergleich mit anderen Netzbetreibern hoch. Bitte beachten Sie, dass mit der Weisung 5/2018 die sogenannte '75-Franken-Regel' gilt.","")</f>
        <v/>
      </c>
      <c r="M33" s="220"/>
      <c r="N33" s="156"/>
      <c r="O33" s="219"/>
      <c r="P33" s="219"/>
      <c r="Q33" s="219"/>
      <c r="R33" s="219"/>
      <c r="S33" s="219"/>
      <c r="T33" s="219"/>
      <c r="U33" s="219"/>
      <c r="V33" s="219"/>
      <c r="W33" s="219"/>
      <c r="X33" s="156"/>
      <c r="Y33" s="156"/>
      <c r="Z33" s="156"/>
      <c r="AA33" s="156"/>
      <c r="AB33" s="156"/>
      <c r="AC33" s="156"/>
      <c r="AD33" s="156"/>
      <c r="AE33" s="156"/>
    </row>
    <row r="34" spans="1:31" ht="18" customHeight="1" thickBot="1" x14ac:dyDescent="0.35">
      <c r="A34" s="1"/>
      <c r="B34" s="65" t="s">
        <v>33</v>
      </c>
      <c r="C34" s="66"/>
      <c r="D34" s="67"/>
      <c r="E34" s="66"/>
      <c r="F34" s="66"/>
      <c r="G34" s="68"/>
      <c r="H34" s="69"/>
      <c r="I34" s="69"/>
      <c r="J34" s="492"/>
      <c r="K34" s="493"/>
      <c r="L34" s="214"/>
      <c r="M34" s="214"/>
      <c r="N34" s="214"/>
      <c r="O34" s="214"/>
      <c r="P34" s="214"/>
      <c r="Q34" s="214"/>
      <c r="R34" s="214"/>
      <c r="S34" s="214"/>
      <c r="T34" s="214"/>
      <c r="U34" s="214"/>
      <c r="V34" s="214"/>
      <c r="W34" s="214"/>
      <c r="X34" s="95"/>
      <c r="Y34" s="95"/>
      <c r="Z34" s="95"/>
      <c r="AA34" s="95"/>
      <c r="AB34" s="95"/>
      <c r="AC34" s="95"/>
      <c r="AD34" s="95"/>
      <c r="AE34" s="95"/>
    </row>
    <row r="35" spans="1:31" ht="18" customHeight="1" thickBot="1" x14ac:dyDescent="0.35">
      <c r="B35" s="65" t="s">
        <v>34</v>
      </c>
      <c r="C35" s="70"/>
      <c r="D35" s="70">
        <f>D34+D33</f>
        <v>0</v>
      </c>
      <c r="E35" s="66"/>
      <c r="F35" s="66"/>
      <c r="G35" s="68"/>
      <c r="H35" s="69"/>
      <c r="I35" s="69"/>
      <c r="J35" s="494"/>
      <c r="K35" s="495"/>
      <c r="L35" s="214"/>
      <c r="M35" s="214"/>
      <c r="N35" s="214"/>
      <c r="O35" s="214"/>
      <c r="P35" s="214"/>
      <c r="Q35" s="214"/>
      <c r="R35" s="214"/>
      <c r="S35" s="214"/>
      <c r="T35" s="214"/>
      <c r="U35" s="214"/>
      <c r="V35" s="214"/>
      <c r="W35" s="214"/>
      <c r="X35" s="95"/>
      <c r="Y35" s="95"/>
      <c r="Z35" s="95"/>
      <c r="AA35" s="95"/>
      <c r="AB35" s="95"/>
      <c r="AC35" s="95"/>
      <c r="AD35" s="95"/>
      <c r="AE35" s="95"/>
    </row>
    <row r="36" spans="1:31" ht="8.15" customHeight="1" thickBot="1" x14ac:dyDescent="0.35">
      <c r="B36" s="71"/>
      <c r="C36" s="71"/>
      <c r="E36" s="72"/>
      <c r="F36" s="30"/>
      <c r="G36" s="30"/>
      <c r="H36" s="30"/>
      <c r="I36" s="30"/>
      <c r="J36" s="30"/>
      <c r="K36" s="95"/>
      <c r="L36" s="95"/>
      <c r="M36" s="95"/>
      <c r="N36" s="95"/>
      <c r="O36" s="95"/>
      <c r="P36" s="95"/>
      <c r="Q36" s="95"/>
      <c r="R36" s="95"/>
      <c r="S36" s="95"/>
      <c r="T36" s="95"/>
      <c r="U36" s="95"/>
      <c r="V36" s="95"/>
      <c r="W36" s="95"/>
      <c r="X36" s="95"/>
      <c r="Y36" s="95"/>
      <c r="Z36" s="95"/>
      <c r="AA36" s="95"/>
      <c r="AB36" s="95"/>
      <c r="AC36" s="95"/>
      <c r="AD36" s="95"/>
      <c r="AE36" s="95"/>
    </row>
    <row r="37" spans="1:31" s="29" customFormat="1" ht="18" customHeight="1" thickBot="1" x14ac:dyDescent="0.4">
      <c r="A37" s="24"/>
      <c r="B37" s="411" t="str">
        <f>"Deckungsdifferenzen Energie aus Geschäftsjahr "&amp;C8 &amp;" (+ Überdeckung)"</f>
        <v>Deckungsdifferenzen Energie aus Geschäftsjahr  (+ Überdeckung)</v>
      </c>
      <c r="C37" s="412"/>
      <c r="D37" s="73">
        <f>D18-D35</f>
        <v>0</v>
      </c>
      <c r="E37" s="496" t="str">
        <f>IF(D37=0,"",IF(D37&gt;0,"Dieser Betrag muss den Endkunden gutgeschrieben werden.","Dieser Betrag kann den Endkunden verrechnet werden."))</f>
        <v/>
      </c>
      <c r="F37" s="497"/>
      <c r="G37" s="497"/>
      <c r="H37" s="497"/>
      <c r="I37" s="497"/>
      <c r="J37" s="497"/>
      <c r="K37" s="498"/>
      <c r="L37" s="219"/>
      <c r="M37" s="219"/>
      <c r="N37" s="219"/>
      <c r="O37" s="219"/>
      <c r="P37" s="219"/>
      <c r="Q37" s="219"/>
      <c r="R37" s="219"/>
      <c r="S37" s="219"/>
      <c r="T37" s="219"/>
      <c r="U37" s="219"/>
      <c r="V37" s="219"/>
      <c r="W37" s="219"/>
      <c r="X37" s="156"/>
      <c r="Y37" s="156"/>
      <c r="Z37" s="156"/>
      <c r="AA37" s="156"/>
      <c r="AB37" s="156"/>
      <c r="AC37" s="156"/>
      <c r="AD37" s="156"/>
      <c r="AE37" s="156"/>
    </row>
    <row r="38" spans="1:31" x14ac:dyDescent="0.3">
      <c r="A38" s="1"/>
      <c r="B38" s="10"/>
      <c r="C38" s="48"/>
      <c r="D38" s="48"/>
      <c r="E38" s="74"/>
      <c r="F38" s="75"/>
      <c r="G38" s="48"/>
      <c r="H38" s="48"/>
      <c r="I38" s="48"/>
      <c r="J38" s="48"/>
      <c r="K38" s="1"/>
      <c r="L38" s="214"/>
      <c r="M38" s="214"/>
      <c r="N38" s="214"/>
      <c r="O38" s="214"/>
      <c r="P38" s="214"/>
      <c r="Q38" s="214"/>
      <c r="R38" s="214"/>
      <c r="S38" s="214"/>
      <c r="T38" s="214"/>
      <c r="U38" s="214"/>
      <c r="V38" s="214"/>
      <c r="W38" s="214"/>
      <c r="X38" s="95"/>
      <c r="Y38" s="95"/>
      <c r="Z38" s="95"/>
      <c r="AA38" s="95"/>
      <c r="AB38" s="95"/>
      <c r="AC38" s="95"/>
      <c r="AD38" s="95"/>
      <c r="AE38" s="95"/>
    </row>
    <row r="39" spans="1:31" x14ac:dyDescent="0.3">
      <c r="A39" s="1"/>
      <c r="B39" s="10"/>
      <c r="C39" s="48"/>
      <c r="D39" s="48"/>
      <c r="E39" s="31"/>
      <c r="F39" s="30"/>
      <c r="G39" s="48"/>
      <c r="H39" s="48"/>
      <c r="I39" s="48"/>
      <c r="J39" s="48"/>
      <c r="K39" s="1"/>
      <c r="L39" s="214"/>
      <c r="M39" s="214"/>
      <c r="N39" s="214"/>
      <c r="O39" s="214"/>
      <c r="P39" s="214"/>
      <c r="Q39" s="214"/>
      <c r="R39" s="214"/>
      <c r="S39" s="214"/>
      <c r="T39" s="214"/>
      <c r="U39" s="214"/>
      <c r="V39" s="214"/>
      <c r="W39" s="214"/>
      <c r="X39" s="95"/>
      <c r="Y39" s="95"/>
      <c r="Z39" s="95"/>
      <c r="AA39" s="95"/>
      <c r="AB39" s="95"/>
      <c r="AC39" s="95"/>
      <c r="AD39" s="95"/>
      <c r="AE39" s="95"/>
    </row>
    <row r="40" spans="1:31" ht="15.5" x14ac:dyDescent="0.35">
      <c r="A40" s="1"/>
      <c r="B40" s="3" t="s">
        <v>35</v>
      </c>
      <c r="C40" s="48"/>
      <c r="D40" s="48"/>
      <c r="E40" s="31"/>
      <c r="F40" s="30"/>
      <c r="G40" s="48"/>
      <c r="H40" s="48"/>
      <c r="I40" s="48"/>
      <c r="J40" s="48"/>
      <c r="K40" s="1"/>
      <c r="L40" s="214"/>
      <c r="M40" s="214"/>
      <c r="N40" s="214"/>
      <c r="O40" s="214"/>
      <c r="P40" s="214"/>
      <c r="Q40" s="214"/>
      <c r="R40" s="214"/>
      <c r="S40" s="214"/>
      <c r="T40" s="214"/>
      <c r="U40" s="214"/>
      <c r="V40" s="214"/>
      <c r="W40" s="214"/>
      <c r="X40" s="95"/>
      <c r="Y40" s="95"/>
      <c r="Z40" s="95"/>
      <c r="AA40" s="95"/>
      <c r="AB40" s="95"/>
      <c r="AC40" s="95"/>
      <c r="AD40" s="95"/>
      <c r="AE40" s="95"/>
    </row>
    <row r="41" spans="1:31" ht="14.5" thickBot="1" x14ac:dyDescent="0.35">
      <c r="A41" s="1"/>
      <c r="B41" s="76" t="s">
        <v>36</v>
      </c>
      <c r="C41" s="77" t="s">
        <v>37</v>
      </c>
      <c r="D41" s="77" t="s">
        <v>38</v>
      </c>
      <c r="E41" s="78" t="s">
        <v>14</v>
      </c>
      <c r="F41" s="30"/>
      <c r="G41" s="48"/>
      <c r="H41" s="48"/>
      <c r="I41" s="48"/>
      <c r="J41" s="48"/>
      <c r="K41" s="1"/>
      <c r="L41" s="214"/>
      <c r="M41" s="214"/>
      <c r="N41" s="214"/>
      <c r="O41" s="214"/>
      <c r="P41" s="214"/>
      <c r="Q41" s="214"/>
      <c r="R41" s="214"/>
      <c r="S41" s="214"/>
      <c r="T41" s="214"/>
      <c r="U41" s="214"/>
      <c r="V41" s="214"/>
      <c r="W41" s="214"/>
      <c r="X41" s="95"/>
      <c r="Y41" s="95"/>
      <c r="Z41" s="95"/>
      <c r="AA41" s="95"/>
      <c r="AB41" s="95"/>
      <c r="AC41" s="95"/>
      <c r="AD41" s="95"/>
      <c r="AE41" s="95"/>
    </row>
    <row r="42" spans="1:31" s="29" customFormat="1" ht="18" customHeight="1" thickBot="1" x14ac:dyDescent="0.4">
      <c r="A42" s="24"/>
      <c r="B42" s="144" t="s">
        <v>39</v>
      </c>
      <c r="C42" s="347"/>
      <c r="D42" s="79"/>
      <c r="E42" s="408"/>
      <c r="F42" s="409"/>
      <c r="G42" s="409"/>
      <c r="H42" s="409"/>
      <c r="I42" s="409"/>
      <c r="J42" s="409"/>
      <c r="K42" s="410"/>
      <c r="L42" s="217"/>
      <c r="M42" s="217"/>
      <c r="N42" s="217"/>
      <c r="O42" s="219"/>
      <c r="P42" s="219"/>
      <c r="Q42" s="219"/>
      <c r="R42" s="219"/>
      <c r="S42" s="219"/>
      <c r="T42" s="219"/>
      <c r="U42" s="219"/>
      <c r="V42" s="219"/>
      <c r="W42" s="219"/>
      <c r="X42" s="156"/>
      <c r="Y42" s="156"/>
      <c r="Z42" s="156"/>
      <c r="AA42" s="156"/>
      <c r="AB42" s="156"/>
      <c r="AC42" s="156"/>
      <c r="AD42" s="156"/>
      <c r="AE42" s="156"/>
    </row>
    <row r="43" spans="1:31" x14ac:dyDescent="0.3">
      <c r="A43" s="1"/>
      <c r="B43" s="10"/>
      <c r="C43" s="48"/>
      <c r="D43" s="48"/>
      <c r="E43" s="31"/>
      <c r="F43" s="30"/>
      <c r="G43" s="48"/>
      <c r="H43" s="48"/>
      <c r="I43" s="48"/>
      <c r="J43" s="48"/>
      <c r="K43" s="1"/>
      <c r="L43" s="218"/>
      <c r="M43" s="218"/>
      <c r="N43" s="214"/>
      <c r="O43" s="214"/>
      <c r="P43" s="214"/>
      <c r="Q43" s="214"/>
      <c r="R43" s="214"/>
      <c r="S43" s="214"/>
      <c r="T43" s="214"/>
      <c r="U43" s="214"/>
      <c r="V43" s="214"/>
      <c r="W43" s="214"/>
      <c r="X43" s="95"/>
      <c r="Y43" s="95"/>
      <c r="Z43" s="95"/>
      <c r="AA43" s="95"/>
      <c r="AB43" s="95"/>
      <c r="AC43" s="95"/>
      <c r="AD43" s="95"/>
      <c r="AE43" s="95"/>
    </row>
    <row r="44" spans="1:31" ht="15.5" x14ac:dyDescent="0.35">
      <c r="A44" s="1"/>
      <c r="B44" s="3" t="s">
        <v>40</v>
      </c>
      <c r="C44" s="48"/>
      <c r="D44" s="48"/>
      <c r="E44" s="31"/>
      <c r="F44" s="30"/>
      <c r="G44" s="48"/>
      <c r="H44" s="48"/>
      <c r="I44" s="48"/>
      <c r="J44" s="48"/>
      <c r="K44" s="1"/>
      <c r="L44" s="218"/>
      <c r="M44" s="218"/>
      <c r="N44" s="214"/>
      <c r="O44" s="214"/>
      <c r="P44" s="214"/>
      <c r="Q44" s="214"/>
      <c r="R44" s="214"/>
      <c r="S44" s="214"/>
      <c r="T44" s="214"/>
      <c r="U44" s="214"/>
      <c r="V44" s="214"/>
      <c r="W44" s="214"/>
      <c r="X44" s="95"/>
      <c r="Y44" s="95"/>
      <c r="Z44" s="95"/>
      <c r="AA44" s="95"/>
      <c r="AB44" s="95"/>
      <c r="AC44" s="95"/>
      <c r="AD44" s="95"/>
      <c r="AE44" s="95"/>
    </row>
    <row r="45" spans="1:31" ht="14.5" thickBot="1" x14ac:dyDescent="0.35">
      <c r="A45" s="1"/>
      <c r="B45" s="76" t="s">
        <v>41</v>
      </c>
      <c r="C45" s="77"/>
      <c r="D45" s="77" t="s">
        <v>38</v>
      </c>
      <c r="E45" s="78" t="s">
        <v>14</v>
      </c>
      <c r="F45" s="30"/>
      <c r="G45" s="48"/>
      <c r="H45" s="48"/>
      <c r="I45" s="48"/>
      <c r="J45" s="48"/>
      <c r="K45" s="1"/>
      <c r="L45" s="218"/>
      <c r="M45" s="218"/>
      <c r="N45" s="214"/>
      <c r="O45" s="214"/>
      <c r="P45" s="214"/>
      <c r="Q45" s="214"/>
      <c r="R45" s="214"/>
      <c r="S45" s="214"/>
      <c r="T45" s="214"/>
      <c r="U45" s="214"/>
      <c r="V45" s="214"/>
      <c r="W45" s="214"/>
      <c r="X45" s="95"/>
      <c r="Y45" s="95"/>
      <c r="Z45" s="95"/>
      <c r="AA45" s="95"/>
      <c r="AB45" s="95"/>
      <c r="AC45" s="95"/>
      <c r="AD45" s="95"/>
      <c r="AE45" s="95"/>
    </row>
    <row r="46" spans="1:31" s="81" customFormat="1" ht="15" customHeight="1" x14ac:dyDescent="0.35">
      <c r="A46" s="80"/>
      <c r="B46" s="490"/>
      <c r="C46" s="491"/>
      <c r="D46" s="323"/>
      <c r="E46" s="460"/>
      <c r="F46" s="461"/>
      <c r="G46" s="461"/>
      <c r="H46" s="461"/>
      <c r="I46" s="461"/>
      <c r="J46" s="461"/>
      <c r="K46" s="462"/>
      <c r="L46" s="221"/>
      <c r="M46" s="222"/>
      <c r="N46" s="156"/>
      <c r="O46" s="219"/>
      <c r="P46" s="219"/>
      <c r="Q46" s="219"/>
      <c r="R46" s="219"/>
      <c r="S46" s="219"/>
      <c r="T46" s="219"/>
      <c r="U46" s="219"/>
      <c r="V46" s="219"/>
      <c r="W46" s="219"/>
      <c r="X46" s="156"/>
      <c r="Y46" s="156"/>
      <c r="Z46" s="156"/>
      <c r="AA46" s="156"/>
      <c r="AB46" s="156"/>
      <c r="AC46" s="156"/>
      <c r="AD46" s="156"/>
      <c r="AE46" s="156"/>
    </row>
    <row r="47" spans="1:31" s="81" customFormat="1" ht="15" customHeight="1" thickBot="1" x14ac:dyDescent="0.4">
      <c r="A47" s="80"/>
      <c r="B47" s="483"/>
      <c r="C47" s="484"/>
      <c r="D47" s="392"/>
      <c r="E47" s="463"/>
      <c r="F47" s="464"/>
      <c r="G47" s="464"/>
      <c r="H47" s="464"/>
      <c r="I47" s="464"/>
      <c r="J47" s="464"/>
      <c r="K47" s="465"/>
      <c r="L47" s="217"/>
      <c r="M47" s="217"/>
      <c r="N47" s="219"/>
      <c r="O47" s="219"/>
      <c r="P47" s="219"/>
      <c r="Q47" s="219"/>
      <c r="R47" s="219"/>
      <c r="S47" s="219"/>
      <c r="T47" s="219"/>
      <c r="U47" s="219"/>
      <c r="V47" s="219"/>
      <c r="W47" s="219"/>
      <c r="X47" s="156"/>
      <c r="Y47" s="156"/>
      <c r="Z47" s="156"/>
      <c r="AA47" s="156"/>
      <c r="AB47" s="156"/>
      <c r="AC47" s="156"/>
      <c r="AD47" s="156"/>
      <c r="AE47" s="156"/>
    </row>
    <row r="48" spans="1:31" s="81" customFormat="1" ht="15" customHeight="1" thickBot="1" x14ac:dyDescent="0.4">
      <c r="A48" s="80"/>
      <c r="B48" s="485" t="s">
        <v>42</v>
      </c>
      <c r="C48" s="486"/>
      <c r="D48" s="302">
        <f>SUM(D46:D47)</f>
        <v>0</v>
      </c>
      <c r="E48" s="487"/>
      <c r="F48" s="488"/>
      <c r="G48" s="488"/>
      <c r="H48" s="488"/>
      <c r="I48" s="488"/>
      <c r="J48" s="488"/>
      <c r="K48" s="489"/>
      <c r="L48" s="219"/>
      <c r="M48" s="219"/>
      <c r="N48" s="219"/>
      <c r="O48" s="219"/>
      <c r="P48" s="219"/>
      <c r="Q48" s="219"/>
      <c r="R48" s="219"/>
      <c r="S48" s="219"/>
      <c r="T48" s="219"/>
      <c r="U48" s="219"/>
      <c r="V48" s="219"/>
      <c r="W48" s="219"/>
      <c r="X48" s="156"/>
      <c r="Y48" s="156"/>
      <c r="Z48" s="156"/>
      <c r="AA48" s="156"/>
      <c r="AB48" s="156"/>
      <c r="AC48" s="156"/>
      <c r="AD48" s="156"/>
      <c r="AE48" s="156"/>
    </row>
    <row r="49" spans="1:31" s="83" customFormat="1" x14ac:dyDescent="0.3">
      <c r="A49" s="82"/>
      <c r="B49" s="10"/>
      <c r="C49" s="48"/>
      <c r="D49" s="48"/>
      <c r="E49" s="31"/>
      <c r="F49" s="30"/>
      <c r="G49" s="48"/>
      <c r="H49" s="48"/>
      <c r="I49" s="48"/>
      <c r="J49" s="48"/>
      <c r="K49" s="82"/>
      <c r="L49" s="214"/>
      <c r="M49" s="214"/>
      <c r="N49" s="214"/>
      <c r="O49" s="214"/>
      <c r="P49" s="214"/>
      <c r="Q49" s="214"/>
      <c r="R49" s="214"/>
      <c r="S49" s="214"/>
      <c r="T49" s="214"/>
      <c r="U49" s="214"/>
      <c r="V49" s="214"/>
      <c r="W49" s="214"/>
      <c r="X49" s="95"/>
      <c r="Y49" s="95"/>
      <c r="Z49" s="95"/>
      <c r="AA49" s="95"/>
      <c r="AB49" s="95"/>
      <c r="AC49" s="95"/>
      <c r="AD49" s="95"/>
      <c r="AE49" s="95"/>
    </row>
    <row r="50" spans="1:31" s="83" customFormat="1" ht="14.5" thickBot="1" x14ac:dyDescent="0.35">
      <c r="A50" s="82"/>
      <c r="B50" s="84" t="s">
        <v>43</v>
      </c>
      <c r="C50" s="48"/>
      <c r="D50" s="77" t="s">
        <v>38</v>
      </c>
      <c r="E50" s="31"/>
      <c r="F50" s="30"/>
      <c r="G50" s="48"/>
      <c r="H50" s="48"/>
      <c r="I50" s="48"/>
      <c r="J50" s="48"/>
      <c r="K50" s="82"/>
      <c r="L50" s="214"/>
      <c r="M50" s="214"/>
      <c r="N50" s="214"/>
      <c r="O50" s="214"/>
      <c r="P50" s="214"/>
      <c r="Q50" s="214"/>
      <c r="R50" s="214"/>
      <c r="S50" s="214"/>
      <c r="T50" s="214"/>
      <c r="U50" s="214"/>
      <c r="V50" s="214"/>
      <c r="W50" s="214"/>
      <c r="X50" s="95"/>
      <c r="Y50" s="95"/>
      <c r="Z50" s="95"/>
      <c r="AA50" s="95"/>
      <c r="AB50" s="95"/>
      <c r="AC50" s="95"/>
      <c r="AD50" s="95"/>
      <c r="AE50" s="95"/>
    </row>
    <row r="51" spans="1:31" s="81" customFormat="1" ht="15" customHeight="1" thickBot="1" x14ac:dyDescent="0.4">
      <c r="A51" s="80"/>
      <c r="B51" s="469" t="s">
        <v>44</v>
      </c>
      <c r="C51" s="470"/>
      <c r="D51" s="400">
        <f>D37+D42+D48</f>
        <v>0</v>
      </c>
      <c r="E51" s="471" t="str">
        <f>IF(D51=0,"",IF(D51&gt;0,"Dieser Betrag muss den Endkunden gutgeschrieben werden.","Dieser Betrag kann den Endkunden verrechnet werden."))</f>
        <v/>
      </c>
      <c r="F51" s="472"/>
      <c r="G51" s="472"/>
      <c r="H51" s="472"/>
      <c r="I51" s="472"/>
      <c r="J51" s="472"/>
      <c r="K51" s="473"/>
      <c r="L51" s="223"/>
      <c r="M51" s="219"/>
      <c r="N51" s="219"/>
      <c r="O51" s="219"/>
      <c r="P51" s="219"/>
      <c r="Q51" s="219"/>
      <c r="R51" s="219"/>
      <c r="S51" s="219"/>
      <c r="T51" s="219"/>
      <c r="U51" s="219"/>
      <c r="V51" s="219"/>
      <c r="W51" s="219"/>
      <c r="X51" s="156"/>
      <c r="Y51" s="156"/>
      <c r="Z51" s="156"/>
      <c r="AA51" s="156"/>
      <c r="AB51" s="156"/>
      <c r="AC51" s="156"/>
      <c r="AD51" s="156"/>
      <c r="AE51" s="156"/>
    </row>
    <row r="52" spans="1:31" s="81" customFormat="1" ht="15" customHeight="1" x14ac:dyDescent="0.35">
      <c r="B52" s="85"/>
      <c r="C52" s="85"/>
      <c r="D52" s="86"/>
      <c r="E52" s="476"/>
      <c r="F52" s="476"/>
      <c r="G52" s="476"/>
      <c r="H52" s="476"/>
      <c r="I52" s="476"/>
      <c r="J52" s="476"/>
      <c r="K52" s="476"/>
      <c r="L52" s="224"/>
      <c r="M52" s="224"/>
      <c r="N52" s="219"/>
      <c r="O52" s="156"/>
      <c r="P52" s="156"/>
      <c r="Q52" s="156"/>
      <c r="R52" s="156"/>
      <c r="S52" s="156"/>
      <c r="T52" s="156"/>
      <c r="U52" s="156"/>
      <c r="V52" s="156"/>
      <c r="W52" s="156"/>
      <c r="X52" s="156"/>
      <c r="Y52" s="156"/>
      <c r="Z52" s="156"/>
      <c r="AA52" s="156"/>
      <c r="AB52" s="156"/>
      <c r="AC52" s="156"/>
      <c r="AD52" s="156"/>
      <c r="AE52" s="156"/>
    </row>
    <row r="53" spans="1:31" s="81" customFormat="1" ht="29.25" customHeight="1" x14ac:dyDescent="0.35">
      <c r="B53" s="87"/>
      <c r="C53" s="225"/>
      <c r="D53" s="225"/>
      <c r="E53" s="477"/>
      <c r="F53" s="478"/>
      <c r="G53" s="478"/>
      <c r="H53" s="478"/>
      <c r="I53" s="478"/>
      <c r="J53" s="478"/>
      <c r="K53" s="478"/>
      <c r="L53" s="225"/>
      <c r="M53" s="225"/>
      <c r="N53" s="226"/>
      <c r="O53" s="156"/>
      <c r="P53" s="156"/>
      <c r="Q53" s="156"/>
      <c r="R53" s="156"/>
      <c r="S53" s="156"/>
      <c r="T53" s="156"/>
      <c r="U53" s="156"/>
      <c r="V53" s="156"/>
      <c r="W53" s="156"/>
      <c r="X53" s="156"/>
      <c r="Y53" s="156"/>
      <c r="Z53" s="156"/>
      <c r="AA53" s="156"/>
      <c r="AB53" s="156"/>
      <c r="AC53" s="156"/>
      <c r="AD53" s="156"/>
      <c r="AE53" s="156"/>
    </row>
    <row r="54" spans="1:31" s="81" customFormat="1" ht="15" customHeight="1" thickBot="1" x14ac:dyDescent="0.3">
      <c r="B54" s="85"/>
      <c r="C54" s="229"/>
      <c r="D54" s="239" t="s">
        <v>90</v>
      </c>
      <c r="E54" s="88"/>
      <c r="F54" s="88"/>
      <c r="G54" s="88"/>
      <c r="H54" s="88"/>
      <c r="I54" s="88"/>
      <c r="J54" s="88"/>
      <c r="K54" s="88"/>
      <c r="L54" s="156"/>
      <c r="M54" s="156"/>
      <c r="N54" s="156"/>
      <c r="O54" s="156"/>
      <c r="P54" s="156"/>
      <c r="Q54" s="156"/>
      <c r="R54" s="156"/>
      <c r="S54" s="156"/>
      <c r="T54" s="156"/>
      <c r="U54" s="156"/>
      <c r="V54" s="156"/>
      <c r="W54" s="156"/>
      <c r="X54" s="156"/>
      <c r="Y54" s="156"/>
      <c r="Z54" s="156"/>
      <c r="AA54" s="156"/>
      <c r="AB54" s="156"/>
      <c r="AC54" s="156"/>
      <c r="AD54" s="156"/>
      <c r="AE54" s="156"/>
    </row>
    <row r="55" spans="1:31" s="9" customFormat="1" ht="15" customHeight="1" thickBot="1" x14ac:dyDescent="0.3">
      <c r="A55" s="211"/>
      <c r="B55" s="144" t="s">
        <v>173</v>
      </c>
      <c r="C55" s="237">
        <f>C2</f>
        <v>2</v>
      </c>
      <c r="D55" s="148"/>
      <c r="E55" s="479"/>
      <c r="F55" s="480"/>
      <c r="G55" s="480"/>
      <c r="H55" s="480"/>
      <c r="I55" s="480"/>
      <c r="J55" s="480"/>
      <c r="K55" s="480"/>
      <c r="L55" s="28"/>
      <c r="M55" s="28"/>
      <c r="N55" s="156"/>
      <c r="O55" s="28"/>
      <c r="P55" s="28"/>
      <c r="Q55" s="28"/>
      <c r="R55" s="28"/>
      <c r="S55" s="28"/>
      <c r="T55" s="28"/>
      <c r="U55" s="156"/>
      <c r="V55" s="28"/>
      <c r="W55" s="28"/>
      <c r="X55" s="227"/>
      <c r="Y55" s="227"/>
      <c r="Z55" s="227"/>
      <c r="AA55" s="227"/>
      <c r="AB55" s="227"/>
      <c r="AC55" s="227"/>
      <c r="AD55" s="227"/>
      <c r="AE55" s="227"/>
    </row>
    <row r="56" spans="1:31" s="81" customFormat="1" ht="15" customHeight="1" x14ac:dyDescent="0.35">
      <c r="D56" s="90"/>
      <c r="E56" s="145"/>
      <c r="F56" s="88"/>
      <c r="G56" s="89"/>
      <c r="H56" s="89"/>
      <c r="I56" s="89"/>
      <c r="J56" s="89"/>
      <c r="K56" s="89"/>
      <c r="L56" s="228"/>
      <c r="M56" s="228"/>
      <c r="N56" s="156"/>
      <c r="O56" s="156"/>
      <c r="P56" s="156"/>
      <c r="Q56" s="156"/>
      <c r="R56" s="156"/>
      <c r="S56" s="156"/>
      <c r="T56" s="156"/>
      <c r="U56" s="156"/>
      <c r="V56" s="156"/>
      <c r="W56" s="156"/>
      <c r="X56" s="156"/>
      <c r="Y56" s="156"/>
      <c r="Z56" s="156"/>
      <c r="AA56" s="156"/>
      <c r="AB56" s="156"/>
      <c r="AC56" s="156"/>
      <c r="AD56" s="156"/>
      <c r="AE56" s="156"/>
    </row>
    <row r="57" spans="1:31" s="81" customFormat="1" ht="15" customHeight="1" x14ac:dyDescent="0.35">
      <c r="B57" s="85"/>
      <c r="C57" s="90"/>
      <c r="D57" s="86"/>
      <c r="E57" s="481"/>
      <c r="F57" s="482"/>
      <c r="G57" s="482"/>
      <c r="H57" s="482"/>
      <c r="I57" s="482"/>
      <c r="J57" s="482"/>
      <c r="K57" s="482"/>
      <c r="L57" s="28"/>
      <c r="M57" s="156"/>
      <c r="N57" s="156"/>
      <c r="O57" s="156"/>
      <c r="P57" s="156"/>
      <c r="Q57" s="156"/>
      <c r="R57" s="156"/>
      <c r="S57" s="156"/>
      <c r="T57" s="156"/>
      <c r="U57" s="156"/>
      <c r="V57" s="156"/>
      <c r="W57" s="156"/>
      <c r="X57" s="156"/>
      <c r="Y57" s="156"/>
      <c r="Z57" s="156"/>
      <c r="AA57" s="156"/>
      <c r="AB57" s="156"/>
      <c r="AC57" s="156"/>
      <c r="AD57" s="156"/>
      <c r="AE57" s="156"/>
    </row>
    <row r="58" spans="1:31" s="81" customFormat="1" ht="15" customHeight="1" x14ac:dyDescent="0.35">
      <c r="B58" s="85"/>
      <c r="C58" s="90"/>
      <c r="D58" s="90"/>
      <c r="E58" s="90"/>
      <c r="F58" s="90"/>
      <c r="G58" s="90"/>
      <c r="H58" s="90"/>
      <c r="I58" s="90"/>
      <c r="J58" s="90"/>
      <c r="K58" s="90"/>
      <c r="L58" s="85"/>
      <c r="M58" s="85"/>
      <c r="N58" s="85"/>
      <c r="O58" s="85"/>
      <c r="P58" s="156"/>
      <c r="Q58" s="156"/>
      <c r="R58" s="156"/>
      <c r="S58" s="156"/>
      <c r="T58" s="156"/>
      <c r="U58" s="156"/>
      <c r="V58" s="156"/>
      <c r="W58" s="156"/>
      <c r="X58" s="156"/>
      <c r="Y58" s="156"/>
      <c r="Z58" s="156"/>
      <c r="AA58" s="156"/>
      <c r="AB58" s="156"/>
      <c r="AC58" s="156"/>
      <c r="AD58" s="156"/>
      <c r="AE58" s="156"/>
    </row>
    <row r="59" spans="1:31" x14ac:dyDescent="0.3">
      <c r="B59" s="152"/>
      <c r="K59" s="136"/>
      <c r="L59" s="95"/>
      <c r="M59" s="95"/>
      <c r="N59" s="95"/>
      <c r="O59" s="95"/>
      <c r="P59" s="95"/>
      <c r="Q59" s="95"/>
      <c r="R59" s="95"/>
      <c r="S59" s="95"/>
      <c r="T59" s="95"/>
      <c r="U59" s="95"/>
      <c r="V59" s="95"/>
      <c r="W59" s="95"/>
      <c r="X59" s="95"/>
      <c r="Y59" s="95"/>
      <c r="Z59" s="95"/>
      <c r="AA59" s="95"/>
      <c r="AB59" s="95"/>
      <c r="AC59" s="95"/>
      <c r="AD59" s="95"/>
      <c r="AE59" s="95"/>
    </row>
    <row r="60" spans="1:31" x14ac:dyDescent="0.3">
      <c r="B60" s="152"/>
      <c r="K60" s="136"/>
      <c r="L60" s="95"/>
      <c r="M60" s="95"/>
      <c r="N60" s="95"/>
      <c r="O60" s="95"/>
      <c r="P60" s="95"/>
      <c r="Q60" s="95"/>
      <c r="R60" s="95"/>
      <c r="S60" s="95"/>
      <c r="T60" s="95"/>
      <c r="U60" s="95"/>
      <c r="V60" s="95"/>
      <c r="W60" s="95"/>
      <c r="X60" s="95"/>
      <c r="Y60" s="95"/>
      <c r="Z60" s="95"/>
      <c r="AA60" s="95"/>
      <c r="AB60" s="95"/>
      <c r="AC60" s="95"/>
      <c r="AD60" s="95"/>
      <c r="AE60" s="95"/>
    </row>
    <row r="61" spans="1:31" s="81" customFormat="1" ht="15" customHeight="1" x14ac:dyDescent="0.35">
      <c r="A61" s="213"/>
      <c r="B61" s="85"/>
      <c r="C61" s="90"/>
      <c r="D61" s="90"/>
      <c r="E61" s="90"/>
      <c r="F61" s="90"/>
      <c r="G61" s="90"/>
      <c r="H61" s="90"/>
      <c r="I61" s="90"/>
      <c r="J61" s="90"/>
      <c r="K61" s="90"/>
      <c r="L61" s="90"/>
      <c r="M61" s="90"/>
      <c r="N61" s="90"/>
      <c r="O61" s="90"/>
      <c r="P61" s="213"/>
      <c r="Q61" s="213"/>
      <c r="R61" s="213"/>
      <c r="S61" s="213"/>
      <c r="T61" s="213"/>
      <c r="U61" s="213"/>
      <c r="V61" s="213"/>
      <c r="W61" s="213"/>
      <c r="X61" s="213"/>
      <c r="Y61" s="213"/>
      <c r="Z61" s="213"/>
      <c r="AA61" s="213"/>
      <c r="AB61" s="213"/>
      <c r="AC61" s="213"/>
      <c r="AD61" s="213"/>
      <c r="AE61" s="213"/>
    </row>
    <row r="62" spans="1:31" s="161" customFormat="1" ht="28.5" customHeight="1" x14ac:dyDescent="0.35">
      <c r="A62" s="91" t="s">
        <v>130</v>
      </c>
      <c r="B62" s="333"/>
      <c r="C62" s="159"/>
      <c r="D62" s="159"/>
      <c r="E62" s="159"/>
      <c r="F62" s="159"/>
      <c r="G62" s="159"/>
      <c r="H62" s="159"/>
      <c r="I62" s="160"/>
      <c r="J62" s="159"/>
      <c r="K62" s="159"/>
      <c r="L62" s="159"/>
      <c r="M62" s="159"/>
      <c r="N62" s="159"/>
      <c r="O62" s="159"/>
      <c r="P62" s="159"/>
      <c r="Q62" s="159"/>
      <c r="R62" s="159"/>
      <c r="S62" s="159"/>
      <c r="T62" s="159"/>
      <c r="U62" s="159"/>
      <c r="V62" s="159"/>
    </row>
    <row r="63" spans="1:31" s="94" customFormat="1" ht="13" customHeight="1" x14ac:dyDescent="0.35">
      <c r="A63" s="155"/>
      <c r="I63" s="158"/>
    </row>
    <row r="64" spans="1:31" ht="29.65" customHeight="1" x14ac:dyDescent="0.35">
      <c r="A64" s="147"/>
      <c r="B64" s="255" t="s">
        <v>102</v>
      </c>
      <c r="E64" s="90"/>
      <c r="F64" s="317">
        <v>4</v>
      </c>
      <c r="G64" s="95"/>
      <c r="H64" s="95"/>
      <c r="I64" s="149" t="s">
        <v>72</v>
      </c>
      <c r="J64" s="317"/>
      <c r="L64" s="95"/>
      <c r="M64" s="149" t="s">
        <v>85</v>
      </c>
      <c r="N64" s="317"/>
      <c r="P64" s="96"/>
      <c r="Q64" s="149" t="s">
        <v>73</v>
      </c>
      <c r="R64" s="317"/>
      <c r="T64" s="96"/>
      <c r="U64" s="149" t="s">
        <v>74</v>
      </c>
    </row>
    <row r="65" spans="1:24" ht="17.5" x14ac:dyDescent="0.35">
      <c r="A65" s="147"/>
      <c r="F65" s="12" t="s">
        <v>97</v>
      </c>
      <c r="G65" s="95"/>
      <c r="H65" s="95"/>
      <c r="I65" s="95"/>
      <c r="J65" s="239" t="s">
        <v>96</v>
      </c>
      <c r="K65" s="95"/>
      <c r="L65" s="95"/>
      <c r="M65" s="95"/>
      <c r="N65" s="239" t="s">
        <v>95</v>
      </c>
      <c r="O65" s="95"/>
      <c r="P65" s="96"/>
      <c r="Q65" s="95"/>
      <c r="R65" s="239" t="s">
        <v>98</v>
      </c>
      <c r="S65" s="8"/>
      <c r="T65" s="96"/>
    </row>
    <row r="66" spans="1:24" ht="14.5" thickBot="1" x14ac:dyDescent="0.35">
      <c r="B66" s="96"/>
      <c r="C66" s="97" t="s">
        <v>70</v>
      </c>
      <c r="F66" s="239" t="s">
        <v>90</v>
      </c>
      <c r="H66" s="96"/>
      <c r="I66" s="95"/>
      <c r="J66" s="239" t="s">
        <v>90</v>
      </c>
      <c r="K66" s="95"/>
      <c r="L66" s="95"/>
      <c r="M66" s="95"/>
      <c r="N66" s="176" t="s">
        <v>90</v>
      </c>
      <c r="O66" s="95"/>
      <c r="P66" s="95"/>
      <c r="Q66" s="95"/>
      <c r="R66" s="176" t="s">
        <v>90</v>
      </c>
      <c r="S66" s="8"/>
      <c r="T66" s="8"/>
      <c r="U66" s="8"/>
    </row>
    <row r="67" spans="1:24" ht="16" thickBot="1" x14ac:dyDescent="0.4">
      <c r="B67" s="3" t="s">
        <v>131</v>
      </c>
      <c r="C67" s="77">
        <v>1</v>
      </c>
      <c r="D67" s="12">
        <v>2</v>
      </c>
      <c r="E67" s="12">
        <v>3</v>
      </c>
      <c r="F67" s="148"/>
      <c r="G67" s="98">
        <v>5</v>
      </c>
      <c r="H67" s="98">
        <v>6</v>
      </c>
      <c r="I67" s="98">
        <v>7</v>
      </c>
      <c r="J67" s="148"/>
      <c r="K67" s="95"/>
      <c r="L67" s="12">
        <v>8</v>
      </c>
      <c r="M67" s="95"/>
      <c r="N67" s="148"/>
      <c r="O67" s="95"/>
      <c r="P67" s="312"/>
      <c r="Q67" s="95"/>
      <c r="R67" s="148"/>
      <c r="S67" s="8"/>
      <c r="T67" s="8"/>
      <c r="U67" s="8"/>
      <c r="V67" s="12"/>
      <c r="W67" s="96"/>
    </row>
    <row r="68" spans="1:24" ht="25.5" x14ac:dyDescent="0.3">
      <c r="B68" s="474"/>
      <c r="C68" s="99" t="s">
        <v>45</v>
      </c>
      <c r="D68" s="100" t="s">
        <v>46</v>
      </c>
      <c r="E68" s="99" t="s">
        <v>47</v>
      </c>
      <c r="F68" s="99" t="s">
        <v>48</v>
      </c>
      <c r="G68" s="99" t="s">
        <v>47</v>
      </c>
      <c r="H68" s="101" t="s">
        <v>49</v>
      </c>
      <c r="I68" s="183" t="s">
        <v>50</v>
      </c>
      <c r="J68" s="128" t="s">
        <v>48</v>
      </c>
      <c r="K68" s="103" t="s">
        <v>47</v>
      </c>
      <c r="L68" s="101" t="s">
        <v>51</v>
      </c>
      <c r="M68" s="188" t="s">
        <v>52</v>
      </c>
      <c r="N68" s="180" t="s">
        <v>48</v>
      </c>
      <c r="O68" s="103" t="s">
        <v>47</v>
      </c>
      <c r="P68" s="104" t="s">
        <v>51</v>
      </c>
      <c r="Q68" s="188" t="s">
        <v>52</v>
      </c>
      <c r="R68" s="180" t="s">
        <v>48</v>
      </c>
      <c r="S68" s="103" t="s">
        <v>47</v>
      </c>
      <c r="T68" s="138" t="s">
        <v>51</v>
      </c>
      <c r="U68" s="308" t="s">
        <v>135</v>
      </c>
      <c r="V68" s="105"/>
      <c r="X68" s="171"/>
    </row>
    <row r="69" spans="1:24" ht="25.5" x14ac:dyDescent="0.3">
      <c r="A69" s="106"/>
      <c r="B69" s="475"/>
      <c r="C69" s="179" t="s">
        <v>71</v>
      </c>
      <c r="D69" s="178" t="s">
        <v>54</v>
      </c>
      <c r="E69" s="108"/>
      <c r="F69" s="109" t="s">
        <v>55</v>
      </c>
      <c r="G69" s="109" t="s">
        <v>56</v>
      </c>
      <c r="H69" s="177" t="s">
        <v>80</v>
      </c>
      <c r="I69" s="184" t="s">
        <v>57</v>
      </c>
      <c r="J69" s="306" t="s">
        <v>55</v>
      </c>
      <c r="K69" s="111" t="s">
        <v>58</v>
      </c>
      <c r="L69" s="110" t="s">
        <v>81</v>
      </c>
      <c r="M69" s="189" t="s">
        <v>57</v>
      </c>
      <c r="N69" s="181" t="s">
        <v>55</v>
      </c>
      <c r="O69" s="111" t="s">
        <v>59</v>
      </c>
      <c r="P69" s="112" t="s">
        <v>82</v>
      </c>
      <c r="Q69" s="189" t="s">
        <v>57</v>
      </c>
      <c r="R69" s="181" t="s">
        <v>55</v>
      </c>
      <c r="S69" s="111" t="s">
        <v>60</v>
      </c>
      <c r="T69" s="307" t="s">
        <v>83</v>
      </c>
      <c r="U69" s="309" t="s">
        <v>53</v>
      </c>
      <c r="V69" s="113"/>
    </row>
    <row r="70" spans="1:24" ht="16.399999999999999" customHeight="1" thickBot="1" x14ac:dyDescent="0.35">
      <c r="B70" s="475"/>
      <c r="C70" s="108" t="s">
        <v>38</v>
      </c>
      <c r="D70" s="107" t="s">
        <v>38</v>
      </c>
      <c r="E70" s="108" t="s">
        <v>38</v>
      </c>
      <c r="F70" s="108" t="s">
        <v>38</v>
      </c>
      <c r="G70" s="108" t="s">
        <v>38</v>
      </c>
      <c r="H70" s="110" t="s">
        <v>38</v>
      </c>
      <c r="I70" s="185" t="s">
        <v>38</v>
      </c>
      <c r="J70" s="253" t="s">
        <v>38</v>
      </c>
      <c r="K70" s="115" t="s">
        <v>38</v>
      </c>
      <c r="L70" s="110" t="s">
        <v>38</v>
      </c>
      <c r="M70" s="190" t="s">
        <v>38</v>
      </c>
      <c r="N70" s="187" t="s">
        <v>38</v>
      </c>
      <c r="O70" s="115" t="s">
        <v>38</v>
      </c>
      <c r="P70" s="112" t="s">
        <v>38</v>
      </c>
      <c r="Q70" s="190" t="s">
        <v>38</v>
      </c>
      <c r="R70" s="182" t="s">
        <v>38</v>
      </c>
      <c r="S70" s="115" t="s">
        <v>38</v>
      </c>
      <c r="T70" s="140" t="s">
        <v>38</v>
      </c>
      <c r="U70" s="310" t="s">
        <v>38</v>
      </c>
      <c r="V70" s="116" t="s">
        <v>14</v>
      </c>
    </row>
    <row r="71" spans="1:24" s="95" customFormat="1" ht="27" customHeight="1" thickBot="1" x14ac:dyDescent="0.35">
      <c r="A71" s="246"/>
      <c r="B71" s="117" t="s">
        <v>92</v>
      </c>
      <c r="C71" s="118"/>
      <c r="D71" s="118"/>
      <c r="E71" s="119">
        <f>D71+C71</f>
        <v>0</v>
      </c>
      <c r="F71" s="120">
        <f>E71*(F67/100)</f>
        <v>0</v>
      </c>
      <c r="G71" s="119">
        <f>F71+E71</f>
        <v>0</v>
      </c>
      <c r="H71" s="118"/>
      <c r="I71" s="186">
        <f>G71+H71</f>
        <v>0</v>
      </c>
      <c r="J71" s="313">
        <f>I71*(J67/100)</f>
        <v>0</v>
      </c>
      <c r="K71" s="314">
        <f>J71+I71</f>
        <v>0</v>
      </c>
      <c r="L71" s="118"/>
      <c r="M71" s="186">
        <f>K71+L71</f>
        <v>0</v>
      </c>
      <c r="N71" s="154">
        <f>M71*(N67/100)</f>
        <v>0</v>
      </c>
      <c r="O71" s="135">
        <f>N71+M71</f>
        <v>0</v>
      </c>
      <c r="P71" s="137">
        <f>IF(P72&lt;ABS(O71),(-O71-P72)/2,0)</f>
        <v>0</v>
      </c>
      <c r="Q71" s="186">
        <f>O71+P71+P72</f>
        <v>0</v>
      </c>
      <c r="R71" s="154">
        <f>Q71*(R67/100)</f>
        <v>0</v>
      </c>
      <c r="S71" s="135">
        <f>R71+Q71</f>
        <v>0</v>
      </c>
      <c r="T71" s="142">
        <f>-S71-T72</f>
        <v>0</v>
      </c>
      <c r="U71" s="311">
        <f>S71+T71+T72+U72</f>
        <v>0</v>
      </c>
      <c r="V71" s="195"/>
    </row>
    <row r="72" spans="1:24" x14ac:dyDescent="0.3">
      <c r="A72" s="95"/>
      <c r="B72" s="172" t="s">
        <v>75</v>
      </c>
      <c r="D72" s="139"/>
      <c r="E72" s="30"/>
      <c r="F72" s="30"/>
      <c r="J72" s="30"/>
      <c r="K72" s="157"/>
      <c r="L72" s="157"/>
      <c r="P72" s="233"/>
      <c r="Q72" s="151"/>
      <c r="T72" s="233"/>
      <c r="U72" s="233"/>
      <c r="V72" s="350">
        <f>S71+T71+T72</f>
        <v>0</v>
      </c>
    </row>
    <row r="73" spans="1:24" ht="24.75" customHeight="1" x14ac:dyDescent="0.3">
      <c r="A73" s="315"/>
      <c r="B73" s="123"/>
      <c r="C73" s="121"/>
      <c r="D73" s="48"/>
      <c r="E73" s="48"/>
      <c r="F73" s="48"/>
      <c r="G73" s="48"/>
      <c r="H73" s="48"/>
      <c r="I73" s="48"/>
      <c r="J73" s="30"/>
      <c r="K73" s="139"/>
      <c r="L73" s="165"/>
      <c r="M73" s="150"/>
      <c r="N73" s="1"/>
      <c r="O73" s="1"/>
      <c r="P73" s="170" t="s">
        <v>77</v>
      </c>
      <c r="S73" s="1"/>
      <c r="T73" s="170" t="s">
        <v>77</v>
      </c>
      <c r="U73" s="170" t="s">
        <v>77</v>
      </c>
    </row>
    <row r="74" spans="1:24" x14ac:dyDescent="0.3">
      <c r="A74" s="213"/>
      <c r="B74" s="123"/>
      <c r="C74" s="125"/>
      <c r="D74" s="48"/>
      <c r="E74" s="48"/>
      <c r="F74" s="48"/>
      <c r="G74" s="48"/>
      <c r="I74" s="48"/>
      <c r="J74" s="30"/>
      <c r="K74" s="30"/>
      <c r="L74" s="30"/>
      <c r="N74" s="1"/>
      <c r="O74" s="1"/>
      <c r="P74" s="1"/>
      <c r="S74" s="1"/>
      <c r="U74" s="124"/>
    </row>
    <row r="75" spans="1:24" s="94" customFormat="1" ht="28.5" customHeight="1" x14ac:dyDescent="0.35">
      <c r="A75" s="91" t="s">
        <v>158</v>
      </c>
      <c r="B75" s="92"/>
      <c r="C75" s="92"/>
      <c r="D75" s="92"/>
      <c r="E75" s="92"/>
      <c r="F75" s="92"/>
      <c r="G75" s="92"/>
      <c r="H75" s="93"/>
      <c r="I75" s="92"/>
      <c r="J75" s="92"/>
      <c r="K75" s="92"/>
      <c r="L75" s="92"/>
      <c r="M75" s="92"/>
      <c r="N75" s="92"/>
      <c r="O75" s="92"/>
      <c r="P75" s="92"/>
      <c r="Q75" s="92"/>
      <c r="R75" s="92"/>
      <c r="S75" s="92"/>
      <c r="T75" s="92"/>
      <c r="U75" s="92"/>
      <c r="V75" s="92"/>
    </row>
    <row r="76" spans="1:24" s="94" customFormat="1" ht="14.9" customHeight="1" x14ac:dyDescent="0.35">
      <c r="A76" s="162"/>
      <c r="E76" s="236"/>
    </row>
    <row r="77" spans="1:24" s="94" customFormat="1" ht="28.5" customHeight="1" x14ac:dyDescent="0.3">
      <c r="A77" s="155"/>
      <c r="B77" s="255" t="s">
        <v>102</v>
      </c>
      <c r="C77" s="94" t="s">
        <v>86</v>
      </c>
      <c r="D77" s="175"/>
      <c r="E77" s="149" t="str">
        <f>"Ende "&amp; $C$8&amp;" / 
Anfang "&amp; $C$8+1</f>
        <v>Ende  / 
Anfang 1</v>
      </c>
      <c r="F77" s="256"/>
      <c r="I77" s="149" t="str">
        <f>"Ende "&amp; $C$8+1&amp;" / 
Anfang "&amp; $C$8+2</f>
        <v>Ende 1 / 
Anfang 2</v>
      </c>
      <c r="M77" s="149" t="str">
        <f>"Ende "&amp; $C$8+2&amp;" / 
Anfang "&amp; $C$8+3</f>
        <v>Ende 2 / 
Anfang 3</v>
      </c>
      <c r="Q77" s="149" t="str">
        <f>"Ende "&amp; $C$8+3&amp;" / 
Anfang "&amp; $C$8+4</f>
        <v>Ende 3 / 
Anfang 4</v>
      </c>
    </row>
    <row r="78" spans="1:24" s="81" customFormat="1" ht="15" customHeight="1" x14ac:dyDescent="0.3">
      <c r="B78" s="90"/>
      <c r="C78" s="85"/>
      <c r="D78" s="175"/>
      <c r="E78" s="126"/>
      <c r="F78" s="342"/>
      <c r="G78" s="343"/>
      <c r="H78" s="343"/>
      <c r="I78" s="88"/>
      <c r="L78" s="239"/>
    </row>
    <row r="79" spans="1:24" ht="14.5" thickBot="1" x14ac:dyDescent="0.35">
      <c r="B79" s="30"/>
      <c r="C79" s="164"/>
      <c r="D79" s="239" t="s">
        <v>90</v>
      </c>
      <c r="E79" s="30"/>
      <c r="F79" s="239" t="s">
        <v>90</v>
      </c>
      <c r="G79" s="30"/>
      <c r="J79" s="239" t="s">
        <v>90</v>
      </c>
      <c r="N79" s="239" t="s">
        <v>90</v>
      </c>
    </row>
    <row r="80" spans="1:24" ht="16" thickBot="1" x14ac:dyDescent="0.4">
      <c r="B80" s="35" t="s">
        <v>132</v>
      </c>
      <c r="C80" s="12"/>
      <c r="D80" s="148"/>
      <c r="E80" s="12"/>
      <c r="F80" s="148"/>
      <c r="G80" s="168"/>
      <c r="H80" s="312"/>
      <c r="I80" s="312"/>
      <c r="J80" s="148"/>
      <c r="K80" s="127"/>
      <c r="L80" s="312"/>
      <c r="M80" s="127"/>
      <c r="N80" s="148"/>
      <c r="O80" s="12"/>
      <c r="P80" s="12"/>
      <c r="Q80" s="12"/>
      <c r="R80" s="12"/>
    </row>
    <row r="81" spans="1:22" s="95" customFormat="1" ht="28.4" customHeight="1" x14ac:dyDescent="0.3">
      <c r="A81" s="2"/>
      <c r="B81" s="474"/>
      <c r="C81" s="128" t="str">
        <f>"Deckungsdifferenz " &amp;C8</f>
        <v xml:space="preserve">Deckungsdifferenz </v>
      </c>
      <c r="D81" s="103" t="s">
        <v>48</v>
      </c>
      <c r="E81" s="212" t="s">
        <v>99</v>
      </c>
      <c r="F81" s="128" t="s">
        <v>48</v>
      </c>
      <c r="G81" s="252" t="s">
        <v>99</v>
      </c>
      <c r="H81" s="240" t="s">
        <v>51</v>
      </c>
      <c r="I81" s="241" t="s">
        <v>180</v>
      </c>
      <c r="J81" s="102" t="s">
        <v>48</v>
      </c>
      <c r="K81" s="252" t="s">
        <v>99</v>
      </c>
      <c r="L81" s="240" t="s">
        <v>51</v>
      </c>
      <c r="M81" s="188" t="s">
        <v>52</v>
      </c>
      <c r="N81" s="102" t="s">
        <v>48</v>
      </c>
      <c r="O81" s="252" t="s">
        <v>99</v>
      </c>
      <c r="P81" s="240" t="s">
        <v>51</v>
      </c>
      <c r="Q81" s="308" t="s">
        <v>135</v>
      </c>
      <c r="R81" s="105"/>
    </row>
    <row r="82" spans="1:22" s="95" customFormat="1" ht="14.25" customHeight="1" x14ac:dyDescent="0.3">
      <c r="A82" s="2"/>
      <c r="B82" s="475"/>
      <c r="C82" s="129" t="s">
        <v>79</v>
      </c>
      <c r="D82" s="115" t="s">
        <v>55</v>
      </c>
      <c r="E82" s="250" t="s">
        <v>100</v>
      </c>
      <c r="F82" s="129" t="s">
        <v>55</v>
      </c>
      <c r="G82" s="249" t="s">
        <v>100</v>
      </c>
      <c r="H82" s="134" t="s">
        <v>101</v>
      </c>
      <c r="I82" s="242"/>
      <c r="J82" s="114" t="s">
        <v>55</v>
      </c>
      <c r="K82" s="249" t="s">
        <v>100</v>
      </c>
      <c r="L82" s="134" t="s">
        <v>101</v>
      </c>
      <c r="M82" s="194" t="s">
        <v>57</v>
      </c>
      <c r="N82" s="114" t="s">
        <v>55</v>
      </c>
      <c r="O82" s="249" t="s">
        <v>100</v>
      </c>
      <c r="P82" s="134" t="s">
        <v>101</v>
      </c>
      <c r="Q82" s="309" t="s">
        <v>53</v>
      </c>
      <c r="R82" s="251"/>
    </row>
    <row r="83" spans="1:22" s="95" customFormat="1" ht="14.25" customHeight="1" x14ac:dyDescent="0.3">
      <c r="A83" s="2"/>
      <c r="B83" s="475"/>
      <c r="C83" s="129"/>
      <c r="D83" s="115"/>
      <c r="E83" s="192" t="s">
        <v>78</v>
      </c>
      <c r="F83" s="129"/>
      <c r="G83" s="115" t="s">
        <v>78</v>
      </c>
      <c r="H83" s="134">
        <f>$C$8+2</f>
        <v>2</v>
      </c>
      <c r="I83" s="242"/>
      <c r="J83" s="114"/>
      <c r="K83" s="115" t="s">
        <v>78</v>
      </c>
      <c r="L83" s="134">
        <f>$C$8+3</f>
        <v>3</v>
      </c>
      <c r="M83" s="194"/>
      <c r="N83" s="114"/>
      <c r="O83" s="115" t="s">
        <v>78</v>
      </c>
      <c r="P83" s="230">
        <f>$C$8+4</f>
        <v>4</v>
      </c>
      <c r="Q83" s="143"/>
      <c r="R83" s="113"/>
    </row>
    <row r="84" spans="1:22" s="95" customFormat="1" ht="14.25" customHeight="1" x14ac:dyDescent="0.3">
      <c r="A84" s="2"/>
      <c r="B84" s="475"/>
      <c r="C84" s="129"/>
      <c r="D84" s="115"/>
      <c r="E84" s="192"/>
      <c r="F84" s="129"/>
      <c r="G84" s="115"/>
      <c r="H84" s="112" t="s">
        <v>62</v>
      </c>
      <c r="I84" s="242"/>
      <c r="J84" s="114"/>
      <c r="K84" s="115"/>
      <c r="L84" s="112" t="s">
        <v>63</v>
      </c>
      <c r="M84" s="194"/>
      <c r="N84" s="114"/>
      <c r="O84" s="115"/>
      <c r="P84" s="203" t="s">
        <v>64</v>
      </c>
      <c r="Q84" s="143"/>
      <c r="R84" s="113"/>
    </row>
    <row r="85" spans="1:22" s="95" customFormat="1" ht="14.25" customHeight="1" thickBot="1" x14ac:dyDescent="0.35">
      <c r="A85" s="2"/>
      <c r="B85" s="475"/>
      <c r="C85" s="129" t="s">
        <v>38</v>
      </c>
      <c r="D85" s="115" t="s">
        <v>38</v>
      </c>
      <c r="E85" s="192" t="s">
        <v>38</v>
      </c>
      <c r="F85" s="253" t="s">
        <v>38</v>
      </c>
      <c r="G85" s="115" t="s">
        <v>38</v>
      </c>
      <c r="H85" s="243" t="s">
        <v>38</v>
      </c>
      <c r="I85" s="242" t="s">
        <v>38</v>
      </c>
      <c r="J85" s="114" t="s">
        <v>38</v>
      </c>
      <c r="K85" s="115" t="s">
        <v>38</v>
      </c>
      <c r="L85" s="112" t="s">
        <v>38</v>
      </c>
      <c r="M85" s="194" t="s">
        <v>38</v>
      </c>
      <c r="N85" s="114" t="s">
        <v>38</v>
      </c>
      <c r="O85" s="115" t="s">
        <v>38</v>
      </c>
      <c r="P85" s="245" t="s">
        <v>38</v>
      </c>
      <c r="Q85" s="143" t="s">
        <v>38</v>
      </c>
      <c r="R85" s="116" t="s">
        <v>14</v>
      </c>
    </row>
    <row r="86" spans="1:22" s="156" customFormat="1" ht="28" customHeight="1" thickBot="1" x14ac:dyDescent="0.35">
      <c r="A86" s="246"/>
      <c r="B86" s="166" t="str">
        <f>"Übersicht DD "&amp;C8&amp;" bis Abbau Null "</f>
        <v xml:space="preserve">Übersicht DD  bis Abbau Null </v>
      </c>
      <c r="C86" s="130">
        <f>D51</f>
        <v>0</v>
      </c>
      <c r="D86" s="120">
        <f>C86*(D80/100)</f>
        <v>0</v>
      </c>
      <c r="E86" s="193">
        <f>D86+C86</f>
        <v>0</v>
      </c>
      <c r="F86" s="316">
        <f>E86*(F80/100)</f>
        <v>0</v>
      </c>
      <c r="G86" s="314">
        <f>E86+F86</f>
        <v>0</v>
      </c>
      <c r="H86" s="137">
        <f>IF(H87&lt;ABS(G86),(-G86-H87)/3*(1+F80/100),0)</f>
        <v>0</v>
      </c>
      <c r="I86" s="191">
        <f>G86+H86+H87</f>
        <v>0</v>
      </c>
      <c r="J86" s="154">
        <f>I86*(J80/100)</f>
        <v>0</v>
      </c>
      <c r="K86" s="254">
        <f>J86+I86</f>
        <v>0</v>
      </c>
      <c r="L86" s="137">
        <f>IF(L87&lt;ABS(K86),(-K86-L87)/2,0)</f>
        <v>0</v>
      </c>
      <c r="M86" s="186">
        <f>K86+L86+L87</f>
        <v>0</v>
      </c>
      <c r="N86" s="154">
        <f>M86*(N80/100)</f>
        <v>0</v>
      </c>
      <c r="O86" s="135">
        <f>N86+M86</f>
        <v>0</v>
      </c>
      <c r="P86" s="141">
        <f>-O86-P87</f>
        <v>0</v>
      </c>
      <c r="Q86" s="153">
        <f>O86+P86+P87+Q87</f>
        <v>0</v>
      </c>
      <c r="R86" s="195"/>
    </row>
    <row r="87" spans="1:22" x14ac:dyDescent="0.3">
      <c r="A87" s="95"/>
      <c r="B87" s="172" t="s">
        <v>75</v>
      </c>
      <c r="C87" s="139"/>
      <c r="D87" s="30"/>
      <c r="G87" s="344"/>
      <c r="H87" s="233">
        <v>0</v>
      </c>
      <c r="I87" s="30"/>
      <c r="J87" s="95"/>
      <c r="K87" s="95"/>
      <c r="L87" s="233">
        <v>0</v>
      </c>
      <c r="M87" s="95"/>
      <c r="N87" s="95"/>
      <c r="O87" s="95"/>
      <c r="P87" s="233">
        <v>0</v>
      </c>
      <c r="Q87" s="233"/>
      <c r="R87" s="350">
        <f>O86+P86+P87</f>
        <v>0</v>
      </c>
    </row>
    <row r="88" spans="1:22" ht="24.65" customHeight="1" x14ac:dyDescent="0.3">
      <c r="F88" s="340"/>
      <c r="G88" s="345"/>
      <c r="H88" s="170" t="s">
        <v>77</v>
      </c>
      <c r="I88" s="169"/>
      <c r="L88" s="170" t="s">
        <v>77</v>
      </c>
      <c r="P88" s="170" t="s">
        <v>77</v>
      </c>
      <c r="Q88" s="170" t="s">
        <v>77</v>
      </c>
    </row>
    <row r="89" spans="1:22" x14ac:dyDescent="0.3">
      <c r="B89" s="30"/>
      <c r="C89" s="30"/>
      <c r="D89" s="30"/>
      <c r="F89" s="122"/>
      <c r="G89" s="346"/>
      <c r="H89" s="312"/>
      <c r="J89" s="122"/>
      <c r="N89" s="122"/>
      <c r="O89" s="96"/>
    </row>
    <row r="90" spans="1:22" ht="15.5" x14ac:dyDescent="0.35">
      <c r="B90" s="131"/>
      <c r="C90" s="30"/>
      <c r="D90" s="30"/>
      <c r="E90" s="30"/>
      <c r="F90" s="30"/>
      <c r="G90" s="30"/>
      <c r="H90" s="312"/>
      <c r="L90" s="132"/>
      <c r="P90" s="351"/>
      <c r="Q90" s="96"/>
    </row>
    <row r="91" spans="1:22" s="94" customFormat="1" ht="28.5" customHeight="1" x14ac:dyDescent="0.35">
      <c r="A91" s="133" t="s">
        <v>65</v>
      </c>
      <c r="B91" s="92"/>
      <c r="C91" s="92"/>
      <c r="D91" s="92"/>
      <c r="E91" s="92"/>
      <c r="F91" s="92"/>
      <c r="G91" s="92"/>
      <c r="H91" s="93"/>
      <c r="I91" s="92"/>
      <c r="J91" s="92"/>
      <c r="K91" s="92"/>
      <c r="L91" s="92"/>
      <c r="M91" s="92"/>
      <c r="N91" s="92"/>
      <c r="O91" s="92"/>
      <c r="P91" s="92"/>
      <c r="Q91" s="92"/>
      <c r="R91" s="92"/>
      <c r="S91" s="92"/>
      <c r="T91" s="92"/>
      <c r="U91" s="92"/>
      <c r="V91" s="92"/>
    </row>
    <row r="93" spans="1:22" ht="15.5" x14ac:dyDescent="0.35">
      <c r="B93" s="3" t="s">
        <v>65</v>
      </c>
      <c r="C93" s="77" t="s">
        <v>76</v>
      </c>
      <c r="D93" s="77" t="s">
        <v>66</v>
      </c>
      <c r="E93" s="12" t="s">
        <v>67</v>
      </c>
      <c r="F93" s="12" t="s">
        <v>68</v>
      </c>
      <c r="G93" s="12" t="s">
        <v>84</v>
      </c>
      <c r="H93" s="77"/>
      <c r="I93" s="12"/>
      <c r="J93" s="48"/>
      <c r="L93" s="12"/>
      <c r="N93" s="77"/>
      <c r="R93" s="77"/>
      <c r="V93" s="12"/>
    </row>
    <row r="94" spans="1:22" ht="16" thickBot="1" x14ac:dyDescent="0.4">
      <c r="B94" s="3"/>
      <c r="C94" s="334" t="s">
        <v>133</v>
      </c>
      <c r="D94" s="454" t="s">
        <v>134</v>
      </c>
      <c r="E94" s="455"/>
      <c r="F94" s="12"/>
      <c r="G94" s="12"/>
      <c r="H94" s="77"/>
      <c r="I94" s="12"/>
      <c r="J94" s="48"/>
      <c r="L94" s="12"/>
      <c r="N94" s="77"/>
      <c r="R94" s="77"/>
      <c r="V94" s="12"/>
    </row>
    <row r="95" spans="1:22" ht="34" customHeight="1" x14ac:dyDescent="0.3">
      <c r="B95" s="474"/>
      <c r="C95" s="112" t="s">
        <v>45</v>
      </c>
      <c r="D95" s="115" t="s">
        <v>129</v>
      </c>
      <c r="E95" s="335" t="s">
        <v>128</v>
      </c>
      <c r="F95" s="104" t="s">
        <v>93</v>
      </c>
      <c r="G95" s="202" t="s">
        <v>93</v>
      </c>
      <c r="H95" s="30"/>
    </row>
    <row r="96" spans="1:22" x14ac:dyDescent="0.3">
      <c r="B96" s="475"/>
      <c r="C96" s="196"/>
      <c r="D96" s="134">
        <f>$C$8</f>
        <v>0</v>
      </c>
      <c r="E96" s="134">
        <f>$C$8</f>
        <v>0</v>
      </c>
      <c r="F96" s="134">
        <f>C8+1</f>
        <v>1</v>
      </c>
      <c r="G96" s="230">
        <f>$C$8+2</f>
        <v>2</v>
      </c>
      <c r="H96" s="210"/>
    </row>
    <row r="97" spans="2:22" ht="14.5" thickBot="1" x14ac:dyDescent="0.35">
      <c r="B97" s="475"/>
      <c r="C97" s="129" t="s">
        <v>38</v>
      </c>
      <c r="D97" s="115" t="s">
        <v>38</v>
      </c>
      <c r="E97" s="163" t="s">
        <v>38</v>
      </c>
      <c r="F97" s="112" t="s">
        <v>38</v>
      </c>
      <c r="G97" s="203" t="s">
        <v>38</v>
      </c>
    </row>
    <row r="98" spans="2:22" ht="14.5" thickBot="1" x14ac:dyDescent="0.35">
      <c r="B98" s="305" t="s">
        <v>69</v>
      </c>
      <c r="C98" s="209"/>
      <c r="D98" s="173">
        <f>SUM(D100:D102)</f>
        <v>0</v>
      </c>
      <c r="E98" s="130">
        <f>C86</f>
        <v>0</v>
      </c>
      <c r="F98" s="258">
        <f>SUM(F100:F103)</f>
        <v>0</v>
      </c>
      <c r="G98" s="259">
        <f>SUM(G99:G101)+G103</f>
        <v>0</v>
      </c>
    </row>
    <row r="99" spans="2:22" ht="14.5" thickBot="1" x14ac:dyDescent="0.35">
      <c r="B99" s="303" t="str">
        <f>"davon t ["&amp;$C$8&amp;"]"</f>
        <v>davon t []</v>
      </c>
      <c r="C99" s="198"/>
      <c r="D99" s="198"/>
      <c r="E99" s="198"/>
      <c r="F99" s="198"/>
      <c r="G99" s="304"/>
      <c r="H99" s="248"/>
      <c r="I99" s="30"/>
      <c r="K99" s="30"/>
      <c r="L99" s="30"/>
      <c r="M99" s="122"/>
      <c r="Q99" s="122"/>
      <c r="U99" s="122"/>
      <c r="V99" s="96"/>
    </row>
    <row r="100" spans="2:22" ht="14.5" thickBot="1" x14ac:dyDescent="0.35">
      <c r="B100" s="201" t="str">
        <f>"davon t-1 ["&amp;$C$8-1&amp;"]"</f>
        <v>davon t-1 [-1]</v>
      </c>
      <c r="C100" s="197"/>
      <c r="D100" s="199"/>
      <c r="E100" s="197"/>
      <c r="F100" s="200"/>
      <c r="G100" s="204"/>
      <c r="H100" s="48"/>
      <c r="I100" s="48"/>
      <c r="K100" s="30"/>
      <c r="L100" s="30"/>
      <c r="T100" s="1"/>
    </row>
    <row r="101" spans="2:22" ht="14.5" thickBot="1" x14ac:dyDescent="0.35">
      <c r="B101" s="201" t="str">
        <f>"davon t-2 ["&amp;$C$8-2&amp;"]"</f>
        <v>davon t-2 [-2]</v>
      </c>
      <c r="C101" s="197"/>
      <c r="D101" s="199"/>
      <c r="E101" s="197"/>
      <c r="F101" s="200"/>
      <c r="G101" s="204"/>
    </row>
    <row r="102" spans="2:22" ht="14.5" thickBot="1" x14ac:dyDescent="0.35">
      <c r="B102" s="201" t="str">
        <f>"davon t-3 ["&amp;$C$8-3&amp;"]"</f>
        <v>davon t-3 [-3]</v>
      </c>
      <c r="C102" s="205"/>
      <c r="D102" s="206"/>
      <c r="E102" s="205"/>
      <c r="F102" s="206"/>
      <c r="G102" s="207"/>
      <c r="I102" s="136"/>
    </row>
    <row r="103" spans="2:22" ht="14.5" thickBot="1" x14ac:dyDescent="0.35">
      <c r="B103" s="339" t="s">
        <v>94</v>
      </c>
      <c r="F103" s="301"/>
      <c r="G103" s="301"/>
      <c r="H103" s="318"/>
    </row>
    <row r="104" spans="2:22" x14ac:dyDescent="0.3">
      <c r="G104" s="247"/>
    </row>
    <row r="105" spans="2:22" x14ac:dyDescent="0.3">
      <c r="G105" s="247"/>
    </row>
    <row r="125" ht="13" customHeight="1" x14ac:dyDescent="0.3"/>
  </sheetData>
  <sheetProtection formatCells="0" formatColumns="0" formatRows="0" selectLockedCells="1"/>
  <dataConsolidate/>
  <mergeCells count="38">
    <mergeCell ref="J29:K29"/>
    <mergeCell ref="J30:K30"/>
    <mergeCell ref="J28:K28"/>
    <mergeCell ref="B16:B17"/>
    <mergeCell ref="J16:K16"/>
    <mergeCell ref="J17:K17"/>
    <mergeCell ref="J18:K18"/>
    <mergeCell ref="J21:K21"/>
    <mergeCell ref="J22:K22"/>
    <mergeCell ref="J23:K23"/>
    <mergeCell ref="J24:K24"/>
    <mergeCell ref="J25:K25"/>
    <mergeCell ref="J26:K26"/>
    <mergeCell ref="J27:K27"/>
    <mergeCell ref="J31:K31"/>
    <mergeCell ref="J32:K32"/>
    <mergeCell ref="J33:K33"/>
    <mergeCell ref="B37:C37"/>
    <mergeCell ref="J34:K34"/>
    <mergeCell ref="J35:K35"/>
    <mergeCell ref="E37:K37"/>
    <mergeCell ref="E42:K42"/>
    <mergeCell ref="B47:C47"/>
    <mergeCell ref="E47:K47"/>
    <mergeCell ref="E46:K46"/>
    <mergeCell ref="B48:C48"/>
    <mergeCell ref="E48:K48"/>
    <mergeCell ref="B46:C46"/>
    <mergeCell ref="B51:C51"/>
    <mergeCell ref="E51:K51"/>
    <mergeCell ref="B95:B97"/>
    <mergeCell ref="B68:B70"/>
    <mergeCell ref="B81:B85"/>
    <mergeCell ref="E52:K52"/>
    <mergeCell ref="E53:K53"/>
    <mergeCell ref="E55:K55"/>
    <mergeCell ref="E57:K57"/>
    <mergeCell ref="D94:E94"/>
  </mergeCells>
  <conditionalFormatting sqref="B46">
    <cfRule type="expression" dxfId="41" priority="119" stopIfTrue="1">
      <formula>AND($D$46&lt;&gt;"",$D$46&lt;&gt;0)</formula>
    </cfRule>
    <cfRule type="expression" dxfId="40" priority="120" stopIfTrue="1">
      <formula>AND($D$46="",$D$46=0)</formula>
    </cfRule>
  </conditionalFormatting>
  <conditionalFormatting sqref="B47:C47">
    <cfRule type="expression" dxfId="39" priority="121" stopIfTrue="1">
      <formula>AND($D$47&lt;&gt;"",$D$47&lt;&gt;0)</formula>
    </cfRule>
    <cfRule type="expression" dxfId="38" priority="122" stopIfTrue="1">
      <formula>AND($D$47="",$D$47=0)</formula>
    </cfRule>
  </conditionalFormatting>
  <conditionalFormatting sqref="C2">
    <cfRule type="cellIs" dxfId="37" priority="111" operator="greaterThan">
      <formula>2023</formula>
    </cfRule>
  </conditionalFormatting>
  <conditionalFormatting sqref="C55">
    <cfRule type="cellIs" dxfId="36" priority="108" operator="lessThan">
      <formula>2025</formula>
    </cfRule>
  </conditionalFormatting>
  <conditionalFormatting sqref="D96:G96">
    <cfRule type="cellIs" dxfId="35" priority="107" operator="lessThan">
      <formula>2000</formula>
    </cfRule>
  </conditionalFormatting>
  <conditionalFormatting sqref="E77">
    <cfRule type="expression" dxfId="34" priority="109">
      <formula>$C$8&lt;=2022</formula>
    </cfRule>
  </conditionalFormatting>
  <conditionalFormatting sqref="F98">
    <cfRule type="cellIs" dxfId="33" priority="182" stopIfTrue="1" operator="notEqual">
      <formula>0</formula>
    </cfRule>
  </conditionalFormatting>
  <conditionalFormatting sqref="F100:F101">
    <cfRule type="cellIs" dxfId="32" priority="124" stopIfTrue="1" operator="notEqual">
      <formula>0</formula>
    </cfRule>
  </conditionalFormatting>
  <conditionalFormatting sqref="F103:G103">
    <cfRule type="cellIs" dxfId="31" priority="61" stopIfTrue="1" operator="notEqual">
      <formula>0</formula>
    </cfRule>
  </conditionalFormatting>
  <conditionalFormatting sqref="G31:G32">
    <cfRule type="cellIs" dxfId="30" priority="118" stopIfTrue="1" operator="notEqual">
      <formula>0</formula>
    </cfRule>
  </conditionalFormatting>
  <conditionalFormatting sqref="G98:G101">
    <cfRule type="cellIs" dxfId="29" priority="123" stopIfTrue="1" operator="notEqual">
      <formula>0</formula>
    </cfRule>
  </conditionalFormatting>
  <conditionalFormatting sqref="G86:I86">
    <cfRule type="cellIs" dxfId="28" priority="52" stopIfTrue="1" operator="notEqual">
      <formula>0</formula>
    </cfRule>
  </conditionalFormatting>
  <conditionalFormatting sqref="H83">
    <cfRule type="cellIs" dxfId="27" priority="103" operator="lessThan">
      <formula>2000</formula>
    </cfRule>
  </conditionalFormatting>
  <conditionalFormatting sqref="H87">
    <cfRule type="expression" dxfId="26" priority="49">
      <formula>AND(H87&gt; -G86, H87 &lt;&gt; 0)</formula>
    </cfRule>
    <cfRule type="expression" dxfId="25" priority="51">
      <formula>G86&gt;=0</formula>
    </cfRule>
  </conditionalFormatting>
  <conditionalFormatting sqref="H18:I19 G19 J19 G22:I23 G24:G30 H24:H32 I24:I35 G33:G35 J35">
    <cfRule type="cellIs" dxfId="24" priority="117" stopIfTrue="1" operator="notEqual">
      <formula>0</formula>
    </cfRule>
  </conditionalFormatting>
  <conditionalFormatting sqref="I71">
    <cfRule type="cellIs" dxfId="23" priority="174" stopIfTrue="1" operator="notEqual">
      <formula>0</formula>
    </cfRule>
  </conditionalFormatting>
  <conditionalFormatting sqref="I77">
    <cfRule type="expression" dxfId="22" priority="106">
      <formula>$C$8&lt;=2022</formula>
    </cfRule>
  </conditionalFormatting>
  <conditionalFormatting sqref="K71 M71">
    <cfRule type="cellIs" dxfId="21" priority="60" stopIfTrue="1" operator="notEqual">
      <formula>0</formula>
    </cfRule>
  </conditionalFormatting>
  <conditionalFormatting sqref="K86:M86">
    <cfRule type="cellIs" dxfId="20" priority="54" stopIfTrue="1" operator="notEqual">
      <formula>0</formula>
    </cfRule>
  </conditionalFormatting>
  <conditionalFormatting sqref="L83">
    <cfRule type="cellIs" dxfId="19" priority="102" operator="lessThan">
      <formula>2000</formula>
    </cfRule>
  </conditionalFormatting>
  <conditionalFormatting sqref="L87">
    <cfRule type="expression" dxfId="18" priority="15">
      <formula>AND(L87&gt; -K86, L87 &lt;&gt; 0)</formula>
    </cfRule>
    <cfRule type="expression" dxfId="17" priority="16">
      <formula>K86&gt;=0</formula>
    </cfRule>
  </conditionalFormatting>
  <conditionalFormatting sqref="M77 Q77">
    <cfRule type="expression" dxfId="16" priority="105">
      <formula>$C$8&lt;=2022</formula>
    </cfRule>
  </conditionalFormatting>
  <conditionalFormatting sqref="O71 Q71">
    <cfRule type="cellIs" dxfId="15" priority="59" stopIfTrue="1" operator="notEqual">
      <formula>0</formula>
    </cfRule>
  </conditionalFormatting>
  <conditionalFormatting sqref="O86:Q86">
    <cfRule type="cellIs" dxfId="14" priority="35" stopIfTrue="1" operator="notEqual">
      <formula>0</formula>
    </cfRule>
  </conditionalFormatting>
  <conditionalFormatting sqref="P83">
    <cfRule type="cellIs" dxfId="13" priority="100" operator="lessThan">
      <formula>2000</formula>
    </cfRule>
  </conditionalFormatting>
  <conditionalFormatting sqref="P87">
    <cfRule type="expression" dxfId="12" priority="13">
      <formula>AND(P87&gt; -O86, P87 &lt;&gt; 0)</formula>
    </cfRule>
    <cfRule type="expression" dxfId="11" priority="14">
      <formula>O86&gt;=0</formula>
    </cfRule>
  </conditionalFormatting>
  <conditionalFormatting sqref="S71 U71">
    <cfRule type="cellIs" dxfId="10" priority="58" stopIfTrue="1" operator="notEqual">
      <formula>0</formula>
    </cfRule>
  </conditionalFormatting>
  <conditionalFormatting sqref="P72">
    <cfRule type="expression" dxfId="9" priority="11">
      <formula>AND(P72&gt; -O71, P72 &lt;&gt; 0)</formula>
    </cfRule>
    <cfRule type="expression" dxfId="8" priority="12">
      <formula>O71&gt;=0</formula>
    </cfRule>
  </conditionalFormatting>
  <conditionalFormatting sqref="T72">
    <cfRule type="expression" dxfId="7" priority="9">
      <formula>AND(T72&gt; -S71, T72 &lt;&gt; 0)</formula>
    </cfRule>
    <cfRule type="expression" dxfId="6" priority="10">
      <formula>S71&gt;=0</formula>
    </cfRule>
  </conditionalFormatting>
  <conditionalFormatting sqref="U72">
    <cfRule type="expression" dxfId="5" priority="5">
      <formula>AND(U72&gt;-V72,$Q$87 &lt;&gt; 0)</formula>
    </cfRule>
    <cfRule type="expression" dxfId="4" priority="6">
      <formula>V72&gt;=0</formula>
    </cfRule>
  </conditionalFormatting>
  <conditionalFormatting sqref="Q87">
    <cfRule type="expression" dxfId="3" priority="3">
      <formula>AND(Q87&gt;-R87,$Q$87 &lt;&gt; 0)</formula>
    </cfRule>
    <cfRule type="expression" dxfId="2" priority="4">
      <formula>R87&gt;=0</formula>
    </cfRule>
  </conditionalFormatting>
  <conditionalFormatting sqref="P71">
    <cfRule type="cellIs" dxfId="1" priority="2" stopIfTrue="1" operator="notEqual">
      <formula>0</formula>
    </cfRule>
  </conditionalFormatting>
  <conditionalFormatting sqref="T71">
    <cfRule type="cellIs" dxfId="0" priority="1" stopIfTrue="1" operator="notEqual">
      <formula>0</formula>
    </cfRule>
  </conditionalFormatting>
  <dataValidations xWindow="731" yWindow="568" count="22">
    <dataValidation type="whole" allowBlank="1" showInputMessage="1" showErrorMessage="1" sqref="C8" xr:uid="{94FCD929-6ABE-46D7-98FB-0E18384EB173}">
      <formula1>2023</formula1>
      <formula2>3000</formula2>
    </dataValidation>
    <dataValidation allowBlank="1" showInputMessage="1" showErrorMessage="1" promptTitle="WACC-Netz" prompt="- bei Unterdeckung keine Verzinsungspflicht (höchstens WACC-Netz)_x000a_- bei Überdeckungen Mindestverzinsung (WACC-Netz)" sqref="F67 J67 N67 R67" xr:uid="{52A665C0-7D07-4E30-83CB-B3BA751FED82}"/>
    <dataValidation allowBlank="1" showInputMessage="1" showErrorMessage="1" promptTitle="FK-Kostensatz" prompt="Gemäss Anhang 1 StromVV_x000a_- bei Unterdeckung keine Verzinsungspflicht (höchstens FK-Kostensatz)_x000a_- bei Überdeckungen Mindestverzinsung (FK-Kostensatz)" sqref="D80 D55 F80 J80 N80" xr:uid="{C89DCFB6-8804-44D6-88F1-6A60A5599642}"/>
    <dataValidation allowBlank="1" showInputMessage="1" showErrorMessage="1" errorTitle="Standard" error="Bitte geben Sie hier den verwendeten Zinssatz ein!" promptTitle="Zinssatz" sqref="R93:R94 N93:N94 J93:J94" xr:uid="{01D355C1-6881-42E3-A285-79F7DC1C2416}"/>
    <dataValidation type="decimal" allowBlank="1" showInputMessage="1" showErrorMessage="1" errorTitle="Standard" error="Bitte geben Sie einen Zahlenwert ein!" sqref="D73:D74 D42 D48 D57:E57 D51:D52 E62:E63 D70 D62:D67 E65:E67 E69:E70 E72:E74" xr:uid="{93F45479-D444-440C-B77A-2A57AC69E0D8}">
      <formula1>-1000000000</formula1>
      <formula2>1000000000</formula2>
    </dataValidation>
    <dataValidation type="decimal" allowBlank="1" showInputMessage="1" showErrorMessage="1" errorTitle="Standard" error="Bitte geben Sie einen Zahlenwert &gt;=0 ein!" sqref="C19:F19" xr:uid="{1115688D-5459-4CFA-ACD6-E3FEE7668F8C}">
      <formula1>0</formula1>
      <formula2>1000000000000</formula2>
    </dataValidation>
    <dataValidation allowBlank="1" showInputMessage="1" showErrorMessage="1" errorTitle="Standard" error="Bitte geben Sie einen Zahlenwert ein!" sqref="D53" xr:uid="{7A47F3EE-6881-4514-A1D2-44511E7BE49F}"/>
    <dataValidation allowBlank="1" showInputMessage="1" showErrorMessage="1" promptTitle="WACC-Produktion" prompt="Vgl. Weisung ElCom" sqref="E14" xr:uid="{9AA50EF2-6460-4308-8630-5CA163DA7880}"/>
    <dataValidation type="date" allowBlank="1" showErrorMessage="1" errorTitle="Datum" error="Bitte geben Sie ein Datum ein!" promptTitle="Energietarifperiode:" prompt="Eingabe des Tarifjahres" sqref="C11" xr:uid="{5CAE9B47-223F-48B1-B176-4018D91D8499}">
      <formula1>36526</formula1>
      <formula2>55153</formula2>
    </dataValidation>
    <dataValidation type="date" errorStyle="warning" allowBlank="1" showInputMessage="1" showErrorMessage="1" error="Bitte überprügen Sie die Eingabe! Geben Sie bitte ein gültiges Datum ein (TT.MM.JJJJ)" sqref="C42" xr:uid="{2DDDB75E-2ECC-407C-A2B9-4898D64AD9CA}">
      <formula1>1</formula1>
      <formula2>55153</formula2>
    </dataValidation>
    <dataValidation type="decimal" allowBlank="1" showInputMessage="1" showErrorMessage="1" errorTitle="Standard" error="Bitte geben Sie einen Zahlenwert ein!" sqref="D34 D32" xr:uid="{CBA5CE3D-CCE4-47E6-BE47-6F4419ECA4F3}">
      <formula1>-1000000000000</formula1>
      <formula2>1000000000000</formula2>
    </dataValidation>
    <dataValidation type="decimal" allowBlank="1" showInputMessage="1" showErrorMessage="1" errorTitle="Standard" error="Bitte geben Sie einen Zahlenwert &gt;0 ein!" sqref="E49:E50 E43:E44 E38:E40 C29:F29" xr:uid="{B096FC0F-C05F-43A8-8ADF-6AC01C56492B}">
      <formula1>0</formula1>
      <formula2>1000000000000</formula2>
    </dataValidation>
    <dataValidation allowBlank="1" showInputMessage="1" showErrorMessage="1" prompt="Tarifneutrale Unterdeckungs-Ausbuchung erfolgt mit + " sqref="M51" xr:uid="{A91AB5E7-CC80-49AE-BF32-2A02FB08196F}"/>
    <dataValidation type="decimal" allowBlank="1" showInputMessage="1" showErrorMessage="1" errorTitle="Standard" error="Bitte geben Sie einen Zahlenwert ein!" prompt="Tarifneutrale Unterdeckungs-Ausbuchung erfolgt mit + " sqref="D46:D47" xr:uid="{4D2C1145-3751-4277-B356-533E086EB352}">
      <formula1>-1000000000</formula1>
      <formula2>1000000000</formula2>
    </dataValidation>
    <dataValidation type="date" allowBlank="1" showErrorMessage="1" errorTitle="Datum" error="Bitte geben Sie ein Datum ein!" prompt="_x000a_" sqref="C12 E12" xr:uid="{F76492AC-BE22-462A-9735-2F4F5AC80E71}">
      <formula1>36526</formula1>
      <formula2>55153</formula2>
    </dataValidation>
    <dataValidation allowBlank="1" showInputMessage="1" showErrorMessage="1" promptTitle="möglicher Rest buchen" prompt="möglicher Rest möglich ab Tarife 2028 (DD 2026). Gilt jeweils nur für eine jährliche DD._x000a_Rest&gt;0, dann negativen Wert einfügen_x000a_Rest&lt;0, dann positiven Wert einfügen oder vollständige / teilweise tarifneutrale Ausbuchung . " sqref="F103:G103" xr:uid="{D48145A1-0D12-40E9-BA83-17F2CE2B2DC9}"/>
    <dataValidation type="decimal" allowBlank="1" showInputMessage="1" showErrorMessage="1" promptTitle="Tarifneutrale Ausbuchung" prompt="Keine negative Werte_x000a_" sqref="H87 L87 P87 P72 T72" xr:uid="{5555F58C-2825-4562-8848-D675E74CCD0D}">
      <formula1>0</formula1>
      <formula2>MAX(-G71,0)</formula2>
    </dataValidation>
    <dataValidation type="decimal" allowBlank="1" showInputMessage="1" showErrorMessage="1" errorTitle="Achtung Rundungsproblem" error="Wenn Sie den negativen Rest (Unterdeckung) ganz entfernen möchten, geben Sie bitte einen um 0,01 Rp. oder 0,005 Rp. niedrigeren Betrag ein." promptTitle="Tarifneutrale Ausbuchung" prompt="Keine negative Werte_x000a_" sqref="U72 Q87" xr:uid="{8BE3A891-ED8B-4EFD-A334-7338021DFAC4}">
      <formula1>0</formula1>
      <formula2>MAX(-R72,0)</formula2>
    </dataValidation>
    <dataValidation type="decimal" allowBlank="1" showInputMessage="1" showErrorMessage="1" errorTitle="Standard" error="Bitte geben Sie einen Zahlenwert ≥0 ein!" sqref="C22:F27 C18:D18 C30:D31" xr:uid="{07303B10-6EA4-4981-BD33-0439AD36E4B0}">
      <formula1>0</formula1>
      <formula2>1000000000000</formula2>
    </dataValidation>
    <dataValidation type="decimal" allowBlank="1" showInputMessage="1" showErrorMessage="1" errorTitle="Standard" error="Bitte geben Sie einen Zahlenwert ≤ 0 ein!" sqref="C28 E28" xr:uid="{CC2BCC17-C956-4672-8A0F-078CE3DC56AF}">
      <formula1>-1000000000000</formula1>
      <formula2>0</formula2>
    </dataValidation>
    <dataValidation type="decimal" allowBlank="1" showInputMessage="1" showErrorMessage="1" errorTitle="Standard" error="Bitte geben Sie einen Zahlenwert!" prompt="Zu übernehmender Betrag von KoRe T2025 (Formular 5.1, DD 2023)" sqref="C71 L71" xr:uid="{9C74DFC2-C87C-471E-8129-E607F16BB752}">
      <formula1>-1000000000000</formula1>
      <formula2>1000000000000</formula2>
    </dataValidation>
    <dataValidation type="decimal" allowBlank="1" showInputMessage="1" showErrorMessage="1" errorTitle="Standard" error="Bitte geben Sie einen Zahlenwert ein!" prompt="Zu übernehmender Betrag von KoRe T2025 (Formular 5.1, DD 2023)" sqref="D71 H71" xr:uid="{06843179-5B36-4785-A46D-554E3F04B086}">
      <formula1>-1000000000000</formula1>
      <formula2>1000000000000</formula2>
    </dataValidation>
  </dataValidations>
  <pageMargins left="0.39370078740157483" right="0.19685039370078741" top="0.59055118110236227" bottom="0.47244094488188981" header="0.31496062992125984" footer="0.23622047244094491"/>
  <pageSetup paperSize="8" scale="43" orientation="landscape" r:id="rId1"/>
  <headerFooter scaleWithDoc="0">
    <oddHeader>&amp;C&amp;A; &amp;D</oddHeader>
    <oddFooter>&amp;LNachkalkulation Deckungsdifferenzen Energie&amp;RSeite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Wegleitung</vt:lpstr>
      <vt:lpstr> - </vt:lpstr>
      <vt:lpstr>Anhang Weisung DD Netz</vt:lpstr>
      <vt:lpstr>-</vt:lpstr>
      <vt:lpstr>Anhang Weisung DD Energie</vt:lpstr>
      <vt:lpstr>'Anhang Weisung DD Energie'!Zone_d_impression</vt:lpstr>
      <vt:lpstr>'Anhang Weisung DD Netz'!Zone_d_impression</vt:lpstr>
      <vt:lpstr>Wegleitung!Zone_d_impression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Andrist Corinne ElCom</dc:creator>
  <cp:lastModifiedBy>Andrist Corinne ElCom</cp:lastModifiedBy>
  <cp:lastPrinted>2024-04-17T07:10:03Z</cp:lastPrinted>
  <dcterms:created xsi:type="dcterms:W3CDTF">2023-04-03T10:04:54Z</dcterms:created>
  <dcterms:modified xsi:type="dcterms:W3CDTF">2025-01-16T14:30:59Z</dcterms:modified>
</cp:coreProperties>
</file>