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9.xml" ContentType="application/vnd.openxmlformats-officedocument.drawing+xml"/>
  <Override PartName="/xl/ctrlProps/ctrlProp71.xml" ContentType="application/vnd.ms-excel.controlproperties+xml"/>
  <Override PartName="/xl/drawings/drawing10.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11.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14.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95.xml" ContentType="application/vnd.ms-excel.controlproperties+xml"/>
  <Override PartName="/xl/ctrlProps/ctrlProp96.xml" ContentType="application/vnd.ms-excel.controlproperties+xml"/>
  <Override PartName="/xl/drawings/drawing22.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23.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24.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25.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26.xml" ContentType="application/vnd.openxmlformats-officedocument.drawing+xml"/>
  <Override PartName="/xl/ctrlProps/ctrlProp111.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adb.intra.admin.ch\Userhome$\All\config\Desktop\zum Hochladen\"/>
    </mc:Choice>
  </mc:AlternateContent>
  <bookViews>
    <workbookView xWindow="0" yWindow="0" windowWidth="15300" windowHeight="7155" tabRatio="938"/>
  </bookViews>
  <sheets>
    <sheet name="Navigation" sheetId="1" r:id="rId1"/>
    <sheet name="Kontaktdaten" sheetId="2" r:id="rId2"/>
    <sheet name="Netzstruktur" sheetId="3" r:id="rId3"/>
    <sheet name="Sunshine-Regulierung" sheetId="29" r:id="rId4"/>
    <sheet name="Übersicht Anlagen" sheetId="4" r:id="rId5"/>
    <sheet name="Anlagespiegel historisch" sheetId="5" r:id="rId6"/>
    <sheet name="Anlagespiegel synthetisch" sheetId="6" r:id="rId7"/>
    <sheet name="Anlagenwerte" sheetId="7" r:id="rId8"/>
    <sheet name="Anschlussbeiträge" sheetId="8" r:id="rId9"/>
    <sheet name="Allgemeine Angaben" sheetId="9" r:id="rId10"/>
    <sheet name="Deckungsdifferenzen Netz" sheetId="25" r:id="rId11"/>
    <sheet name="Kostenrechnung" sheetId="10" r:id="rId12"/>
    <sheet name="Aufwandsübersicht" sheetId="22" r:id="rId13"/>
    <sheet name="Kommentare" sheetId="12" r:id="rId14"/>
    <sheet name="Kostenstellenrechnung" sheetId="13" r:id="rId15"/>
    <sheet name="Nettoumlaufvermögen" sheetId="14" r:id="rId16"/>
    <sheet name="Eingabe Tarifstruktur" sheetId="15" r:id="rId17"/>
    <sheet name="Erlöse Netznutzungsentgelte" sheetId="16" r:id="rId18"/>
    <sheet name="Eingabe IST-Tarifstruktur" sheetId="32" r:id="rId19"/>
    <sheet name="IST-Erlöse Netznutzungsentgelte" sheetId="33" r:id="rId20"/>
    <sheet name="Deckungsdifferenzen Energie" sheetId="26" r:id="rId21"/>
    <sheet name="IST-Erlöse Energie" sheetId="34" r:id="rId22"/>
    <sheet name="Gestehungskosten" sheetId="23" r:id="rId23"/>
    <sheet name="Erlöse Energie" sheetId="24" r:id="rId24"/>
    <sheet name="Grosswasserkraft" sheetId="30" r:id="rId25"/>
    <sheet name="Art. 6 Abs. 5bis StromVG" sheetId="31" r:id="rId26"/>
    <sheet name="Rückmeldungen" sheetId="18" r:id="rId27"/>
    <sheet name="Versand an ElCom" sheetId="19" r:id="rId28"/>
    <sheet name="Stammdaten" sheetId="20" r:id="rId29"/>
    <sheet name="Deckungsdifferenzen" sheetId="27" state="hidden" r:id="rId30"/>
  </sheets>
  <definedNames>
    <definedName name="_xlnm.Print_Area" localSheetId="9">'Allgemeine Angaben'!$A$1:$R$53</definedName>
    <definedName name="_xlnm.Print_Area" localSheetId="7">Anlagenwerte!$A$1:$M$46</definedName>
    <definedName name="_xlnm.Print_Area" localSheetId="5">'Anlagespiegel historisch'!$A$1:$O$104</definedName>
    <definedName name="_xlnm.Print_Area" localSheetId="6">'Anlagespiegel synthetisch'!$A$1:$K$112</definedName>
    <definedName name="_xlnm.Print_Area" localSheetId="8">Anschlussbeiträge!$A$1:$L$43</definedName>
    <definedName name="_xlnm.Print_Area" localSheetId="25">'Art. 6 Abs. 5bis StromVG'!$A$1:$H$54</definedName>
    <definedName name="_xlnm.Print_Area" localSheetId="12">Aufwandsübersicht!$A$1:$K$95</definedName>
    <definedName name="_xlnm.Print_Area" localSheetId="20">'Deckungsdifferenzen Energie'!$A$1:$L$74</definedName>
    <definedName name="_xlnm.Print_Area" localSheetId="10">'Deckungsdifferenzen Netz'!$A$1:$AH$96</definedName>
    <definedName name="_xlnm.Print_Area" localSheetId="18">'Eingabe IST-Tarifstruktur'!$A$1:$I$38</definedName>
    <definedName name="_xlnm.Print_Area" localSheetId="16">'Eingabe Tarifstruktur'!$A$1:$I$38</definedName>
    <definedName name="_xlnm.Print_Area" localSheetId="23">'Erlöse Energie'!$A$1:$AU$84</definedName>
    <definedName name="_xlnm.Print_Area" localSheetId="17">'Erlöse Netznutzungsentgelte'!$A$1:$DK$85</definedName>
    <definedName name="_xlnm.Print_Area" localSheetId="22">Gestehungskosten!$A$1:$K$109</definedName>
    <definedName name="_xlnm.Print_Area" localSheetId="24">Grosswasserkraft!$A$1:$AJ$57</definedName>
    <definedName name="_xlnm.Print_Area" localSheetId="21">'IST-Erlöse Energie'!$A$1:$AU$84</definedName>
    <definedName name="_xlnm.Print_Area" localSheetId="19">'IST-Erlöse Netznutzungsentgelte'!$A$1:$DK$85</definedName>
    <definedName name="_xlnm.Print_Area" localSheetId="13">Kommentare!$A$1:$I$45</definedName>
    <definedName name="_xlnm.Print_Area" localSheetId="1">Kontaktdaten!$A$1:$K$103</definedName>
    <definedName name="_xlnm.Print_Area" localSheetId="11">Kostenrechnung!$A$1:$S$94</definedName>
    <definedName name="_xlnm.Print_Area" localSheetId="14">Kostenstellenrechnung!$A$1:$N$59</definedName>
    <definedName name="_xlnm.Print_Area" localSheetId="0">Navigation!$A$1:$N$59</definedName>
    <definedName name="_xlnm.Print_Area" localSheetId="15">Nettoumlaufvermögen!$A$1:$I$43</definedName>
    <definedName name="_xlnm.Print_Area" localSheetId="2">Netzstruktur!$A$1:$Q$41</definedName>
    <definedName name="_xlnm.Print_Area" localSheetId="26">Rückmeldungen!$A$1:$E$47</definedName>
    <definedName name="_xlnm.Print_Area" localSheetId="3">'Sunshine-Regulierung'!$A$1:$H$70</definedName>
    <definedName name="_xlnm.Print_Area" localSheetId="4">'Übersicht Anlagen'!$A$1:$R$86</definedName>
    <definedName name="_xlnm.Print_Area" localSheetId="27">'Versand an ElCom'!$A$1:$K$46</definedName>
    <definedName name="_xlnm.Print_Titles" localSheetId="23">'Erlöse Energie'!$B:$C</definedName>
    <definedName name="_xlnm.Print_Titles" localSheetId="17">'Erlöse Netznutzungsentgelte'!$B:$C</definedName>
    <definedName name="_xlnm.Print_Titles" localSheetId="24">Grosswasserkraft!$B:$D</definedName>
    <definedName name="_xlnm.Print_Titles" localSheetId="21">'IST-Erlöse Energie'!$B:$C</definedName>
    <definedName name="_xlnm.Print_Titles" localSheetId="19">'IST-Erlöse Netznutzungsentgelte'!$B:$C</definedName>
    <definedName name="PLAN">Stammdaten!$B$179:$B$181</definedName>
    <definedName name="zurück_zu_den_Deckungsdifferenzen_Netz">Kommentare!$H$34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18" l="1"/>
  <c r="C44" i="18"/>
  <c r="C43" i="18"/>
  <c r="C42" i="18"/>
  <c r="C41" i="18"/>
  <c r="C40" i="18"/>
  <c r="C39" i="18"/>
  <c r="C38" i="18"/>
  <c r="C37" i="18"/>
  <c r="C36" i="18"/>
  <c r="C35" i="18"/>
  <c r="C34" i="18"/>
  <c r="C33" i="18"/>
  <c r="C32" i="18"/>
  <c r="C31" i="18"/>
  <c r="C30" i="18"/>
  <c r="C29" i="18"/>
  <c r="C28" i="18"/>
  <c r="C27" i="18"/>
  <c r="C14" i="18"/>
  <c r="C13" i="18"/>
  <c r="C12" i="18"/>
  <c r="E17" i="26" l="1"/>
  <c r="AT58" i="24"/>
  <c r="AT58" i="34"/>
  <c r="AG63" i="25"/>
  <c r="R32" i="25"/>
  <c r="L82" i="5"/>
  <c r="E35" i="3" l="1"/>
  <c r="P19" i="2" l="1"/>
  <c r="K68" i="26" l="1"/>
  <c r="E60" i="26"/>
  <c r="M35" i="13"/>
  <c r="AB54" i="25" l="1"/>
  <c r="R36" i="25"/>
  <c r="E34" i="3" l="1"/>
  <c r="AG62" i="25"/>
  <c r="K69" i="26"/>
  <c r="R40" i="9" l="1"/>
  <c r="J36" i="26"/>
  <c r="E56" i="26" l="1"/>
  <c r="B17" i="26"/>
  <c r="B37" i="14"/>
  <c r="H24" i="14"/>
  <c r="M21" i="9" l="1"/>
  <c r="M22" i="9" l="1"/>
  <c r="L86" i="6" l="1"/>
  <c r="Q39" i="9"/>
  <c r="K107" i="6" l="1"/>
  <c r="H95" i="6"/>
  <c r="N100" i="5"/>
  <c r="F49" i="4"/>
  <c r="F48" i="4"/>
  <c r="R58" i="25" l="1"/>
  <c r="B38" i="14" l="1"/>
  <c r="AG70" i="25"/>
  <c r="R85" i="10" s="1"/>
  <c r="AB49" i="25"/>
  <c r="R42" i="25"/>
  <c r="J107" i="6"/>
  <c r="H49" i="4"/>
  <c r="H48" i="4"/>
  <c r="L82" i="25" l="1"/>
  <c r="Z3" i="20" l="1"/>
  <c r="J25" i="26" l="1"/>
  <c r="K103" i="6"/>
  <c r="V91" i="6"/>
  <c r="H37" i="4"/>
  <c r="P48" i="2"/>
  <c r="M34" i="3"/>
  <c r="K34" i="3"/>
  <c r="M38" i="26" s="1"/>
  <c r="L36" i="26" s="1"/>
  <c r="I34" i="3"/>
  <c r="E37" i="13"/>
  <c r="F22" i="13"/>
  <c r="F44" i="13" s="1"/>
  <c r="G22" i="13"/>
  <c r="G44" i="13" s="1"/>
  <c r="H22" i="13"/>
  <c r="H44" i="13" s="1"/>
  <c r="I22" i="13"/>
  <c r="I44" i="13" s="1"/>
  <c r="J22" i="13"/>
  <c r="J44" i="13" s="1"/>
  <c r="K22" i="13"/>
  <c r="K44" i="13" s="1"/>
  <c r="F21" i="13"/>
  <c r="F43" i="13" s="1"/>
  <c r="G21" i="13"/>
  <c r="G43" i="13" s="1"/>
  <c r="H21" i="13"/>
  <c r="I21" i="13"/>
  <c r="I43" i="13" s="1"/>
  <c r="J21" i="13"/>
  <c r="K21" i="13"/>
  <c r="L68" i="5"/>
  <c r="F27" i="7" s="1"/>
  <c r="L54" i="5"/>
  <c r="L40" i="5"/>
  <c r="M40" i="5" s="1"/>
  <c r="L26" i="5"/>
  <c r="AB22" i="25"/>
  <c r="AD69" i="25"/>
  <c r="Y69" i="25"/>
  <c r="AA68" i="25"/>
  <c r="AB68" i="25" s="1"/>
  <c r="AC68" i="25" s="1"/>
  <c r="AE68" i="25" s="1"/>
  <c r="AA67" i="25"/>
  <c r="AB67" i="25" s="1"/>
  <c r="AC67" i="25" s="1"/>
  <c r="AE67" i="25" s="1"/>
  <c r="AA66" i="25"/>
  <c r="AB66" i="25" s="1"/>
  <c r="AC66" i="25" s="1"/>
  <c r="AE66" i="25" s="1"/>
  <c r="AA65" i="25"/>
  <c r="AB65" i="25" s="1"/>
  <c r="AC65" i="25" s="1"/>
  <c r="AE65" i="25" s="1"/>
  <c r="AA64" i="25"/>
  <c r="AB64" i="25" s="1"/>
  <c r="AC64" i="25" s="1"/>
  <c r="AE64" i="25" s="1"/>
  <c r="AA63" i="25"/>
  <c r="B6" i="33"/>
  <c r="B6" i="34"/>
  <c r="AR83" i="34"/>
  <c r="AR87" i="34" s="1"/>
  <c r="AP83" i="34"/>
  <c r="AP87" i="34" s="1"/>
  <c r="AN83" i="34"/>
  <c r="AN87" i="34" s="1"/>
  <c r="AL83" i="34"/>
  <c r="AJ83" i="34"/>
  <c r="AJ87" i="34" s="1"/>
  <c r="AH83" i="34"/>
  <c r="AH87" i="34" s="1"/>
  <c r="AF83" i="34"/>
  <c r="AF80" i="34" s="1"/>
  <c r="AD83" i="34"/>
  <c r="AD80" i="34" s="1"/>
  <c r="AB83" i="34"/>
  <c r="AB87" i="34" s="1"/>
  <c r="Z83" i="34"/>
  <c r="Z87" i="34" s="1"/>
  <c r="X83" i="34"/>
  <c r="X87" i="34" s="1"/>
  <c r="V83" i="34"/>
  <c r="V80" i="34" s="1"/>
  <c r="T83" i="34"/>
  <c r="T87" i="34" s="1"/>
  <c r="R83" i="34"/>
  <c r="R87" i="34" s="1"/>
  <c r="P83" i="34"/>
  <c r="P87" i="34" s="1"/>
  <c r="N83" i="34"/>
  <c r="N80" i="34" s="1"/>
  <c r="L83" i="34"/>
  <c r="L87" i="34" s="1"/>
  <c r="J83" i="34"/>
  <c r="J87" i="34" s="1"/>
  <c r="H83" i="34"/>
  <c r="H87" i="34" s="1"/>
  <c r="F83" i="34"/>
  <c r="F87" i="34" s="1"/>
  <c r="AR81" i="34"/>
  <c r="AP81" i="34"/>
  <c r="AN81" i="34"/>
  <c r="AL81" i="34"/>
  <c r="AJ81" i="34"/>
  <c r="AH81" i="34"/>
  <c r="AF81" i="34"/>
  <c r="AD81" i="34"/>
  <c r="AB81" i="34"/>
  <c r="Z81" i="34"/>
  <c r="X81" i="34"/>
  <c r="V81" i="34"/>
  <c r="T81" i="34"/>
  <c r="R81" i="34"/>
  <c r="P81" i="34"/>
  <c r="N81" i="34"/>
  <c r="L81" i="34"/>
  <c r="J81" i="34"/>
  <c r="H81" i="34"/>
  <c r="F81" i="34"/>
  <c r="AR80" i="34"/>
  <c r="AR82" i="34" s="1"/>
  <c r="D54" i="34"/>
  <c r="D52" i="34"/>
  <c r="D50" i="34"/>
  <c r="D48" i="34"/>
  <c r="D46" i="34"/>
  <c r="D44" i="34"/>
  <c r="D42" i="34"/>
  <c r="D40" i="34"/>
  <c r="D36" i="34"/>
  <c r="DH83" i="33"/>
  <c r="DH80" i="33" s="1"/>
  <c r="DH85" i="33" s="1"/>
  <c r="DF83" i="33"/>
  <c r="DF87" i="33" s="1"/>
  <c r="DD83" i="33"/>
  <c r="DD80" i="33" s="1"/>
  <c r="DB83" i="33"/>
  <c r="DB80" i="33" s="1"/>
  <c r="DB85" i="33" s="1"/>
  <c r="CZ83" i="33"/>
  <c r="CZ80" i="33" s="1"/>
  <c r="CX83" i="33"/>
  <c r="CX87" i="33" s="1"/>
  <c r="CV83" i="33"/>
  <c r="CV80" i="33" s="1"/>
  <c r="CV85" i="33" s="1"/>
  <c r="CT83" i="33"/>
  <c r="CR83" i="33"/>
  <c r="CR87" i="33" s="1"/>
  <c r="CP83" i="33"/>
  <c r="CP87" i="33" s="1"/>
  <c r="CN83" i="33"/>
  <c r="CN80" i="33" s="1"/>
  <c r="CL83" i="33"/>
  <c r="CJ83" i="33"/>
  <c r="CJ80" i="33" s="1"/>
  <c r="CH83" i="33"/>
  <c r="CH80" i="33" s="1"/>
  <c r="CF83" i="33"/>
  <c r="CF80" i="33" s="1"/>
  <c r="CD83" i="33"/>
  <c r="CB83" i="33"/>
  <c r="CB87" i="33" s="1"/>
  <c r="BZ83" i="33"/>
  <c r="BZ80" i="33" s="1"/>
  <c r="BX83" i="33"/>
  <c r="BX87" i="33" s="1"/>
  <c r="BV83" i="33"/>
  <c r="BT83" i="33"/>
  <c r="BR83" i="33"/>
  <c r="BR87" i="33" s="1"/>
  <c r="BP83" i="33"/>
  <c r="BP87" i="33" s="1"/>
  <c r="BN83" i="33"/>
  <c r="BN87" i="33" s="1"/>
  <c r="BL83" i="33"/>
  <c r="BL80" i="33" s="1"/>
  <c r="BL85" i="33" s="1"/>
  <c r="BJ83" i="33"/>
  <c r="BJ87" i="33" s="1"/>
  <c r="BH83" i="33"/>
  <c r="BH87" i="33" s="1"/>
  <c r="BF83" i="33"/>
  <c r="BF87" i="33" s="1"/>
  <c r="BD83" i="33"/>
  <c r="BD80" i="33" s="1"/>
  <c r="BD85" i="33" s="1"/>
  <c r="BB83" i="33"/>
  <c r="BB80" i="33" s="1"/>
  <c r="AZ83" i="33"/>
  <c r="AZ87" i="33" s="1"/>
  <c r="AX83" i="33"/>
  <c r="AX87" i="33" s="1"/>
  <c r="AV83" i="33"/>
  <c r="AV87" i="33" s="1"/>
  <c r="AT83" i="33"/>
  <c r="AT80" i="33" s="1"/>
  <c r="AR83" i="33"/>
  <c r="AR87" i="33" s="1"/>
  <c r="AP83" i="33"/>
  <c r="AP80" i="33" s="1"/>
  <c r="AN83" i="33"/>
  <c r="AL83" i="33"/>
  <c r="AL87" i="33" s="1"/>
  <c r="AJ83" i="33"/>
  <c r="AJ87" i="33" s="1"/>
  <c r="AH83" i="33"/>
  <c r="AH80" i="33" s="1"/>
  <c r="AF83" i="33"/>
  <c r="AF80" i="33" s="1"/>
  <c r="AF85" i="33" s="1"/>
  <c r="AD83" i="33"/>
  <c r="AD87" i="33" s="1"/>
  <c r="AB83" i="33"/>
  <c r="AB87" i="33" s="1"/>
  <c r="Z83" i="33"/>
  <c r="Z87" i="33" s="1"/>
  <c r="X83" i="33"/>
  <c r="X80" i="33" s="1"/>
  <c r="V83" i="33"/>
  <c r="V80" i="33" s="1"/>
  <c r="T83" i="33"/>
  <c r="T87" i="33" s="1"/>
  <c r="R83" i="33"/>
  <c r="R87" i="33" s="1"/>
  <c r="P83" i="33"/>
  <c r="N83" i="33"/>
  <c r="N80" i="33" s="1"/>
  <c r="L83" i="33"/>
  <c r="L87" i="33" s="1"/>
  <c r="J83" i="33"/>
  <c r="J80" i="33" s="1"/>
  <c r="H83" i="33"/>
  <c r="H80" i="33" s="1"/>
  <c r="F83" i="33"/>
  <c r="DH81" i="33"/>
  <c r="DF81" i="33"/>
  <c r="DD81" i="33"/>
  <c r="DB81" i="33"/>
  <c r="CZ81" i="33"/>
  <c r="CX81" i="33"/>
  <c r="CV81" i="33"/>
  <c r="CT81" i="33"/>
  <c r="CR81" i="33"/>
  <c r="CP81" i="33"/>
  <c r="CN81" i="33"/>
  <c r="CL81" i="33"/>
  <c r="CJ81" i="33"/>
  <c r="CH81" i="33"/>
  <c r="CF81" i="33"/>
  <c r="CD81" i="33"/>
  <c r="CB81" i="33"/>
  <c r="BZ81" i="33"/>
  <c r="BX81" i="33"/>
  <c r="BV81" i="33"/>
  <c r="BT81" i="33"/>
  <c r="BR81" i="33"/>
  <c r="BP81" i="33"/>
  <c r="BN81" i="33"/>
  <c r="BL81" i="33"/>
  <c r="BJ81" i="33"/>
  <c r="BH81" i="33"/>
  <c r="BF81" i="33"/>
  <c r="BD81" i="33"/>
  <c r="BB81" i="33"/>
  <c r="AZ81" i="33"/>
  <c r="AX81" i="33"/>
  <c r="AV81" i="33"/>
  <c r="AT81" i="33"/>
  <c r="AR81" i="33"/>
  <c r="AP81" i="33"/>
  <c r="AN81" i="33"/>
  <c r="AL81" i="33"/>
  <c r="AJ81" i="33"/>
  <c r="AH81" i="33"/>
  <c r="AF81" i="33"/>
  <c r="AD81" i="33"/>
  <c r="AB81" i="33"/>
  <c r="Z81" i="33"/>
  <c r="X81" i="33"/>
  <c r="V81" i="33"/>
  <c r="T81" i="33"/>
  <c r="R81" i="33"/>
  <c r="P81" i="33"/>
  <c r="N81" i="33"/>
  <c r="L81" i="33"/>
  <c r="J81" i="33"/>
  <c r="H81" i="33"/>
  <c r="F81" i="33"/>
  <c r="BT80" i="33"/>
  <c r="BT85" i="33" s="1"/>
  <c r="D54" i="33"/>
  <c r="D52" i="33"/>
  <c r="D50" i="33"/>
  <c r="D48" i="33"/>
  <c r="D46" i="33"/>
  <c r="D44" i="33"/>
  <c r="D42" i="33"/>
  <c r="D40" i="33"/>
  <c r="D38" i="33"/>
  <c r="D36" i="33"/>
  <c r="B6" i="32"/>
  <c r="F18" i="25"/>
  <c r="G40" i="13"/>
  <c r="H40" i="13"/>
  <c r="I40" i="13"/>
  <c r="J40" i="13"/>
  <c r="K40" i="13"/>
  <c r="G41" i="13"/>
  <c r="H41" i="13"/>
  <c r="I41" i="13"/>
  <c r="J41" i="13"/>
  <c r="K41" i="13"/>
  <c r="G42" i="13"/>
  <c r="H42" i="13"/>
  <c r="I42" i="13"/>
  <c r="J42" i="13"/>
  <c r="K42" i="13"/>
  <c r="G45" i="13"/>
  <c r="H45" i="13"/>
  <c r="I45" i="13"/>
  <c r="J45" i="13"/>
  <c r="K45" i="13"/>
  <c r="G46" i="13"/>
  <c r="H46" i="13"/>
  <c r="I46" i="13"/>
  <c r="J46" i="13"/>
  <c r="K46" i="13"/>
  <c r="G47" i="13"/>
  <c r="H47" i="13"/>
  <c r="I47" i="13"/>
  <c r="J47" i="13"/>
  <c r="K47" i="13"/>
  <c r="G51" i="13"/>
  <c r="H51" i="13"/>
  <c r="I51" i="13"/>
  <c r="J51" i="13"/>
  <c r="K51" i="13"/>
  <c r="G52" i="13"/>
  <c r="H52" i="13"/>
  <c r="I52" i="13"/>
  <c r="J52" i="13"/>
  <c r="K52" i="13"/>
  <c r="F40" i="13"/>
  <c r="F41" i="13"/>
  <c r="F42" i="13"/>
  <c r="F45" i="13"/>
  <c r="F46" i="13"/>
  <c r="F47" i="13"/>
  <c r="F51" i="13"/>
  <c r="F52" i="13"/>
  <c r="P80" i="10"/>
  <c r="O80" i="10"/>
  <c r="M80" i="10"/>
  <c r="L80" i="10"/>
  <c r="K80" i="10"/>
  <c r="J80" i="10"/>
  <c r="I80" i="10"/>
  <c r="H80" i="10"/>
  <c r="G80" i="10"/>
  <c r="E83" i="10"/>
  <c r="F83" i="10"/>
  <c r="D83" i="10" s="1"/>
  <c r="N82" i="25"/>
  <c r="M82" i="25"/>
  <c r="K82" i="25"/>
  <c r="J82" i="25"/>
  <c r="I82" i="25"/>
  <c r="H82" i="25"/>
  <c r="G82" i="25"/>
  <c r="E85" i="25"/>
  <c r="F85" i="25"/>
  <c r="D85" i="25" s="1"/>
  <c r="B6" i="14"/>
  <c r="G77" i="4"/>
  <c r="O34" i="3"/>
  <c r="G18" i="3"/>
  <c r="B29" i="2"/>
  <c r="B27" i="2"/>
  <c r="E18" i="3"/>
  <c r="E16" i="30"/>
  <c r="D26" i="30"/>
  <c r="D27" i="30"/>
  <c r="D28" i="30"/>
  <c r="D25" i="30"/>
  <c r="B4056" i="19"/>
  <c r="C4056" i="19"/>
  <c r="B4057" i="19"/>
  <c r="C4057" i="19"/>
  <c r="B4058" i="19"/>
  <c r="C4058" i="19"/>
  <c r="B4059" i="19"/>
  <c r="C4059" i="19"/>
  <c r="B4060" i="19"/>
  <c r="C4060" i="19"/>
  <c r="B4061" i="19"/>
  <c r="C4061" i="19"/>
  <c r="B4062" i="19"/>
  <c r="C4062" i="19"/>
  <c r="B4063" i="19"/>
  <c r="C4063" i="19"/>
  <c r="B4064" i="19"/>
  <c r="C4064" i="19"/>
  <c r="B4065" i="19"/>
  <c r="C4065" i="19"/>
  <c r="B4066" i="19"/>
  <c r="C4066" i="19"/>
  <c r="B4067" i="19"/>
  <c r="C4067" i="19"/>
  <c r="B4068" i="19"/>
  <c r="C4068" i="19"/>
  <c r="B4069" i="19"/>
  <c r="C4069" i="19"/>
  <c r="B4070" i="19"/>
  <c r="C4070" i="19"/>
  <c r="B4071" i="19"/>
  <c r="C4071" i="19"/>
  <c r="B4072" i="19"/>
  <c r="C4072" i="19"/>
  <c r="B4073" i="19"/>
  <c r="C4073" i="19"/>
  <c r="B4074" i="19"/>
  <c r="C4074" i="19"/>
  <c r="B4075" i="19"/>
  <c r="C4075" i="19"/>
  <c r="B4076" i="19"/>
  <c r="C4076" i="19"/>
  <c r="B4077" i="19"/>
  <c r="C4077" i="19"/>
  <c r="B4078" i="19"/>
  <c r="C4078" i="19"/>
  <c r="B4079" i="19"/>
  <c r="C4079" i="19"/>
  <c r="B4080" i="19"/>
  <c r="C4080" i="19"/>
  <c r="B4081" i="19"/>
  <c r="C4081" i="19"/>
  <c r="B4082" i="19"/>
  <c r="C4082" i="19"/>
  <c r="B4083" i="19"/>
  <c r="C4083" i="19"/>
  <c r="B4084" i="19"/>
  <c r="C4084" i="19"/>
  <c r="B4085" i="19"/>
  <c r="C4085" i="19"/>
  <c r="B4086" i="19"/>
  <c r="C4086" i="19"/>
  <c r="B4087" i="19"/>
  <c r="C4087" i="19"/>
  <c r="B4088" i="19"/>
  <c r="C4088" i="19"/>
  <c r="B4089" i="19"/>
  <c r="C4089" i="19"/>
  <c r="B4090" i="19"/>
  <c r="C4090" i="19"/>
  <c r="B4091" i="19"/>
  <c r="C4091" i="19"/>
  <c r="B4092" i="19"/>
  <c r="C4092" i="19"/>
  <c r="B4093" i="19"/>
  <c r="C4093" i="19"/>
  <c r="B4094" i="19"/>
  <c r="C4094" i="19"/>
  <c r="B4095" i="19"/>
  <c r="C4095" i="19"/>
  <c r="B4096" i="19"/>
  <c r="C4096" i="19"/>
  <c r="B4097" i="19"/>
  <c r="C4097" i="19"/>
  <c r="B4098" i="19"/>
  <c r="C4098" i="19"/>
  <c r="B4099" i="19"/>
  <c r="C4099" i="19"/>
  <c r="B4100" i="19"/>
  <c r="C4100" i="19"/>
  <c r="B4101" i="19"/>
  <c r="C4101" i="19"/>
  <c r="B4102" i="19"/>
  <c r="C4102" i="19"/>
  <c r="B4103" i="19"/>
  <c r="C4103" i="19"/>
  <c r="B4104" i="19"/>
  <c r="C4104" i="19"/>
  <c r="B4105" i="19"/>
  <c r="C4105" i="19"/>
  <c r="B4106" i="19"/>
  <c r="C4106" i="19"/>
  <c r="B4107" i="19"/>
  <c r="C4107" i="19"/>
  <c r="B4108" i="19"/>
  <c r="C4108" i="19"/>
  <c r="B4109" i="19"/>
  <c r="C4109" i="19"/>
  <c r="B4110" i="19"/>
  <c r="C4110" i="19"/>
  <c r="B4111" i="19"/>
  <c r="C4111" i="19"/>
  <c r="B4112" i="19"/>
  <c r="C4112" i="19"/>
  <c r="B4113" i="19"/>
  <c r="C4113" i="19"/>
  <c r="B4114" i="19"/>
  <c r="C4114" i="19"/>
  <c r="B4115" i="19"/>
  <c r="C4115" i="19"/>
  <c r="B4116" i="19"/>
  <c r="C4116" i="19"/>
  <c r="B4117" i="19"/>
  <c r="C4117" i="19"/>
  <c r="B4118" i="19"/>
  <c r="C4118" i="19"/>
  <c r="B4119" i="19"/>
  <c r="C4119" i="19"/>
  <c r="B4120" i="19"/>
  <c r="C4120" i="19"/>
  <c r="B4121" i="19"/>
  <c r="C4121" i="19"/>
  <c r="B4122" i="19"/>
  <c r="C4122" i="19"/>
  <c r="B4123" i="19"/>
  <c r="C4123" i="19"/>
  <c r="B4124" i="19"/>
  <c r="C4124" i="19"/>
  <c r="B4125" i="19"/>
  <c r="C4125" i="19"/>
  <c r="B4126" i="19"/>
  <c r="C4126" i="19"/>
  <c r="B4127" i="19"/>
  <c r="C4127" i="19"/>
  <c r="B4128" i="19"/>
  <c r="C4128" i="19"/>
  <c r="B4129" i="19"/>
  <c r="C4129" i="19"/>
  <c r="B4130" i="19"/>
  <c r="C4130" i="19"/>
  <c r="B4131" i="19"/>
  <c r="C4131" i="19"/>
  <c r="B4132" i="19"/>
  <c r="C4132" i="19"/>
  <c r="B4133" i="19"/>
  <c r="C4133" i="19"/>
  <c r="B4134" i="19"/>
  <c r="C4134" i="19"/>
  <c r="B4135" i="19"/>
  <c r="C4135" i="19"/>
  <c r="B4136" i="19"/>
  <c r="C4136" i="19"/>
  <c r="B4137" i="19"/>
  <c r="C4137" i="19"/>
  <c r="B4138" i="19"/>
  <c r="C4138" i="19"/>
  <c r="B4139" i="19"/>
  <c r="C4139" i="19"/>
  <c r="B4140" i="19"/>
  <c r="C4140" i="19"/>
  <c r="B4141" i="19"/>
  <c r="C4141" i="19"/>
  <c r="B4142" i="19"/>
  <c r="C4142" i="19"/>
  <c r="B4143" i="19"/>
  <c r="C4143" i="19"/>
  <c r="B4144" i="19"/>
  <c r="C4144" i="19"/>
  <c r="B4145" i="19"/>
  <c r="C4145" i="19"/>
  <c r="B4146" i="19"/>
  <c r="C4146" i="19"/>
  <c r="B4147" i="19"/>
  <c r="C4147" i="19"/>
  <c r="B4148" i="19"/>
  <c r="C4148" i="19"/>
  <c r="B4149" i="19"/>
  <c r="C4149" i="19"/>
  <c r="B4150" i="19"/>
  <c r="C4150" i="19"/>
  <c r="B4151" i="19"/>
  <c r="C4151" i="19"/>
  <c r="B4152" i="19"/>
  <c r="C4152" i="19"/>
  <c r="B4153" i="19"/>
  <c r="C4153" i="19"/>
  <c r="B6" i="31"/>
  <c r="D49" i="31"/>
  <c r="C49" i="31"/>
  <c r="E48" i="31"/>
  <c r="E47" i="31"/>
  <c r="E46" i="31"/>
  <c r="E45" i="31"/>
  <c r="E44" i="31"/>
  <c r="E43" i="31"/>
  <c r="E42" i="31"/>
  <c r="E41" i="31"/>
  <c r="E40" i="31"/>
  <c r="E39" i="31"/>
  <c r="E38" i="31"/>
  <c r="E37" i="31"/>
  <c r="E36" i="31"/>
  <c r="E35" i="31"/>
  <c r="E34" i="31"/>
  <c r="D27" i="31"/>
  <c r="C27" i="31"/>
  <c r="E27" i="31" s="1"/>
  <c r="E26" i="31"/>
  <c r="B26" i="31"/>
  <c r="E25" i="31"/>
  <c r="B25" i="31"/>
  <c r="E24" i="31"/>
  <c r="B24" i="31"/>
  <c r="E23" i="31"/>
  <c r="B23" i="31"/>
  <c r="E22" i="31"/>
  <c r="B22" i="31"/>
  <c r="D20" i="31"/>
  <c r="C20" i="31"/>
  <c r="E19" i="31"/>
  <c r="E18" i="31"/>
  <c r="E17" i="31"/>
  <c r="E16" i="31"/>
  <c r="E15" i="31"/>
  <c r="DH83" i="16"/>
  <c r="DH80" i="16" s="1"/>
  <c r="DH85" i="16" s="1"/>
  <c r="DF83" i="16"/>
  <c r="DF87" i="16" s="1"/>
  <c r="DD83" i="16"/>
  <c r="DD80" i="16" s="1"/>
  <c r="DB83" i="16"/>
  <c r="CZ83" i="16"/>
  <c r="CZ87" i="16" s="1"/>
  <c r="CX83" i="16"/>
  <c r="CV83" i="16"/>
  <c r="CV87" i="16" s="1"/>
  <c r="CT83" i="16"/>
  <c r="CT87" i="16" s="1"/>
  <c r="CR83" i="16"/>
  <c r="CP83" i="16"/>
  <c r="CP80" i="16" s="1"/>
  <c r="CN83" i="16"/>
  <c r="CN87" i="16" s="1"/>
  <c r="CL83" i="16"/>
  <c r="CL80" i="16" s="1"/>
  <c r="CJ83" i="16"/>
  <c r="CH83" i="16"/>
  <c r="CH80" i="16" s="1"/>
  <c r="CF83" i="16"/>
  <c r="CF80" i="16" s="1"/>
  <c r="CF85" i="16" s="1"/>
  <c r="CD83" i="16"/>
  <c r="CD80" i="16" s="1"/>
  <c r="CB83" i="16"/>
  <c r="CB80" i="16" s="1"/>
  <c r="BZ83" i="16"/>
  <c r="BX83" i="16"/>
  <c r="BX80" i="16" s="1"/>
  <c r="BV83" i="16"/>
  <c r="BT83" i="16"/>
  <c r="BT87" i="16" s="1"/>
  <c r="BR83" i="16"/>
  <c r="BR87" i="16" s="1"/>
  <c r="BP83" i="16"/>
  <c r="BP80" i="16" s="1"/>
  <c r="BP85" i="16" s="1"/>
  <c r="BN83" i="16"/>
  <c r="BN80" i="16" s="1"/>
  <c r="BL83" i="16"/>
  <c r="BL80" i="16" s="1"/>
  <c r="BL85" i="16" s="1"/>
  <c r="BJ83" i="16"/>
  <c r="BH83" i="16"/>
  <c r="BH87" i="16" s="1"/>
  <c r="BF83" i="16"/>
  <c r="BD83" i="16"/>
  <c r="BD87" i="16" s="1"/>
  <c r="BB83" i="16"/>
  <c r="BB87" i="16" s="1"/>
  <c r="AZ83" i="16"/>
  <c r="AZ87" i="16" s="1"/>
  <c r="AX83" i="16"/>
  <c r="AV83" i="16"/>
  <c r="AV80" i="16" s="1"/>
  <c r="AT83" i="16"/>
  <c r="AT80" i="16" s="1"/>
  <c r="AR83" i="16"/>
  <c r="AR87" i="16" s="1"/>
  <c r="AP83" i="16"/>
  <c r="AP87" i="16" s="1"/>
  <c r="AN83" i="16"/>
  <c r="AN80" i="16" s="1"/>
  <c r="AN85" i="16" s="1"/>
  <c r="AL83" i="16"/>
  <c r="AL80" i="16" s="1"/>
  <c r="AJ83" i="16"/>
  <c r="AJ80" i="16" s="1"/>
  <c r="AH83" i="16"/>
  <c r="AH80" i="16" s="1"/>
  <c r="AH85" i="16" s="1"/>
  <c r="AF83" i="16"/>
  <c r="AF87" i="16" s="1"/>
  <c r="AD83" i="16"/>
  <c r="AB83" i="16"/>
  <c r="AB87" i="16" s="1"/>
  <c r="Z83" i="16"/>
  <c r="Z80" i="16" s="1"/>
  <c r="Z85" i="16" s="1"/>
  <c r="X83" i="16"/>
  <c r="X87" i="16" s="1"/>
  <c r="V83" i="16"/>
  <c r="T83" i="16"/>
  <c r="T87" i="16" s="1"/>
  <c r="R83" i="16"/>
  <c r="R87" i="16" s="1"/>
  <c r="P83" i="16"/>
  <c r="N83" i="16"/>
  <c r="L83" i="16"/>
  <c r="J83" i="16"/>
  <c r="J87" i="16" s="1"/>
  <c r="H83" i="16"/>
  <c r="H87" i="16" s="1"/>
  <c r="F83" i="16"/>
  <c r="F87" i="16" s="1"/>
  <c r="B31" i="23"/>
  <c r="I21" i="23"/>
  <c r="H21" i="23"/>
  <c r="G21" i="23"/>
  <c r="G18" i="23"/>
  <c r="H18" i="23"/>
  <c r="I18" i="23"/>
  <c r="D24" i="23"/>
  <c r="D28" i="23" s="1"/>
  <c r="D30" i="23" s="1"/>
  <c r="C24" i="23"/>
  <c r="C28" i="23" s="1"/>
  <c r="I29" i="26"/>
  <c r="H29" i="26"/>
  <c r="G29" i="26"/>
  <c r="G26" i="26"/>
  <c r="H26" i="26"/>
  <c r="I26" i="26"/>
  <c r="D32" i="26"/>
  <c r="C32" i="26"/>
  <c r="F16" i="26"/>
  <c r="B48" i="30"/>
  <c r="B51" i="30"/>
  <c r="E61" i="25"/>
  <c r="F61" i="25"/>
  <c r="D61" i="25" s="1"/>
  <c r="E62" i="25"/>
  <c r="F62" i="25"/>
  <c r="D62" i="25" s="1"/>
  <c r="H55" i="25"/>
  <c r="I55" i="25"/>
  <c r="J55" i="25"/>
  <c r="K55" i="25"/>
  <c r="L55" i="25"/>
  <c r="M55" i="25"/>
  <c r="N55" i="25"/>
  <c r="G55" i="25"/>
  <c r="E7" i="30"/>
  <c r="B25" i="30" s="1"/>
  <c r="AD37" i="30"/>
  <c r="AD40" i="30" s="1"/>
  <c r="AE37" i="30"/>
  <c r="AE40" i="30" s="1"/>
  <c r="AE45" i="30" s="1"/>
  <c r="AF37" i="30"/>
  <c r="AF40" i="30" s="1"/>
  <c r="AG37" i="30"/>
  <c r="AG40" i="30" s="1"/>
  <c r="AG45" i="30" s="1"/>
  <c r="AH37" i="30"/>
  <c r="AH40" i="30" s="1"/>
  <c r="AH45" i="30" s="1"/>
  <c r="J37" i="30"/>
  <c r="J40" i="30" s="1"/>
  <c r="J45" i="30" s="1"/>
  <c r="K37" i="30"/>
  <c r="K40" i="30" s="1"/>
  <c r="K45" i="30" s="1"/>
  <c r="L37" i="30"/>
  <c r="L40" i="30" s="1"/>
  <c r="L45" i="30" s="1"/>
  <c r="M37" i="30"/>
  <c r="M40" i="30" s="1"/>
  <c r="M45" i="30" s="1"/>
  <c r="N37" i="30"/>
  <c r="N40" i="30" s="1"/>
  <c r="O37" i="30"/>
  <c r="O40" i="30" s="1"/>
  <c r="P37" i="30"/>
  <c r="P40" i="30" s="1"/>
  <c r="P45" i="30" s="1"/>
  <c r="Q37" i="30"/>
  <c r="Q40" i="30" s="1"/>
  <c r="R37" i="30"/>
  <c r="R40" i="30" s="1"/>
  <c r="R45" i="30" s="1"/>
  <c r="S37" i="30"/>
  <c r="S40" i="30" s="1"/>
  <c r="T37" i="30"/>
  <c r="T40" i="30" s="1"/>
  <c r="U37" i="30"/>
  <c r="U40" i="30" s="1"/>
  <c r="V37" i="30"/>
  <c r="V40" i="30" s="1"/>
  <c r="V45" i="30" s="1"/>
  <c r="W37" i="30"/>
  <c r="W40" i="30" s="1"/>
  <c r="X37" i="30"/>
  <c r="X40" i="30" s="1"/>
  <c r="Y37" i="30"/>
  <c r="Y40" i="30" s="1"/>
  <c r="Y45" i="30" s="1"/>
  <c r="Z37" i="30"/>
  <c r="Z40" i="30" s="1"/>
  <c r="Z45" i="30" s="1"/>
  <c r="AA37" i="30"/>
  <c r="AA40" i="30" s="1"/>
  <c r="AA45" i="30" s="1"/>
  <c r="AB37" i="30"/>
  <c r="AB40" i="30" s="1"/>
  <c r="AC37" i="30"/>
  <c r="AC40" i="30" s="1"/>
  <c r="C15" i="26"/>
  <c r="E53" i="2"/>
  <c r="G22" i="23"/>
  <c r="G19" i="23"/>
  <c r="F29" i="30"/>
  <c r="G29" i="30"/>
  <c r="H29" i="30"/>
  <c r="I29" i="30"/>
  <c r="J29" i="30"/>
  <c r="K29" i="30"/>
  <c r="L29" i="30"/>
  <c r="M29" i="30"/>
  <c r="M42" i="30" s="1"/>
  <c r="N29" i="30"/>
  <c r="O29" i="30"/>
  <c r="P29" i="30"/>
  <c r="Q29" i="30"/>
  <c r="R29" i="30"/>
  <c r="S29" i="30"/>
  <c r="T29" i="30"/>
  <c r="U29" i="30"/>
  <c r="V29" i="30"/>
  <c r="W29" i="30"/>
  <c r="X29" i="30"/>
  <c r="Y29" i="30"/>
  <c r="Z29" i="30"/>
  <c r="AA29" i="30"/>
  <c r="AB29" i="30"/>
  <c r="AC29" i="30"/>
  <c r="AD29" i="30"/>
  <c r="AE29" i="30"/>
  <c r="AF29" i="30"/>
  <c r="AG29" i="30"/>
  <c r="AH29" i="30"/>
  <c r="E29" i="30"/>
  <c r="C57" i="26"/>
  <c r="P2" i="23"/>
  <c r="K17" i="23" s="1"/>
  <c r="F48" i="30"/>
  <c r="G30" i="26"/>
  <c r="G27" i="26"/>
  <c r="G20" i="23"/>
  <c r="G17" i="23"/>
  <c r="F24" i="23"/>
  <c r="I26" i="23" s="1"/>
  <c r="E24" i="23"/>
  <c r="E28" i="23" s="1"/>
  <c r="H22" i="23"/>
  <c r="I22" i="23"/>
  <c r="H19" i="23"/>
  <c r="I19" i="23"/>
  <c r="F32" i="26"/>
  <c r="I35" i="26" s="1"/>
  <c r="E32" i="26"/>
  <c r="B3164" i="19"/>
  <c r="C3164" i="19"/>
  <c r="B3165" i="19"/>
  <c r="C3165" i="19"/>
  <c r="B3166" i="19"/>
  <c r="C3166" i="19"/>
  <c r="B3167" i="19"/>
  <c r="C3167" i="19"/>
  <c r="B3168" i="19"/>
  <c r="C3168" i="19"/>
  <c r="B3169" i="19"/>
  <c r="C3169" i="19"/>
  <c r="B3170" i="19"/>
  <c r="C3170" i="19"/>
  <c r="B3171" i="19"/>
  <c r="C3171" i="19"/>
  <c r="B3172" i="19"/>
  <c r="C3172" i="19"/>
  <c r="B3173" i="19"/>
  <c r="C3173" i="19"/>
  <c r="B3174" i="19"/>
  <c r="C3174" i="19"/>
  <c r="B3175" i="19"/>
  <c r="C3175" i="19"/>
  <c r="B3176" i="19"/>
  <c r="C3176" i="19"/>
  <c r="B3177" i="19"/>
  <c r="C3177" i="19"/>
  <c r="B3178" i="19"/>
  <c r="C3178" i="19"/>
  <c r="B3179" i="19"/>
  <c r="C3179" i="19"/>
  <c r="B3180" i="19"/>
  <c r="C3180" i="19"/>
  <c r="B3181" i="19"/>
  <c r="C3181" i="19"/>
  <c r="B3182" i="19"/>
  <c r="C3182" i="19"/>
  <c r="B3183" i="19"/>
  <c r="C3183" i="19"/>
  <c r="B3184" i="19"/>
  <c r="C3184" i="19"/>
  <c r="B3185" i="19"/>
  <c r="C3185" i="19"/>
  <c r="B3186" i="19"/>
  <c r="C3186" i="19"/>
  <c r="B3187" i="19"/>
  <c r="C3187" i="19"/>
  <c r="B3188" i="19"/>
  <c r="C3188" i="19"/>
  <c r="B3189" i="19"/>
  <c r="C3189" i="19"/>
  <c r="B3190" i="19"/>
  <c r="C3190" i="19"/>
  <c r="B3191" i="19"/>
  <c r="C3191" i="19"/>
  <c r="B3192" i="19"/>
  <c r="C3192" i="19"/>
  <c r="B3193" i="19"/>
  <c r="C3193" i="19"/>
  <c r="B3194" i="19"/>
  <c r="C3194" i="19"/>
  <c r="B3195" i="19"/>
  <c r="C3195" i="19"/>
  <c r="B3196" i="19"/>
  <c r="C3196" i="19"/>
  <c r="B3197" i="19"/>
  <c r="C3197" i="19"/>
  <c r="B3198" i="19"/>
  <c r="C3198" i="19"/>
  <c r="B3199" i="19"/>
  <c r="C3199" i="19"/>
  <c r="B3200" i="19"/>
  <c r="C3200" i="19"/>
  <c r="B3201" i="19"/>
  <c r="C3201" i="19"/>
  <c r="B3202" i="19"/>
  <c r="C3202" i="19"/>
  <c r="B3203" i="19"/>
  <c r="C3203" i="19"/>
  <c r="B3204" i="19"/>
  <c r="C3204" i="19"/>
  <c r="B3205" i="19"/>
  <c r="C3205" i="19"/>
  <c r="B3206" i="19"/>
  <c r="C3206" i="19"/>
  <c r="B3207" i="19"/>
  <c r="C3207" i="19"/>
  <c r="B3208" i="19"/>
  <c r="C3208" i="19"/>
  <c r="B3209" i="19"/>
  <c r="C3209" i="19"/>
  <c r="B3210" i="19"/>
  <c r="C3210" i="19"/>
  <c r="B3211" i="19"/>
  <c r="C3211" i="19"/>
  <c r="B3212" i="19"/>
  <c r="C3212" i="19"/>
  <c r="B3213" i="19"/>
  <c r="C3213" i="19"/>
  <c r="B3214" i="19"/>
  <c r="C3214" i="19"/>
  <c r="B3215" i="19"/>
  <c r="C3215" i="19"/>
  <c r="B3216" i="19"/>
  <c r="C3216" i="19"/>
  <c r="B3217" i="19"/>
  <c r="C3217" i="19"/>
  <c r="B3218" i="19"/>
  <c r="C3218" i="19"/>
  <c r="B3219" i="19"/>
  <c r="C3219" i="19"/>
  <c r="B3220" i="19"/>
  <c r="C3220" i="19"/>
  <c r="B3221" i="19"/>
  <c r="C3221" i="19"/>
  <c r="B3222" i="19"/>
  <c r="C3222" i="19"/>
  <c r="B3223" i="19"/>
  <c r="C3223" i="19"/>
  <c r="B3224" i="19"/>
  <c r="C3224" i="19"/>
  <c r="B3225" i="19"/>
  <c r="C3225" i="19"/>
  <c r="B3226" i="19"/>
  <c r="C3226" i="19"/>
  <c r="B3227" i="19"/>
  <c r="C3227" i="19"/>
  <c r="B3228" i="19"/>
  <c r="C3228" i="19"/>
  <c r="B3229" i="19"/>
  <c r="C3229" i="19"/>
  <c r="B3230" i="19"/>
  <c r="C3230" i="19"/>
  <c r="B3231" i="19"/>
  <c r="C3231" i="19"/>
  <c r="B3232" i="19"/>
  <c r="C3232" i="19"/>
  <c r="B3233" i="19"/>
  <c r="C3233" i="19"/>
  <c r="B3234" i="19"/>
  <c r="C3234" i="19"/>
  <c r="B3235" i="19"/>
  <c r="C3235" i="19"/>
  <c r="B3236" i="19"/>
  <c r="C3236" i="19"/>
  <c r="B3237" i="19"/>
  <c r="C3237" i="19"/>
  <c r="B3238" i="19"/>
  <c r="C3238" i="19"/>
  <c r="B3239" i="19"/>
  <c r="C3239" i="19"/>
  <c r="B3240" i="19"/>
  <c r="C3240" i="19"/>
  <c r="B3241" i="19"/>
  <c r="C3241" i="19"/>
  <c r="B3242" i="19"/>
  <c r="C3242" i="19"/>
  <c r="B3243" i="19"/>
  <c r="C3243" i="19"/>
  <c r="B3244" i="19"/>
  <c r="C3244" i="19"/>
  <c r="B3245" i="19"/>
  <c r="C3245" i="19"/>
  <c r="B3246" i="19"/>
  <c r="C3246" i="19"/>
  <c r="B3247" i="19"/>
  <c r="C3247" i="19"/>
  <c r="B3248" i="19"/>
  <c r="C3248" i="19"/>
  <c r="B3249" i="19"/>
  <c r="C3249" i="19"/>
  <c r="B3250" i="19"/>
  <c r="C3250" i="19"/>
  <c r="B3251" i="19"/>
  <c r="C3251" i="19"/>
  <c r="B3252" i="19"/>
  <c r="C3252" i="19"/>
  <c r="B3253" i="19"/>
  <c r="C3253" i="19"/>
  <c r="B3254" i="19"/>
  <c r="C3254" i="19"/>
  <c r="B3255" i="19"/>
  <c r="C3255" i="19"/>
  <c r="B3256" i="19"/>
  <c r="C3256" i="19"/>
  <c r="B3257" i="19"/>
  <c r="C3257" i="19"/>
  <c r="B3258" i="19"/>
  <c r="C3258" i="19"/>
  <c r="B3259" i="19"/>
  <c r="C3259" i="19"/>
  <c r="B3260" i="19"/>
  <c r="C3260" i="19"/>
  <c r="B3261" i="19"/>
  <c r="C3261" i="19"/>
  <c r="B3262" i="19"/>
  <c r="C3262" i="19"/>
  <c r="B3263" i="19"/>
  <c r="C3263" i="19"/>
  <c r="B3264" i="19"/>
  <c r="C3264" i="19"/>
  <c r="B3265" i="19"/>
  <c r="C3265" i="19"/>
  <c r="B3266" i="19"/>
  <c r="C3266" i="19"/>
  <c r="B3267" i="19"/>
  <c r="C3267" i="19"/>
  <c r="B3268" i="19"/>
  <c r="C3268" i="19"/>
  <c r="B3269" i="19"/>
  <c r="C3269" i="19"/>
  <c r="B3270" i="19"/>
  <c r="C3270" i="19"/>
  <c r="B3271" i="19"/>
  <c r="C3271" i="19"/>
  <c r="B3272" i="19"/>
  <c r="C3272" i="19"/>
  <c r="B3273" i="19"/>
  <c r="C3273" i="19"/>
  <c r="B3274" i="19"/>
  <c r="C3274" i="19"/>
  <c r="B3275" i="19"/>
  <c r="C3275" i="19"/>
  <c r="B3276" i="19"/>
  <c r="C3276" i="19"/>
  <c r="B3277" i="19"/>
  <c r="C3277" i="19"/>
  <c r="B3278" i="19"/>
  <c r="C3278" i="19"/>
  <c r="B3279" i="19"/>
  <c r="C3279" i="19"/>
  <c r="B3280" i="19"/>
  <c r="C3280" i="19"/>
  <c r="B3281" i="19"/>
  <c r="C3281" i="19"/>
  <c r="B3282" i="19"/>
  <c r="C3282" i="19"/>
  <c r="B3283" i="19"/>
  <c r="C3283" i="19"/>
  <c r="B3284" i="19"/>
  <c r="C3284" i="19"/>
  <c r="B3285" i="19"/>
  <c r="C3285" i="19"/>
  <c r="B3286" i="19"/>
  <c r="C3286" i="19"/>
  <c r="B3287" i="19"/>
  <c r="C3287" i="19"/>
  <c r="B3288" i="19"/>
  <c r="C3288" i="19"/>
  <c r="B3289" i="19"/>
  <c r="C3289" i="19"/>
  <c r="B3290" i="19"/>
  <c r="C3290" i="19"/>
  <c r="B3291" i="19"/>
  <c r="C3291" i="19"/>
  <c r="B3292" i="19"/>
  <c r="C3292" i="19"/>
  <c r="B3293" i="19"/>
  <c r="C3293" i="19"/>
  <c r="B3294" i="19"/>
  <c r="C3294" i="19"/>
  <c r="B3295" i="19"/>
  <c r="C3295" i="19"/>
  <c r="B3296" i="19"/>
  <c r="C3296" i="19"/>
  <c r="B3297" i="19"/>
  <c r="C3297" i="19"/>
  <c r="B3298" i="19"/>
  <c r="C3298" i="19"/>
  <c r="B3299" i="19"/>
  <c r="C3299" i="19"/>
  <c r="B3300" i="19"/>
  <c r="C3300" i="19"/>
  <c r="B3301" i="19"/>
  <c r="C3301" i="19"/>
  <c r="B3302" i="19"/>
  <c r="C3302" i="19"/>
  <c r="B3303" i="19"/>
  <c r="C3303" i="19"/>
  <c r="B3304" i="19"/>
  <c r="C3304" i="19"/>
  <c r="B3305" i="19"/>
  <c r="C3305" i="19"/>
  <c r="B3306" i="19"/>
  <c r="C3306" i="19"/>
  <c r="B3307" i="19"/>
  <c r="C3307" i="19"/>
  <c r="B3308" i="19"/>
  <c r="C3308" i="19"/>
  <c r="B3309" i="19"/>
  <c r="C3309" i="19"/>
  <c r="B3310" i="19"/>
  <c r="C3310" i="19"/>
  <c r="B3311" i="19"/>
  <c r="C3311" i="19"/>
  <c r="B3312" i="19"/>
  <c r="C3312" i="19"/>
  <c r="B3313" i="19"/>
  <c r="C3313" i="19"/>
  <c r="B3314" i="19"/>
  <c r="C3314" i="19"/>
  <c r="B3315" i="19"/>
  <c r="C3315" i="19"/>
  <c r="B3316" i="19"/>
  <c r="C3316" i="19"/>
  <c r="B3317" i="19"/>
  <c r="C3317" i="19"/>
  <c r="B3318" i="19"/>
  <c r="C3318" i="19"/>
  <c r="B3319" i="19"/>
  <c r="C3319" i="19"/>
  <c r="B3320" i="19"/>
  <c r="C3320" i="19"/>
  <c r="B3321" i="19"/>
  <c r="C3321" i="19"/>
  <c r="B3322" i="19"/>
  <c r="C3322" i="19"/>
  <c r="B3323" i="19"/>
  <c r="C3323" i="19"/>
  <c r="B3324" i="19"/>
  <c r="C3324" i="19"/>
  <c r="B3325" i="19"/>
  <c r="C3325" i="19"/>
  <c r="B3326" i="19"/>
  <c r="C3326" i="19"/>
  <c r="B3327" i="19"/>
  <c r="C3327" i="19"/>
  <c r="B3328" i="19"/>
  <c r="C3328" i="19"/>
  <c r="B3329" i="19"/>
  <c r="C3329" i="19"/>
  <c r="B3330" i="19"/>
  <c r="C3330" i="19"/>
  <c r="B3331" i="19"/>
  <c r="C3331" i="19"/>
  <c r="B3332" i="19"/>
  <c r="C3332" i="19"/>
  <c r="B3333" i="19"/>
  <c r="C3333" i="19"/>
  <c r="B3334" i="19"/>
  <c r="C3334" i="19"/>
  <c r="B3335" i="19"/>
  <c r="C3335" i="19"/>
  <c r="B3336" i="19"/>
  <c r="C3336" i="19"/>
  <c r="B3337" i="19"/>
  <c r="C3337" i="19"/>
  <c r="B3338" i="19"/>
  <c r="C3338" i="19"/>
  <c r="B3339" i="19"/>
  <c r="C3339" i="19"/>
  <c r="B3340" i="19"/>
  <c r="C3340" i="19"/>
  <c r="B3341" i="19"/>
  <c r="C3341" i="19"/>
  <c r="B3342" i="19"/>
  <c r="C3342" i="19"/>
  <c r="B3343" i="19"/>
  <c r="C3343" i="19"/>
  <c r="B3344" i="19"/>
  <c r="C3344" i="19"/>
  <c r="B3345" i="19"/>
  <c r="C3345" i="19"/>
  <c r="B3346" i="19"/>
  <c r="C3346" i="19"/>
  <c r="B3347" i="19"/>
  <c r="C3347" i="19"/>
  <c r="B3348" i="19"/>
  <c r="C3348" i="19"/>
  <c r="B3349" i="19"/>
  <c r="C3349" i="19"/>
  <c r="B3350" i="19"/>
  <c r="C3350" i="19"/>
  <c r="B3351" i="19"/>
  <c r="C3351" i="19"/>
  <c r="B3352" i="19"/>
  <c r="C3352" i="19"/>
  <c r="B3353" i="19"/>
  <c r="C3353" i="19"/>
  <c r="B3354" i="19"/>
  <c r="C3354" i="19"/>
  <c r="B3355" i="19"/>
  <c r="C3355" i="19"/>
  <c r="B3356" i="19"/>
  <c r="C3356" i="19"/>
  <c r="B3357" i="19"/>
  <c r="C3357" i="19"/>
  <c r="B3358" i="19"/>
  <c r="C3358" i="19"/>
  <c r="B3359" i="19"/>
  <c r="C3359" i="19"/>
  <c r="B3360" i="19"/>
  <c r="C3360" i="19"/>
  <c r="B3361" i="19"/>
  <c r="C3361" i="19"/>
  <c r="B3362" i="19"/>
  <c r="C3362" i="19"/>
  <c r="B3363" i="19"/>
  <c r="C3363" i="19"/>
  <c r="B3364" i="19"/>
  <c r="C3364" i="19"/>
  <c r="B3365" i="19"/>
  <c r="C3365" i="19"/>
  <c r="B3366" i="19"/>
  <c r="C3366" i="19"/>
  <c r="B3367" i="19"/>
  <c r="C3367" i="19"/>
  <c r="B3368" i="19"/>
  <c r="C3368" i="19"/>
  <c r="B3369" i="19"/>
  <c r="C3369" i="19"/>
  <c r="B3370" i="19"/>
  <c r="C3370" i="19"/>
  <c r="B3371" i="19"/>
  <c r="C3371" i="19"/>
  <c r="B3372" i="19"/>
  <c r="C3372" i="19"/>
  <c r="B3373" i="19"/>
  <c r="C3373" i="19"/>
  <c r="B3374" i="19"/>
  <c r="C3374" i="19"/>
  <c r="B3375" i="19"/>
  <c r="C3375" i="19"/>
  <c r="B3376" i="19"/>
  <c r="C3376" i="19"/>
  <c r="B3377" i="19"/>
  <c r="C3377" i="19"/>
  <c r="B3378" i="19"/>
  <c r="C3378" i="19"/>
  <c r="B3379" i="19"/>
  <c r="C3379" i="19"/>
  <c r="B3380" i="19"/>
  <c r="C3380" i="19"/>
  <c r="B3381" i="19"/>
  <c r="C3381" i="19"/>
  <c r="B3382" i="19"/>
  <c r="C3382" i="19"/>
  <c r="B3383" i="19"/>
  <c r="C3383" i="19"/>
  <c r="B3384" i="19"/>
  <c r="C3384" i="19"/>
  <c r="B3385" i="19"/>
  <c r="C3385" i="19"/>
  <c r="B3386" i="19"/>
  <c r="C3386" i="19"/>
  <c r="B3387" i="19"/>
  <c r="C3387" i="19"/>
  <c r="B3388" i="19"/>
  <c r="C3388" i="19"/>
  <c r="B3389" i="19"/>
  <c r="C3389" i="19"/>
  <c r="B3390" i="19"/>
  <c r="C3390" i="19"/>
  <c r="B3391" i="19"/>
  <c r="C3391" i="19"/>
  <c r="B3392" i="19"/>
  <c r="C3392" i="19"/>
  <c r="B3393" i="19"/>
  <c r="C3393" i="19"/>
  <c r="B3394" i="19"/>
  <c r="C3394" i="19"/>
  <c r="B3395" i="19"/>
  <c r="C3395" i="19"/>
  <c r="B3396" i="19"/>
  <c r="C3396" i="19"/>
  <c r="B3397" i="19"/>
  <c r="C3397" i="19"/>
  <c r="B3398" i="19"/>
  <c r="C3398" i="19"/>
  <c r="B3399" i="19"/>
  <c r="C3399" i="19"/>
  <c r="B3400" i="19"/>
  <c r="C3400" i="19"/>
  <c r="B3401" i="19"/>
  <c r="C3401" i="19"/>
  <c r="B3402" i="19"/>
  <c r="C3402" i="19"/>
  <c r="B3403" i="19"/>
  <c r="C3403" i="19"/>
  <c r="B3404" i="19"/>
  <c r="C3404" i="19"/>
  <c r="B3405" i="19"/>
  <c r="C3405" i="19"/>
  <c r="B3406" i="19"/>
  <c r="C3406" i="19"/>
  <c r="B3407" i="19"/>
  <c r="C3407" i="19"/>
  <c r="B3408" i="19"/>
  <c r="C3408" i="19"/>
  <c r="B3409" i="19"/>
  <c r="C3409" i="19"/>
  <c r="B3410" i="19"/>
  <c r="C3410" i="19"/>
  <c r="B3411" i="19"/>
  <c r="C3411" i="19"/>
  <c r="B3412" i="19"/>
  <c r="C3412" i="19"/>
  <c r="B3413" i="19"/>
  <c r="C3413" i="19"/>
  <c r="B3414" i="19"/>
  <c r="C3414" i="19"/>
  <c r="B3415" i="19"/>
  <c r="C3415" i="19"/>
  <c r="B3416" i="19"/>
  <c r="C3416" i="19"/>
  <c r="B3417" i="19"/>
  <c r="C3417" i="19"/>
  <c r="B3418" i="19"/>
  <c r="C3418" i="19"/>
  <c r="B3419" i="19"/>
  <c r="C3419" i="19"/>
  <c r="B3420" i="19"/>
  <c r="C3420" i="19"/>
  <c r="B3421" i="19"/>
  <c r="C3421" i="19"/>
  <c r="B3422" i="19"/>
  <c r="C3422" i="19"/>
  <c r="B3423" i="19"/>
  <c r="C3423" i="19"/>
  <c r="B3424" i="19"/>
  <c r="C3424" i="19"/>
  <c r="B3425" i="19"/>
  <c r="C3425" i="19"/>
  <c r="B3426" i="19"/>
  <c r="C3426" i="19"/>
  <c r="B3427" i="19"/>
  <c r="C3427" i="19"/>
  <c r="B3428" i="19"/>
  <c r="C3428" i="19"/>
  <c r="B3429" i="19"/>
  <c r="C3429" i="19"/>
  <c r="B3430" i="19"/>
  <c r="C3430" i="19"/>
  <c r="B3431" i="19"/>
  <c r="C3431" i="19"/>
  <c r="B3432" i="19"/>
  <c r="C3432" i="19"/>
  <c r="B3433" i="19"/>
  <c r="C3433" i="19"/>
  <c r="B3434" i="19"/>
  <c r="C3434" i="19"/>
  <c r="B3435" i="19"/>
  <c r="C3435" i="19"/>
  <c r="B3436" i="19"/>
  <c r="C3436" i="19"/>
  <c r="B3437" i="19"/>
  <c r="C3437" i="19"/>
  <c r="B3438" i="19"/>
  <c r="C3438" i="19"/>
  <c r="B3439" i="19"/>
  <c r="C3439" i="19"/>
  <c r="B3440" i="19"/>
  <c r="C3440" i="19"/>
  <c r="B3441" i="19"/>
  <c r="C3441" i="19"/>
  <c r="B3442" i="19"/>
  <c r="C3442" i="19"/>
  <c r="B3443" i="19"/>
  <c r="C3443" i="19"/>
  <c r="B3444" i="19"/>
  <c r="C3444" i="19"/>
  <c r="B3445" i="19"/>
  <c r="C3445" i="19"/>
  <c r="B3446" i="19"/>
  <c r="C3446" i="19"/>
  <c r="B3447" i="19"/>
  <c r="C3447" i="19"/>
  <c r="B3448" i="19"/>
  <c r="C3448" i="19"/>
  <c r="B3449" i="19"/>
  <c r="C3449" i="19"/>
  <c r="B3450" i="19"/>
  <c r="C3450" i="19"/>
  <c r="B3451" i="19"/>
  <c r="C3451" i="19"/>
  <c r="B3452" i="19"/>
  <c r="C3452" i="19"/>
  <c r="B3453" i="19"/>
  <c r="C3453" i="19"/>
  <c r="B3454" i="19"/>
  <c r="C3454" i="19"/>
  <c r="B3455" i="19"/>
  <c r="C3455" i="19"/>
  <c r="B3456" i="19"/>
  <c r="C3456" i="19"/>
  <c r="B3457" i="19"/>
  <c r="C3457" i="19"/>
  <c r="B3458" i="19"/>
  <c r="C3458" i="19"/>
  <c r="B3459" i="19"/>
  <c r="C3459" i="19"/>
  <c r="B3460" i="19"/>
  <c r="C3460" i="19"/>
  <c r="B3461" i="19"/>
  <c r="C3461" i="19"/>
  <c r="B3462" i="19"/>
  <c r="C3462" i="19"/>
  <c r="B3463" i="19"/>
  <c r="C3463" i="19"/>
  <c r="B3464" i="19"/>
  <c r="C3464" i="19"/>
  <c r="B3465" i="19"/>
  <c r="C3465" i="19"/>
  <c r="B3466" i="19"/>
  <c r="C3466" i="19"/>
  <c r="B3467" i="19"/>
  <c r="C3467" i="19"/>
  <c r="B3468" i="19"/>
  <c r="C3468" i="19"/>
  <c r="B3469" i="19"/>
  <c r="C3469" i="19"/>
  <c r="B3470" i="19"/>
  <c r="C3470" i="19"/>
  <c r="B3471" i="19"/>
  <c r="C3471" i="19"/>
  <c r="B3472" i="19"/>
  <c r="C3472" i="19"/>
  <c r="B3473" i="19"/>
  <c r="C3473" i="19"/>
  <c r="B3474" i="19"/>
  <c r="C3474" i="19"/>
  <c r="B3475" i="19"/>
  <c r="C3475" i="19"/>
  <c r="B3476" i="19"/>
  <c r="C3476" i="19"/>
  <c r="B3477" i="19"/>
  <c r="C3477" i="19"/>
  <c r="B3478" i="19"/>
  <c r="C3478" i="19"/>
  <c r="B3479" i="19"/>
  <c r="C3479" i="19"/>
  <c r="B3480" i="19"/>
  <c r="C3480" i="19"/>
  <c r="B3481" i="19"/>
  <c r="C3481" i="19"/>
  <c r="B3482" i="19"/>
  <c r="C3482" i="19"/>
  <c r="B3483" i="19"/>
  <c r="C3483" i="19"/>
  <c r="B3484" i="19"/>
  <c r="C3484" i="19"/>
  <c r="B3485" i="19"/>
  <c r="C3485" i="19"/>
  <c r="B3486" i="19"/>
  <c r="C3486" i="19"/>
  <c r="B3487" i="19"/>
  <c r="C3487" i="19"/>
  <c r="B3488" i="19"/>
  <c r="C3488" i="19"/>
  <c r="B3489" i="19"/>
  <c r="C3489" i="19"/>
  <c r="B3490" i="19"/>
  <c r="C3490" i="19"/>
  <c r="B3491" i="19"/>
  <c r="C3491" i="19"/>
  <c r="B3492" i="19"/>
  <c r="C3492" i="19"/>
  <c r="B3493" i="19"/>
  <c r="C3493" i="19"/>
  <c r="B3494" i="19"/>
  <c r="C3494" i="19"/>
  <c r="B3495" i="19"/>
  <c r="C3495" i="19"/>
  <c r="B3496" i="19"/>
  <c r="C3496" i="19"/>
  <c r="B3497" i="19"/>
  <c r="C3497" i="19"/>
  <c r="B3498" i="19"/>
  <c r="C3498" i="19"/>
  <c r="B3499" i="19"/>
  <c r="C3499" i="19"/>
  <c r="B3500" i="19"/>
  <c r="C3500" i="19"/>
  <c r="B3501" i="19"/>
  <c r="C3501" i="19"/>
  <c r="B3502" i="19"/>
  <c r="C3502" i="19"/>
  <c r="B3503" i="19"/>
  <c r="C3503" i="19"/>
  <c r="B3504" i="19"/>
  <c r="C3504" i="19"/>
  <c r="B3505" i="19"/>
  <c r="C3505" i="19"/>
  <c r="B3506" i="19"/>
  <c r="C3506" i="19"/>
  <c r="B3507" i="19"/>
  <c r="C3507" i="19"/>
  <c r="B3508" i="19"/>
  <c r="C3508" i="19"/>
  <c r="B3509" i="19"/>
  <c r="C3509" i="19"/>
  <c r="B3510" i="19"/>
  <c r="C3510" i="19"/>
  <c r="B3511" i="19"/>
  <c r="C3511" i="19"/>
  <c r="B3512" i="19"/>
  <c r="C3512" i="19"/>
  <c r="B3513" i="19"/>
  <c r="C3513" i="19"/>
  <c r="B3514" i="19"/>
  <c r="C3514" i="19"/>
  <c r="B3515" i="19"/>
  <c r="C3515" i="19"/>
  <c r="B3516" i="19"/>
  <c r="C3516" i="19"/>
  <c r="B3517" i="19"/>
  <c r="C3517" i="19"/>
  <c r="B3518" i="19"/>
  <c r="C3518" i="19"/>
  <c r="B3519" i="19"/>
  <c r="C3519" i="19"/>
  <c r="B3520" i="19"/>
  <c r="C3520" i="19"/>
  <c r="B3521" i="19"/>
  <c r="C3521" i="19"/>
  <c r="B3522" i="19"/>
  <c r="C3522" i="19"/>
  <c r="B3523" i="19"/>
  <c r="C3523" i="19"/>
  <c r="B3524" i="19"/>
  <c r="C3524" i="19"/>
  <c r="B3525" i="19"/>
  <c r="C3525" i="19"/>
  <c r="B3526" i="19"/>
  <c r="C3526" i="19"/>
  <c r="B3527" i="19"/>
  <c r="C3527" i="19"/>
  <c r="B3528" i="19"/>
  <c r="C3528" i="19"/>
  <c r="B3529" i="19"/>
  <c r="C3529" i="19"/>
  <c r="B3530" i="19"/>
  <c r="C3530" i="19"/>
  <c r="B3531" i="19"/>
  <c r="C3531" i="19"/>
  <c r="B3532" i="19"/>
  <c r="C3532" i="19"/>
  <c r="B3533" i="19"/>
  <c r="C3533" i="19"/>
  <c r="B3534" i="19"/>
  <c r="C3534" i="19"/>
  <c r="B3535" i="19"/>
  <c r="C3535" i="19"/>
  <c r="B3536" i="19"/>
  <c r="C3536" i="19"/>
  <c r="B3537" i="19"/>
  <c r="C3537" i="19"/>
  <c r="B3538" i="19"/>
  <c r="C3538" i="19"/>
  <c r="B3539" i="19"/>
  <c r="C3539" i="19"/>
  <c r="B3540" i="19"/>
  <c r="C3540" i="19"/>
  <c r="B3541" i="19"/>
  <c r="C3541" i="19"/>
  <c r="B3542" i="19"/>
  <c r="C3542" i="19"/>
  <c r="B3543" i="19"/>
  <c r="C3543" i="19"/>
  <c r="B3544" i="19"/>
  <c r="C3544" i="19"/>
  <c r="B3545" i="19"/>
  <c r="C3545" i="19"/>
  <c r="B3546" i="19"/>
  <c r="C3546" i="19"/>
  <c r="B3547" i="19"/>
  <c r="C3547" i="19"/>
  <c r="B3548" i="19"/>
  <c r="C3548" i="19"/>
  <c r="B3549" i="19"/>
  <c r="C3549" i="19"/>
  <c r="B3550" i="19"/>
  <c r="C3550" i="19"/>
  <c r="B3551" i="19"/>
  <c r="C3551" i="19"/>
  <c r="B3552" i="19"/>
  <c r="C3552" i="19"/>
  <c r="B3553" i="19"/>
  <c r="C3553" i="19"/>
  <c r="B3554" i="19"/>
  <c r="C3554" i="19"/>
  <c r="B3555" i="19"/>
  <c r="C3555" i="19"/>
  <c r="B3556" i="19"/>
  <c r="C3556" i="19"/>
  <c r="B3557" i="19"/>
  <c r="C3557" i="19"/>
  <c r="B3558" i="19"/>
  <c r="C3558" i="19"/>
  <c r="B3559" i="19"/>
  <c r="C3559" i="19"/>
  <c r="B3560" i="19"/>
  <c r="C3560" i="19"/>
  <c r="B3561" i="19"/>
  <c r="C3561" i="19"/>
  <c r="B3562" i="19"/>
  <c r="C3562" i="19"/>
  <c r="B3563" i="19"/>
  <c r="C3563" i="19"/>
  <c r="B3564" i="19"/>
  <c r="C3564" i="19"/>
  <c r="B3565" i="19"/>
  <c r="C3565" i="19"/>
  <c r="B3566" i="19"/>
  <c r="C3566" i="19"/>
  <c r="B3567" i="19"/>
  <c r="C3567" i="19"/>
  <c r="B3568" i="19"/>
  <c r="C3568" i="19"/>
  <c r="B3569" i="19"/>
  <c r="C3569" i="19"/>
  <c r="B3570" i="19"/>
  <c r="C3570" i="19"/>
  <c r="B3571" i="19"/>
  <c r="C3571" i="19"/>
  <c r="B3572" i="19"/>
  <c r="C3572" i="19"/>
  <c r="B3573" i="19"/>
  <c r="C3573" i="19"/>
  <c r="B3574" i="19"/>
  <c r="C3574" i="19"/>
  <c r="B3575" i="19"/>
  <c r="C3575" i="19"/>
  <c r="B3576" i="19"/>
  <c r="C3576" i="19"/>
  <c r="B3577" i="19"/>
  <c r="C3577" i="19"/>
  <c r="B3578" i="19"/>
  <c r="C3578" i="19"/>
  <c r="B3579" i="19"/>
  <c r="C3579" i="19"/>
  <c r="B3580" i="19"/>
  <c r="C3580" i="19"/>
  <c r="B3581" i="19"/>
  <c r="C3581" i="19"/>
  <c r="B3582" i="19"/>
  <c r="C3582" i="19"/>
  <c r="B3583" i="19"/>
  <c r="C3583" i="19"/>
  <c r="B3584" i="19"/>
  <c r="C3584" i="19"/>
  <c r="B3585" i="19"/>
  <c r="C3585" i="19"/>
  <c r="B3586" i="19"/>
  <c r="C3586" i="19"/>
  <c r="B3587" i="19"/>
  <c r="C3587" i="19"/>
  <c r="B3588" i="19"/>
  <c r="C3588" i="19"/>
  <c r="B3589" i="19"/>
  <c r="C3589" i="19"/>
  <c r="B3590" i="19"/>
  <c r="C3590" i="19"/>
  <c r="B3591" i="19"/>
  <c r="C3591" i="19"/>
  <c r="B3592" i="19"/>
  <c r="C3592" i="19"/>
  <c r="B3593" i="19"/>
  <c r="C3593" i="19"/>
  <c r="B3594" i="19"/>
  <c r="C3594" i="19"/>
  <c r="B3595" i="19"/>
  <c r="C3595" i="19"/>
  <c r="B3596" i="19"/>
  <c r="C3596" i="19"/>
  <c r="B3597" i="19"/>
  <c r="C3597" i="19"/>
  <c r="B3598" i="19"/>
  <c r="C3598" i="19"/>
  <c r="B3599" i="19"/>
  <c r="C3599" i="19"/>
  <c r="B3600" i="19"/>
  <c r="C3600" i="19"/>
  <c r="B3601" i="19"/>
  <c r="C3601" i="19"/>
  <c r="B3602" i="19"/>
  <c r="C3602" i="19"/>
  <c r="B3603" i="19"/>
  <c r="C3603" i="19"/>
  <c r="B3604" i="19"/>
  <c r="C3604" i="19"/>
  <c r="B3605" i="19"/>
  <c r="C3605" i="19"/>
  <c r="B3606" i="19"/>
  <c r="C3606" i="19"/>
  <c r="B3607" i="19"/>
  <c r="C3607" i="19"/>
  <c r="B3608" i="19"/>
  <c r="C3608" i="19"/>
  <c r="B3609" i="19"/>
  <c r="C3609" i="19"/>
  <c r="B3610" i="19"/>
  <c r="C3610" i="19"/>
  <c r="B3611" i="19"/>
  <c r="C3611" i="19"/>
  <c r="B3612" i="19"/>
  <c r="C3612" i="19"/>
  <c r="B3613" i="19"/>
  <c r="C3613" i="19"/>
  <c r="B3614" i="19"/>
  <c r="C3614" i="19"/>
  <c r="B3615" i="19"/>
  <c r="C3615" i="19"/>
  <c r="B3616" i="19"/>
  <c r="C3616" i="19"/>
  <c r="B3617" i="19"/>
  <c r="C3617" i="19"/>
  <c r="B3618" i="19"/>
  <c r="C3618" i="19"/>
  <c r="B3619" i="19"/>
  <c r="C3619" i="19"/>
  <c r="B3620" i="19"/>
  <c r="C3620" i="19"/>
  <c r="B3621" i="19"/>
  <c r="C3621" i="19"/>
  <c r="B3622" i="19"/>
  <c r="C3622" i="19"/>
  <c r="B3623" i="19"/>
  <c r="C3623" i="19"/>
  <c r="B3624" i="19"/>
  <c r="C3624" i="19"/>
  <c r="B3625" i="19"/>
  <c r="C3625" i="19"/>
  <c r="B3626" i="19"/>
  <c r="C3626" i="19"/>
  <c r="B3627" i="19"/>
  <c r="C3627" i="19"/>
  <c r="B3628" i="19"/>
  <c r="C3628" i="19"/>
  <c r="B3629" i="19"/>
  <c r="C3629" i="19"/>
  <c r="B3630" i="19"/>
  <c r="C3630" i="19"/>
  <c r="B3631" i="19"/>
  <c r="C3631" i="19"/>
  <c r="B3632" i="19"/>
  <c r="C3632" i="19"/>
  <c r="B3633" i="19"/>
  <c r="C3633" i="19"/>
  <c r="B3634" i="19"/>
  <c r="C3634" i="19"/>
  <c r="B3635" i="19"/>
  <c r="C3635" i="19"/>
  <c r="B3636" i="19"/>
  <c r="C3636" i="19"/>
  <c r="B3637" i="19"/>
  <c r="C3637" i="19"/>
  <c r="B3638" i="19"/>
  <c r="C3638" i="19"/>
  <c r="B3639" i="19"/>
  <c r="C3639" i="19"/>
  <c r="B3640" i="19"/>
  <c r="C3640" i="19"/>
  <c r="B3641" i="19"/>
  <c r="C3641" i="19"/>
  <c r="B3642" i="19"/>
  <c r="C3642" i="19"/>
  <c r="B3643" i="19"/>
  <c r="C3643" i="19"/>
  <c r="B3644" i="19"/>
  <c r="C3644" i="19"/>
  <c r="B3645" i="19"/>
  <c r="C3645" i="19"/>
  <c r="B3646" i="19"/>
  <c r="C3646" i="19"/>
  <c r="B3647" i="19"/>
  <c r="C3647" i="19"/>
  <c r="B3648" i="19"/>
  <c r="C3648" i="19"/>
  <c r="B3649" i="19"/>
  <c r="C3649" i="19"/>
  <c r="B3650" i="19"/>
  <c r="C3650" i="19"/>
  <c r="B3651" i="19"/>
  <c r="C3651" i="19"/>
  <c r="B3652" i="19"/>
  <c r="C3652" i="19"/>
  <c r="B3653" i="19"/>
  <c r="C3653" i="19"/>
  <c r="B3654" i="19"/>
  <c r="C3654" i="19"/>
  <c r="B3655" i="19"/>
  <c r="C3655" i="19"/>
  <c r="B3656" i="19"/>
  <c r="C3656" i="19"/>
  <c r="B3657" i="19"/>
  <c r="C3657" i="19"/>
  <c r="B3658" i="19"/>
  <c r="C3658" i="19"/>
  <c r="B3659" i="19"/>
  <c r="C3659" i="19"/>
  <c r="B3660" i="19"/>
  <c r="C3660" i="19"/>
  <c r="B3661" i="19"/>
  <c r="C3661" i="19"/>
  <c r="B3662" i="19"/>
  <c r="C3662" i="19"/>
  <c r="B3663" i="19"/>
  <c r="C3663" i="19"/>
  <c r="B3664" i="19"/>
  <c r="C3664" i="19"/>
  <c r="B3665" i="19"/>
  <c r="C3665" i="19"/>
  <c r="B3666" i="19"/>
  <c r="C3666" i="19"/>
  <c r="B3667" i="19"/>
  <c r="C3667" i="19"/>
  <c r="B3668" i="19"/>
  <c r="C3668" i="19"/>
  <c r="B3669" i="19"/>
  <c r="C3669" i="19"/>
  <c r="B3670" i="19"/>
  <c r="C3670" i="19"/>
  <c r="B3671" i="19"/>
  <c r="C3671" i="19"/>
  <c r="B3672" i="19"/>
  <c r="C3672" i="19"/>
  <c r="B3673" i="19"/>
  <c r="C3673" i="19"/>
  <c r="B3674" i="19"/>
  <c r="C3674" i="19"/>
  <c r="B3675" i="19"/>
  <c r="C3675" i="19"/>
  <c r="B3676" i="19"/>
  <c r="C3676" i="19"/>
  <c r="B3677" i="19"/>
  <c r="C3677" i="19"/>
  <c r="B3678" i="19"/>
  <c r="C3678" i="19"/>
  <c r="B3679" i="19"/>
  <c r="C3679" i="19"/>
  <c r="B3680" i="19"/>
  <c r="C3680" i="19"/>
  <c r="B3681" i="19"/>
  <c r="C3681" i="19"/>
  <c r="B3682" i="19"/>
  <c r="C3682" i="19"/>
  <c r="B3683" i="19"/>
  <c r="C3683" i="19"/>
  <c r="B3684" i="19"/>
  <c r="C3684" i="19"/>
  <c r="B3685" i="19"/>
  <c r="C3685" i="19"/>
  <c r="B3686" i="19"/>
  <c r="C3686" i="19"/>
  <c r="B3687" i="19"/>
  <c r="C3687" i="19"/>
  <c r="B3688" i="19"/>
  <c r="C3688" i="19"/>
  <c r="B3689" i="19"/>
  <c r="C3689" i="19"/>
  <c r="B3690" i="19"/>
  <c r="C3690" i="19"/>
  <c r="B3691" i="19"/>
  <c r="C3691" i="19"/>
  <c r="B3692" i="19"/>
  <c r="C3692" i="19"/>
  <c r="B3693" i="19"/>
  <c r="C3693" i="19"/>
  <c r="B3694" i="19"/>
  <c r="C3694" i="19"/>
  <c r="B3695" i="19"/>
  <c r="C3695" i="19"/>
  <c r="B3696" i="19"/>
  <c r="C3696" i="19"/>
  <c r="B3697" i="19"/>
  <c r="C3697" i="19"/>
  <c r="B3698" i="19"/>
  <c r="C3698" i="19"/>
  <c r="B3699" i="19"/>
  <c r="C3699" i="19"/>
  <c r="B3700" i="19"/>
  <c r="C3700" i="19"/>
  <c r="B3701" i="19"/>
  <c r="C3701" i="19"/>
  <c r="B3702" i="19"/>
  <c r="C3702" i="19"/>
  <c r="B3703" i="19"/>
  <c r="C3703" i="19"/>
  <c r="B3704" i="19"/>
  <c r="C3704" i="19"/>
  <c r="B3705" i="19"/>
  <c r="C3705" i="19"/>
  <c r="B3706" i="19"/>
  <c r="C3706" i="19"/>
  <c r="B3707" i="19"/>
  <c r="C3707" i="19"/>
  <c r="B3708" i="19"/>
  <c r="C3708" i="19"/>
  <c r="B3709" i="19"/>
  <c r="C3709" i="19"/>
  <c r="B3710" i="19"/>
  <c r="C3710" i="19"/>
  <c r="B3711" i="19"/>
  <c r="C3711" i="19"/>
  <c r="B3712" i="19"/>
  <c r="C3712" i="19"/>
  <c r="B3713" i="19"/>
  <c r="C3713" i="19"/>
  <c r="B3714" i="19"/>
  <c r="C3714" i="19"/>
  <c r="B3715" i="19"/>
  <c r="C3715" i="19"/>
  <c r="B3716" i="19"/>
  <c r="C3716" i="19"/>
  <c r="B3717" i="19"/>
  <c r="C3717" i="19"/>
  <c r="B3718" i="19"/>
  <c r="C3718" i="19"/>
  <c r="B3719" i="19"/>
  <c r="C3719" i="19"/>
  <c r="B3720" i="19"/>
  <c r="C3720" i="19"/>
  <c r="B3721" i="19"/>
  <c r="C3721" i="19"/>
  <c r="B3722" i="19"/>
  <c r="C3722" i="19"/>
  <c r="B3723" i="19"/>
  <c r="C3723" i="19"/>
  <c r="B3724" i="19"/>
  <c r="C3724" i="19"/>
  <c r="B3725" i="19"/>
  <c r="C3725" i="19"/>
  <c r="B3726" i="19"/>
  <c r="C3726" i="19"/>
  <c r="B3727" i="19"/>
  <c r="C3727" i="19"/>
  <c r="B3728" i="19"/>
  <c r="C3728" i="19"/>
  <c r="B3729" i="19"/>
  <c r="C3729" i="19"/>
  <c r="B3730" i="19"/>
  <c r="C3730" i="19"/>
  <c r="B3731" i="19"/>
  <c r="C3731" i="19"/>
  <c r="B3732" i="19"/>
  <c r="C3732" i="19"/>
  <c r="B3733" i="19"/>
  <c r="C3733" i="19"/>
  <c r="B3734" i="19"/>
  <c r="C3734" i="19"/>
  <c r="B3735" i="19"/>
  <c r="C3735" i="19"/>
  <c r="B3736" i="19"/>
  <c r="C3736" i="19"/>
  <c r="B3737" i="19"/>
  <c r="C3737" i="19"/>
  <c r="B3738" i="19"/>
  <c r="C3738" i="19"/>
  <c r="B3739" i="19"/>
  <c r="C3739" i="19"/>
  <c r="B3740" i="19"/>
  <c r="C3740" i="19"/>
  <c r="B3741" i="19"/>
  <c r="C3741" i="19"/>
  <c r="B3742" i="19"/>
  <c r="C3742" i="19"/>
  <c r="B3743" i="19"/>
  <c r="C3743" i="19"/>
  <c r="B3744" i="19"/>
  <c r="C3744" i="19"/>
  <c r="B3745" i="19"/>
  <c r="C3745" i="19"/>
  <c r="B3746" i="19"/>
  <c r="C3746" i="19"/>
  <c r="B3747" i="19"/>
  <c r="C3747" i="19"/>
  <c r="B3748" i="19"/>
  <c r="C3748" i="19"/>
  <c r="B3749" i="19"/>
  <c r="C3749" i="19"/>
  <c r="B3750" i="19"/>
  <c r="C3750" i="19"/>
  <c r="B3751" i="19"/>
  <c r="C3751" i="19"/>
  <c r="B3752" i="19"/>
  <c r="C3752" i="19"/>
  <c r="B3753" i="19"/>
  <c r="C3753" i="19"/>
  <c r="B3754" i="19"/>
  <c r="C3754" i="19"/>
  <c r="B3755" i="19"/>
  <c r="C3755" i="19"/>
  <c r="B3756" i="19"/>
  <c r="C3756" i="19"/>
  <c r="B3757" i="19"/>
  <c r="C3757" i="19"/>
  <c r="B3758" i="19"/>
  <c r="C3758" i="19"/>
  <c r="B3759" i="19"/>
  <c r="C3759" i="19"/>
  <c r="B3760" i="19"/>
  <c r="C3760" i="19"/>
  <c r="B3761" i="19"/>
  <c r="C3761" i="19"/>
  <c r="B3762" i="19"/>
  <c r="C3762" i="19"/>
  <c r="B3763" i="19"/>
  <c r="C3763" i="19"/>
  <c r="B3764" i="19"/>
  <c r="C3764" i="19"/>
  <c r="B3765" i="19"/>
  <c r="C3765" i="19"/>
  <c r="B3766" i="19"/>
  <c r="C3766" i="19"/>
  <c r="B3767" i="19"/>
  <c r="C3767" i="19"/>
  <c r="B3768" i="19"/>
  <c r="C3768" i="19"/>
  <c r="B3769" i="19"/>
  <c r="C3769" i="19"/>
  <c r="B3770" i="19"/>
  <c r="C3770" i="19"/>
  <c r="B3771" i="19"/>
  <c r="C3771" i="19"/>
  <c r="B3772" i="19"/>
  <c r="C3772" i="19"/>
  <c r="B3773" i="19"/>
  <c r="C3773" i="19"/>
  <c r="B3774" i="19"/>
  <c r="C3774" i="19"/>
  <c r="B3775" i="19"/>
  <c r="C3775" i="19"/>
  <c r="B3776" i="19"/>
  <c r="C3776" i="19"/>
  <c r="B3777" i="19"/>
  <c r="C3777" i="19"/>
  <c r="B3778" i="19"/>
  <c r="C3778" i="19"/>
  <c r="B3779" i="19"/>
  <c r="C3779" i="19"/>
  <c r="B3780" i="19"/>
  <c r="C3780" i="19"/>
  <c r="B3781" i="19"/>
  <c r="C3781" i="19"/>
  <c r="B3782" i="19"/>
  <c r="C3782" i="19"/>
  <c r="B3783" i="19"/>
  <c r="C3783" i="19"/>
  <c r="B3784" i="19"/>
  <c r="C3784" i="19"/>
  <c r="B3785" i="19"/>
  <c r="C3785" i="19"/>
  <c r="B3786" i="19"/>
  <c r="C3786" i="19"/>
  <c r="B3787" i="19"/>
  <c r="C3787" i="19"/>
  <c r="B3788" i="19"/>
  <c r="C3788" i="19"/>
  <c r="B3789" i="19"/>
  <c r="C3789" i="19"/>
  <c r="B3790" i="19"/>
  <c r="C3790" i="19"/>
  <c r="B3791" i="19"/>
  <c r="C3791" i="19"/>
  <c r="B3792" i="19"/>
  <c r="C3792" i="19"/>
  <c r="B3793" i="19"/>
  <c r="C3793" i="19"/>
  <c r="B3794" i="19"/>
  <c r="C3794" i="19"/>
  <c r="B3795" i="19"/>
  <c r="C3795" i="19"/>
  <c r="B3796" i="19"/>
  <c r="C3796" i="19"/>
  <c r="B3797" i="19"/>
  <c r="C3797" i="19"/>
  <c r="B3798" i="19"/>
  <c r="C3798" i="19"/>
  <c r="B3799" i="19"/>
  <c r="C3799" i="19"/>
  <c r="B3800" i="19"/>
  <c r="C3800" i="19"/>
  <c r="B3801" i="19"/>
  <c r="C3801" i="19"/>
  <c r="B3802" i="19"/>
  <c r="C3802" i="19"/>
  <c r="B3803" i="19"/>
  <c r="C3803" i="19"/>
  <c r="B3804" i="19"/>
  <c r="C3804" i="19"/>
  <c r="B3805" i="19"/>
  <c r="C3805" i="19"/>
  <c r="B3806" i="19"/>
  <c r="C3806" i="19"/>
  <c r="B3807" i="19"/>
  <c r="C3807" i="19"/>
  <c r="B3808" i="19"/>
  <c r="C3808" i="19"/>
  <c r="B3809" i="19"/>
  <c r="C3809" i="19"/>
  <c r="B3810" i="19"/>
  <c r="C3810" i="19"/>
  <c r="B3811" i="19"/>
  <c r="C3811" i="19"/>
  <c r="B3812" i="19"/>
  <c r="C3812" i="19"/>
  <c r="B3813" i="19"/>
  <c r="C3813" i="19"/>
  <c r="B3814" i="19"/>
  <c r="C3814" i="19"/>
  <c r="B3815" i="19"/>
  <c r="C3815" i="19"/>
  <c r="B3816" i="19"/>
  <c r="C3816" i="19"/>
  <c r="B3817" i="19"/>
  <c r="C3817" i="19"/>
  <c r="B3818" i="19"/>
  <c r="C3818" i="19"/>
  <c r="B3819" i="19"/>
  <c r="C3819" i="19"/>
  <c r="B3820" i="19"/>
  <c r="C3820" i="19"/>
  <c r="B3821" i="19"/>
  <c r="C3821" i="19"/>
  <c r="B3822" i="19"/>
  <c r="C3822" i="19"/>
  <c r="B3823" i="19"/>
  <c r="C3823" i="19"/>
  <c r="B3824" i="19"/>
  <c r="C3824" i="19"/>
  <c r="B3825" i="19"/>
  <c r="C3825" i="19"/>
  <c r="B3826" i="19"/>
  <c r="C3826" i="19"/>
  <c r="B3827" i="19"/>
  <c r="C3827" i="19"/>
  <c r="B3828" i="19"/>
  <c r="C3828" i="19"/>
  <c r="B3829" i="19"/>
  <c r="C3829" i="19"/>
  <c r="B3830" i="19"/>
  <c r="C3830" i="19"/>
  <c r="B3831" i="19"/>
  <c r="C3831" i="19"/>
  <c r="B3832" i="19"/>
  <c r="C3832" i="19"/>
  <c r="B3833" i="19"/>
  <c r="C3833" i="19"/>
  <c r="B3834" i="19"/>
  <c r="C3834" i="19"/>
  <c r="B3835" i="19"/>
  <c r="C3835" i="19"/>
  <c r="B3836" i="19"/>
  <c r="C3836" i="19"/>
  <c r="B3837" i="19"/>
  <c r="C3837" i="19"/>
  <c r="B3838" i="19"/>
  <c r="C3838" i="19"/>
  <c r="B3839" i="19"/>
  <c r="C3839" i="19"/>
  <c r="B3840" i="19"/>
  <c r="C3840" i="19"/>
  <c r="B3841" i="19"/>
  <c r="C3841" i="19"/>
  <c r="B3842" i="19"/>
  <c r="C3842" i="19"/>
  <c r="B3843" i="19"/>
  <c r="C3843" i="19"/>
  <c r="B3844" i="19"/>
  <c r="C3844" i="19"/>
  <c r="B3845" i="19"/>
  <c r="C3845" i="19"/>
  <c r="B3846" i="19"/>
  <c r="C3846" i="19"/>
  <c r="B3847" i="19"/>
  <c r="C3847" i="19"/>
  <c r="B3848" i="19"/>
  <c r="C3848" i="19"/>
  <c r="B3849" i="19"/>
  <c r="C3849" i="19"/>
  <c r="B3850" i="19"/>
  <c r="C3850" i="19"/>
  <c r="B3851" i="19"/>
  <c r="C3851" i="19"/>
  <c r="B3852" i="19"/>
  <c r="C3852" i="19"/>
  <c r="B3853" i="19"/>
  <c r="C3853" i="19"/>
  <c r="B3854" i="19"/>
  <c r="C3854" i="19"/>
  <c r="B3855" i="19"/>
  <c r="C3855" i="19"/>
  <c r="B3856" i="19"/>
  <c r="C3856" i="19"/>
  <c r="B3857" i="19"/>
  <c r="C3857" i="19"/>
  <c r="B3858" i="19"/>
  <c r="C3858" i="19"/>
  <c r="B3859" i="19"/>
  <c r="C3859" i="19"/>
  <c r="B3860" i="19"/>
  <c r="C3860" i="19"/>
  <c r="B3861" i="19"/>
  <c r="C3861" i="19"/>
  <c r="B3862" i="19"/>
  <c r="C3862" i="19"/>
  <c r="B3863" i="19"/>
  <c r="C3863" i="19"/>
  <c r="B3864" i="19"/>
  <c r="C3864" i="19"/>
  <c r="B3865" i="19"/>
  <c r="C3865" i="19"/>
  <c r="B3866" i="19"/>
  <c r="C3866" i="19"/>
  <c r="B3867" i="19"/>
  <c r="C3867" i="19"/>
  <c r="B3868" i="19"/>
  <c r="C3868" i="19"/>
  <c r="B3869" i="19"/>
  <c r="C3869" i="19"/>
  <c r="B3870" i="19"/>
  <c r="C3870" i="19"/>
  <c r="B3871" i="19"/>
  <c r="C3871" i="19"/>
  <c r="B3872" i="19"/>
  <c r="C3872" i="19"/>
  <c r="B3873" i="19"/>
  <c r="C3873" i="19"/>
  <c r="B3874" i="19"/>
  <c r="C3874" i="19"/>
  <c r="B3875" i="19"/>
  <c r="C3875" i="19"/>
  <c r="B3876" i="19"/>
  <c r="C3876" i="19"/>
  <c r="B3877" i="19"/>
  <c r="C3877" i="19"/>
  <c r="B3878" i="19"/>
  <c r="C3878" i="19"/>
  <c r="B3879" i="19"/>
  <c r="C3879" i="19"/>
  <c r="B3880" i="19"/>
  <c r="C3880" i="19"/>
  <c r="B3881" i="19"/>
  <c r="C3881" i="19"/>
  <c r="B3882" i="19"/>
  <c r="C3882" i="19"/>
  <c r="B3883" i="19"/>
  <c r="C3883" i="19"/>
  <c r="B3884" i="19"/>
  <c r="C3884" i="19"/>
  <c r="B3885" i="19"/>
  <c r="C3885" i="19"/>
  <c r="B3886" i="19"/>
  <c r="C3886" i="19"/>
  <c r="B3887" i="19"/>
  <c r="C3887" i="19"/>
  <c r="B3888" i="19"/>
  <c r="C3888" i="19"/>
  <c r="B3889" i="19"/>
  <c r="C3889" i="19"/>
  <c r="B3890" i="19"/>
  <c r="C3890" i="19"/>
  <c r="B3891" i="19"/>
  <c r="C3891" i="19"/>
  <c r="B3892" i="19"/>
  <c r="C3892" i="19"/>
  <c r="B3893" i="19"/>
  <c r="C3893" i="19"/>
  <c r="B3894" i="19"/>
  <c r="C3894" i="19"/>
  <c r="B3895" i="19"/>
  <c r="C3895" i="19"/>
  <c r="B3896" i="19"/>
  <c r="C3896" i="19"/>
  <c r="B3897" i="19"/>
  <c r="C3897" i="19"/>
  <c r="B3898" i="19"/>
  <c r="C3898" i="19"/>
  <c r="B3899" i="19"/>
  <c r="C3899" i="19"/>
  <c r="B3900" i="19"/>
  <c r="C3900" i="19"/>
  <c r="B3901" i="19"/>
  <c r="C3901" i="19"/>
  <c r="B3902" i="19"/>
  <c r="C3902" i="19"/>
  <c r="B3903" i="19"/>
  <c r="C3903" i="19"/>
  <c r="B3904" i="19"/>
  <c r="C3904" i="19"/>
  <c r="B3905" i="19"/>
  <c r="C3905" i="19"/>
  <c r="B3906" i="19"/>
  <c r="C3906" i="19"/>
  <c r="B3907" i="19"/>
  <c r="C3907" i="19"/>
  <c r="B3908" i="19"/>
  <c r="C3908" i="19"/>
  <c r="B3909" i="19"/>
  <c r="C3909" i="19"/>
  <c r="B3910" i="19"/>
  <c r="C3910" i="19"/>
  <c r="B3911" i="19"/>
  <c r="C3911" i="19"/>
  <c r="B3912" i="19"/>
  <c r="C3912" i="19"/>
  <c r="B3913" i="19"/>
  <c r="C3913" i="19"/>
  <c r="B3914" i="19"/>
  <c r="C3914" i="19"/>
  <c r="B3915" i="19"/>
  <c r="C3915" i="19"/>
  <c r="B3916" i="19"/>
  <c r="C3916" i="19"/>
  <c r="B3917" i="19"/>
  <c r="C3917" i="19"/>
  <c r="B3918" i="19"/>
  <c r="C3918" i="19"/>
  <c r="B3919" i="19"/>
  <c r="C3919" i="19"/>
  <c r="B3920" i="19"/>
  <c r="C3920" i="19"/>
  <c r="B3921" i="19"/>
  <c r="C3921" i="19"/>
  <c r="B3922" i="19"/>
  <c r="C3922" i="19"/>
  <c r="B3923" i="19"/>
  <c r="C3923" i="19"/>
  <c r="B3924" i="19"/>
  <c r="C3924" i="19"/>
  <c r="B3925" i="19"/>
  <c r="C3925" i="19"/>
  <c r="B3926" i="19"/>
  <c r="C3926" i="19"/>
  <c r="B3927" i="19"/>
  <c r="C3927" i="19"/>
  <c r="B3928" i="19"/>
  <c r="C3928" i="19"/>
  <c r="B3929" i="19"/>
  <c r="C3929" i="19"/>
  <c r="B3930" i="19"/>
  <c r="C3930" i="19"/>
  <c r="B3931" i="19"/>
  <c r="C3931" i="19"/>
  <c r="B3932" i="19"/>
  <c r="C3932" i="19"/>
  <c r="B3933" i="19"/>
  <c r="C3933" i="19"/>
  <c r="B3934" i="19"/>
  <c r="C3934" i="19"/>
  <c r="B3935" i="19"/>
  <c r="C3935" i="19"/>
  <c r="B3936" i="19"/>
  <c r="C3936" i="19"/>
  <c r="B3937" i="19"/>
  <c r="C3937" i="19"/>
  <c r="B3938" i="19"/>
  <c r="C3938" i="19"/>
  <c r="B3939" i="19"/>
  <c r="C3939" i="19"/>
  <c r="B3940" i="19"/>
  <c r="C3940" i="19"/>
  <c r="B3941" i="19"/>
  <c r="C3941" i="19"/>
  <c r="B3942" i="19"/>
  <c r="C3942" i="19"/>
  <c r="B3943" i="19"/>
  <c r="C3943" i="19"/>
  <c r="B3944" i="19"/>
  <c r="C3944" i="19"/>
  <c r="B3945" i="19"/>
  <c r="C3945" i="19"/>
  <c r="B3946" i="19"/>
  <c r="C3946" i="19"/>
  <c r="B3947" i="19"/>
  <c r="C3947" i="19"/>
  <c r="B3948" i="19"/>
  <c r="C3948" i="19"/>
  <c r="B3949" i="19"/>
  <c r="C3949" i="19"/>
  <c r="B3950" i="19"/>
  <c r="C3950" i="19"/>
  <c r="B3951" i="19"/>
  <c r="C3951" i="19"/>
  <c r="B3952" i="19"/>
  <c r="C3952" i="19"/>
  <c r="B3953" i="19"/>
  <c r="C3953" i="19"/>
  <c r="B3954" i="19"/>
  <c r="C3954" i="19"/>
  <c r="B3955" i="19"/>
  <c r="C3955" i="19"/>
  <c r="B3956" i="19"/>
  <c r="C3956" i="19"/>
  <c r="B3957" i="19"/>
  <c r="C3957" i="19"/>
  <c r="B3958" i="19"/>
  <c r="C3958" i="19"/>
  <c r="B3959" i="19"/>
  <c r="C3959" i="19"/>
  <c r="B3960" i="19"/>
  <c r="C3960" i="19"/>
  <c r="B3961" i="19"/>
  <c r="C3961" i="19"/>
  <c r="B3962" i="19"/>
  <c r="C3962" i="19"/>
  <c r="B3963" i="19"/>
  <c r="C3963" i="19"/>
  <c r="B3964" i="19"/>
  <c r="C3964" i="19"/>
  <c r="B3965" i="19"/>
  <c r="C3965" i="19"/>
  <c r="B3966" i="19"/>
  <c r="C3966" i="19"/>
  <c r="B3967" i="19"/>
  <c r="C3967" i="19"/>
  <c r="B3968" i="19"/>
  <c r="C3968" i="19"/>
  <c r="B3969" i="19"/>
  <c r="C3969" i="19"/>
  <c r="B3970" i="19"/>
  <c r="C3970" i="19"/>
  <c r="B3971" i="19"/>
  <c r="C3971" i="19"/>
  <c r="B3972" i="19"/>
  <c r="C3972" i="19"/>
  <c r="B3973" i="19"/>
  <c r="C3973" i="19"/>
  <c r="B3974" i="19"/>
  <c r="C3974" i="19"/>
  <c r="B3975" i="19"/>
  <c r="C3975" i="19"/>
  <c r="B3976" i="19"/>
  <c r="C3976" i="19"/>
  <c r="B3977" i="19"/>
  <c r="C3977" i="19"/>
  <c r="B3978" i="19"/>
  <c r="C3978" i="19"/>
  <c r="B3979" i="19"/>
  <c r="C3979" i="19"/>
  <c r="B3980" i="19"/>
  <c r="C3980" i="19"/>
  <c r="B3981" i="19"/>
  <c r="C3981" i="19"/>
  <c r="B3982" i="19"/>
  <c r="C3982" i="19"/>
  <c r="B3983" i="19"/>
  <c r="C3983" i="19"/>
  <c r="B3984" i="19"/>
  <c r="C3984" i="19"/>
  <c r="B3985" i="19"/>
  <c r="C3985" i="19"/>
  <c r="B3986" i="19"/>
  <c r="C3986" i="19"/>
  <c r="B3987" i="19"/>
  <c r="C3987" i="19"/>
  <c r="B3988" i="19"/>
  <c r="C3988" i="19"/>
  <c r="B3989" i="19"/>
  <c r="C3989" i="19"/>
  <c r="B3990" i="19"/>
  <c r="C3990" i="19"/>
  <c r="B3991" i="19"/>
  <c r="C3991" i="19"/>
  <c r="B3992" i="19"/>
  <c r="C3992" i="19"/>
  <c r="B3993" i="19"/>
  <c r="C3993" i="19"/>
  <c r="B3994" i="19"/>
  <c r="C3994" i="19"/>
  <c r="B3995" i="19"/>
  <c r="C3995" i="19"/>
  <c r="B3996" i="19"/>
  <c r="C3996" i="19"/>
  <c r="B3997" i="19"/>
  <c r="C3997" i="19"/>
  <c r="B3998" i="19"/>
  <c r="C3998" i="19"/>
  <c r="B3999" i="19"/>
  <c r="C3999" i="19"/>
  <c r="B4000" i="19"/>
  <c r="C4000" i="19"/>
  <c r="B4001" i="19"/>
  <c r="C4001" i="19"/>
  <c r="B4002" i="19"/>
  <c r="C4002" i="19"/>
  <c r="B4003" i="19"/>
  <c r="C4003" i="19"/>
  <c r="B4004" i="19"/>
  <c r="C4004" i="19"/>
  <c r="B4005" i="19"/>
  <c r="C4005" i="19"/>
  <c r="B4006" i="19"/>
  <c r="C4006" i="19"/>
  <c r="B4007" i="19"/>
  <c r="C4007" i="19"/>
  <c r="B4008" i="19"/>
  <c r="C4008" i="19"/>
  <c r="B4009" i="19"/>
  <c r="C4009" i="19"/>
  <c r="B4010" i="19"/>
  <c r="C4010" i="19"/>
  <c r="B4011" i="19"/>
  <c r="C4011" i="19"/>
  <c r="B4012" i="19"/>
  <c r="C4012" i="19"/>
  <c r="B4013" i="19"/>
  <c r="C4013" i="19"/>
  <c r="B4014" i="19"/>
  <c r="C4014" i="19"/>
  <c r="B4015" i="19"/>
  <c r="C4015" i="19"/>
  <c r="B4016" i="19"/>
  <c r="C4016" i="19"/>
  <c r="B4017" i="19"/>
  <c r="C4017" i="19"/>
  <c r="B4018" i="19"/>
  <c r="C4018" i="19"/>
  <c r="B4019" i="19"/>
  <c r="C4019" i="19"/>
  <c r="B4020" i="19"/>
  <c r="C4020" i="19"/>
  <c r="B4021" i="19"/>
  <c r="C4021" i="19"/>
  <c r="B4022" i="19"/>
  <c r="C4022" i="19"/>
  <c r="B4023" i="19"/>
  <c r="C4023" i="19"/>
  <c r="B4024" i="19"/>
  <c r="C4024" i="19"/>
  <c r="B4025" i="19"/>
  <c r="C4025" i="19"/>
  <c r="B4026" i="19"/>
  <c r="C4026" i="19"/>
  <c r="B4027" i="19"/>
  <c r="C4027" i="19"/>
  <c r="B4028" i="19"/>
  <c r="C4028" i="19"/>
  <c r="B4029" i="19"/>
  <c r="C4029" i="19"/>
  <c r="B4030" i="19"/>
  <c r="C4030" i="19"/>
  <c r="B4031" i="19"/>
  <c r="C4031" i="19"/>
  <c r="B4032" i="19"/>
  <c r="C4032" i="19"/>
  <c r="B4033" i="19"/>
  <c r="C4033" i="19"/>
  <c r="B4034" i="19"/>
  <c r="C4034" i="19"/>
  <c r="B4035" i="19"/>
  <c r="C4035" i="19"/>
  <c r="B4036" i="19"/>
  <c r="C4036" i="19"/>
  <c r="B4037" i="19"/>
  <c r="C4037" i="19"/>
  <c r="B4038" i="19"/>
  <c r="C4038" i="19"/>
  <c r="B4039" i="19"/>
  <c r="C4039" i="19"/>
  <c r="B4040" i="19"/>
  <c r="C4040" i="19"/>
  <c r="B4041" i="19"/>
  <c r="C4041" i="19"/>
  <c r="B4042" i="19"/>
  <c r="C4042" i="19"/>
  <c r="B4043" i="19"/>
  <c r="C4043" i="19"/>
  <c r="B4044" i="19"/>
  <c r="C4044" i="19"/>
  <c r="B4045" i="19"/>
  <c r="C4045" i="19"/>
  <c r="B4046" i="19"/>
  <c r="C4046" i="19"/>
  <c r="B4047" i="19"/>
  <c r="C4047" i="19"/>
  <c r="B4048" i="19"/>
  <c r="C4048" i="19"/>
  <c r="B4049" i="19"/>
  <c r="C4049" i="19"/>
  <c r="B4050" i="19"/>
  <c r="C4050" i="19"/>
  <c r="B4051" i="19"/>
  <c r="C4051" i="19"/>
  <c r="B4052" i="19"/>
  <c r="C4052" i="19"/>
  <c r="B4053" i="19"/>
  <c r="C4053" i="19"/>
  <c r="B4054" i="19"/>
  <c r="C4054" i="19"/>
  <c r="B4055" i="19"/>
  <c r="C4055" i="19"/>
  <c r="E30" i="30"/>
  <c r="E32" i="30" s="1"/>
  <c r="J30" i="30"/>
  <c r="J33" i="30" s="1"/>
  <c r="K30" i="30"/>
  <c r="K32" i="30" s="1"/>
  <c r="L30" i="30"/>
  <c r="L32" i="30" s="1"/>
  <c r="M30" i="30"/>
  <c r="M32" i="30" s="1"/>
  <c r="N30" i="30"/>
  <c r="N32" i="30" s="1"/>
  <c r="O30" i="30"/>
  <c r="O32" i="30" s="1"/>
  <c r="P30" i="30"/>
  <c r="P33" i="30" s="1"/>
  <c r="Q30" i="30"/>
  <c r="Q32" i="30" s="1"/>
  <c r="R30" i="30"/>
  <c r="R33" i="30" s="1"/>
  <c r="S30" i="30"/>
  <c r="S32" i="30" s="1"/>
  <c r="T30" i="30"/>
  <c r="U30" i="30"/>
  <c r="U32" i="30" s="1"/>
  <c r="V30" i="30"/>
  <c r="V32" i="30" s="1"/>
  <c r="W30" i="30"/>
  <c r="W32" i="30" s="1"/>
  <c r="X30" i="30"/>
  <c r="Y30" i="30"/>
  <c r="Y33" i="30" s="1"/>
  <c r="Z30" i="30"/>
  <c r="Z32" i="30" s="1"/>
  <c r="AA30" i="30"/>
  <c r="AA32" i="30" s="1"/>
  <c r="AB30" i="30"/>
  <c r="AB32" i="30" s="1"/>
  <c r="AC30" i="30"/>
  <c r="AC32" i="30" s="1"/>
  <c r="AD30" i="30"/>
  <c r="AD33" i="30" s="1"/>
  <c r="AE30" i="30"/>
  <c r="AE32" i="30" s="1"/>
  <c r="AF30" i="30"/>
  <c r="AG30" i="30"/>
  <c r="AG32" i="30" s="1"/>
  <c r="B5" i="30"/>
  <c r="F30" i="30"/>
  <c r="F33" i="30" s="1"/>
  <c r="G30" i="30"/>
  <c r="G32" i="30" s="1"/>
  <c r="H30" i="30"/>
  <c r="H33" i="30" s="1"/>
  <c r="I30" i="30"/>
  <c r="I33" i="30" s="1"/>
  <c r="AH30" i="30"/>
  <c r="AH33" i="30" s="1"/>
  <c r="D43" i="30"/>
  <c r="D38" i="30"/>
  <c r="I37" i="30"/>
  <c r="I40" i="30" s="1"/>
  <c r="H37" i="30"/>
  <c r="H40" i="30" s="1"/>
  <c r="G37" i="30"/>
  <c r="G40" i="30" s="1"/>
  <c r="G45" i="30" s="1"/>
  <c r="F37" i="30"/>
  <c r="F40" i="30" s="1"/>
  <c r="E37" i="30"/>
  <c r="E40" i="30" s="1"/>
  <c r="D36" i="30"/>
  <c r="D35" i="30"/>
  <c r="D34" i="30"/>
  <c r="H30" i="26"/>
  <c r="I30" i="26"/>
  <c r="H27" i="26"/>
  <c r="I27" i="26"/>
  <c r="P53" i="10"/>
  <c r="O53" i="10"/>
  <c r="I53" i="10"/>
  <c r="J53" i="10"/>
  <c r="K53" i="10"/>
  <c r="L53" i="10"/>
  <c r="M53" i="10"/>
  <c r="H53" i="10"/>
  <c r="G53" i="10"/>
  <c r="F59" i="10"/>
  <c r="F60" i="10"/>
  <c r="D60" i="10" s="1"/>
  <c r="E59" i="10"/>
  <c r="E60" i="10"/>
  <c r="D6" i="2"/>
  <c r="D79" i="26"/>
  <c r="D77" i="26"/>
  <c r="O45" i="3"/>
  <c r="M45" i="3"/>
  <c r="K45" i="3"/>
  <c r="D80" i="26" s="1"/>
  <c r="I45" i="3"/>
  <c r="D78" i="26" s="1"/>
  <c r="P72" i="10"/>
  <c r="P71" i="10" s="1"/>
  <c r="O72" i="10"/>
  <c r="O71" i="10" s="1"/>
  <c r="N74" i="25"/>
  <c r="N73" i="25" s="1"/>
  <c r="I74" i="25"/>
  <c r="I73" i="25" s="1"/>
  <c r="J74" i="25"/>
  <c r="J73" i="25" s="1"/>
  <c r="K74" i="25"/>
  <c r="K73" i="25" s="1"/>
  <c r="L74" i="25"/>
  <c r="M74" i="25"/>
  <c r="H74" i="25"/>
  <c r="H73" i="25" s="1"/>
  <c r="I64" i="25"/>
  <c r="J64" i="25"/>
  <c r="K64" i="25"/>
  <c r="L64" i="25"/>
  <c r="M64" i="25"/>
  <c r="N64" i="25"/>
  <c r="H64" i="25"/>
  <c r="G64" i="25"/>
  <c r="I35" i="3"/>
  <c r="E36" i="13"/>
  <c r="E30" i="13"/>
  <c r="E29" i="13"/>
  <c r="M72" i="10"/>
  <c r="M71" i="10" s="1"/>
  <c r="K26" i="13" s="1"/>
  <c r="K48" i="13" s="1"/>
  <c r="L72" i="10"/>
  <c r="L71" i="10" s="1"/>
  <c r="J26" i="13" s="1"/>
  <c r="J48" i="13" s="1"/>
  <c r="K72" i="10"/>
  <c r="K71" i="10" s="1"/>
  <c r="I26" i="13" s="1"/>
  <c r="I48" i="13" s="1"/>
  <c r="J72" i="10"/>
  <c r="I72" i="10"/>
  <c r="H72" i="10"/>
  <c r="F68" i="10"/>
  <c r="E68" i="10"/>
  <c r="F51" i="10"/>
  <c r="D51" i="10" s="1"/>
  <c r="E51" i="10"/>
  <c r="F50" i="10"/>
  <c r="E50" i="10"/>
  <c r="F49" i="10"/>
  <c r="N49" i="10" s="1"/>
  <c r="E49" i="10"/>
  <c r="F48" i="10"/>
  <c r="D48" i="10" s="1"/>
  <c r="E48" i="10"/>
  <c r="Q47" i="10"/>
  <c r="E47" i="10" s="1"/>
  <c r="M47" i="10"/>
  <c r="L47" i="10"/>
  <c r="K47" i="10"/>
  <c r="J47" i="10"/>
  <c r="I47" i="10"/>
  <c r="H47" i="10"/>
  <c r="G47" i="10"/>
  <c r="F46" i="10"/>
  <c r="D46" i="10" s="1"/>
  <c r="E46" i="10"/>
  <c r="F45" i="10"/>
  <c r="E45" i="10"/>
  <c r="F44" i="10"/>
  <c r="D44" i="10" s="1"/>
  <c r="E44" i="10"/>
  <c r="F43" i="10"/>
  <c r="D43" i="10" s="1"/>
  <c r="E43" i="10"/>
  <c r="Q42" i="10"/>
  <c r="E42" i="10" s="1"/>
  <c r="M42" i="10"/>
  <c r="L42" i="10"/>
  <c r="K42" i="10"/>
  <c r="J42" i="10"/>
  <c r="I42" i="10"/>
  <c r="H42" i="10"/>
  <c r="G42" i="10"/>
  <c r="F41" i="10"/>
  <c r="D41" i="10" s="1"/>
  <c r="E41" i="10"/>
  <c r="F40" i="10"/>
  <c r="D40" i="10" s="1"/>
  <c r="E40" i="10"/>
  <c r="F39" i="10"/>
  <c r="D39" i="10" s="1"/>
  <c r="E39" i="10"/>
  <c r="F38" i="10"/>
  <c r="D38" i="10" s="1"/>
  <c r="E38" i="10"/>
  <c r="Q37" i="10"/>
  <c r="E37" i="10" s="1"/>
  <c r="M37" i="10"/>
  <c r="L37" i="10"/>
  <c r="L36" i="10" s="1"/>
  <c r="K37" i="10"/>
  <c r="J37" i="10"/>
  <c r="I37" i="10"/>
  <c r="I36" i="10" s="1"/>
  <c r="H37" i="10"/>
  <c r="G37" i="10"/>
  <c r="P36" i="10"/>
  <c r="O36" i="10"/>
  <c r="F65" i="10"/>
  <c r="D65" i="10" s="1"/>
  <c r="E65" i="10"/>
  <c r="F64" i="10"/>
  <c r="D64" i="10" s="1"/>
  <c r="E64" i="10"/>
  <c r="F63" i="10"/>
  <c r="D63" i="10" s="1"/>
  <c r="E63" i="10"/>
  <c r="Q62" i="10"/>
  <c r="W34" i="12" s="1"/>
  <c r="P62" i="10"/>
  <c r="O62" i="10"/>
  <c r="M62" i="10"/>
  <c r="T34" i="12" s="1"/>
  <c r="L62" i="10"/>
  <c r="S34" i="12" s="1"/>
  <c r="K62" i="10"/>
  <c r="R34" i="12" s="1"/>
  <c r="J62" i="10"/>
  <c r="Q34" i="12" s="1"/>
  <c r="I62" i="10"/>
  <c r="P34" i="12" s="1"/>
  <c r="H62" i="10"/>
  <c r="O34" i="12" s="1"/>
  <c r="G62" i="10"/>
  <c r="Q90" i="10"/>
  <c r="F82" i="10"/>
  <c r="S82" i="10" s="1"/>
  <c r="E82" i="10"/>
  <c r="F81" i="10"/>
  <c r="E81" i="10"/>
  <c r="Q80" i="10"/>
  <c r="F53" i="25"/>
  <c r="D53" i="25" s="1"/>
  <c r="E53" i="25"/>
  <c r="F52" i="25"/>
  <c r="D52" i="25" s="1"/>
  <c r="E52" i="25"/>
  <c r="F51" i="25"/>
  <c r="E51" i="25"/>
  <c r="F50" i="25"/>
  <c r="D50" i="25" s="1"/>
  <c r="E50" i="25"/>
  <c r="Q49" i="25"/>
  <c r="E49" i="25" s="1"/>
  <c r="N49" i="25"/>
  <c r="M49" i="25"/>
  <c r="L49" i="25"/>
  <c r="K49" i="25"/>
  <c r="J49" i="25"/>
  <c r="I49" i="25"/>
  <c r="H49" i="25"/>
  <c r="G49" i="25"/>
  <c r="F48" i="25"/>
  <c r="D48" i="25" s="1"/>
  <c r="E48" i="25"/>
  <c r="F47" i="25"/>
  <c r="E47" i="25"/>
  <c r="F46" i="25"/>
  <c r="D46" i="25" s="1"/>
  <c r="E46" i="25"/>
  <c r="F45" i="25"/>
  <c r="D45" i="25" s="1"/>
  <c r="E45" i="25"/>
  <c r="Q44" i="25"/>
  <c r="E44" i="25" s="1"/>
  <c r="N44" i="25"/>
  <c r="M44" i="25"/>
  <c r="L44" i="25"/>
  <c r="K44" i="25"/>
  <c r="J44" i="25"/>
  <c r="I44" i="25"/>
  <c r="H44" i="25"/>
  <c r="G44" i="25"/>
  <c r="F43" i="25"/>
  <c r="D43" i="25" s="1"/>
  <c r="E43" i="25"/>
  <c r="F42" i="25"/>
  <c r="E42" i="25"/>
  <c r="F41" i="25"/>
  <c r="D41" i="25" s="1"/>
  <c r="E41" i="25"/>
  <c r="F40" i="25"/>
  <c r="D40" i="25" s="1"/>
  <c r="E40" i="25"/>
  <c r="Q39" i="25"/>
  <c r="N39" i="25"/>
  <c r="M39" i="25"/>
  <c r="L39" i="25"/>
  <c r="K39" i="25"/>
  <c r="J39" i="25"/>
  <c r="I39" i="25"/>
  <c r="H39" i="25"/>
  <c r="G39" i="25"/>
  <c r="C3163" i="19"/>
  <c r="B3163" i="19"/>
  <c r="C3162" i="19"/>
  <c r="B3162" i="19"/>
  <c r="C3161" i="19"/>
  <c r="B3161" i="19"/>
  <c r="C3160" i="19"/>
  <c r="B3160" i="19"/>
  <c r="C3159" i="19"/>
  <c r="B3159" i="19"/>
  <c r="C3158" i="19"/>
  <c r="B3158" i="19"/>
  <c r="C3157" i="19"/>
  <c r="B3157" i="19"/>
  <c r="C3156" i="19"/>
  <c r="B3156" i="19"/>
  <c r="C3155" i="19"/>
  <c r="B3155" i="19"/>
  <c r="C3154" i="19"/>
  <c r="B3154" i="19"/>
  <c r="C3153" i="19"/>
  <c r="B3153" i="19"/>
  <c r="C3152" i="19"/>
  <c r="B3152" i="19"/>
  <c r="C3151" i="19"/>
  <c r="B3151" i="19"/>
  <c r="C3150" i="19"/>
  <c r="B3150" i="19"/>
  <c r="C3149" i="19"/>
  <c r="B3149" i="19"/>
  <c r="C3148" i="19"/>
  <c r="B3148" i="19"/>
  <c r="C3147" i="19"/>
  <c r="B3147" i="19"/>
  <c r="C3146" i="19"/>
  <c r="B3146" i="19"/>
  <c r="C3145" i="19"/>
  <c r="B3145" i="19"/>
  <c r="C3144" i="19"/>
  <c r="B3144" i="19"/>
  <c r="C3143" i="19"/>
  <c r="B3143" i="19"/>
  <c r="C3142" i="19"/>
  <c r="B3142" i="19"/>
  <c r="C3141" i="19"/>
  <c r="B3141" i="19"/>
  <c r="C3140" i="19"/>
  <c r="B3140" i="19"/>
  <c r="C3139" i="19"/>
  <c r="B3139" i="19"/>
  <c r="C3138" i="19"/>
  <c r="B3138" i="19"/>
  <c r="C3137" i="19"/>
  <c r="B3137" i="19"/>
  <c r="C3136" i="19"/>
  <c r="B3136" i="19"/>
  <c r="C3135" i="19"/>
  <c r="B3135" i="19"/>
  <c r="C3134" i="19"/>
  <c r="B3134" i="19"/>
  <c r="C3133" i="19"/>
  <c r="B3133" i="19"/>
  <c r="C3132" i="19"/>
  <c r="B3132" i="19"/>
  <c r="C3131" i="19"/>
  <c r="B3131" i="19"/>
  <c r="C3130" i="19"/>
  <c r="B3130" i="19"/>
  <c r="C3129" i="19"/>
  <c r="B3129" i="19"/>
  <c r="C3128" i="19"/>
  <c r="B3128" i="19"/>
  <c r="C3127" i="19"/>
  <c r="B3127" i="19"/>
  <c r="C3126" i="19"/>
  <c r="B3126" i="19"/>
  <c r="C3125" i="19"/>
  <c r="B3125" i="19"/>
  <c r="C3124" i="19"/>
  <c r="B3124" i="19"/>
  <c r="C3123" i="19"/>
  <c r="B3123" i="19"/>
  <c r="C3122" i="19"/>
  <c r="B3122" i="19"/>
  <c r="C3121" i="19"/>
  <c r="B3121" i="19"/>
  <c r="C3120" i="19"/>
  <c r="B3120" i="19"/>
  <c r="C3119" i="19"/>
  <c r="B3119" i="19"/>
  <c r="C3118" i="19"/>
  <c r="B3118" i="19"/>
  <c r="C3117" i="19"/>
  <c r="B3117" i="19"/>
  <c r="C3116" i="19"/>
  <c r="B3116" i="19"/>
  <c r="C3115" i="19"/>
  <c r="B3115" i="19"/>
  <c r="C3114" i="19"/>
  <c r="B3114" i="19"/>
  <c r="C3113" i="19"/>
  <c r="B3113" i="19"/>
  <c r="C3112" i="19"/>
  <c r="B3112" i="19"/>
  <c r="C3111" i="19"/>
  <c r="B3111" i="19"/>
  <c r="C3110" i="19"/>
  <c r="B3110" i="19"/>
  <c r="C3109" i="19"/>
  <c r="B3109" i="19"/>
  <c r="C3108" i="19"/>
  <c r="B3108" i="19"/>
  <c r="C3107" i="19"/>
  <c r="B3107" i="19"/>
  <c r="C3106" i="19"/>
  <c r="B3106" i="19"/>
  <c r="C3105" i="19"/>
  <c r="B3105" i="19"/>
  <c r="C3104" i="19"/>
  <c r="B3104" i="19"/>
  <c r="C3103" i="19"/>
  <c r="B3103" i="19"/>
  <c r="C3102" i="19"/>
  <c r="B3102" i="19"/>
  <c r="C3101" i="19"/>
  <c r="B3101" i="19"/>
  <c r="C3100" i="19"/>
  <c r="B3100" i="19"/>
  <c r="C3099" i="19"/>
  <c r="B3099" i="19"/>
  <c r="C3098" i="19"/>
  <c r="B3098" i="19"/>
  <c r="C3097" i="19"/>
  <c r="B3097" i="19"/>
  <c r="C3096" i="19"/>
  <c r="B3096" i="19"/>
  <c r="C3095" i="19"/>
  <c r="B3095" i="19"/>
  <c r="C3094" i="19"/>
  <c r="B3094" i="19"/>
  <c r="C3093" i="19"/>
  <c r="B3093" i="19"/>
  <c r="C3092" i="19"/>
  <c r="B3092" i="19"/>
  <c r="C3091" i="19"/>
  <c r="B3091" i="19"/>
  <c r="C3090" i="19"/>
  <c r="B3090" i="19"/>
  <c r="C3089" i="19"/>
  <c r="B3089" i="19"/>
  <c r="C3088" i="19"/>
  <c r="B3088" i="19"/>
  <c r="C3087" i="19"/>
  <c r="B3087" i="19"/>
  <c r="C3086" i="19"/>
  <c r="B3086" i="19"/>
  <c r="C3085" i="19"/>
  <c r="B3085" i="19"/>
  <c r="C3084" i="19"/>
  <c r="B3084" i="19"/>
  <c r="C3083" i="19"/>
  <c r="B3083" i="19"/>
  <c r="C3082" i="19"/>
  <c r="B3082" i="19"/>
  <c r="C3081" i="19"/>
  <c r="B3081" i="19"/>
  <c r="C3080" i="19"/>
  <c r="B3080" i="19"/>
  <c r="C3079" i="19"/>
  <c r="B3079" i="19"/>
  <c r="C3078" i="19"/>
  <c r="B3078" i="19"/>
  <c r="C3077" i="19"/>
  <c r="B3077" i="19"/>
  <c r="C3076" i="19"/>
  <c r="B3076" i="19"/>
  <c r="C3075" i="19"/>
  <c r="B3075" i="19"/>
  <c r="C3074" i="19"/>
  <c r="B3074" i="19"/>
  <c r="C3073" i="19"/>
  <c r="B3073" i="19"/>
  <c r="C3072" i="19"/>
  <c r="B3072" i="19"/>
  <c r="C3071" i="19"/>
  <c r="B3071" i="19"/>
  <c r="C3070" i="19"/>
  <c r="B3070" i="19"/>
  <c r="C3069" i="19"/>
  <c r="B3069" i="19"/>
  <c r="C3068" i="19"/>
  <c r="B3068" i="19"/>
  <c r="C3067" i="19"/>
  <c r="B3067" i="19"/>
  <c r="C3066" i="19"/>
  <c r="B3066" i="19"/>
  <c r="C3065" i="19"/>
  <c r="B3065" i="19"/>
  <c r="C3064" i="19"/>
  <c r="B3064" i="19"/>
  <c r="C3063" i="19"/>
  <c r="B3063" i="19"/>
  <c r="C3062" i="19"/>
  <c r="B3062" i="19"/>
  <c r="C3061" i="19"/>
  <c r="B3061" i="19"/>
  <c r="C3060" i="19"/>
  <c r="B3060" i="19"/>
  <c r="C3059" i="19"/>
  <c r="B3059" i="19"/>
  <c r="C3058" i="19"/>
  <c r="B3058" i="19"/>
  <c r="C3057" i="19"/>
  <c r="B3057" i="19"/>
  <c r="C3056" i="19"/>
  <c r="B3056" i="19"/>
  <c r="C3055" i="19"/>
  <c r="B3055" i="19"/>
  <c r="C3054" i="19"/>
  <c r="B3054" i="19"/>
  <c r="C3053" i="19"/>
  <c r="B3053" i="19"/>
  <c r="C3052" i="19"/>
  <c r="B3052" i="19"/>
  <c r="C3051" i="19"/>
  <c r="B3051" i="19"/>
  <c r="C3050" i="19"/>
  <c r="B3050" i="19"/>
  <c r="C3049" i="19"/>
  <c r="B3049" i="19"/>
  <c r="C3048" i="19"/>
  <c r="B3048" i="19"/>
  <c r="C3047" i="19"/>
  <c r="B3047" i="19"/>
  <c r="C3046" i="19"/>
  <c r="B3046" i="19"/>
  <c r="C3045" i="19"/>
  <c r="B3045" i="19"/>
  <c r="C3044" i="19"/>
  <c r="B3044" i="19"/>
  <c r="C3043" i="19"/>
  <c r="B3043" i="19"/>
  <c r="C3042" i="19"/>
  <c r="B3042" i="19"/>
  <c r="C3041" i="19"/>
  <c r="B3041" i="19"/>
  <c r="C3040" i="19"/>
  <c r="B3040" i="19"/>
  <c r="C3039" i="19"/>
  <c r="B3039" i="19"/>
  <c r="C3038" i="19"/>
  <c r="B3038" i="19"/>
  <c r="C3037" i="19"/>
  <c r="B3037" i="19"/>
  <c r="C3036" i="19"/>
  <c r="B3036" i="19"/>
  <c r="C3035" i="19"/>
  <c r="B3035" i="19"/>
  <c r="C3034" i="19"/>
  <c r="B3034" i="19"/>
  <c r="C3033" i="19"/>
  <c r="B3033" i="19"/>
  <c r="C3032" i="19"/>
  <c r="B3032" i="19"/>
  <c r="C3031" i="19"/>
  <c r="B3031" i="19"/>
  <c r="C3030" i="19"/>
  <c r="B3030" i="19"/>
  <c r="C3029" i="19"/>
  <c r="B3029" i="19"/>
  <c r="C3028" i="19"/>
  <c r="B3028" i="19"/>
  <c r="C3027" i="19"/>
  <c r="B3027" i="19"/>
  <c r="C3026" i="19"/>
  <c r="B3026" i="19"/>
  <c r="C3025" i="19"/>
  <c r="B3025" i="19"/>
  <c r="C3024" i="19"/>
  <c r="B3024" i="19"/>
  <c r="C3023" i="19"/>
  <c r="B3023" i="19"/>
  <c r="C3022" i="19"/>
  <c r="B3022" i="19"/>
  <c r="C3021" i="19"/>
  <c r="B3021" i="19"/>
  <c r="C3020" i="19"/>
  <c r="B3020" i="19"/>
  <c r="C3019" i="19"/>
  <c r="B3019" i="19"/>
  <c r="C3018" i="19"/>
  <c r="B3018" i="19"/>
  <c r="C3017" i="19"/>
  <c r="B3017" i="19"/>
  <c r="C3016" i="19"/>
  <c r="B3016" i="19"/>
  <c r="C3015" i="19"/>
  <c r="B3015" i="19"/>
  <c r="C3014" i="19"/>
  <c r="B3014" i="19"/>
  <c r="C3013" i="19"/>
  <c r="B3013" i="19"/>
  <c r="C3012" i="19"/>
  <c r="B3012" i="19"/>
  <c r="C3011" i="19"/>
  <c r="B3011" i="19"/>
  <c r="C3010" i="19"/>
  <c r="B3010" i="19"/>
  <c r="C3009" i="19"/>
  <c r="B3009" i="19"/>
  <c r="C3008" i="19"/>
  <c r="B3008" i="19"/>
  <c r="C3007" i="19"/>
  <c r="B3007" i="19"/>
  <c r="C3006" i="19"/>
  <c r="B3006" i="19"/>
  <c r="C3005" i="19"/>
  <c r="B3005" i="19"/>
  <c r="C3004" i="19"/>
  <c r="B3004" i="19"/>
  <c r="C3003" i="19"/>
  <c r="B3003" i="19"/>
  <c r="C3002" i="19"/>
  <c r="B3002" i="19"/>
  <c r="C3001" i="19"/>
  <c r="B3001" i="19"/>
  <c r="C3000" i="19"/>
  <c r="B3000" i="19"/>
  <c r="C2999" i="19"/>
  <c r="B2999" i="19"/>
  <c r="C2998" i="19"/>
  <c r="B2998" i="19"/>
  <c r="C2997" i="19"/>
  <c r="B2997" i="19"/>
  <c r="C2996" i="19"/>
  <c r="B2996" i="19"/>
  <c r="C2995" i="19"/>
  <c r="B2995" i="19"/>
  <c r="C2994" i="19"/>
  <c r="B2994" i="19"/>
  <c r="C2993" i="19"/>
  <c r="B2993" i="19"/>
  <c r="C2992" i="19"/>
  <c r="B2992" i="19"/>
  <c r="C2991" i="19"/>
  <c r="B2991" i="19"/>
  <c r="C2990" i="19"/>
  <c r="B2990" i="19"/>
  <c r="C2989" i="19"/>
  <c r="B2989" i="19"/>
  <c r="C2988" i="19"/>
  <c r="B2988" i="19"/>
  <c r="C2987" i="19"/>
  <c r="B2987" i="19"/>
  <c r="C2986" i="19"/>
  <c r="B2986" i="19"/>
  <c r="C2985" i="19"/>
  <c r="B2985" i="19"/>
  <c r="C2984" i="19"/>
  <c r="B2984" i="19"/>
  <c r="C2983" i="19"/>
  <c r="B2983" i="19"/>
  <c r="C2982" i="19"/>
  <c r="B2982" i="19"/>
  <c r="C2981" i="19"/>
  <c r="B2981" i="19"/>
  <c r="C2980" i="19"/>
  <c r="B2980" i="19"/>
  <c r="C2979" i="19"/>
  <c r="B2979" i="19"/>
  <c r="C2978" i="19"/>
  <c r="B2978" i="19"/>
  <c r="C2977" i="19"/>
  <c r="B2977" i="19"/>
  <c r="C2976" i="19"/>
  <c r="B2976" i="19"/>
  <c r="C2975" i="19"/>
  <c r="B2975" i="19"/>
  <c r="C2974" i="19"/>
  <c r="B2974" i="19"/>
  <c r="C2973" i="19"/>
  <c r="B2973" i="19"/>
  <c r="C2972" i="19"/>
  <c r="B2972" i="19"/>
  <c r="C2971" i="19"/>
  <c r="B2971" i="19"/>
  <c r="C2970" i="19"/>
  <c r="B2970" i="19"/>
  <c r="C2969" i="19"/>
  <c r="B2969" i="19"/>
  <c r="C2968" i="19"/>
  <c r="B2968" i="19"/>
  <c r="C2967" i="19"/>
  <c r="B2967" i="19"/>
  <c r="C2966" i="19"/>
  <c r="B2966" i="19"/>
  <c r="C2965" i="19"/>
  <c r="B2965" i="19"/>
  <c r="C2964" i="19"/>
  <c r="B2964" i="19"/>
  <c r="C2963" i="19"/>
  <c r="B2963" i="19"/>
  <c r="C2962" i="19"/>
  <c r="B2962" i="19"/>
  <c r="C2961" i="19"/>
  <c r="B2961" i="19"/>
  <c r="C2960" i="19"/>
  <c r="B2960" i="19"/>
  <c r="C2959" i="19"/>
  <c r="B2959" i="19"/>
  <c r="C2958" i="19"/>
  <c r="B2958" i="19"/>
  <c r="C2957" i="19"/>
  <c r="B2957" i="19"/>
  <c r="C2956" i="19"/>
  <c r="B2956" i="19"/>
  <c r="C2955" i="19"/>
  <c r="B2955" i="19"/>
  <c r="C2954" i="19"/>
  <c r="B2954" i="19"/>
  <c r="C2953" i="19"/>
  <c r="B2953" i="19"/>
  <c r="C2952" i="19"/>
  <c r="B2952" i="19"/>
  <c r="C2951" i="19"/>
  <c r="B2951" i="19"/>
  <c r="C2950" i="19"/>
  <c r="B2950" i="19"/>
  <c r="C2949" i="19"/>
  <c r="B2949" i="19"/>
  <c r="C2948" i="19"/>
  <c r="B2948" i="19"/>
  <c r="C2947" i="19"/>
  <c r="B2947" i="19"/>
  <c r="C2946" i="19"/>
  <c r="B2946" i="19"/>
  <c r="C2945" i="19"/>
  <c r="B2945" i="19"/>
  <c r="C2944" i="19"/>
  <c r="B2944" i="19"/>
  <c r="C2943" i="19"/>
  <c r="B2943" i="19"/>
  <c r="C2942" i="19"/>
  <c r="B2942" i="19"/>
  <c r="C2941" i="19"/>
  <c r="B2941" i="19"/>
  <c r="C2940" i="19"/>
  <c r="B2940" i="19"/>
  <c r="C2939" i="19"/>
  <c r="B2939" i="19"/>
  <c r="C2938" i="19"/>
  <c r="B2938" i="19"/>
  <c r="C2937" i="19"/>
  <c r="B2937" i="19"/>
  <c r="C2936" i="19"/>
  <c r="B2936" i="19"/>
  <c r="C2935" i="19"/>
  <c r="B2935" i="19"/>
  <c r="C2934" i="19"/>
  <c r="B2934" i="19"/>
  <c r="C2933" i="19"/>
  <c r="B2933" i="19"/>
  <c r="C2932" i="19"/>
  <c r="B2932" i="19"/>
  <c r="C2931" i="19"/>
  <c r="B2931" i="19"/>
  <c r="C2930" i="19"/>
  <c r="B2930" i="19"/>
  <c r="C2929" i="19"/>
  <c r="B2929" i="19"/>
  <c r="C2928" i="19"/>
  <c r="B2928" i="19"/>
  <c r="C2927" i="19"/>
  <c r="B2927" i="19"/>
  <c r="C2926" i="19"/>
  <c r="B2926" i="19"/>
  <c r="C2925" i="19"/>
  <c r="B2925" i="19"/>
  <c r="C2924" i="19"/>
  <c r="B2924" i="19"/>
  <c r="C2923" i="19"/>
  <c r="B2923" i="19"/>
  <c r="C2922" i="19"/>
  <c r="B2922" i="19"/>
  <c r="C2921" i="19"/>
  <c r="B2921" i="19"/>
  <c r="C2920" i="19"/>
  <c r="B2920" i="19"/>
  <c r="C2919" i="19"/>
  <c r="B2919" i="19"/>
  <c r="C2918" i="19"/>
  <c r="B2918" i="19"/>
  <c r="C2917" i="19"/>
  <c r="B2917" i="19"/>
  <c r="C2916" i="19"/>
  <c r="B2916" i="19"/>
  <c r="C2915" i="19"/>
  <c r="B2915" i="19"/>
  <c r="C2914" i="19"/>
  <c r="B2914" i="19"/>
  <c r="C2913" i="19"/>
  <c r="B2913" i="19"/>
  <c r="C2912" i="19"/>
  <c r="B2912" i="19"/>
  <c r="C2911" i="19"/>
  <c r="B2911" i="19"/>
  <c r="C2910" i="19"/>
  <c r="B2910" i="19"/>
  <c r="C2909" i="19"/>
  <c r="B2909" i="19"/>
  <c r="C2908" i="19"/>
  <c r="B2908" i="19"/>
  <c r="C2907" i="19"/>
  <c r="B2907" i="19"/>
  <c r="C2906" i="19"/>
  <c r="B2906" i="19"/>
  <c r="C2905" i="19"/>
  <c r="B2905" i="19"/>
  <c r="C2904" i="19"/>
  <c r="B2904" i="19"/>
  <c r="C2903" i="19"/>
  <c r="B2903" i="19"/>
  <c r="C2902" i="19"/>
  <c r="B2902" i="19"/>
  <c r="C2901" i="19"/>
  <c r="B2901" i="19"/>
  <c r="C2900" i="19"/>
  <c r="B2900" i="19"/>
  <c r="C2899" i="19"/>
  <c r="B2899" i="19"/>
  <c r="C2898" i="19"/>
  <c r="B2898" i="19"/>
  <c r="C2897" i="19"/>
  <c r="B2897" i="19"/>
  <c r="C2896" i="19"/>
  <c r="B2896" i="19"/>
  <c r="C2895" i="19"/>
  <c r="B2895" i="19"/>
  <c r="C2894" i="19"/>
  <c r="B2894" i="19"/>
  <c r="C2893" i="19"/>
  <c r="B2893" i="19"/>
  <c r="C2892" i="19"/>
  <c r="B2892" i="19"/>
  <c r="C2891" i="19"/>
  <c r="B2891" i="19"/>
  <c r="C2890" i="19"/>
  <c r="B2890" i="19"/>
  <c r="C2889" i="19"/>
  <c r="B2889" i="19"/>
  <c r="C2888" i="19"/>
  <c r="B2888" i="19"/>
  <c r="C2887" i="19"/>
  <c r="B2887" i="19"/>
  <c r="C2886" i="19"/>
  <c r="B2886" i="19"/>
  <c r="C2885" i="19"/>
  <c r="B2885" i="19"/>
  <c r="C2884" i="19"/>
  <c r="B2884" i="19"/>
  <c r="C2883" i="19"/>
  <c r="B2883" i="19"/>
  <c r="C2882" i="19"/>
  <c r="B2882" i="19"/>
  <c r="C2881" i="19"/>
  <c r="B2881" i="19"/>
  <c r="C2880" i="19"/>
  <c r="B2880" i="19"/>
  <c r="C2879" i="19"/>
  <c r="B2879" i="19"/>
  <c r="C2878" i="19"/>
  <c r="B2878" i="19"/>
  <c r="C2877" i="19"/>
  <c r="B2877" i="19"/>
  <c r="C2876" i="19"/>
  <c r="B2876" i="19"/>
  <c r="C2875" i="19"/>
  <c r="B2875" i="19"/>
  <c r="C2874" i="19"/>
  <c r="B2874" i="19"/>
  <c r="C2873" i="19"/>
  <c r="B2873" i="19"/>
  <c r="C2872" i="19"/>
  <c r="B2872" i="19"/>
  <c r="C2871" i="19"/>
  <c r="B2871" i="19"/>
  <c r="C2870" i="19"/>
  <c r="B2870" i="19"/>
  <c r="C2869" i="19"/>
  <c r="B2869" i="19"/>
  <c r="C2868" i="19"/>
  <c r="B2868" i="19"/>
  <c r="C2867" i="19"/>
  <c r="B2867" i="19"/>
  <c r="C2866" i="19"/>
  <c r="B2866" i="19"/>
  <c r="C2865" i="19"/>
  <c r="B2865" i="19"/>
  <c r="C2864" i="19"/>
  <c r="B2864" i="19"/>
  <c r="C2863" i="19"/>
  <c r="B2863" i="19"/>
  <c r="C2862" i="19"/>
  <c r="B2862" i="19"/>
  <c r="C2861" i="19"/>
  <c r="B2861" i="19"/>
  <c r="C2860" i="19"/>
  <c r="B2860" i="19"/>
  <c r="C2859" i="19"/>
  <c r="B2859" i="19"/>
  <c r="C2858" i="19"/>
  <c r="B2858" i="19"/>
  <c r="C2857" i="19"/>
  <c r="B2857" i="19"/>
  <c r="C2856" i="19"/>
  <c r="B2856" i="19"/>
  <c r="C2855" i="19"/>
  <c r="B2855" i="19"/>
  <c r="C2854" i="19"/>
  <c r="B2854" i="19"/>
  <c r="C2853" i="19"/>
  <c r="B2853" i="19"/>
  <c r="C2852" i="19"/>
  <c r="B2852" i="19"/>
  <c r="C2851" i="19"/>
  <c r="B2851" i="19"/>
  <c r="C2850" i="19"/>
  <c r="B2850" i="19"/>
  <c r="C2849" i="19"/>
  <c r="B2849" i="19"/>
  <c r="C2848" i="19"/>
  <c r="B2848" i="19"/>
  <c r="C2847" i="19"/>
  <c r="B2847" i="19"/>
  <c r="C2846" i="19"/>
  <c r="B2846" i="19"/>
  <c r="C2845" i="19"/>
  <c r="B2845" i="19"/>
  <c r="C2844" i="19"/>
  <c r="B2844" i="19"/>
  <c r="C2843" i="19"/>
  <c r="B2843" i="19"/>
  <c r="C2842" i="19"/>
  <c r="B2842" i="19"/>
  <c r="C2841" i="19"/>
  <c r="B2841" i="19"/>
  <c r="C2840" i="19"/>
  <c r="B2840" i="19"/>
  <c r="C2839" i="19"/>
  <c r="B2839" i="19"/>
  <c r="C2838" i="19"/>
  <c r="B2838" i="19"/>
  <c r="C2837" i="19"/>
  <c r="B2837" i="19"/>
  <c r="C2836" i="19"/>
  <c r="B2836" i="19"/>
  <c r="C2835" i="19"/>
  <c r="B2835" i="19"/>
  <c r="C2834" i="19"/>
  <c r="B2834" i="19"/>
  <c r="C2833" i="19"/>
  <c r="B2833" i="19"/>
  <c r="C2832" i="19"/>
  <c r="B2832" i="19"/>
  <c r="C2831" i="19"/>
  <c r="B2831" i="19"/>
  <c r="C2830" i="19"/>
  <c r="B2830" i="19"/>
  <c r="C2829" i="19"/>
  <c r="B2829" i="19"/>
  <c r="C2828" i="19"/>
  <c r="B2828" i="19"/>
  <c r="C2827" i="19"/>
  <c r="B2827" i="19"/>
  <c r="C2826" i="19"/>
  <c r="B2826" i="19"/>
  <c r="C2825" i="19"/>
  <c r="B2825" i="19"/>
  <c r="C2824" i="19"/>
  <c r="B2824" i="19"/>
  <c r="C2823" i="19"/>
  <c r="B2823" i="19"/>
  <c r="C2822" i="19"/>
  <c r="B2822" i="19"/>
  <c r="C2821" i="19"/>
  <c r="B2821" i="19"/>
  <c r="C2820" i="19"/>
  <c r="B2820" i="19"/>
  <c r="C2819" i="19"/>
  <c r="B2819" i="19"/>
  <c r="C2818" i="19"/>
  <c r="B2818" i="19"/>
  <c r="C2817" i="19"/>
  <c r="B2817" i="19"/>
  <c r="C2816" i="19"/>
  <c r="B2816" i="19"/>
  <c r="C2815" i="19"/>
  <c r="B2815" i="19"/>
  <c r="C2814" i="19"/>
  <c r="B2814" i="19"/>
  <c r="C2813" i="19"/>
  <c r="B2813" i="19"/>
  <c r="C2812" i="19"/>
  <c r="B2812" i="19"/>
  <c r="C2811" i="19"/>
  <c r="B2811" i="19"/>
  <c r="C2810" i="19"/>
  <c r="B2810" i="19"/>
  <c r="C2809" i="19"/>
  <c r="B2809" i="19"/>
  <c r="C2808" i="19"/>
  <c r="B2808" i="19"/>
  <c r="C2807" i="19"/>
  <c r="B2807" i="19"/>
  <c r="C2806" i="19"/>
  <c r="B2806" i="19"/>
  <c r="C2805" i="19"/>
  <c r="B2805" i="19"/>
  <c r="C2804" i="19"/>
  <c r="B2804" i="19"/>
  <c r="C2803" i="19"/>
  <c r="B2803" i="19"/>
  <c r="C2802" i="19"/>
  <c r="B2802" i="19"/>
  <c r="C2801" i="19"/>
  <c r="B2801" i="19"/>
  <c r="C2800" i="19"/>
  <c r="B2800" i="19"/>
  <c r="C2799" i="19"/>
  <c r="B2799" i="19"/>
  <c r="C2798" i="19"/>
  <c r="B2798" i="19"/>
  <c r="C2797" i="19"/>
  <c r="B2797" i="19"/>
  <c r="C2796" i="19"/>
  <c r="B2796" i="19"/>
  <c r="C2795" i="19"/>
  <c r="B2795" i="19"/>
  <c r="C2794" i="19"/>
  <c r="B2794" i="19"/>
  <c r="C2793" i="19"/>
  <c r="B2793" i="19"/>
  <c r="C2792" i="19"/>
  <c r="B2792" i="19"/>
  <c r="C2791" i="19"/>
  <c r="B2791" i="19"/>
  <c r="C2790" i="19"/>
  <c r="B2790" i="19"/>
  <c r="C2789" i="19"/>
  <c r="B2789" i="19"/>
  <c r="C2788" i="19"/>
  <c r="B2788" i="19"/>
  <c r="C2787" i="19"/>
  <c r="B2787" i="19"/>
  <c r="C2786" i="19"/>
  <c r="B2786" i="19"/>
  <c r="C2785" i="19"/>
  <c r="B2785" i="19"/>
  <c r="C2784" i="19"/>
  <c r="B2784" i="19"/>
  <c r="C2783" i="19"/>
  <c r="B2783" i="19"/>
  <c r="C2782" i="19"/>
  <c r="B2782" i="19"/>
  <c r="C2781" i="19"/>
  <c r="B2781" i="19"/>
  <c r="C2780" i="19"/>
  <c r="B2780" i="19"/>
  <c r="C2779" i="19"/>
  <c r="B2779" i="19"/>
  <c r="C2778" i="19"/>
  <c r="B2778" i="19"/>
  <c r="C2777" i="19"/>
  <c r="B2777" i="19"/>
  <c r="C2776" i="19"/>
  <c r="B2776" i="19"/>
  <c r="C2775" i="19"/>
  <c r="B2775" i="19"/>
  <c r="C2774" i="19"/>
  <c r="B2774" i="19"/>
  <c r="C2773" i="19"/>
  <c r="B2773" i="19"/>
  <c r="C2772" i="19"/>
  <c r="B2772" i="19"/>
  <c r="C2771" i="19"/>
  <c r="B2771" i="19"/>
  <c r="C2770" i="19"/>
  <c r="B2770" i="19"/>
  <c r="C2769" i="19"/>
  <c r="B2769" i="19"/>
  <c r="C2768" i="19"/>
  <c r="B2768" i="19"/>
  <c r="C2767" i="19"/>
  <c r="B2767" i="19"/>
  <c r="C2766" i="19"/>
  <c r="B2766" i="19"/>
  <c r="C2765" i="19"/>
  <c r="B2765" i="19"/>
  <c r="C2764" i="19"/>
  <c r="B2764" i="19"/>
  <c r="C2763" i="19"/>
  <c r="B2763" i="19"/>
  <c r="C2762" i="19"/>
  <c r="B2762" i="19"/>
  <c r="C2761" i="19"/>
  <c r="B2761" i="19"/>
  <c r="C2760" i="19"/>
  <c r="B2760" i="19"/>
  <c r="C2759" i="19"/>
  <c r="B2759" i="19"/>
  <c r="C2758" i="19"/>
  <c r="B2758" i="19"/>
  <c r="C2757" i="19"/>
  <c r="B2757" i="19"/>
  <c r="C2756" i="19"/>
  <c r="B2756" i="19"/>
  <c r="C2755" i="19"/>
  <c r="B2755" i="19"/>
  <c r="C2754" i="19"/>
  <c r="B2754" i="19"/>
  <c r="C2753" i="19"/>
  <c r="B2753" i="19"/>
  <c r="C2752" i="19"/>
  <c r="B2752" i="19"/>
  <c r="C2751" i="19"/>
  <c r="B2751" i="19"/>
  <c r="C2750" i="19"/>
  <c r="B2750" i="19"/>
  <c r="C2749" i="19"/>
  <c r="B2749" i="19"/>
  <c r="C2748" i="19"/>
  <c r="B2748" i="19"/>
  <c r="C2747" i="19"/>
  <c r="B2747" i="19"/>
  <c r="C2746" i="19"/>
  <c r="B2746" i="19"/>
  <c r="C2745" i="19"/>
  <c r="B2745" i="19"/>
  <c r="C2744" i="19"/>
  <c r="B2744" i="19"/>
  <c r="C2743" i="19"/>
  <c r="B2743" i="19"/>
  <c r="C2742" i="19"/>
  <c r="B2742" i="19"/>
  <c r="C2741" i="19"/>
  <c r="B2741" i="19"/>
  <c r="C2740" i="19"/>
  <c r="B2740" i="19"/>
  <c r="C2739" i="19"/>
  <c r="B2739" i="19"/>
  <c r="C2738" i="19"/>
  <c r="B2738" i="19"/>
  <c r="C2737" i="19"/>
  <c r="B2737" i="19"/>
  <c r="C2736" i="19"/>
  <c r="B2736" i="19"/>
  <c r="C2735" i="19"/>
  <c r="B2735" i="19"/>
  <c r="C2734" i="19"/>
  <c r="B2734" i="19"/>
  <c r="C2733" i="19"/>
  <c r="B2733" i="19"/>
  <c r="C2732" i="19"/>
  <c r="B2732" i="19"/>
  <c r="C2731" i="19"/>
  <c r="B2731" i="19"/>
  <c r="C2730" i="19"/>
  <c r="B2730" i="19"/>
  <c r="C2729" i="19"/>
  <c r="B2729" i="19"/>
  <c r="C2728" i="19"/>
  <c r="B2728" i="19"/>
  <c r="C2727" i="19"/>
  <c r="B2727" i="19"/>
  <c r="C2726" i="19"/>
  <c r="B2726" i="19"/>
  <c r="C2725" i="19"/>
  <c r="B2725" i="19"/>
  <c r="C2724" i="19"/>
  <c r="B2724" i="19"/>
  <c r="C2723" i="19"/>
  <c r="B2723" i="19"/>
  <c r="C2722" i="19"/>
  <c r="B2722" i="19"/>
  <c r="C2721" i="19"/>
  <c r="B2721" i="19"/>
  <c r="C2720" i="19"/>
  <c r="B2720" i="19"/>
  <c r="C2719" i="19"/>
  <c r="B2719" i="19"/>
  <c r="C2718" i="19"/>
  <c r="B2718" i="19"/>
  <c r="C2717" i="19"/>
  <c r="B2717" i="19"/>
  <c r="C2716" i="19"/>
  <c r="B2716" i="19"/>
  <c r="C2715" i="19"/>
  <c r="B2715" i="19"/>
  <c r="C2714" i="19"/>
  <c r="B2714" i="19"/>
  <c r="C2713" i="19"/>
  <c r="B2713" i="19"/>
  <c r="C2712" i="19"/>
  <c r="B2712" i="19"/>
  <c r="C2711" i="19"/>
  <c r="B2711" i="19"/>
  <c r="C2710" i="19"/>
  <c r="B2710" i="19"/>
  <c r="C2709" i="19"/>
  <c r="B2709" i="19"/>
  <c r="C2708" i="19"/>
  <c r="B2708" i="19"/>
  <c r="C2707" i="19"/>
  <c r="B2707" i="19"/>
  <c r="C2706" i="19"/>
  <c r="B2706" i="19"/>
  <c r="C2705" i="19"/>
  <c r="B2705" i="19"/>
  <c r="C2704" i="19"/>
  <c r="B2704" i="19"/>
  <c r="C2703" i="19"/>
  <c r="B2703" i="19"/>
  <c r="C2702" i="19"/>
  <c r="B2702" i="19"/>
  <c r="C2701" i="19"/>
  <c r="B2701" i="19"/>
  <c r="C2700" i="19"/>
  <c r="B2700" i="19"/>
  <c r="C2699" i="19"/>
  <c r="B2699" i="19"/>
  <c r="C2698" i="19"/>
  <c r="B2698" i="19"/>
  <c r="C2697" i="19"/>
  <c r="B2697" i="19"/>
  <c r="C2696" i="19"/>
  <c r="B2696" i="19"/>
  <c r="C2695" i="19"/>
  <c r="B2695" i="19"/>
  <c r="C2694" i="19"/>
  <c r="B2694" i="19"/>
  <c r="C2693" i="19"/>
  <c r="B2693" i="19"/>
  <c r="C2692" i="19"/>
  <c r="B2692" i="19"/>
  <c r="C2691" i="19"/>
  <c r="B2691" i="19"/>
  <c r="C2690" i="19"/>
  <c r="B2690" i="19"/>
  <c r="C2689" i="19"/>
  <c r="B2689" i="19"/>
  <c r="C2688" i="19"/>
  <c r="B2688" i="19"/>
  <c r="C2687" i="19"/>
  <c r="B2687" i="19"/>
  <c r="C2686" i="19"/>
  <c r="B2686" i="19"/>
  <c r="C2685" i="19"/>
  <c r="B2685" i="19"/>
  <c r="C2684" i="19"/>
  <c r="B2684" i="19"/>
  <c r="C2683" i="19"/>
  <c r="B2683" i="19"/>
  <c r="C2682" i="19"/>
  <c r="B2682" i="19"/>
  <c r="C2681" i="19"/>
  <c r="B2681" i="19"/>
  <c r="C2680" i="19"/>
  <c r="B2680" i="19"/>
  <c r="C2679" i="19"/>
  <c r="B2679" i="19"/>
  <c r="C2678" i="19"/>
  <c r="B2678" i="19"/>
  <c r="C2677" i="19"/>
  <c r="B2677" i="19"/>
  <c r="C2676" i="19"/>
  <c r="B2676" i="19"/>
  <c r="C2675" i="19"/>
  <c r="B2675" i="19"/>
  <c r="C2674" i="19"/>
  <c r="B2674" i="19"/>
  <c r="C2673" i="19"/>
  <c r="B2673" i="19"/>
  <c r="C2672" i="19"/>
  <c r="B2672" i="19"/>
  <c r="C2671" i="19"/>
  <c r="B2671" i="19"/>
  <c r="C2670" i="19"/>
  <c r="B2670" i="19"/>
  <c r="C2669" i="19"/>
  <c r="B2669" i="19"/>
  <c r="C2668" i="19"/>
  <c r="B2668" i="19"/>
  <c r="C2667" i="19"/>
  <c r="B2667" i="19"/>
  <c r="C2666" i="19"/>
  <c r="B2666" i="19"/>
  <c r="C2665" i="19"/>
  <c r="B2665" i="19"/>
  <c r="C2664" i="19"/>
  <c r="B2664" i="19"/>
  <c r="C2663" i="19"/>
  <c r="B2663" i="19"/>
  <c r="C2662" i="19"/>
  <c r="B2662" i="19"/>
  <c r="C2661" i="19"/>
  <c r="B2661" i="19"/>
  <c r="C2660" i="19"/>
  <c r="B2660" i="19"/>
  <c r="C2659" i="19"/>
  <c r="B2659" i="19"/>
  <c r="C2658" i="19"/>
  <c r="B2658" i="19"/>
  <c r="C2657" i="19"/>
  <c r="B2657" i="19"/>
  <c r="C2656" i="19"/>
  <c r="B2656" i="19"/>
  <c r="C2655" i="19"/>
  <c r="B2655" i="19"/>
  <c r="C2654" i="19"/>
  <c r="B2654" i="19"/>
  <c r="C2653" i="19"/>
  <c r="B2653" i="19"/>
  <c r="C2652" i="19"/>
  <c r="B2652" i="19"/>
  <c r="C2651" i="19"/>
  <c r="B2651" i="19"/>
  <c r="C2650" i="19"/>
  <c r="B2650" i="19"/>
  <c r="C2649" i="19"/>
  <c r="B2649" i="19"/>
  <c r="C2648" i="19"/>
  <c r="B2648" i="19"/>
  <c r="C2647" i="19"/>
  <c r="B2647" i="19"/>
  <c r="C2646" i="19"/>
  <c r="B2646" i="19"/>
  <c r="C2645" i="19"/>
  <c r="B2645" i="19"/>
  <c r="C2644" i="19"/>
  <c r="B2644" i="19"/>
  <c r="C2643" i="19"/>
  <c r="B2643" i="19"/>
  <c r="C2642" i="19"/>
  <c r="B2642" i="19"/>
  <c r="C2641" i="19"/>
  <c r="B2641" i="19"/>
  <c r="C2640" i="19"/>
  <c r="B2640" i="19"/>
  <c r="C2639" i="19"/>
  <c r="B2639" i="19"/>
  <c r="C2638" i="19"/>
  <c r="B2638" i="19"/>
  <c r="C2637" i="19"/>
  <c r="B2637" i="19"/>
  <c r="C2636" i="19"/>
  <c r="B2636" i="19"/>
  <c r="C2635" i="19"/>
  <c r="B2635" i="19"/>
  <c r="C2634" i="19"/>
  <c r="B2634" i="19"/>
  <c r="C2633" i="19"/>
  <c r="B2633" i="19"/>
  <c r="C2632" i="19"/>
  <c r="B2632" i="19"/>
  <c r="C2631" i="19"/>
  <c r="B2631" i="19"/>
  <c r="C2630" i="19"/>
  <c r="B2630" i="19"/>
  <c r="C2629" i="19"/>
  <c r="B2629" i="19"/>
  <c r="C2628" i="19"/>
  <c r="B2628" i="19"/>
  <c r="C2627" i="19"/>
  <c r="B2627" i="19"/>
  <c r="C2626" i="19"/>
  <c r="B2626" i="19"/>
  <c r="C2625" i="19"/>
  <c r="B2625" i="19"/>
  <c r="C2624" i="19"/>
  <c r="B2624" i="19"/>
  <c r="C2623" i="19"/>
  <c r="B2623" i="19"/>
  <c r="C2622" i="19"/>
  <c r="B2622" i="19"/>
  <c r="C2621" i="19"/>
  <c r="B2621" i="19"/>
  <c r="C2620" i="19"/>
  <c r="B2620" i="19"/>
  <c r="C2619" i="19"/>
  <c r="B2619" i="19"/>
  <c r="C2618" i="19"/>
  <c r="B2618" i="19"/>
  <c r="C2617" i="19"/>
  <c r="B2617" i="19"/>
  <c r="C2616" i="19"/>
  <c r="B2616" i="19"/>
  <c r="C2615" i="19"/>
  <c r="B2615" i="19"/>
  <c r="C2614" i="19"/>
  <c r="B2614" i="19"/>
  <c r="C2613" i="19"/>
  <c r="B2613" i="19"/>
  <c r="C2612" i="19"/>
  <c r="B2612" i="19"/>
  <c r="C2611" i="19"/>
  <c r="B2611" i="19"/>
  <c r="C2610" i="19"/>
  <c r="B2610" i="19"/>
  <c r="C2609" i="19"/>
  <c r="B2609" i="19"/>
  <c r="C2608" i="19"/>
  <c r="B2608" i="19"/>
  <c r="C2607" i="19"/>
  <c r="B2607" i="19"/>
  <c r="C2606" i="19"/>
  <c r="B2606" i="19"/>
  <c r="C2605" i="19"/>
  <c r="B2605" i="19"/>
  <c r="C2604" i="19"/>
  <c r="B2604" i="19"/>
  <c r="C2603" i="19"/>
  <c r="B2603" i="19"/>
  <c r="C2602" i="19"/>
  <c r="B2602" i="19"/>
  <c r="C2601" i="19"/>
  <c r="B2601" i="19"/>
  <c r="C2600" i="19"/>
  <c r="B2600" i="19"/>
  <c r="C2599" i="19"/>
  <c r="B2599" i="19"/>
  <c r="C2598" i="19"/>
  <c r="B2598" i="19"/>
  <c r="C2597" i="19"/>
  <c r="B2597" i="19"/>
  <c r="C2596" i="19"/>
  <c r="B2596" i="19"/>
  <c r="C2595" i="19"/>
  <c r="B2595" i="19"/>
  <c r="C2594" i="19"/>
  <c r="B2594" i="19"/>
  <c r="C2593" i="19"/>
  <c r="B2593" i="19"/>
  <c r="C2592" i="19"/>
  <c r="B2592" i="19"/>
  <c r="C2591" i="19"/>
  <c r="B2591" i="19"/>
  <c r="C2590" i="19"/>
  <c r="B2590" i="19"/>
  <c r="C2589" i="19"/>
  <c r="B2589" i="19"/>
  <c r="C2588" i="19"/>
  <c r="B2588" i="19"/>
  <c r="C2587" i="19"/>
  <c r="B2587" i="19"/>
  <c r="C2586" i="19"/>
  <c r="B2586" i="19"/>
  <c r="C2585" i="19"/>
  <c r="B2585" i="19"/>
  <c r="C2584" i="19"/>
  <c r="B2584" i="19"/>
  <c r="C2583" i="19"/>
  <c r="B2583" i="19"/>
  <c r="C2582" i="19"/>
  <c r="B2582" i="19"/>
  <c r="C2581" i="19"/>
  <c r="B2581" i="19"/>
  <c r="C2580" i="19"/>
  <c r="B2580" i="19"/>
  <c r="C2579" i="19"/>
  <c r="B2579" i="19"/>
  <c r="C2578" i="19"/>
  <c r="B2578" i="19"/>
  <c r="C2577" i="19"/>
  <c r="B2577" i="19"/>
  <c r="C2576" i="19"/>
  <c r="B2576" i="19"/>
  <c r="C2575" i="19"/>
  <c r="B2575" i="19"/>
  <c r="C2574" i="19"/>
  <c r="B2574" i="19"/>
  <c r="C2573" i="19"/>
  <c r="B2573" i="19"/>
  <c r="C2572" i="19"/>
  <c r="B2572" i="19"/>
  <c r="C2571" i="19"/>
  <c r="B2571" i="19"/>
  <c r="C2570" i="19"/>
  <c r="B2570" i="19"/>
  <c r="C2569" i="19"/>
  <c r="B2569" i="19"/>
  <c r="C2568" i="19"/>
  <c r="B2568" i="19"/>
  <c r="C2567" i="19"/>
  <c r="B2567" i="19"/>
  <c r="C2566" i="19"/>
  <c r="B2566" i="19"/>
  <c r="C2565" i="19"/>
  <c r="B2565" i="19"/>
  <c r="C2564" i="19"/>
  <c r="B2564" i="19"/>
  <c r="C2563" i="19"/>
  <c r="B2563" i="19"/>
  <c r="C2562" i="19"/>
  <c r="B2562" i="19"/>
  <c r="C2561" i="19"/>
  <c r="B2561" i="19"/>
  <c r="C2560" i="19"/>
  <c r="B2560" i="19"/>
  <c r="C2559" i="19"/>
  <c r="B2559" i="19"/>
  <c r="C2558" i="19"/>
  <c r="B2558" i="19"/>
  <c r="C2557" i="19"/>
  <c r="B2557" i="19"/>
  <c r="C2556" i="19"/>
  <c r="B2556" i="19"/>
  <c r="C2555" i="19"/>
  <c r="B2555" i="19"/>
  <c r="C2554" i="19"/>
  <c r="B2554" i="19"/>
  <c r="C2553" i="19"/>
  <c r="B2553" i="19"/>
  <c r="C2552" i="19"/>
  <c r="B2552" i="19"/>
  <c r="C2551" i="19"/>
  <c r="B2551" i="19"/>
  <c r="C2550" i="19"/>
  <c r="B2550" i="19"/>
  <c r="C2549" i="19"/>
  <c r="B2549" i="19"/>
  <c r="C2548" i="19"/>
  <c r="B2548" i="19"/>
  <c r="C2547" i="19"/>
  <c r="B2547" i="19"/>
  <c r="C2546" i="19"/>
  <c r="B2546" i="19"/>
  <c r="C2545" i="19"/>
  <c r="B2545" i="19"/>
  <c r="C2544" i="19"/>
  <c r="B2544" i="19"/>
  <c r="C2543" i="19"/>
  <c r="B2543" i="19"/>
  <c r="C2542" i="19"/>
  <c r="B2542" i="19"/>
  <c r="C2541" i="19"/>
  <c r="B2541" i="19"/>
  <c r="C2540" i="19"/>
  <c r="B2540" i="19"/>
  <c r="C2539" i="19"/>
  <c r="B2539" i="19"/>
  <c r="C2538" i="19"/>
  <c r="B2538" i="19"/>
  <c r="C2537" i="19"/>
  <c r="B2537" i="19"/>
  <c r="C2536" i="19"/>
  <c r="B2536" i="19"/>
  <c r="C2535" i="19"/>
  <c r="B2535" i="19"/>
  <c r="C2534" i="19"/>
  <c r="B2534" i="19"/>
  <c r="C2533" i="19"/>
  <c r="B2533" i="19"/>
  <c r="C2532" i="19"/>
  <c r="B2532" i="19"/>
  <c r="C2531" i="19"/>
  <c r="B2531" i="19"/>
  <c r="C2530" i="19"/>
  <c r="B2530" i="19"/>
  <c r="C2529" i="19"/>
  <c r="B2529" i="19"/>
  <c r="C2528" i="19"/>
  <c r="B2528" i="19"/>
  <c r="C2527" i="19"/>
  <c r="B2527" i="19"/>
  <c r="C2526" i="19"/>
  <c r="B2526" i="19"/>
  <c r="C2525" i="19"/>
  <c r="B2525" i="19"/>
  <c r="C2524" i="19"/>
  <c r="B2524" i="19"/>
  <c r="C2523" i="19"/>
  <c r="B2523" i="19"/>
  <c r="C2522" i="19"/>
  <c r="B2522" i="19"/>
  <c r="C2521" i="19"/>
  <c r="B2521" i="19"/>
  <c r="C2520" i="19"/>
  <c r="B2520" i="19"/>
  <c r="C2519" i="19"/>
  <c r="B2519" i="19"/>
  <c r="C2518" i="19"/>
  <c r="B2518" i="19"/>
  <c r="C2517" i="19"/>
  <c r="B2517" i="19"/>
  <c r="C2516" i="19"/>
  <c r="B2516" i="19"/>
  <c r="C2515" i="19"/>
  <c r="B2515" i="19"/>
  <c r="C2514" i="19"/>
  <c r="B2514" i="19"/>
  <c r="C2513" i="19"/>
  <c r="B2513" i="19"/>
  <c r="C2512" i="19"/>
  <c r="B2512" i="19"/>
  <c r="C2511" i="19"/>
  <c r="B2511" i="19"/>
  <c r="C2510" i="19"/>
  <c r="B2510" i="19"/>
  <c r="C2509" i="19"/>
  <c r="B2509" i="19"/>
  <c r="C2508" i="19"/>
  <c r="B2508" i="19"/>
  <c r="C2507" i="19"/>
  <c r="B2507" i="19"/>
  <c r="C2506" i="19"/>
  <c r="B2506" i="19"/>
  <c r="C2505" i="19"/>
  <c r="B2505" i="19"/>
  <c r="C2504" i="19"/>
  <c r="B2504" i="19"/>
  <c r="C2503" i="19"/>
  <c r="B2503" i="19"/>
  <c r="C2502" i="19"/>
  <c r="B2502" i="19"/>
  <c r="C2501" i="19"/>
  <c r="B2501" i="19"/>
  <c r="C2500" i="19"/>
  <c r="B2500" i="19"/>
  <c r="C2499" i="19"/>
  <c r="B2499" i="19"/>
  <c r="C2498" i="19"/>
  <c r="B2498" i="19"/>
  <c r="C2497" i="19"/>
  <c r="B2497" i="19"/>
  <c r="C2496" i="19"/>
  <c r="B2496" i="19"/>
  <c r="C2495" i="19"/>
  <c r="B2495" i="19"/>
  <c r="C2494" i="19"/>
  <c r="B2494" i="19"/>
  <c r="C2493" i="19"/>
  <c r="B2493" i="19"/>
  <c r="C2492" i="19"/>
  <c r="B2492" i="19"/>
  <c r="C2491" i="19"/>
  <c r="B2491" i="19"/>
  <c r="C2490" i="19"/>
  <c r="B2490" i="19"/>
  <c r="C2489" i="19"/>
  <c r="B2489" i="19"/>
  <c r="C2488" i="19"/>
  <c r="B2488" i="19"/>
  <c r="C2487" i="19"/>
  <c r="B2487" i="19"/>
  <c r="C2486" i="19"/>
  <c r="B2486" i="19"/>
  <c r="C2485" i="19"/>
  <c r="B2485" i="19"/>
  <c r="C2484" i="19"/>
  <c r="B2484" i="19"/>
  <c r="C2483" i="19"/>
  <c r="B2483" i="19"/>
  <c r="C2482" i="19"/>
  <c r="B2482" i="19"/>
  <c r="C2481" i="19"/>
  <c r="B2481" i="19"/>
  <c r="C2480" i="19"/>
  <c r="B2480" i="19"/>
  <c r="C2479" i="19"/>
  <c r="B2479" i="19"/>
  <c r="C2478" i="19"/>
  <c r="B2478" i="19"/>
  <c r="C2477" i="19"/>
  <c r="B2477" i="19"/>
  <c r="C2476" i="19"/>
  <c r="B2476" i="19"/>
  <c r="C2475" i="19"/>
  <c r="B2475" i="19"/>
  <c r="C2474" i="19"/>
  <c r="B2474" i="19"/>
  <c r="C2473" i="19"/>
  <c r="B2473" i="19"/>
  <c r="C2472" i="19"/>
  <c r="B2472" i="19"/>
  <c r="C2471" i="19"/>
  <c r="B2471" i="19"/>
  <c r="C2470" i="19"/>
  <c r="B2470" i="19"/>
  <c r="C2469" i="19"/>
  <c r="B2469" i="19"/>
  <c r="C2468" i="19"/>
  <c r="B2468" i="19"/>
  <c r="C2467" i="19"/>
  <c r="B2467" i="19"/>
  <c r="C2466" i="19"/>
  <c r="B2466" i="19"/>
  <c r="C2465" i="19"/>
  <c r="B2465" i="19"/>
  <c r="C2464" i="19"/>
  <c r="B2464" i="19"/>
  <c r="C2463" i="19"/>
  <c r="B2463" i="19"/>
  <c r="C2462" i="19"/>
  <c r="B2462" i="19"/>
  <c r="C2461" i="19"/>
  <c r="B2461" i="19"/>
  <c r="C2460" i="19"/>
  <c r="B2460" i="19"/>
  <c r="C2459" i="19"/>
  <c r="B2459" i="19"/>
  <c r="C2458" i="19"/>
  <c r="B2458" i="19"/>
  <c r="C2457" i="19"/>
  <c r="B2457" i="19"/>
  <c r="C2456" i="19"/>
  <c r="B2456" i="19"/>
  <c r="C2455" i="19"/>
  <c r="B2455" i="19"/>
  <c r="C2454" i="19"/>
  <c r="B2454" i="19"/>
  <c r="C2453" i="19"/>
  <c r="B2453" i="19"/>
  <c r="C2452" i="19"/>
  <c r="B2452" i="19"/>
  <c r="C2451" i="19"/>
  <c r="B2451" i="19"/>
  <c r="C2450" i="19"/>
  <c r="B2450" i="19"/>
  <c r="C2449" i="19"/>
  <c r="B2449" i="19"/>
  <c r="C2448" i="19"/>
  <c r="B2448" i="19"/>
  <c r="C2447" i="19"/>
  <c r="B2447" i="19"/>
  <c r="C2446" i="19"/>
  <c r="B2446" i="19"/>
  <c r="C2445" i="19"/>
  <c r="B2445" i="19"/>
  <c r="C2444" i="19"/>
  <c r="B2444" i="19"/>
  <c r="C2443" i="19"/>
  <c r="B2443" i="19"/>
  <c r="C2442" i="19"/>
  <c r="B2442" i="19"/>
  <c r="C2441" i="19"/>
  <c r="B2441" i="19"/>
  <c r="C2440" i="19"/>
  <c r="B2440" i="19"/>
  <c r="C2439" i="19"/>
  <c r="B2439" i="19"/>
  <c r="C2438" i="19"/>
  <c r="B2438" i="19"/>
  <c r="C2437" i="19"/>
  <c r="B2437" i="19"/>
  <c r="C2436" i="19"/>
  <c r="B2436" i="19"/>
  <c r="C2435" i="19"/>
  <c r="B2435" i="19"/>
  <c r="C2434" i="19"/>
  <c r="B2434" i="19"/>
  <c r="C2433" i="19"/>
  <c r="B2433" i="19"/>
  <c r="C2432" i="19"/>
  <c r="B2432" i="19"/>
  <c r="C2431" i="19"/>
  <c r="B2431" i="19"/>
  <c r="C2430" i="19"/>
  <c r="B2430" i="19"/>
  <c r="C2429" i="19"/>
  <c r="B2429" i="19"/>
  <c r="C2428" i="19"/>
  <c r="B2428" i="19"/>
  <c r="C2427" i="19"/>
  <c r="B2427" i="19"/>
  <c r="C2426" i="19"/>
  <c r="B2426" i="19"/>
  <c r="C2425" i="19"/>
  <c r="B2425" i="19"/>
  <c r="C2424" i="19"/>
  <c r="B2424" i="19"/>
  <c r="C2423" i="19"/>
  <c r="B2423" i="19"/>
  <c r="C2422" i="19"/>
  <c r="B2422" i="19"/>
  <c r="C2421" i="19"/>
  <c r="B2421" i="19"/>
  <c r="C2420" i="19"/>
  <c r="B2420" i="19"/>
  <c r="C2419" i="19"/>
  <c r="B2419" i="19"/>
  <c r="C2418" i="19"/>
  <c r="B2418" i="19"/>
  <c r="C2417" i="19"/>
  <c r="B2417" i="19"/>
  <c r="C2416" i="19"/>
  <c r="B2416" i="19"/>
  <c r="C2415" i="19"/>
  <c r="B2415" i="19"/>
  <c r="C2414" i="19"/>
  <c r="B2414" i="19"/>
  <c r="C2413" i="19"/>
  <c r="B2413" i="19"/>
  <c r="C2412" i="19"/>
  <c r="B2412" i="19"/>
  <c r="C2411" i="19"/>
  <c r="B2411" i="19"/>
  <c r="C2410" i="19"/>
  <c r="B2410" i="19"/>
  <c r="C2409" i="19"/>
  <c r="B2409" i="19"/>
  <c r="C2408" i="19"/>
  <c r="B2408" i="19"/>
  <c r="C2407" i="19"/>
  <c r="B2407" i="19"/>
  <c r="C2406" i="19"/>
  <c r="B2406" i="19"/>
  <c r="C2405" i="19"/>
  <c r="B2405" i="19"/>
  <c r="C2404" i="19"/>
  <c r="B2404" i="19"/>
  <c r="C2403" i="19"/>
  <c r="B2403" i="19"/>
  <c r="C2402" i="19"/>
  <c r="B2402" i="19"/>
  <c r="C2401" i="19"/>
  <c r="B2401" i="19"/>
  <c r="C2400" i="19"/>
  <c r="B2400" i="19"/>
  <c r="C2399" i="19"/>
  <c r="B2399" i="19"/>
  <c r="C2398" i="19"/>
  <c r="B2398" i="19"/>
  <c r="C2397" i="19"/>
  <c r="B2397" i="19"/>
  <c r="C2396" i="19"/>
  <c r="B2396" i="19"/>
  <c r="C2395" i="19"/>
  <c r="B2395" i="19"/>
  <c r="C2394" i="19"/>
  <c r="B2394" i="19"/>
  <c r="C2393" i="19"/>
  <c r="B2393" i="19"/>
  <c r="C2392" i="19"/>
  <c r="B2392" i="19"/>
  <c r="C2391" i="19"/>
  <c r="B2391" i="19"/>
  <c r="C2390" i="19"/>
  <c r="B2390" i="19"/>
  <c r="C2389" i="19"/>
  <c r="B2389" i="19"/>
  <c r="C2388" i="19"/>
  <c r="B2388" i="19"/>
  <c r="C2387" i="19"/>
  <c r="B2387" i="19"/>
  <c r="C2386" i="19"/>
  <c r="B2386" i="19"/>
  <c r="C2385" i="19"/>
  <c r="B2385" i="19"/>
  <c r="C2384" i="19"/>
  <c r="B2384" i="19"/>
  <c r="C2383" i="19"/>
  <c r="B2383" i="19"/>
  <c r="C2382" i="19"/>
  <c r="B2382" i="19"/>
  <c r="C2381" i="19"/>
  <c r="B2381" i="19"/>
  <c r="C2380" i="19"/>
  <c r="B2380" i="19"/>
  <c r="C2379" i="19"/>
  <c r="B2379" i="19"/>
  <c r="C2378" i="19"/>
  <c r="B2378" i="19"/>
  <c r="C2377" i="19"/>
  <c r="B2377" i="19"/>
  <c r="C2376" i="19"/>
  <c r="B2376" i="19"/>
  <c r="C2375" i="19"/>
  <c r="B2375" i="19"/>
  <c r="C2374" i="19"/>
  <c r="B2374" i="19"/>
  <c r="C2373" i="19"/>
  <c r="B2373" i="19"/>
  <c r="C2372" i="19"/>
  <c r="B2372" i="19"/>
  <c r="C2371" i="19"/>
  <c r="B2371" i="19"/>
  <c r="C2370" i="19"/>
  <c r="B2370" i="19"/>
  <c r="C2369" i="19"/>
  <c r="B2369" i="19"/>
  <c r="C2368" i="19"/>
  <c r="B2368" i="19"/>
  <c r="C2367" i="19"/>
  <c r="B2367" i="19"/>
  <c r="C2366" i="19"/>
  <c r="B2366" i="19"/>
  <c r="C2365" i="19"/>
  <c r="B2365" i="19"/>
  <c r="C2364" i="19"/>
  <c r="B2364" i="19"/>
  <c r="C2363" i="19"/>
  <c r="B2363" i="19"/>
  <c r="C2362" i="19"/>
  <c r="B2362" i="19"/>
  <c r="C2361" i="19"/>
  <c r="B2361" i="19"/>
  <c r="C2360" i="19"/>
  <c r="B2360" i="19"/>
  <c r="C2359" i="19"/>
  <c r="B2359" i="19"/>
  <c r="C2358" i="19"/>
  <c r="B2358" i="19"/>
  <c r="C2357" i="19"/>
  <c r="B2357" i="19"/>
  <c r="C2356" i="19"/>
  <c r="B2356" i="19"/>
  <c r="C2355" i="19"/>
  <c r="B2355" i="19"/>
  <c r="C2354" i="19"/>
  <c r="B2354" i="19"/>
  <c r="C2353" i="19"/>
  <c r="B2353" i="19"/>
  <c r="C2352" i="19"/>
  <c r="B2352" i="19"/>
  <c r="C2351" i="19"/>
  <c r="B2351" i="19"/>
  <c r="C2350" i="19"/>
  <c r="B2350" i="19"/>
  <c r="C2349" i="19"/>
  <c r="B2349" i="19"/>
  <c r="C2348" i="19"/>
  <c r="B2348" i="19"/>
  <c r="C2347" i="19"/>
  <c r="B2347" i="19"/>
  <c r="C2346" i="19"/>
  <c r="B2346" i="19"/>
  <c r="C2345" i="19"/>
  <c r="B2345" i="19"/>
  <c r="C2344" i="19"/>
  <c r="B2344" i="19"/>
  <c r="C2343" i="19"/>
  <c r="B2343" i="19"/>
  <c r="C2342" i="19"/>
  <c r="B2342" i="19"/>
  <c r="C2341" i="19"/>
  <c r="B2341" i="19"/>
  <c r="C2340" i="19"/>
  <c r="B2340" i="19"/>
  <c r="C2339" i="19"/>
  <c r="B2339" i="19"/>
  <c r="C2338" i="19"/>
  <c r="B2338" i="19"/>
  <c r="C2337" i="19"/>
  <c r="B2337" i="19"/>
  <c r="C2336" i="19"/>
  <c r="B2336" i="19"/>
  <c r="C2335" i="19"/>
  <c r="B2335" i="19"/>
  <c r="C2334" i="19"/>
  <c r="B2334" i="19"/>
  <c r="C2333" i="19"/>
  <c r="B2333" i="19"/>
  <c r="C2332" i="19"/>
  <c r="B2332" i="19"/>
  <c r="C2331" i="19"/>
  <c r="B2331" i="19"/>
  <c r="C2330" i="19"/>
  <c r="B2330" i="19"/>
  <c r="C2329" i="19"/>
  <c r="B2329" i="19"/>
  <c r="C2328" i="19"/>
  <c r="B2328" i="19"/>
  <c r="C2327" i="19"/>
  <c r="B2327" i="19"/>
  <c r="C2326" i="19"/>
  <c r="B2326" i="19"/>
  <c r="C2325" i="19"/>
  <c r="B2325" i="19"/>
  <c r="C2324" i="19"/>
  <c r="B2324" i="19"/>
  <c r="C2323" i="19"/>
  <c r="B2323" i="19"/>
  <c r="C2322" i="19"/>
  <c r="B2322" i="19"/>
  <c r="C2321" i="19"/>
  <c r="B2321" i="19"/>
  <c r="C2320" i="19"/>
  <c r="B2320" i="19"/>
  <c r="C2319" i="19"/>
  <c r="B2319" i="19"/>
  <c r="C2318" i="19"/>
  <c r="B2318" i="19"/>
  <c r="C2317" i="19"/>
  <c r="B2317" i="19"/>
  <c r="C2316" i="19"/>
  <c r="B2316" i="19"/>
  <c r="C2315" i="19"/>
  <c r="B2315" i="19"/>
  <c r="C2314" i="19"/>
  <c r="B2314" i="19"/>
  <c r="C2313" i="19"/>
  <c r="B2313" i="19"/>
  <c r="C2312" i="19"/>
  <c r="B2312" i="19"/>
  <c r="C2311" i="19"/>
  <c r="B2311" i="19"/>
  <c r="C2310" i="19"/>
  <c r="B2310" i="19"/>
  <c r="C2309" i="19"/>
  <c r="B2309" i="19"/>
  <c r="C2308" i="19"/>
  <c r="B2308" i="19"/>
  <c r="C2307" i="19"/>
  <c r="B2307" i="19"/>
  <c r="C2306" i="19"/>
  <c r="B2306" i="19"/>
  <c r="C2305" i="19"/>
  <c r="B2305" i="19"/>
  <c r="C2304" i="19"/>
  <c r="B2304" i="19"/>
  <c r="C2303" i="19"/>
  <c r="B2303" i="19"/>
  <c r="C2302" i="19"/>
  <c r="B2302" i="19"/>
  <c r="C2301" i="19"/>
  <c r="B2301" i="19"/>
  <c r="C2300" i="19"/>
  <c r="B2300" i="19"/>
  <c r="C2299" i="19"/>
  <c r="B2299" i="19"/>
  <c r="C2298" i="19"/>
  <c r="B2298" i="19"/>
  <c r="C2297" i="19"/>
  <c r="B2297" i="19"/>
  <c r="C2296" i="19"/>
  <c r="B2296" i="19"/>
  <c r="C2295" i="19"/>
  <c r="B2295" i="19"/>
  <c r="C2294" i="19"/>
  <c r="B2294" i="19"/>
  <c r="C2293" i="19"/>
  <c r="B2293" i="19"/>
  <c r="C2292" i="19"/>
  <c r="B2292" i="19"/>
  <c r="C2291" i="19"/>
  <c r="B2291" i="19"/>
  <c r="C2290" i="19"/>
  <c r="B2290" i="19"/>
  <c r="C2289" i="19"/>
  <c r="B2289" i="19"/>
  <c r="C2288" i="19"/>
  <c r="B2288" i="19"/>
  <c r="C2287" i="19"/>
  <c r="B2287" i="19"/>
  <c r="C2286" i="19"/>
  <c r="B2286" i="19"/>
  <c r="C2285" i="19"/>
  <c r="B2285" i="19"/>
  <c r="C2284" i="19"/>
  <c r="B2284" i="19"/>
  <c r="C2283" i="19"/>
  <c r="B2283" i="19"/>
  <c r="C2282" i="19"/>
  <c r="B2282" i="19"/>
  <c r="C2281" i="19"/>
  <c r="B2281" i="19"/>
  <c r="C2280" i="19"/>
  <c r="B2280" i="19"/>
  <c r="C2279" i="19"/>
  <c r="B2279" i="19"/>
  <c r="C2278" i="19"/>
  <c r="B2278" i="19"/>
  <c r="C2277" i="19"/>
  <c r="B2277" i="19"/>
  <c r="C2276" i="19"/>
  <c r="B2276" i="19"/>
  <c r="C2275" i="19"/>
  <c r="B2275" i="19"/>
  <c r="C2274" i="19"/>
  <c r="B2274" i="19"/>
  <c r="C2273" i="19"/>
  <c r="B2273" i="19"/>
  <c r="C2272" i="19"/>
  <c r="B2272" i="19"/>
  <c r="C2271" i="19"/>
  <c r="B2271" i="19"/>
  <c r="C2270" i="19"/>
  <c r="B2270" i="19"/>
  <c r="C2269" i="19"/>
  <c r="B2269" i="19"/>
  <c r="C2268" i="19"/>
  <c r="B2268" i="19"/>
  <c r="C2267" i="19"/>
  <c r="B2267" i="19"/>
  <c r="C2266" i="19"/>
  <c r="B2266" i="19"/>
  <c r="C2265" i="19"/>
  <c r="B2265" i="19"/>
  <c r="C2264" i="19"/>
  <c r="B2264" i="19"/>
  <c r="C2263" i="19"/>
  <c r="B2263" i="19"/>
  <c r="C2262" i="19"/>
  <c r="B2262" i="19"/>
  <c r="C2261" i="19"/>
  <c r="B2261" i="19"/>
  <c r="C2260" i="19"/>
  <c r="B2260" i="19"/>
  <c r="C2259" i="19"/>
  <c r="B2259" i="19"/>
  <c r="C2258" i="19"/>
  <c r="B2258" i="19"/>
  <c r="C2257" i="19"/>
  <c r="B2257" i="19"/>
  <c r="C2256" i="19"/>
  <c r="B2256" i="19"/>
  <c r="C2255" i="19"/>
  <c r="B2255" i="19"/>
  <c r="C2254" i="19"/>
  <c r="B2254" i="19"/>
  <c r="C2253" i="19"/>
  <c r="B2253" i="19"/>
  <c r="C2252" i="19"/>
  <c r="B2252" i="19"/>
  <c r="C2251" i="19"/>
  <c r="B2251" i="19"/>
  <c r="C2250" i="19"/>
  <c r="B2250" i="19"/>
  <c r="C2249" i="19"/>
  <c r="B2249" i="19"/>
  <c r="C2248" i="19"/>
  <c r="B2248" i="19"/>
  <c r="C2247" i="19"/>
  <c r="B2247" i="19"/>
  <c r="C2246" i="19"/>
  <c r="B2246" i="19"/>
  <c r="C2245" i="19"/>
  <c r="B2245" i="19"/>
  <c r="C2244" i="19"/>
  <c r="B2244" i="19"/>
  <c r="C2243" i="19"/>
  <c r="B2243" i="19"/>
  <c r="C2242" i="19"/>
  <c r="B2242" i="19"/>
  <c r="C2241" i="19"/>
  <c r="B2241" i="19"/>
  <c r="C2240" i="19"/>
  <c r="B2240" i="19"/>
  <c r="C2239" i="19"/>
  <c r="B2239" i="19"/>
  <c r="C2238" i="19"/>
  <c r="B2238" i="19"/>
  <c r="C2237" i="19"/>
  <c r="B2237" i="19"/>
  <c r="C2236" i="19"/>
  <c r="B2236" i="19"/>
  <c r="C2235" i="19"/>
  <c r="B2235" i="19"/>
  <c r="C2234" i="19"/>
  <c r="B2234" i="19"/>
  <c r="C2233" i="19"/>
  <c r="B2233" i="19"/>
  <c r="C2232" i="19"/>
  <c r="B2232" i="19"/>
  <c r="C2231" i="19"/>
  <c r="B2231" i="19"/>
  <c r="C2230" i="19"/>
  <c r="B2230" i="19"/>
  <c r="C2229" i="19"/>
  <c r="B2229" i="19"/>
  <c r="C2228" i="19"/>
  <c r="B2228" i="19"/>
  <c r="C2227" i="19"/>
  <c r="B2227" i="19"/>
  <c r="C2226" i="19"/>
  <c r="B2226" i="19"/>
  <c r="C2225" i="19"/>
  <c r="B2225" i="19"/>
  <c r="C2224" i="19"/>
  <c r="B2224" i="19"/>
  <c r="C2223" i="19"/>
  <c r="B2223" i="19"/>
  <c r="C2222" i="19"/>
  <c r="B2222" i="19"/>
  <c r="C2221" i="19"/>
  <c r="B2221" i="19"/>
  <c r="C2220" i="19"/>
  <c r="B2220" i="19"/>
  <c r="C2219" i="19"/>
  <c r="B2219" i="19"/>
  <c r="C2218" i="19"/>
  <c r="B2218" i="19"/>
  <c r="C2217" i="19"/>
  <c r="B2217" i="19"/>
  <c r="C2216" i="19"/>
  <c r="B2216" i="19"/>
  <c r="C2215" i="19"/>
  <c r="B2215" i="19"/>
  <c r="C2214" i="19"/>
  <c r="B2214" i="19"/>
  <c r="C2213" i="19"/>
  <c r="B2213" i="19"/>
  <c r="C2212" i="19"/>
  <c r="B2212" i="19"/>
  <c r="C2211" i="19"/>
  <c r="B2211" i="19"/>
  <c r="C2210" i="19"/>
  <c r="B2210" i="19"/>
  <c r="C2209" i="19"/>
  <c r="B2209" i="19"/>
  <c r="C2208" i="19"/>
  <c r="B2208" i="19"/>
  <c r="C2207" i="19"/>
  <c r="B2207" i="19"/>
  <c r="C2206" i="19"/>
  <c r="B2206" i="19"/>
  <c r="C2205" i="19"/>
  <c r="B2205" i="19"/>
  <c r="C2204" i="19"/>
  <c r="B2204" i="19"/>
  <c r="C2203" i="19"/>
  <c r="B2203" i="19"/>
  <c r="C2202" i="19"/>
  <c r="B2202" i="19"/>
  <c r="C2201" i="19"/>
  <c r="B2201" i="19"/>
  <c r="C2200" i="19"/>
  <c r="B2200" i="19"/>
  <c r="C2199" i="19"/>
  <c r="B2199" i="19"/>
  <c r="C2198" i="19"/>
  <c r="B2198" i="19"/>
  <c r="C2197" i="19"/>
  <c r="B2197" i="19"/>
  <c r="C2196" i="19"/>
  <c r="B2196" i="19"/>
  <c r="C2195" i="19"/>
  <c r="B2195" i="19"/>
  <c r="C2194" i="19"/>
  <c r="B2194" i="19"/>
  <c r="C2193" i="19"/>
  <c r="B2193" i="19"/>
  <c r="C2192" i="19"/>
  <c r="B2192" i="19"/>
  <c r="C2191" i="19"/>
  <c r="B2191" i="19"/>
  <c r="C2190" i="19"/>
  <c r="B2190" i="19"/>
  <c r="C2189" i="19"/>
  <c r="B2189" i="19"/>
  <c r="C2188" i="19"/>
  <c r="B2188" i="19"/>
  <c r="C2187" i="19"/>
  <c r="B2187" i="19"/>
  <c r="C2186" i="19"/>
  <c r="B2186" i="19"/>
  <c r="C2185" i="19"/>
  <c r="B2185" i="19"/>
  <c r="C2184" i="19"/>
  <c r="B2184" i="19"/>
  <c r="C2183" i="19"/>
  <c r="B2183" i="19"/>
  <c r="C2182" i="19"/>
  <c r="B2182" i="19"/>
  <c r="C2181" i="19"/>
  <c r="B2181" i="19"/>
  <c r="C2180" i="19"/>
  <c r="B2180" i="19"/>
  <c r="C2179" i="19"/>
  <c r="B2179" i="19"/>
  <c r="C2178" i="19"/>
  <c r="B2178" i="19"/>
  <c r="C2177" i="19"/>
  <c r="B2177" i="19"/>
  <c r="C2176" i="19"/>
  <c r="B2176" i="19"/>
  <c r="C2175" i="19"/>
  <c r="B2175" i="19"/>
  <c r="C2174" i="19"/>
  <c r="B2174" i="19"/>
  <c r="C2173" i="19"/>
  <c r="B2173" i="19"/>
  <c r="C2172" i="19"/>
  <c r="B2172" i="19"/>
  <c r="C2171" i="19"/>
  <c r="B2171" i="19"/>
  <c r="C2170" i="19"/>
  <c r="B2170" i="19"/>
  <c r="C2169" i="19"/>
  <c r="B2169" i="19"/>
  <c r="C2168" i="19"/>
  <c r="B2168" i="19"/>
  <c r="C2167" i="19"/>
  <c r="B2167" i="19"/>
  <c r="C2166" i="19"/>
  <c r="B2166" i="19"/>
  <c r="C2165" i="19"/>
  <c r="B2165" i="19"/>
  <c r="C2164" i="19"/>
  <c r="B2164" i="19"/>
  <c r="C2163" i="19"/>
  <c r="B2163" i="19"/>
  <c r="C2162" i="19"/>
  <c r="B2162" i="19"/>
  <c r="C2161" i="19"/>
  <c r="B2161" i="19"/>
  <c r="C2160" i="19"/>
  <c r="B2160" i="19"/>
  <c r="C2159" i="19"/>
  <c r="B2159" i="19"/>
  <c r="C2158" i="19"/>
  <c r="B2158" i="19"/>
  <c r="C2157" i="19"/>
  <c r="B2157" i="19"/>
  <c r="C2156" i="19"/>
  <c r="B2156" i="19"/>
  <c r="C2155" i="19"/>
  <c r="B2155" i="19"/>
  <c r="C2154" i="19"/>
  <c r="B2154" i="19"/>
  <c r="C2153" i="19"/>
  <c r="B2153" i="19"/>
  <c r="C2152" i="19"/>
  <c r="B2152" i="19"/>
  <c r="C2151" i="19"/>
  <c r="B2151" i="19"/>
  <c r="C2150" i="19"/>
  <c r="B2150" i="19"/>
  <c r="C2149" i="19"/>
  <c r="B2149" i="19"/>
  <c r="C2148" i="19"/>
  <c r="B2148" i="19"/>
  <c r="C2147" i="19"/>
  <c r="B2147" i="19"/>
  <c r="C2146" i="19"/>
  <c r="B2146" i="19"/>
  <c r="C2145" i="19"/>
  <c r="B2145" i="19"/>
  <c r="C2144" i="19"/>
  <c r="B2144" i="19"/>
  <c r="C2143" i="19"/>
  <c r="B2143" i="19"/>
  <c r="C2142" i="19"/>
  <c r="B2142" i="19"/>
  <c r="C2141" i="19"/>
  <c r="B2141" i="19"/>
  <c r="C2140" i="19"/>
  <c r="B2140" i="19"/>
  <c r="C2139" i="19"/>
  <c r="B2139" i="19"/>
  <c r="C2138" i="19"/>
  <c r="B2138" i="19"/>
  <c r="C2137" i="19"/>
  <c r="B2137" i="19"/>
  <c r="C2136" i="19"/>
  <c r="B2136" i="19"/>
  <c r="C2135" i="19"/>
  <c r="B2135" i="19"/>
  <c r="C2134" i="19"/>
  <c r="B2134" i="19"/>
  <c r="C2133" i="19"/>
  <c r="B2133" i="19"/>
  <c r="C2132" i="19"/>
  <c r="B2132" i="19"/>
  <c r="C2131" i="19"/>
  <c r="B2131" i="19"/>
  <c r="C2130" i="19"/>
  <c r="B2130" i="19"/>
  <c r="C2129" i="19"/>
  <c r="B2129" i="19"/>
  <c r="C2128" i="19"/>
  <c r="B2128" i="19"/>
  <c r="C2127" i="19"/>
  <c r="B2127" i="19"/>
  <c r="C2126" i="19"/>
  <c r="B2126" i="19"/>
  <c r="C2125" i="19"/>
  <c r="B2125" i="19"/>
  <c r="C2124" i="19"/>
  <c r="B2124" i="19"/>
  <c r="C2123" i="19"/>
  <c r="B2123" i="19"/>
  <c r="C2122" i="19"/>
  <c r="B2122" i="19"/>
  <c r="C2121" i="19"/>
  <c r="B2121" i="19"/>
  <c r="C2120" i="19"/>
  <c r="B2120" i="19"/>
  <c r="C2119" i="19"/>
  <c r="B2119" i="19"/>
  <c r="C2118" i="19"/>
  <c r="B2118" i="19"/>
  <c r="C2117" i="19"/>
  <c r="B2117" i="19"/>
  <c r="C2116" i="19"/>
  <c r="B2116" i="19"/>
  <c r="C2115" i="19"/>
  <c r="B2115" i="19"/>
  <c r="C2114" i="19"/>
  <c r="B2114" i="19"/>
  <c r="C2113" i="19"/>
  <c r="B2113" i="19"/>
  <c r="C2112" i="19"/>
  <c r="B2112" i="19"/>
  <c r="C2111" i="19"/>
  <c r="B2111" i="19"/>
  <c r="C2110" i="19"/>
  <c r="B2110" i="19"/>
  <c r="C2109" i="19"/>
  <c r="B2109" i="19"/>
  <c r="C2108" i="19"/>
  <c r="B2108" i="19"/>
  <c r="C2107" i="19"/>
  <c r="B2107" i="19"/>
  <c r="C2106" i="19"/>
  <c r="B2106" i="19"/>
  <c r="C2105" i="19"/>
  <c r="B2105" i="19"/>
  <c r="C2104" i="19"/>
  <c r="B2104" i="19"/>
  <c r="C2103" i="19"/>
  <c r="B2103" i="19"/>
  <c r="C2102" i="19"/>
  <c r="B2102" i="19"/>
  <c r="C2101" i="19"/>
  <c r="B2101" i="19"/>
  <c r="C2100" i="19"/>
  <c r="B2100" i="19"/>
  <c r="C2099" i="19"/>
  <c r="B2099" i="19"/>
  <c r="C2098" i="19"/>
  <c r="B2098" i="19"/>
  <c r="C2097" i="19"/>
  <c r="B2097" i="19"/>
  <c r="C2096" i="19"/>
  <c r="B2096" i="19"/>
  <c r="C2095" i="19"/>
  <c r="B2095" i="19"/>
  <c r="C2094" i="19"/>
  <c r="B2094" i="19"/>
  <c r="C2093" i="19"/>
  <c r="B2093" i="19"/>
  <c r="C2092" i="19"/>
  <c r="B2092" i="19"/>
  <c r="C2091" i="19"/>
  <c r="B2091" i="19"/>
  <c r="C2090" i="19"/>
  <c r="B2090" i="19"/>
  <c r="C2089" i="19"/>
  <c r="B2089" i="19"/>
  <c r="C2088" i="19"/>
  <c r="B2088" i="19"/>
  <c r="C2087" i="19"/>
  <c r="B2087" i="19"/>
  <c r="C2086" i="19"/>
  <c r="B2086" i="19"/>
  <c r="C2085" i="19"/>
  <c r="B2085" i="19"/>
  <c r="C2084" i="19"/>
  <c r="B2084" i="19"/>
  <c r="C2083" i="19"/>
  <c r="B2083" i="19"/>
  <c r="C2082" i="19"/>
  <c r="B2082" i="19"/>
  <c r="C2081" i="19"/>
  <c r="B2081" i="19"/>
  <c r="C2080" i="19"/>
  <c r="B2080" i="19"/>
  <c r="C2079" i="19"/>
  <c r="B2079" i="19"/>
  <c r="C2078" i="19"/>
  <c r="B2078" i="19"/>
  <c r="C2077" i="19"/>
  <c r="B2077" i="19"/>
  <c r="C2076" i="19"/>
  <c r="B2076" i="19"/>
  <c r="C2075" i="19"/>
  <c r="B2075" i="19"/>
  <c r="C2074" i="19"/>
  <c r="B2074" i="19"/>
  <c r="C2073" i="19"/>
  <c r="B2073" i="19"/>
  <c r="C2072" i="19"/>
  <c r="B2072" i="19"/>
  <c r="C2071" i="19"/>
  <c r="B2071" i="19"/>
  <c r="C2070" i="19"/>
  <c r="B2070" i="19"/>
  <c r="C2069" i="19"/>
  <c r="B2069" i="19"/>
  <c r="C2068" i="19"/>
  <c r="B2068" i="19"/>
  <c r="C2067" i="19"/>
  <c r="B2067" i="19"/>
  <c r="C2066" i="19"/>
  <c r="B2066" i="19"/>
  <c r="C2065" i="19"/>
  <c r="B2065" i="19"/>
  <c r="C2064" i="19"/>
  <c r="B2064" i="19"/>
  <c r="C2063" i="19"/>
  <c r="B2063" i="19"/>
  <c r="C2062" i="19"/>
  <c r="B2062" i="19"/>
  <c r="C2061" i="19"/>
  <c r="B2061" i="19"/>
  <c r="C2060" i="19"/>
  <c r="B2060" i="19"/>
  <c r="C2059" i="19"/>
  <c r="B2059" i="19"/>
  <c r="C2058" i="19"/>
  <c r="B2058" i="19"/>
  <c r="C2057" i="19"/>
  <c r="B2057" i="19"/>
  <c r="C2056" i="19"/>
  <c r="B2056" i="19"/>
  <c r="C2055" i="19"/>
  <c r="B2055" i="19"/>
  <c r="C2054" i="19"/>
  <c r="B2054" i="19"/>
  <c r="C2053" i="19"/>
  <c r="B2053" i="19"/>
  <c r="C2052" i="19"/>
  <c r="B2052" i="19"/>
  <c r="C2051" i="19"/>
  <c r="B2051" i="19"/>
  <c r="C2050" i="19"/>
  <c r="B2050" i="19"/>
  <c r="C2049" i="19"/>
  <c r="B2049" i="19"/>
  <c r="C2048" i="19"/>
  <c r="B2048" i="19"/>
  <c r="C2047" i="19"/>
  <c r="B2047" i="19"/>
  <c r="C2046" i="19"/>
  <c r="B2046" i="19"/>
  <c r="C2045" i="19"/>
  <c r="B2045" i="19"/>
  <c r="C2044" i="19"/>
  <c r="B2044" i="19"/>
  <c r="C2043" i="19"/>
  <c r="B2043" i="19"/>
  <c r="C2042" i="19"/>
  <c r="B2042" i="19"/>
  <c r="C2041" i="19"/>
  <c r="B2041" i="19"/>
  <c r="C2040" i="19"/>
  <c r="B2040" i="19"/>
  <c r="C2039" i="19"/>
  <c r="B2039" i="19"/>
  <c r="C2038" i="19"/>
  <c r="B2038" i="19"/>
  <c r="C2037" i="19"/>
  <c r="B2037" i="19"/>
  <c r="C2036" i="19"/>
  <c r="B2036" i="19"/>
  <c r="C2035" i="19"/>
  <c r="B2035" i="19"/>
  <c r="C2034" i="19"/>
  <c r="B2034" i="19"/>
  <c r="C2033" i="19"/>
  <c r="B2033" i="19"/>
  <c r="C2032" i="19"/>
  <c r="B2032" i="19"/>
  <c r="C2031" i="19"/>
  <c r="B2031" i="19"/>
  <c r="C2030" i="19"/>
  <c r="B2030" i="19"/>
  <c r="C2029" i="19"/>
  <c r="B2029" i="19"/>
  <c r="C2028" i="19"/>
  <c r="B2028" i="19"/>
  <c r="C2027" i="19"/>
  <c r="B2027" i="19"/>
  <c r="C2026" i="19"/>
  <c r="B2026" i="19"/>
  <c r="C2025" i="19"/>
  <c r="B2025" i="19"/>
  <c r="C2024" i="19"/>
  <c r="B2024" i="19"/>
  <c r="C2023" i="19"/>
  <c r="B2023" i="19"/>
  <c r="C2022" i="19"/>
  <c r="B2022" i="19"/>
  <c r="C2021" i="19"/>
  <c r="B2021" i="19"/>
  <c r="C2020" i="19"/>
  <c r="B2020" i="19"/>
  <c r="C2019" i="19"/>
  <c r="B2019" i="19"/>
  <c r="C2018" i="19"/>
  <c r="B2018" i="19"/>
  <c r="C2017" i="19"/>
  <c r="B2017" i="19"/>
  <c r="C2016" i="19"/>
  <c r="B2016" i="19"/>
  <c r="C2015" i="19"/>
  <c r="B2015" i="19"/>
  <c r="C2014" i="19"/>
  <c r="B2014" i="19"/>
  <c r="C2013" i="19"/>
  <c r="B2013" i="19"/>
  <c r="C2012" i="19"/>
  <c r="B2012" i="19"/>
  <c r="C2011" i="19"/>
  <c r="B2011" i="19"/>
  <c r="C2010" i="19"/>
  <c r="B2010" i="19"/>
  <c r="C2009" i="19"/>
  <c r="B2009" i="19"/>
  <c r="C2008" i="19"/>
  <c r="B2008" i="19"/>
  <c r="C2007" i="19"/>
  <c r="B2007" i="19"/>
  <c r="C2006" i="19"/>
  <c r="B2006" i="19"/>
  <c r="C2005" i="19"/>
  <c r="B2005" i="19"/>
  <c r="C2004" i="19"/>
  <c r="B2004" i="19"/>
  <c r="C2003" i="19"/>
  <c r="B2003" i="19"/>
  <c r="C2002" i="19"/>
  <c r="B2002" i="19"/>
  <c r="C2001" i="19"/>
  <c r="B2001" i="19"/>
  <c r="C2000" i="19"/>
  <c r="B2000" i="19"/>
  <c r="C1999" i="19"/>
  <c r="B1999" i="19"/>
  <c r="C1998" i="19"/>
  <c r="B1998" i="19"/>
  <c r="C1997" i="19"/>
  <c r="B1997" i="19"/>
  <c r="C1996" i="19"/>
  <c r="B1996" i="19"/>
  <c r="C1995" i="19"/>
  <c r="B1995" i="19"/>
  <c r="C1994" i="19"/>
  <c r="B1994" i="19"/>
  <c r="C1993" i="19"/>
  <c r="B1993" i="19"/>
  <c r="C1992" i="19"/>
  <c r="B1992" i="19"/>
  <c r="C1991" i="19"/>
  <c r="B1991" i="19"/>
  <c r="C1990" i="19"/>
  <c r="B1990" i="19"/>
  <c r="C1989" i="19"/>
  <c r="B1989" i="19"/>
  <c r="C1988" i="19"/>
  <c r="B1988" i="19"/>
  <c r="C1987" i="19"/>
  <c r="B1987" i="19"/>
  <c r="C1986" i="19"/>
  <c r="B1986" i="19"/>
  <c r="C1985" i="19"/>
  <c r="B1985" i="19"/>
  <c r="C1984" i="19"/>
  <c r="B1984" i="19"/>
  <c r="C1983" i="19"/>
  <c r="B1983" i="19"/>
  <c r="C1982" i="19"/>
  <c r="B1982" i="19"/>
  <c r="C1981" i="19"/>
  <c r="B1981" i="19"/>
  <c r="C1980" i="19"/>
  <c r="B1980" i="19"/>
  <c r="C1979" i="19"/>
  <c r="B1979" i="19"/>
  <c r="C1978" i="19"/>
  <c r="B1978" i="19"/>
  <c r="C1977" i="19"/>
  <c r="B1977" i="19"/>
  <c r="C1976" i="19"/>
  <c r="B1976" i="19"/>
  <c r="C1975" i="19"/>
  <c r="B1975" i="19"/>
  <c r="C1974" i="19"/>
  <c r="B1974" i="19"/>
  <c r="C1973" i="19"/>
  <c r="B1973" i="19"/>
  <c r="C1972" i="19"/>
  <c r="B1972" i="19"/>
  <c r="C1971" i="19"/>
  <c r="B1971" i="19"/>
  <c r="C1970" i="19"/>
  <c r="B1970" i="19"/>
  <c r="C1969" i="19"/>
  <c r="B1969" i="19"/>
  <c r="C1968" i="19"/>
  <c r="B1968" i="19"/>
  <c r="C1967" i="19"/>
  <c r="B1967" i="19"/>
  <c r="C1966" i="19"/>
  <c r="B1966" i="19"/>
  <c r="C1965" i="19"/>
  <c r="B1965" i="19"/>
  <c r="C1964" i="19"/>
  <c r="B1964" i="19"/>
  <c r="C1963" i="19"/>
  <c r="B1963" i="19"/>
  <c r="C1962" i="19"/>
  <c r="B1962" i="19"/>
  <c r="C1961" i="19"/>
  <c r="B1961" i="19"/>
  <c r="C1960" i="19"/>
  <c r="B1960" i="19"/>
  <c r="C1959" i="19"/>
  <c r="B1959" i="19"/>
  <c r="C1958" i="19"/>
  <c r="B1958" i="19"/>
  <c r="C1957" i="19"/>
  <c r="B1957" i="19"/>
  <c r="C1956" i="19"/>
  <c r="B1956" i="19"/>
  <c r="C1955" i="19"/>
  <c r="B1955" i="19"/>
  <c r="C1954" i="19"/>
  <c r="B1954" i="19"/>
  <c r="C1953" i="19"/>
  <c r="B1953" i="19"/>
  <c r="C1952" i="19"/>
  <c r="B1952" i="19"/>
  <c r="C1951" i="19"/>
  <c r="B1951" i="19"/>
  <c r="C1950" i="19"/>
  <c r="B1950" i="19"/>
  <c r="C1949" i="19"/>
  <c r="B1949" i="19"/>
  <c r="C1948" i="19"/>
  <c r="B1948" i="19"/>
  <c r="C1947" i="19"/>
  <c r="B1947" i="19"/>
  <c r="C1946" i="19"/>
  <c r="B1946" i="19"/>
  <c r="C1945" i="19"/>
  <c r="B1945" i="19"/>
  <c r="C1944" i="19"/>
  <c r="B1944" i="19"/>
  <c r="C1943" i="19"/>
  <c r="B1943" i="19"/>
  <c r="C1942" i="19"/>
  <c r="B1942" i="19"/>
  <c r="C1941" i="19"/>
  <c r="B1941" i="19"/>
  <c r="C1940" i="19"/>
  <c r="B1940" i="19"/>
  <c r="C1939" i="19"/>
  <c r="B1939" i="19"/>
  <c r="C1938" i="19"/>
  <c r="B1938" i="19"/>
  <c r="C1937" i="19"/>
  <c r="B1937" i="19"/>
  <c r="C1936" i="19"/>
  <c r="B1936" i="19"/>
  <c r="C1935" i="19"/>
  <c r="B1935" i="19"/>
  <c r="C1934" i="19"/>
  <c r="B1934" i="19"/>
  <c r="C1933" i="19"/>
  <c r="B1933" i="19"/>
  <c r="C1932" i="19"/>
  <c r="B1932" i="19"/>
  <c r="C1931" i="19"/>
  <c r="B1931" i="19"/>
  <c r="C1930" i="19"/>
  <c r="B1930" i="19"/>
  <c r="C1929" i="19"/>
  <c r="B1929" i="19"/>
  <c r="C1928" i="19"/>
  <c r="B1928" i="19"/>
  <c r="C1927" i="19"/>
  <c r="B1927" i="19"/>
  <c r="C1926" i="19"/>
  <c r="B1926" i="19"/>
  <c r="C1925" i="19"/>
  <c r="B1925" i="19"/>
  <c r="C1924" i="19"/>
  <c r="B1924" i="19"/>
  <c r="C1923" i="19"/>
  <c r="B1923" i="19"/>
  <c r="C1922" i="19"/>
  <c r="B1922" i="19"/>
  <c r="C1921" i="19"/>
  <c r="B1921" i="19"/>
  <c r="C1920" i="19"/>
  <c r="B1920" i="19"/>
  <c r="C1919" i="19"/>
  <c r="B1919" i="19"/>
  <c r="C1918" i="19"/>
  <c r="B1918" i="19"/>
  <c r="C1917" i="19"/>
  <c r="B1917" i="19"/>
  <c r="C1916" i="19"/>
  <c r="B1916" i="19"/>
  <c r="C1915" i="19"/>
  <c r="B1915" i="19"/>
  <c r="C1914" i="19"/>
  <c r="B1914" i="19"/>
  <c r="C1913" i="19"/>
  <c r="B1913" i="19"/>
  <c r="C1912" i="19"/>
  <c r="B1912" i="19"/>
  <c r="C1911" i="19"/>
  <c r="B1911" i="19"/>
  <c r="C1910" i="19"/>
  <c r="B1910" i="19"/>
  <c r="C1909" i="19"/>
  <c r="B1909" i="19"/>
  <c r="C1908" i="19"/>
  <c r="B1908" i="19"/>
  <c r="C1907" i="19"/>
  <c r="B1907" i="19"/>
  <c r="C1906" i="19"/>
  <c r="B1906" i="19"/>
  <c r="C1905" i="19"/>
  <c r="B1905" i="19"/>
  <c r="C1904" i="19"/>
  <c r="B1904" i="19"/>
  <c r="C1903" i="19"/>
  <c r="B1903" i="19"/>
  <c r="C1902" i="19"/>
  <c r="B1902" i="19"/>
  <c r="C1901" i="19"/>
  <c r="B1901" i="19"/>
  <c r="C1900" i="19"/>
  <c r="B1900" i="19"/>
  <c r="C1899" i="19"/>
  <c r="B1899" i="19"/>
  <c r="C1898" i="19"/>
  <c r="B1898" i="19"/>
  <c r="C1897" i="19"/>
  <c r="B1897" i="19"/>
  <c r="C1896" i="19"/>
  <c r="B1896" i="19"/>
  <c r="C1895" i="19"/>
  <c r="B1895" i="19"/>
  <c r="C1894" i="19"/>
  <c r="B1894" i="19"/>
  <c r="C1893" i="19"/>
  <c r="B1893" i="19"/>
  <c r="C1892" i="19"/>
  <c r="B1892" i="19"/>
  <c r="C1891" i="19"/>
  <c r="B1891" i="19"/>
  <c r="C1890" i="19"/>
  <c r="B1890" i="19"/>
  <c r="C1889" i="19"/>
  <c r="B1889" i="19"/>
  <c r="C1888" i="19"/>
  <c r="B1888" i="19"/>
  <c r="C1887" i="19"/>
  <c r="B1887" i="19"/>
  <c r="C1886" i="19"/>
  <c r="B1886" i="19"/>
  <c r="C1885" i="19"/>
  <c r="B1885" i="19"/>
  <c r="C1884" i="19"/>
  <c r="B1884" i="19"/>
  <c r="C1883" i="19"/>
  <c r="B1883" i="19"/>
  <c r="C1882" i="19"/>
  <c r="B1882" i="19"/>
  <c r="C1881" i="19"/>
  <c r="B1881" i="19"/>
  <c r="C1880" i="19"/>
  <c r="B1880" i="19"/>
  <c r="C1879" i="19"/>
  <c r="B1879" i="19"/>
  <c r="C1878" i="19"/>
  <c r="B1878" i="19"/>
  <c r="C1877" i="19"/>
  <c r="B1877" i="19"/>
  <c r="C1876" i="19"/>
  <c r="B1876" i="19"/>
  <c r="C1875" i="19"/>
  <c r="B1875" i="19"/>
  <c r="C1874" i="19"/>
  <c r="B1874" i="19"/>
  <c r="C1873" i="19"/>
  <c r="B1873" i="19"/>
  <c r="C1872" i="19"/>
  <c r="B1872" i="19"/>
  <c r="C1871" i="19"/>
  <c r="B1871" i="19"/>
  <c r="C1870" i="19"/>
  <c r="B1870" i="19"/>
  <c r="C1869" i="19"/>
  <c r="B1869" i="19"/>
  <c r="C1868" i="19"/>
  <c r="B1868" i="19"/>
  <c r="C1867" i="19"/>
  <c r="B1867" i="19"/>
  <c r="C1866" i="19"/>
  <c r="B1866" i="19"/>
  <c r="C1865" i="19"/>
  <c r="B1865" i="19"/>
  <c r="C1864" i="19"/>
  <c r="B1864" i="19"/>
  <c r="C1863" i="19"/>
  <c r="B1863" i="19"/>
  <c r="C1862" i="19"/>
  <c r="B1862" i="19"/>
  <c r="C1861" i="19"/>
  <c r="B1861" i="19"/>
  <c r="C1860" i="19"/>
  <c r="B1860" i="19"/>
  <c r="C1859" i="19"/>
  <c r="B1859" i="19"/>
  <c r="C1858" i="19"/>
  <c r="B1858" i="19"/>
  <c r="C1857" i="19"/>
  <c r="B1857" i="19"/>
  <c r="C1856" i="19"/>
  <c r="B1856" i="19"/>
  <c r="C1855" i="19"/>
  <c r="B1855" i="19"/>
  <c r="C1854" i="19"/>
  <c r="B1854" i="19"/>
  <c r="C1853" i="19"/>
  <c r="B1853" i="19"/>
  <c r="C1852" i="19"/>
  <c r="B1852" i="19"/>
  <c r="C1851" i="19"/>
  <c r="B1851" i="19"/>
  <c r="C1850" i="19"/>
  <c r="B1850" i="19"/>
  <c r="C1849" i="19"/>
  <c r="B1849" i="19"/>
  <c r="C1848" i="19"/>
  <c r="B1848" i="19"/>
  <c r="C1847" i="19"/>
  <c r="B1847" i="19"/>
  <c r="C1846" i="19"/>
  <c r="B1846" i="19"/>
  <c r="C1845" i="19"/>
  <c r="B1845" i="19"/>
  <c r="C1844" i="19"/>
  <c r="B1844" i="19"/>
  <c r="C1843" i="19"/>
  <c r="B1843" i="19"/>
  <c r="C1842" i="19"/>
  <c r="B1842" i="19"/>
  <c r="C1841" i="19"/>
  <c r="B1841" i="19"/>
  <c r="C1840" i="19"/>
  <c r="B1840" i="19"/>
  <c r="C1839" i="19"/>
  <c r="B1839" i="19"/>
  <c r="C1838" i="19"/>
  <c r="B1838" i="19"/>
  <c r="C1837" i="19"/>
  <c r="B1837" i="19"/>
  <c r="C1836" i="19"/>
  <c r="B1836" i="19"/>
  <c r="C1835" i="19"/>
  <c r="B1835" i="19"/>
  <c r="C1834" i="19"/>
  <c r="B1834" i="19"/>
  <c r="C1833" i="19"/>
  <c r="B1833" i="19"/>
  <c r="C1832" i="19"/>
  <c r="B1832" i="19"/>
  <c r="C1831" i="19"/>
  <c r="B1831" i="19"/>
  <c r="C1830" i="19"/>
  <c r="B1830" i="19"/>
  <c r="C1829" i="19"/>
  <c r="B1829" i="19"/>
  <c r="C1828" i="19"/>
  <c r="B1828" i="19"/>
  <c r="C1827" i="19"/>
  <c r="B1827" i="19"/>
  <c r="C1826" i="19"/>
  <c r="B1826" i="19"/>
  <c r="C1825" i="19"/>
  <c r="B1825" i="19"/>
  <c r="C1824" i="19"/>
  <c r="B1824" i="19"/>
  <c r="C1823" i="19"/>
  <c r="B1823" i="19"/>
  <c r="C1822" i="19"/>
  <c r="B1822" i="19"/>
  <c r="C1821" i="19"/>
  <c r="B1821" i="19"/>
  <c r="C1820" i="19"/>
  <c r="B1820" i="19"/>
  <c r="C1819" i="19"/>
  <c r="B1819" i="19"/>
  <c r="C1818" i="19"/>
  <c r="B1818" i="19"/>
  <c r="C1817" i="19"/>
  <c r="B1817" i="19"/>
  <c r="C1816" i="19"/>
  <c r="B1816" i="19"/>
  <c r="C1815" i="19"/>
  <c r="B1815" i="19"/>
  <c r="C1814" i="19"/>
  <c r="B1814" i="19"/>
  <c r="C1813" i="19"/>
  <c r="B1813" i="19"/>
  <c r="C1812" i="19"/>
  <c r="B1812" i="19"/>
  <c r="C1811" i="19"/>
  <c r="B1811" i="19"/>
  <c r="C1810" i="19"/>
  <c r="B1810" i="19"/>
  <c r="C1809" i="19"/>
  <c r="B1809" i="19"/>
  <c r="C1808" i="19"/>
  <c r="B1808" i="19"/>
  <c r="C1807" i="19"/>
  <c r="B1807" i="19"/>
  <c r="C1806" i="19"/>
  <c r="B1806" i="19"/>
  <c r="C1805" i="19"/>
  <c r="B1805" i="19"/>
  <c r="C1804" i="19"/>
  <c r="B1804" i="19"/>
  <c r="C1803" i="19"/>
  <c r="B1803" i="19"/>
  <c r="C1802" i="19"/>
  <c r="B1802" i="19"/>
  <c r="C1801" i="19"/>
  <c r="B1801" i="19"/>
  <c r="C1800" i="19"/>
  <c r="B1800" i="19"/>
  <c r="C1799" i="19"/>
  <c r="B1799" i="19"/>
  <c r="C1798" i="19"/>
  <c r="B1798" i="19"/>
  <c r="C1797" i="19"/>
  <c r="B1797" i="19"/>
  <c r="C1796" i="19"/>
  <c r="B1796" i="19"/>
  <c r="C1795" i="19"/>
  <c r="B1795" i="19"/>
  <c r="C1794" i="19"/>
  <c r="B1794" i="19"/>
  <c r="C1793" i="19"/>
  <c r="B1793" i="19"/>
  <c r="C1792" i="19"/>
  <c r="B1792" i="19"/>
  <c r="C1791" i="19"/>
  <c r="B1791" i="19"/>
  <c r="C1790" i="19"/>
  <c r="B1790" i="19"/>
  <c r="C1789" i="19"/>
  <c r="B1789" i="19"/>
  <c r="C1788" i="19"/>
  <c r="B1788" i="19"/>
  <c r="C1787" i="19"/>
  <c r="B1787" i="19"/>
  <c r="C1786" i="19"/>
  <c r="B1786" i="19"/>
  <c r="C1785" i="19"/>
  <c r="B1785" i="19"/>
  <c r="C1784" i="19"/>
  <c r="B1784" i="19"/>
  <c r="C1783" i="19"/>
  <c r="B1783" i="19"/>
  <c r="C1782" i="19"/>
  <c r="B1782" i="19"/>
  <c r="C1781" i="19"/>
  <c r="B1781" i="19"/>
  <c r="C1780" i="19"/>
  <c r="B1780" i="19"/>
  <c r="C1779" i="19"/>
  <c r="B1779" i="19"/>
  <c r="C1778" i="19"/>
  <c r="B1778" i="19"/>
  <c r="C1777" i="19"/>
  <c r="B1777" i="19"/>
  <c r="C1776" i="19"/>
  <c r="B1776" i="19"/>
  <c r="C1775" i="19"/>
  <c r="B1775" i="19"/>
  <c r="C1774" i="19"/>
  <c r="B1774" i="19"/>
  <c r="C1773" i="19"/>
  <c r="B1773" i="19"/>
  <c r="C1772" i="19"/>
  <c r="B1772" i="19"/>
  <c r="C1771" i="19"/>
  <c r="B1771" i="19"/>
  <c r="C1770" i="19"/>
  <c r="B1770" i="19"/>
  <c r="C1769" i="19"/>
  <c r="B1769" i="19"/>
  <c r="C1768" i="19"/>
  <c r="B1768" i="19"/>
  <c r="C1767" i="19"/>
  <c r="B1767" i="19"/>
  <c r="C1766" i="19"/>
  <c r="B1766" i="19"/>
  <c r="C1765" i="19"/>
  <c r="B1765" i="19"/>
  <c r="C1764" i="19"/>
  <c r="B1764" i="19"/>
  <c r="C1763" i="19"/>
  <c r="B1763" i="19"/>
  <c r="C1762" i="19"/>
  <c r="B1762" i="19"/>
  <c r="C1761" i="19"/>
  <c r="B1761" i="19"/>
  <c r="C1760" i="19"/>
  <c r="B1760" i="19"/>
  <c r="C1759" i="19"/>
  <c r="B1759" i="19"/>
  <c r="C1758" i="19"/>
  <c r="B1758" i="19"/>
  <c r="C1757" i="19"/>
  <c r="B1757" i="19"/>
  <c r="C1756" i="19"/>
  <c r="B1756" i="19"/>
  <c r="C1755" i="19"/>
  <c r="B1755" i="19"/>
  <c r="C1754" i="19"/>
  <c r="B1754" i="19"/>
  <c r="C1753" i="19"/>
  <c r="B1753" i="19"/>
  <c r="C1752" i="19"/>
  <c r="B1752" i="19"/>
  <c r="C1751" i="19"/>
  <c r="B1751" i="19"/>
  <c r="C1750" i="19"/>
  <c r="B1750" i="19"/>
  <c r="C1749" i="19"/>
  <c r="B1749" i="19"/>
  <c r="C1748" i="19"/>
  <c r="B1748" i="19"/>
  <c r="C1747" i="19"/>
  <c r="B1747" i="19"/>
  <c r="C1746" i="19"/>
  <c r="B1746" i="19"/>
  <c r="C1745" i="19"/>
  <c r="B1745" i="19"/>
  <c r="C1744" i="19"/>
  <c r="B1744" i="19"/>
  <c r="C1743" i="19"/>
  <c r="B1743" i="19"/>
  <c r="C1742" i="19"/>
  <c r="B1742" i="19"/>
  <c r="C1741" i="19"/>
  <c r="B1741" i="19"/>
  <c r="C1740" i="19"/>
  <c r="B1740" i="19"/>
  <c r="C1739" i="19"/>
  <c r="B1739" i="19"/>
  <c r="C1738" i="19"/>
  <c r="B1738" i="19"/>
  <c r="C1737" i="19"/>
  <c r="B1737" i="19"/>
  <c r="C1736" i="19"/>
  <c r="B1736" i="19"/>
  <c r="C1735" i="19"/>
  <c r="B1735" i="19"/>
  <c r="C1734" i="19"/>
  <c r="B1734" i="19"/>
  <c r="C1733" i="19"/>
  <c r="B1733" i="19"/>
  <c r="C1732" i="19"/>
  <c r="B1732" i="19"/>
  <c r="C1731" i="19"/>
  <c r="B1731" i="19"/>
  <c r="C1730" i="19"/>
  <c r="B1730" i="19"/>
  <c r="C1729" i="19"/>
  <c r="B1729" i="19"/>
  <c r="C1728" i="19"/>
  <c r="B1728" i="19"/>
  <c r="C1727" i="19"/>
  <c r="B1727" i="19"/>
  <c r="C1726" i="19"/>
  <c r="B1726" i="19"/>
  <c r="C1725" i="19"/>
  <c r="B1725" i="19"/>
  <c r="C1724" i="19"/>
  <c r="B1724" i="19"/>
  <c r="C1723" i="19"/>
  <c r="B1723" i="19"/>
  <c r="C1722" i="19"/>
  <c r="B1722" i="19"/>
  <c r="C1721" i="19"/>
  <c r="B1721" i="19"/>
  <c r="C1720" i="19"/>
  <c r="B1720" i="19"/>
  <c r="C1719" i="19"/>
  <c r="B1719" i="19"/>
  <c r="C1718" i="19"/>
  <c r="B1718" i="19"/>
  <c r="C1717" i="19"/>
  <c r="B1717" i="19"/>
  <c r="C1716" i="19"/>
  <c r="B1716" i="19"/>
  <c r="C1715" i="19"/>
  <c r="B1715" i="19"/>
  <c r="C1714" i="19"/>
  <c r="B1714" i="19"/>
  <c r="C1713" i="19"/>
  <c r="B1713" i="19"/>
  <c r="C1712" i="19"/>
  <c r="B1712" i="19"/>
  <c r="C1711" i="19"/>
  <c r="B1711" i="19"/>
  <c r="C1710" i="19"/>
  <c r="B1710" i="19"/>
  <c r="C1709" i="19"/>
  <c r="B1709" i="19"/>
  <c r="C1708" i="19"/>
  <c r="B1708" i="19"/>
  <c r="C1707" i="19"/>
  <c r="B1707" i="19"/>
  <c r="C1706" i="19"/>
  <c r="B1706" i="19"/>
  <c r="C1705" i="19"/>
  <c r="B1705" i="19"/>
  <c r="C1704" i="19"/>
  <c r="B1704" i="19"/>
  <c r="C1703" i="19"/>
  <c r="B1703" i="19"/>
  <c r="C1702" i="19"/>
  <c r="B1702" i="19"/>
  <c r="C1701" i="19"/>
  <c r="B1701" i="19"/>
  <c r="C1700" i="19"/>
  <c r="B1700" i="19"/>
  <c r="C1699" i="19"/>
  <c r="B1699" i="19"/>
  <c r="C1698" i="19"/>
  <c r="B1698" i="19"/>
  <c r="C1697" i="19"/>
  <c r="B1697" i="19"/>
  <c r="C1696" i="19"/>
  <c r="B1696" i="19"/>
  <c r="C1695" i="19"/>
  <c r="B1695" i="19"/>
  <c r="C1694" i="19"/>
  <c r="B1694" i="19"/>
  <c r="C1693" i="19"/>
  <c r="B1693" i="19"/>
  <c r="C1692" i="19"/>
  <c r="B1692" i="19"/>
  <c r="C1691" i="19"/>
  <c r="B1691" i="19"/>
  <c r="C1690" i="19"/>
  <c r="B1690" i="19"/>
  <c r="C1689" i="19"/>
  <c r="B1689" i="19"/>
  <c r="C1688" i="19"/>
  <c r="B1688" i="19"/>
  <c r="C1687" i="19"/>
  <c r="B1687" i="19"/>
  <c r="C1686" i="19"/>
  <c r="B1686" i="19"/>
  <c r="C1685" i="19"/>
  <c r="B1685" i="19"/>
  <c r="C1684" i="19"/>
  <c r="B1684" i="19"/>
  <c r="C1683" i="19"/>
  <c r="B1683" i="19"/>
  <c r="C1682" i="19"/>
  <c r="B1682" i="19"/>
  <c r="C1681" i="19"/>
  <c r="B1681" i="19"/>
  <c r="C1680" i="19"/>
  <c r="B1680" i="19"/>
  <c r="C1679" i="19"/>
  <c r="B1679" i="19"/>
  <c r="C1678" i="19"/>
  <c r="B1678" i="19"/>
  <c r="C1677" i="19"/>
  <c r="B1677" i="19"/>
  <c r="C1676" i="19"/>
  <c r="B1676" i="19"/>
  <c r="C1675" i="19"/>
  <c r="B1675" i="19"/>
  <c r="C1674" i="19"/>
  <c r="B1674" i="19"/>
  <c r="C1673" i="19"/>
  <c r="B1673" i="19"/>
  <c r="C1672" i="19"/>
  <c r="B1672" i="19"/>
  <c r="C1671" i="19"/>
  <c r="B1671" i="19"/>
  <c r="C1670" i="19"/>
  <c r="B1670" i="19"/>
  <c r="C1669" i="19"/>
  <c r="B1669" i="19"/>
  <c r="C1668" i="19"/>
  <c r="B1668" i="19"/>
  <c r="C1667" i="19"/>
  <c r="B1667" i="19"/>
  <c r="C1666" i="19"/>
  <c r="B1666" i="19"/>
  <c r="C1665" i="19"/>
  <c r="B1665" i="19"/>
  <c r="C1664" i="19"/>
  <c r="B1664" i="19"/>
  <c r="C1663" i="19"/>
  <c r="B1663" i="19"/>
  <c r="C1662" i="19"/>
  <c r="B1662" i="19"/>
  <c r="C1661" i="19"/>
  <c r="B1661" i="19"/>
  <c r="C1660" i="19"/>
  <c r="B1660" i="19"/>
  <c r="C1659" i="19"/>
  <c r="B1659" i="19"/>
  <c r="C1658" i="19"/>
  <c r="B1658" i="19"/>
  <c r="C1657" i="19"/>
  <c r="B1657" i="19"/>
  <c r="C1656" i="19"/>
  <c r="B1656" i="19"/>
  <c r="C1655" i="19"/>
  <c r="B1655" i="19"/>
  <c r="C1654" i="19"/>
  <c r="B1654" i="19"/>
  <c r="C1653" i="19"/>
  <c r="B1653" i="19"/>
  <c r="C1652" i="19"/>
  <c r="B1652" i="19"/>
  <c r="C1651" i="19"/>
  <c r="B1651" i="19"/>
  <c r="C1650" i="19"/>
  <c r="B1650" i="19"/>
  <c r="C1649" i="19"/>
  <c r="B1649" i="19"/>
  <c r="C1648" i="19"/>
  <c r="B1648" i="19"/>
  <c r="C1647" i="19"/>
  <c r="B1647" i="19"/>
  <c r="C1646" i="19"/>
  <c r="B1646" i="19"/>
  <c r="C1645" i="19"/>
  <c r="B1645" i="19"/>
  <c r="C1644" i="19"/>
  <c r="B1644" i="19"/>
  <c r="C1643" i="19"/>
  <c r="B1643" i="19"/>
  <c r="C1642" i="19"/>
  <c r="B1642" i="19"/>
  <c r="C1641" i="19"/>
  <c r="B1641" i="19"/>
  <c r="C1640" i="19"/>
  <c r="B1640" i="19"/>
  <c r="C1639" i="19"/>
  <c r="B1639" i="19"/>
  <c r="C1638" i="19"/>
  <c r="B1638" i="19"/>
  <c r="C1637" i="19"/>
  <c r="B1637" i="19"/>
  <c r="C1636" i="19"/>
  <c r="B1636" i="19"/>
  <c r="C1635" i="19"/>
  <c r="B1635" i="19"/>
  <c r="C1634" i="19"/>
  <c r="B1634" i="19"/>
  <c r="C1633" i="19"/>
  <c r="B1633" i="19"/>
  <c r="C1632" i="19"/>
  <c r="B1632" i="19"/>
  <c r="C1631" i="19"/>
  <c r="B1631" i="19"/>
  <c r="C1630" i="19"/>
  <c r="B1630" i="19"/>
  <c r="C1629" i="19"/>
  <c r="B1629" i="19"/>
  <c r="C1628" i="19"/>
  <c r="B1628" i="19"/>
  <c r="C1627" i="19"/>
  <c r="B1627" i="19"/>
  <c r="C1626" i="19"/>
  <c r="B1626" i="19"/>
  <c r="C1625" i="19"/>
  <c r="B1625" i="19"/>
  <c r="C1624" i="19"/>
  <c r="B1624" i="19"/>
  <c r="C1623" i="19"/>
  <c r="B1623" i="19"/>
  <c r="C1622" i="19"/>
  <c r="B1622" i="19"/>
  <c r="C1621" i="19"/>
  <c r="B1621" i="19"/>
  <c r="C1620" i="19"/>
  <c r="B1620" i="19"/>
  <c r="C1619" i="19"/>
  <c r="B1619" i="19"/>
  <c r="C1618" i="19"/>
  <c r="B1618" i="19"/>
  <c r="C1617" i="19"/>
  <c r="B1617" i="19"/>
  <c r="C1616" i="19"/>
  <c r="B1616" i="19"/>
  <c r="C1615" i="19"/>
  <c r="B1615" i="19"/>
  <c r="C1614" i="19"/>
  <c r="B1614" i="19"/>
  <c r="C1613" i="19"/>
  <c r="B1613" i="19"/>
  <c r="C1612" i="19"/>
  <c r="B1612" i="19"/>
  <c r="C1611" i="19"/>
  <c r="B1611" i="19"/>
  <c r="C1610" i="19"/>
  <c r="B1610" i="19"/>
  <c r="C1609" i="19"/>
  <c r="B1609" i="19"/>
  <c r="C1608" i="19"/>
  <c r="B1608" i="19"/>
  <c r="C1607" i="19"/>
  <c r="B1607" i="19"/>
  <c r="C1606" i="19"/>
  <c r="B1606" i="19"/>
  <c r="C1605" i="19"/>
  <c r="B1605" i="19"/>
  <c r="C1604" i="19"/>
  <c r="B1604" i="19"/>
  <c r="C1603" i="19"/>
  <c r="B1603" i="19"/>
  <c r="C1602" i="19"/>
  <c r="B1602" i="19"/>
  <c r="C1601" i="19"/>
  <c r="B1601" i="19"/>
  <c r="C1600" i="19"/>
  <c r="B1600" i="19"/>
  <c r="C1599" i="19"/>
  <c r="B1599" i="19"/>
  <c r="C1598" i="19"/>
  <c r="B1598" i="19"/>
  <c r="C1597" i="19"/>
  <c r="B1597" i="19"/>
  <c r="C1596" i="19"/>
  <c r="B1596" i="19"/>
  <c r="C1595" i="19"/>
  <c r="B1595" i="19"/>
  <c r="C1594" i="19"/>
  <c r="B1594" i="19"/>
  <c r="C1593" i="19"/>
  <c r="B1593" i="19"/>
  <c r="C1592" i="19"/>
  <c r="B1592" i="19"/>
  <c r="C1591" i="19"/>
  <c r="B1591" i="19"/>
  <c r="C1590" i="19"/>
  <c r="B1590" i="19"/>
  <c r="C1589" i="19"/>
  <c r="B1589" i="19"/>
  <c r="C1588" i="19"/>
  <c r="B1588" i="19"/>
  <c r="C1587" i="19"/>
  <c r="B1587" i="19"/>
  <c r="C1586" i="19"/>
  <c r="B1586" i="19"/>
  <c r="C1585" i="19"/>
  <c r="B1585" i="19"/>
  <c r="C1584" i="19"/>
  <c r="B1584" i="19"/>
  <c r="C1583" i="19"/>
  <c r="B1583" i="19"/>
  <c r="C1582" i="19"/>
  <c r="B1582" i="19"/>
  <c r="C1581" i="19"/>
  <c r="B1581" i="19"/>
  <c r="C1580" i="19"/>
  <c r="B1580" i="19"/>
  <c r="C1579" i="19"/>
  <c r="B1579" i="19"/>
  <c r="C1578" i="19"/>
  <c r="B1578" i="19"/>
  <c r="C1577" i="19"/>
  <c r="B1577" i="19"/>
  <c r="C1576" i="19"/>
  <c r="B1576" i="19"/>
  <c r="C1575" i="19"/>
  <c r="B1575" i="19"/>
  <c r="C1574" i="19"/>
  <c r="B1574" i="19"/>
  <c r="C1573" i="19"/>
  <c r="B1573" i="19"/>
  <c r="C1572" i="19"/>
  <c r="B1572" i="19"/>
  <c r="C1571" i="19"/>
  <c r="B1571" i="19"/>
  <c r="C1570" i="19"/>
  <c r="B1570" i="19"/>
  <c r="C1569" i="19"/>
  <c r="B1569" i="19"/>
  <c r="C1568" i="19"/>
  <c r="B1568" i="19"/>
  <c r="C1567" i="19"/>
  <c r="B1567" i="19"/>
  <c r="C1566" i="19"/>
  <c r="B1566" i="19"/>
  <c r="C1565" i="19"/>
  <c r="B1565" i="19"/>
  <c r="C1564" i="19"/>
  <c r="B1564" i="19"/>
  <c r="C1563" i="19"/>
  <c r="B1563" i="19"/>
  <c r="C1562" i="19"/>
  <c r="B1562" i="19"/>
  <c r="C1561" i="19"/>
  <c r="B1561" i="19"/>
  <c r="C1560" i="19"/>
  <c r="B1560" i="19"/>
  <c r="C1559" i="19"/>
  <c r="B1559" i="19"/>
  <c r="C1558" i="19"/>
  <c r="B1558" i="19"/>
  <c r="C1557" i="19"/>
  <c r="B1557" i="19"/>
  <c r="C1556" i="19"/>
  <c r="B1556" i="19"/>
  <c r="C1555" i="19"/>
  <c r="B1555" i="19"/>
  <c r="C1554" i="19"/>
  <c r="B1554" i="19"/>
  <c r="C1553" i="19"/>
  <c r="B1553" i="19"/>
  <c r="C1552" i="19"/>
  <c r="B1552" i="19"/>
  <c r="C1551" i="19"/>
  <c r="B1551" i="19"/>
  <c r="C1550" i="19"/>
  <c r="B1550" i="19"/>
  <c r="C1549" i="19"/>
  <c r="B1549" i="19"/>
  <c r="C1548" i="19"/>
  <c r="B1548" i="19"/>
  <c r="C1547" i="19"/>
  <c r="B1547" i="19"/>
  <c r="C1546" i="19"/>
  <c r="B1546" i="19"/>
  <c r="C1545" i="19"/>
  <c r="B1545" i="19"/>
  <c r="C1544" i="19"/>
  <c r="B1544" i="19"/>
  <c r="C1543" i="19"/>
  <c r="B1543" i="19"/>
  <c r="C1542" i="19"/>
  <c r="B1542" i="19"/>
  <c r="C1541" i="19"/>
  <c r="B1541" i="19"/>
  <c r="C1540" i="19"/>
  <c r="B1540" i="19"/>
  <c r="C1539" i="19"/>
  <c r="B1539" i="19"/>
  <c r="C1538" i="19"/>
  <c r="B1538" i="19"/>
  <c r="C1537" i="19"/>
  <c r="B1537" i="19"/>
  <c r="C1536" i="19"/>
  <c r="B1536" i="19"/>
  <c r="C1535" i="19"/>
  <c r="B1535" i="19"/>
  <c r="C1534" i="19"/>
  <c r="B1534" i="19"/>
  <c r="C1533" i="19"/>
  <c r="B1533" i="19"/>
  <c r="C1532" i="19"/>
  <c r="B1532" i="19"/>
  <c r="C1531" i="19"/>
  <c r="B1531" i="19"/>
  <c r="C1530" i="19"/>
  <c r="B1530" i="19"/>
  <c r="C1529" i="19"/>
  <c r="B1529" i="19"/>
  <c r="C1528" i="19"/>
  <c r="B1528" i="19"/>
  <c r="C1527" i="19"/>
  <c r="B1527" i="19"/>
  <c r="C1526" i="19"/>
  <c r="B1526" i="19"/>
  <c r="C1525" i="19"/>
  <c r="B1525" i="19"/>
  <c r="C1524" i="19"/>
  <c r="B1524" i="19"/>
  <c r="C1523" i="19"/>
  <c r="B1523" i="19"/>
  <c r="C1522" i="19"/>
  <c r="B1522" i="19"/>
  <c r="C1521" i="19"/>
  <c r="B1521" i="19"/>
  <c r="C1520" i="19"/>
  <c r="B1520" i="19"/>
  <c r="C1519" i="19"/>
  <c r="B1519" i="19"/>
  <c r="C1518" i="19"/>
  <c r="B1518" i="19"/>
  <c r="C1517" i="19"/>
  <c r="B1517" i="19"/>
  <c r="C1516" i="19"/>
  <c r="B1516" i="19"/>
  <c r="C1515" i="19"/>
  <c r="B1515" i="19"/>
  <c r="C1514" i="19"/>
  <c r="B1514" i="19"/>
  <c r="C1513" i="19"/>
  <c r="B1513" i="19"/>
  <c r="C1512" i="19"/>
  <c r="B1512" i="19"/>
  <c r="C1511" i="19"/>
  <c r="B1511" i="19"/>
  <c r="C1510" i="19"/>
  <c r="B1510" i="19"/>
  <c r="C1509" i="19"/>
  <c r="B1509" i="19"/>
  <c r="C1508" i="19"/>
  <c r="B1508" i="19"/>
  <c r="C1507" i="19"/>
  <c r="B1507" i="19"/>
  <c r="C1506" i="19"/>
  <c r="B1506" i="19"/>
  <c r="C1505" i="19"/>
  <c r="B1505" i="19"/>
  <c r="C1504" i="19"/>
  <c r="B1504" i="19"/>
  <c r="C1503" i="19"/>
  <c r="B1503" i="19"/>
  <c r="C1502" i="19"/>
  <c r="B1502" i="19"/>
  <c r="C1501" i="19"/>
  <c r="B1501" i="19"/>
  <c r="C1500" i="19"/>
  <c r="B1500" i="19"/>
  <c r="C1499" i="19"/>
  <c r="B1499" i="19"/>
  <c r="C1498" i="19"/>
  <c r="B1498" i="19"/>
  <c r="C1497" i="19"/>
  <c r="B1497" i="19"/>
  <c r="C1496" i="19"/>
  <c r="B1496" i="19"/>
  <c r="C1495" i="19"/>
  <c r="B1495" i="19"/>
  <c r="C1494" i="19"/>
  <c r="B1494" i="19"/>
  <c r="C1493" i="19"/>
  <c r="B1493" i="19"/>
  <c r="C1492" i="19"/>
  <c r="B1492" i="19"/>
  <c r="C1491" i="19"/>
  <c r="B1491" i="19"/>
  <c r="C1490" i="19"/>
  <c r="B1490" i="19"/>
  <c r="C1489" i="19"/>
  <c r="B1489" i="19"/>
  <c r="C1488" i="19"/>
  <c r="B1488" i="19"/>
  <c r="C1487" i="19"/>
  <c r="B1487" i="19"/>
  <c r="C1486" i="19"/>
  <c r="B1486" i="19"/>
  <c r="C1485" i="19"/>
  <c r="B1485" i="19"/>
  <c r="C1484" i="19"/>
  <c r="B1484" i="19"/>
  <c r="C1483" i="19"/>
  <c r="B1483" i="19"/>
  <c r="C1482" i="19"/>
  <c r="B1482" i="19"/>
  <c r="C1481" i="19"/>
  <c r="B1481" i="19"/>
  <c r="C1480" i="19"/>
  <c r="B1480" i="19"/>
  <c r="C1479" i="19"/>
  <c r="B1479" i="19"/>
  <c r="C1478" i="19"/>
  <c r="B1478" i="19"/>
  <c r="C1477" i="19"/>
  <c r="B1477" i="19"/>
  <c r="C1476" i="19"/>
  <c r="B1476" i="19"/>
  <c r="C1475" i="19"/>
  <c r="B1475" i="19"/>
  <c r="C1474" i="19"/>
  <c r="B1474" i="19"/>
  <c r="C1473" i="19"/>
  <c r="B1473" i="19"/>
  <c r="C1472" i="19"/>
  <c r="B1472" i="19"/>
  <c r="C1471" i="19"/>
  <c r="B1471" i="19"/>
  <c r="C1470" i="19"/>
  <c r="B1470" i="19"/>
  <c r="C1469" i="19"/>
  <c r="B1469" i="19"/>
  <c r="C1468" i="19"/>
  <c r="B1468" i="19"/>
  <c r="C1467" i="19"/>
  <c r="B1467" i="19"/>
  <c r="C1466" i="19"/>
  <c r="B1466" i="19"/>
  <c r="C1465" i="19"/>
  <c r="B1465" i="19"/>
  <c r="C1464" i="19"/>
  <c r="B1464" i="19"/>
  <c r="C1463" i="19"/>
  <c r="B1463" i="19"/>
  <c r="C1462" i="19"/>
  <c r="B1462" i="19"/>
  <c r="C1461" i="19"/>
  <c r="B1461" i="19"/>
  <c r="C1460" i="19"/>
  <c r="B1460" i="19"/>
  <c r="C1459" i="19"/>
  <c r="B1459" i="19"/>
  <c r="C1458" i="19"/>
  <c r="B1458" i="19"/>
  <c r="C1457" i="19"/>
  <c r="B1457" i="19"/>
  <c r="C1456" i="19"/>
  <c r="B1456" i="19"/>
  <c r="C1455" i="19"/>
  <c r="B1455" i="19"/>
  <c r="C1454" i="19"/>
  <c r="B1454" i="19"/>
  <c r="C1453" i="19"/>
  <c r="B1453" i="19"/>
  <c r="C1452" i="19"/>
  <c r="B1452" i="19"/>
  <c r="C1451" i="19"/>
  <c r="B1451" i="19"/>
  <c r="C1450" i="19"/>
  <c r="B1450" i="19"/>
  <c r="C1449" i="19"/>
  <c r="B1449" i="19"/>
  <c r="C1448" i="19"/>
  <c r="B1448" i="19"/>
  <c r="C1447" i="19"/>
  <c r="B1447" i="19"/>
  <c r="C1446" i="19"/>
  <c r="B1446" i="19"/>
  <c r="C1445" i="19"/>
  <c r="B1445" i="19"/>
  <c r="C1444" i="19"/>
  <c r="B1444" i="19"/>
  <c r="C1443" i="19"/>
  <c r="B1443" i="19"/>
  <c r="C1442" i="19"/>
  <c r="B1442" i="19"/>
  <c r="C1441" i="19"/>
  <c r="B1441" i="19"/>
  <c r="C1440" i="19"/>
  <c r="B1440" i="19"/>
  <c r="C1439" i="19"/>
  <c r="B1439" i="19"/>
  <c r="C1438" i="19"/>
  <c r="B1438" i="19"/>
  <c r="C1437" i="19"/>
  <c r="B1437" i="19"/>
  <c r="C1436" i="19"/>
  <c r="B1436" i="19"/>
  <c r="C1435" i="19"/>
  <c r="B1435" i="19"/>
  <c r="C1434" i="19"/>
  <c r="B1434" i="19"/>
  <c r="C1433" i="19"/>
  <c r="B1433" i="19"/>
  <c r="C1432" i="19"/>
  <c r="B1432" i="19"/>
  <c r="C1431" i="19"/>
  <c r="B1431" i="19"/>
  <c r="C1430" i="19"/>
  <c r="B1430" i="19"/>
  <c r="C1429" i="19"/>
  <c r="B1429" i="19"/>
  <c r="C1428" i="19"/>
  <c r="B1428" i="19"/>
  <c r="C1427" i="19"/>
  <c r="B1427" i="19"/>
  <c r="C1426" i="19"/>
  <c r="B1426" i="19"/>
  <c r="C1425" i="19"/>
  <c r="B1425" i="19"/>
  <c r="C1424" i="19"/>
  <c r="B1424" i="19"/>
  <c r="C1423" i="19"/>
  <c r="B1423" i="19"/>
  <c r="C1422" i="19"/>
  <c r="B1422" i="19"/>
  <c r="C1421" i="19"/>
  <c r="B1421" i="19"/>
  <c r="C1420" i="19"/>
  <c r="B1420" i="19"/>
  <c r="C1419" i="19"/>
  <c r="B1419" i="19"/>
  <c r="C1418" i="19"/>
  <c r="B1418" i="19"/>
  <c r="C1417" i="19"/>
  <c r="B1417" i="19"/>
  <c r="C1416" i="19"/>
  <c r="B1416" i="19"/>
  <c r="C1415" i="19"/>
  <c r="B1415" i="19"/>
  <c r="C1414" i="19"/>
  <c r="B1414" i="19"/>
  <c r="C1413" i="19"/>
  <c r="B1413" i="19"/>
  <c r="C1412" i="19"/>
  <c r="B1412" i="19"/>
  <c r="C1411" i="19"/>
  <c r="B1411" i="19"/>
  <c r="C1410" i="19"/>
  <c r="B1410" i="19"/>
  <c r="C1409" i="19"/>
  <c r="B1409" i="19"/>
  <c r="C1408" i="19"/>
  <c r="B1408" i="19"/>
  <c r="C1407" i="19"/>
  <c r="B1407" i="19"/>
  <c r="C1406" i="19"/>
  <c r="B1406" i="19"/>
  <c r="C1405" i="19"/>
  <c r="B1405" i="19"/>
  <c r="C1404" i="19"/>
  <c r="B1404" i="19"/>
  <c r="C1403" i="19"/>
  <c r="B1403" i="19"/>
  <c r="C1402" i="19"/>
  <c r="B1402" i="19"/>
  <c r="C1401" i="19"/>
  <c r="B1401" i="19"/>
  <c r="C1400" i="19"/>
  <c r="B1400" i="19"/>
  <c r="C1399" i="19"/>
  <c r="B1399" i="19"/>
  <c r="C1398" i="19"/>
  <c r="B1398" i="19"/>
  <c r="C1397" i="19"/>
  <c r="B1397" i="19"/>
  <c r="C1396" i="19"/>
  <c r="B1396" i="19"/>
  <c r="C1395" i="19"/>
  <c r="B1395" i="19"/>
  <c r="C1394" i="19"/>
  <c r="B1394" i="19"/>
  <c r="C1393" i="19"/>
  <c r="B1393" i="19"/>
  <c r="C1392" i="19"/>
  <c r="B1392" i="19"/>
  <c r="C1391" i="19"/>
  <c r="B1391" i="19"/>
  <c r="C1390" i="19"/>
  <c r="B1390" i="19"/>
  <c r="C1389" i="19"/>
  <c r="B1389" i="19"/>
  <c r="C1388" i="19"/>
  <c r="B1388" i="19"/>
  <c r="C1387" i="19"/>
  <c r="B1387" i="19"/>
  <c r="C1386" i="19"/>
  <c r="B1386" i="19"/>
  <c r="C1385" i="19"/>
  <c r="B1385" i="19"/>
  <c r="C1384" i="19"/>
  <c r="B1384" i="19"/>
  <c r="C1383" i="19"/>
  <c r="B1383" i="19"/>
  <c r="C1382" i="19"/>
  <c r="B1382" i="19"/>
  <c r="C1381" i="19"/>
  <c r="B1381" i="19"/>
  <c r="C1380" i="19"/>
  <c r="B1380" i="19"/>
  <c r="C1379" i="19"/>
  <c r="B1379" i="19"/>
  <c r="C1378" i="19"/>
  <c r="B1378" i="19"/>
  <c r="C1377" i="19"/>
  <c r="B1377" i="19"/>
  <c r="C1376" i="19"/>
  <c r="B1376" i="19"/>
  <c r="C1375" i="19"/>
  <c r="B1375" i="19"/>
  <c r="C1374" i="19"/>
  <c r="B1374" i="19"/>
  <c r="C1373" i="19"/>
  <c r="B1373" i="19"/>
  <c r="C1372" i="19"/>
  <c r="B1372" i="19"/>
  <c r="C1371" i="19"/>
  <c r="B1371" i="19"/>
  <c r="C1370" i="19"/>
  <c r="B1370" i="19"/>
  <c r="C1369" i="19"/>
  <c r="B1369" i="19"/>
  <c r="C1368" i="19"/>
  <c r="B1368" i="19"/>
  <c r="C1367" i="19"/>
  <c r="B1367" i="19"/>
  <c r="C1366" i="19"/>
  <c r="B1366" i="19"/>
  <c r="C1365" i="19"/>
  <c r="B1365" i="19"/>
  <c r="C1364" i="19"/>
  <c r="B1364" i="19"/>
  <c r="C1363" i="19"/>
  <c r="B1363" i="19"/>
  <c r="C1362" i="19"/>
  <c r="B1362" i="19"/>
  <c r="C1361" i="19"/>
  <c r="B1361" i="19"/>
  <c r="C1360" i="19"/>
  <c r="B1360" i="19"/>
  <c r="C1359" i="19"/>
  <c r="B1359" i="19"/>
  <c r="C1358" i="19"/>
  <c r="B1358" i="19"/>
  <c r="C1357" i="19"/>
  <c r="B1357" i="19"/>
  <c r="C1356" i="19"/>
  <c r="B1356" i="19"/>
  <c r="C1355" i="19"/>
  <c r="B1355" i="19"/>
  <c r="C1354" i="19"/>
  <c r="B1354" i="19"/>
  <c r="C1353" i="19"/>
  <c r="B1353" i="19"/>
  <c r="C1352" i="19"/>
  <c r="B1352" i="19"/>
  <c r="C1351" i="19"/>
  <c r="B1351" i="19"/>
  <c r="C1350" i="19"/>
  <c r="B1350" i="19"/>
  <c r="C1349" i="19"/>
  <c r="B1349" i="19"/>
  <c r="C1348" i="19"/>
  <c r="B1348" i="19"/>
  <c r="C1347" i="19"/>
  <c r="B1347" i="19"/>
  <c r="C1346" i="19"/>
  <c r="B1346" i="19"/>
  <c r="C1345" i="19"/>
  <c r="B1345" i="19"/>
  <c r="C1344" i="19"/>
  <c r="B1344" i="19"/>
  <c r="C1343" i="19"/>
  <c r="B1343" i="19"/>
  <c r="C1342" i="19"/>
  <c r="B1342" i="19"/>
  <c r="C1341" i="19"/>
  <c r="B1341" i="19"/>
  <c r="C1340" i="19"/>
  <c r="B1340" i="19"/>
  <c r="C1339" i="19"/>
  <c r="B1339" i="19"/>
  <c r="C1338" i="19"/>
  <c r="B1338" i="19"/>
  <c r="C1337" i="19"/>
  <c r="B1337" i="19"/>
  <c r="C1336" i="19"/>
  <c r="B1336" i="19"/>
  <c r="C1335" i="19"/>
  <c r="B1335" i="19"/>
  <c r="C1334" i="19"/>
  <c r="B1334" i="19"/>
  <c r="C1333" i="19"/>
  <c r="B1333" i="19"/>
  <c r="C1332" i="19"/>
  <c r="B1332" i="19"/>
  <c r="C1331" i="19"/>
  <c r="B1331" i="19"/>
  <c r="C1330" i="19"/>
  <c r="B1330" i="19"/>
  <c r="C1329" i="19"/>
  <c r="B1329" i="19"/>
  <c r="C1328" i="19"/>
  <c r="B1328" i="19"/>
  <c r="C1327" i="19"/>
  <c r="B1327" i="19"/>
  <c r="C1326" i="19"/>
  <c r="B1326" i="19"/>
  <c r="C1325" i="19"/>
  <c r="B1325" i="19"/>
  <c r="C1324" i="19"/>
  <c r="B1324" i="19"/>
  <c r="C1323" i="19"/>
  <c r="B1323" i="19"/>
  <c r="C1322" i="19"/>
  <c r="B1322" i="19"/>
  <c r="C1321" i="19"/>
  <c r="B1321" i="19"/>
  <c r="C1320" i="19"/>
  <c r="B1320" i="19"/>
  <c r="C1319" i="19"/>
  <c r="B1319" i="19"/>
  <c r="C1318" i="19"/>
  <c r="B1318" i="19"/>
  <c r="C1317" i="19"/>
  <c r="B1317" i="19"/>
  <c r="C1316" i="19"/>
  <c r="B1316" i="19"/>
  <c r="C1315" i="19"/>
  <c r="B1315" i="19"/>
  <c r="C1314" i="19"/>
  <c r="B1314" i="19"/>
  <c r="C1313" i="19"/>
  <c r="B1313" i="19"/>
  <c r="C1312" i="19"/>
  <c r="B1312" i="19"/>
  <c r="C1311" i="19"/>
  <c r="B1311" i="19"/>
  <c r="C1310" i="19"/>
  <c r="B1310" i="19"/>
  <c r="C1309" i="19"/>
  <c r="B1309" i="19"/>
  <c r="C1308" i="19"/>
  <c r="B1308" i="19"/>
  <c r="C1307" i="19"/>
  <c r="B1307" i="19"/>
  <c r="C1306" i="19"/>
  <c r="B1306" i="19"/>
  <c r="C1305" i="19"/>
  <c r="B1305" i="19"/>
  <c r="C1304" i="19"/>
  <c r="B1304" i="19"/>
  <c r="C1303" i="19"/>
  <c r="B1303" i="19"/>
  <c r="C1302" i="19"/>
  <c r="B1302" i="19"/>
  <c r="C1301" i="19"/>
  <c r="B1301" i="19"/>
  <c r="C1300" i="19"/>
  <c r="B1300" i="19"/>
  <c r="C1299" i="19"/>
  <c r="B1299" i="19"/>
  <c r="C1298" i="19"/>
  <c r="B1298" i="19"/>
  <c r="C1297" i="19"/>
  <c r="B1297" i="19"/>
  <c r="C1296" i="19"/>
  <c r="B1296" i="19"/>
  <c r="C1295" i="19"/>
  <c r="B1295" i="19"/>
  <c r="C1294" i="19"/>
  <c r="B1294" i="19"/>
  <c r="C1293" i="19"/>
  <c r="B1293" i="19"/>
  <c r="C1292" i="19"/>
  <c r="B1292" i="19"/>
  <c r="C1291" i="19"/>
  <c r="B1291" i="19"/>
  <c r="C1290" i="19"/>
  <c r="B1290" i="19"/>
  <c r="C1289" i="19"/>
  <c r="B1289" i="19"/>
  <c r="C1288" i="19"/>
  <c r="B1288" i="19"/>
  <c r="C1287" i="19"/>
  <c r="B1287" i="19"/>
  <c r="C1286" i="19"/>
  <c r="B1286" i="19"/>
  <c r="C1285" i="19"/>
  <c r="B1285" i="19"/>
  <c r="C1284" i="19"/>
  <c r="B1284" i="19"/>
  <c r="C1283" i="19"/>
  <c r="B1283" i="19"/>
  <c r="C1282" i="19"/>
  <c r="B1282" i="19"/>
  <c r="C1281" i="19"/>
  <c r="B1281" i="19"/>
  <c r="C1280" i="19"/>
  <c r="B1280" i="19"/>
  <c r="C1279" i="19"/>
  <c r="B1279" i="19"/>
  <c r="C1278" i="19"/>
  <c r="B1278" i="19"/>
  <c r="C1277" i="19"/>
  <c r="B1277" i="19"/>
  <c r="C1276" i="19"/>
  <c r="B1276" i="19"/>
  <c r="C1275" i="19"/>
  <c r="B1275" i="19"/>
  <c r="C1274" i="19"/>
  <c r="B1274" i="19"/>
  <c r="C1273" i="19"/>
  <c r="B1273" i="19"/>
  <c r="C1272" i="19"/>
  <c r="B1272" i="19"/>
  <c r="C1271" i="19"/>
  <c r="B1271" i="19"/>
  <c r="C1270" i="19"/>
  <c r="B1270" i="19"/>
  <c r="C1269" i="19"/>
  <c r="B1269" i="19"/>
  <c r="C1268" i="19"/>
  <c r="B1268" i="19"/>
  <c r="C1267" i="19"/>
  <c r="B1267" i="19"/>
  <c r="C1266" i="19"/>
  <c r="B1266" i="19"/>
  <c r="C1265" i="19"/>
  <c r="B1265" i="19"/>
  <c r="C1264" i="19"/>
  <c r="B1264" i="19"/>
  <c r="C1263" i="19"/>
  <c r="B1263" i="19"/>
  <c r="C1262" i="19"/>
  <c r="B1262" i="19"/>
  <c r="C1261" i="19"/>
  <c r="B1261" i="19"/>
  <c r="C1260" i="19"/>
  <c r="B1260" i="19"/>
  <c r="C1259" i="19"/>
  <c r="B1259" i="19"/>
  <c r="C1258" i="19"/>
  <c r="B1258" i="19"/>
  <c r="C1257" i="19"/>
  <c r="B1257" i="19"/>
  <c r="C1256" i="19"/>
  <c r="B1256" i="19"/>
  <c r="C1255" i="19"/>
  <c r="B1255" i="19"/>
  <c r="C1254" i="19"/>
  <c r="B1254" i="19"/>
  <c r="C1253" i="19"/>
  <c r="B1253" i="19"/>
  <c r="C1252" i="19"/>
  <c r="B1252" i="19"/>
  <c r="C1251" i="19"/>
  <c r="B1251" i="19"/>
  <c r="C1250" i="19"/>
  <c r="B1250" i="19"/>
  <c r="C1249" i="19"/>
  <c r="B1249" i="19"/>
  <c r="C1248" i="19"/>
  <c r="B1248" i="19"/>
  <c r="C1247" i="19"/>
  <c r="B1247" i="19"/>
  <c r="C1246" i="19"/>
  <c r="B1246" i="19"/>
  <c r="C1245" i="19"/>
  <c r="B1245" i="19"/>
  <c r="C1244" i="19"/>
  <c r="B1244" i="19"/>
  <c r="C1243" i="19"/>
  <c r="B1243" i="19"/>
  <c r="C1242" i="19"/>
  <c r="B1242" i="19"/>
  <c r="C1241" i="19"/>
  <c r="B1241" i="19"/>
  <c r="C1240" i="19"/>
  <c r="B1240" i="19"/>
  <c r="C1239" i="19"/>
  <c r="B1239" i="19"/>
  <c r="C1238" i="19"/>
  <c r="B1238" i="19"/>
  <c r="C1237" i="19"/>
  <c r="B1237" i="19"/>
  <c r="C1236" i="19"/>
  <c r="B1236" i="19"/>
  <c r="C1235" i="19"/>
  <c r="B1235" i="19"/>
  <c r="C1234" i="19"/>
  <c r="B1234" i="19"/>
  <c r="C1233" i="19"/>
  <c r="B1233" i="19"/>
  <c r="C1232" i="19"/>
  <c r="B1232" i="19"/>
  <c r="C1231" i="19"/>
  <c r="B1231" i="19"/>
  <c r="C1230" i="19"/>
  <c r="B1230" i="19"/>
  <c r="C1229" i="19"/>
  <c r="B1229" i="19"/>
  <c r="C1228" i="19"/>
  <c r="B1228" i="19"/>
  <c r="C1227" i="19"/>
  <c r="B1227" i="19"/>
  <c r="C1226" i="19"/>
  <c r="B1226" i="19"/>
  <c r="C1225" i="19"/>
  <c r="B1225" i="19"/>
  <c r="C1224" i="19"/>
  <c r="B1224" i="19"/>
  <c r="C1223" i="19"/>
  <c r="B1223" i="19"/>
  <c r="C1222" i="19"/>
  <c r="B1222" i="19"/>
  <c r="C1221" i="19"/>
  <c r="B1221" i="19"/>
  <c r="C1220" i="19"/>
  <c r="B1220" i="19"/>
  <c r="C1219" i="19"/>
  <c r="B1219" i="19"/>
  <c r="C1218" i="19"/>
  <c r="B1218" i="19"/>
  <c r="C1217" i="19"/>
  <c r="B1217" i="19"/>
  <c r="C1216" i="19"/>
  <c r="B1216" i="19"/>
  <c r="C1215" i="19"/>
  <c r="B1215" i="19"/>
  <c r="C1214" i="19"/>
  <c r="B1214" i="19"/>
  <c r="C1213" i="19"/>
  <c r="B1213" i="19"/>
  <c r="C1212" i="19"/>
  <c r="B1212" i="19"/>
  <c r="C1211" i="19"/>
  <c r="B1211" i="19"/>
  <c r="C1210" i="19"/>
  <c r="B1210" i="19"/>
  <c r="C1209" i="19"/>
  <c r="B1209" i="19"/>
  <c r="C1208" i="19"/>
  <c r="B1208" i="19"/>
  <c r="C1207" i="19"/>
  <c r="B1207" i="19"/>
  <c r="C1206" i="19"/>
  <c r="B1206" i="19"/>
  <c r="C1205" i="19"/>
  <c r="B1205" i="19"/>
  <c r="C1204" i="19"/>
  <c r="B1204" i="19"/>
  <c r="C1203" i="19"/>
  <c r="B1203" i="19"/>
  <c r="C1202" i="19"/>
  <c r="B1202" i="19"/>
  <c r="C1201" i="19"/>
  <c r="B1201" i="19"/>
  <c r="C1200" i="19"/>
  <c r="B1200" i="19"/>
  <c r="C1199" i="19"/>
  <c r="B1199" i="19"/>
  <c r="C1198" i="19"/>
  <c r="B1198" i="19"/>
  <c r="C1197" i="19"/>
  <c r="B1197" i="19"/>
  <c r="C1196" i="19"/>
  <c r="B1196" i="19"/>
  <c r="C1195" i="19"/>
  <c r="B1195" i="19"/>
  <c r="C1194" i="19"/>
  <c r="B1194" i="19"/>
  <c r="C1193" i="19"/>
  <c r="B1193" i="19"/>
  <c r="C1192" i="19"/>
  <c r="B1192" i="19"/>
  <c r="C1191" i="19"/>
  <c r="B1191" i="19"/>
  <c r="C1190" i="19"/>
  <c r="B1190" i="19"/>
  <c r="C1189" i="19"/>
  <c r="B1189" i="19"/>
  <c r="C1188" i="19"/>
  <c r="B1188" i="19"/>
  <c r="C1187" i="19"/>
  <c r="B1187" i="19"/>
  <c r="C1186" i="19"/>
  <c r="B1186" i="19"/>
  <c r="C1185" i="19"/>
  <c r="B1185" i="19"/>
  <c r="C1184" i="19"/>
  <c r="B1184" i="19"/>
  <c r="C1183" i="19"/>
  <c r="B1183" i="19"/>
  <c r="C1182" i="19"/>
  <c r="B1182" i="19"/>
  <c r="C1181" i="19"/>
  <c r="B1181" i="19"/>
  <c r="C1180" i="19"/>
  <c r="B1180" i="19"/>
  <c r="C1179" i="19"/>
  <c r="B1179" i="19"/>
  <c r="C1178" i="19"/>
  <c r="B1178" i="19"/>
  <c r="C1177" i="19"/>
  <c r="B1177" i="19"/>
  <c r="C1176" i="19"/>
  <c r="B1176" i="19"/>
  <c r="C1175" i="19"/>
  <c r="B1175" i="19"/>
  <c r="C1174" i="19"/>
  <c r="B1174" i="19"/>
  <c r="C1173" i="19"/>
  <c r="B1173" i="19"/>
  <c r="C1172" i="19"/>
  <c r="B1172" i="19"/>
  <c r="C1171" i="19"/>
  <c r="B1171" i="19"/>
  <c r="C1170" i="19"/>
  <c r="B1170" i="19"/>
  <c r="C1169" i="19"/>
  <c r="B1169" i="19"/>
  <c r="C1168" i="19"/>
  <c r="B1168" i="19"/>
  <c r="C1167" i="19"/>
  <c r="B1167" i="19"/>
  <c r="C1166" i="19"/>
  <c r="B1166" i="19"/>
  <c r="C1165" i="19"/>
  <c r="B1165" i="19"/>
  <c r="C1164" i="19"/>
  <c r="B1164" i="19"/>
  <c r="C1163" i="19"/>
  <c r="B1163" i="19"/>
  <c r="C1162" i="19"/>
  <c r="B1162" i="19"/>
  <c r="C1161" i="19"/>
  <c r="B1161" i="19"/>
  <c r="C1160" i="19"/>
  <c r="B1160" i="19"/>
  <c r="C1159" i="19"/>
  <c r="B1159" i="19"/>
  <c r="C1158" i="19"/>
  <c r="B1158" i="19"/>
  <c r="C1157" i="19"/>
  <c r="B1157" i="19"/>
  <c r="C1156" i="19"/>
  <c r="B1156" i="19"/>
  <c r="C1155" i="19"/>
  <c r="B1155" i="19"/>
  <c r="C1154" i="19"/>
  <c r="B1154" i="19"/>
  <c r="C1153" i="19"/>
  <c r="B1153" i="19"/>
  <c r="C1152" i="19"/>
  <c r="B1152" i="19"/>
  <c r="C1151" i="19"/>
  <c r="B1151" i="19"/>
  <c r="C1150" i="19"/>
  <c r="B1150" i="19"/>
  <c r="C1149" i="19"/>
  <c r="B1149" i="19"/>
  <c r="C1148" i="19"/>
  <c r="B1148" i="19"/>
  <c r="C1147" i="19"/>
  <c r="B1147" i="19"/>
  <c r="C1146" i="19"/>
  <c r="B1146" i="19"/>
  <c r="C1145" i="19"/>
  <c r="B1145" i="19"/>
  <c r="C1144" i="19"/>
  <c r="B1144" i="19"/>
  <c r="C1143" i="19"/>
  <c r="B1143" i="19"/>
  <c r="C1142" i="19"/>
  <c r="B1142" i="19"/>
  <c r="C1141" i="19"/>
  <c r="B1141" i="19"/>
  <c r="C1140" i="19"/>
  <c r="B1140" i="19"/>
  <c r="C1139" i="19"/>
  <c r="B1139" i="19"/>
  <c r="C1138" i="19"/>
  <c r="B1138" i="19"/>
  <c r="C1137" i="19"/>
  <c r="B1137" i="19"/>
  <c r="C1136" i="19"/>
  <c r="B1136" i="19"/>
  <c r="C1135" i="19"/>
  <c r="B1135" i="19"/>
  <c r="C1134" i="19"/>
  <c r="B1134" i="19"/>
  <c r="C1133" i="19"/>
  <c r="B1133" i="19"/>
  <c r="C1132" i="19"/>
  <c r="B1132" i="19"/>
  <c r="C1131" i="19"/>
  <c r="B1131" i="19"/>
  <c r="C1130" i="19"/>
  <c r="B1130" i="19"/>
  <c r="C1129" i="19"/>
  <c r="B1129" i="19"/>
  <c r="C1128" i="19"/>
  <c r="B1128" i="19"/>
  <c r="C1127" i="19"/>
  <c r="B1127" i="19"/>
  <c r="C1126" i="19"/>
  <c r="B1126" i="19"/>
  <c r="C1125" i="19"/>
  <c r="B1125" i="19"/>
  <c r="C1124" i="19"/>
  <c r="B1124" i="19"/>
  <c r="C1123" i="19"/>
  <c r="B1123" i="19"/>
  <c r="C1122" i="19"/>
  <c r="B1122" i="19"/>
  <c r="C1121" i="19"/>
  <c r="B1121" i="19"/>
  <c r="C1120" i="19"/>
  <c r="B1120" i="19"/>
  <c r="C1119" i="19"/>
  <c r="B1119" i="19"/>
  <c r="C1118" i="19"/>
  <c r="B1118" i="19"/>
  <c r="C1117" i="19"/>
  <c r="B1117" i="19"/>
  <c r="C1116" i="19"/>
  <c r="B1116" i="19"/>
  <c r="C1115" i="19"/>
  <c r="B1115" i="19"/>
  <c r="C1114" i="19"/>
  <c r="B1114" i="19"/>
  <c r="C1113" i="19"/>
  <c r="B1113" i="19"/>
  <c r="C1112" i="19"/>
  <c r="B1112" i="19"/>
  <c r="C1111" i="19"/>
  <c r="B1111" i="19"/>
  <c r="C1110" i="19"/>
  <c r="B1110" i="19"/>
  <c r="C1109" i="19"/>
  <c r="B1109" i="19"/>
  <c r="C1108" i="19"/>
  <c r="B1108" i="19"/>
  <c r="C1107" i="19"/>
  <c r="B1107" i="19"/>
  <c r="C1106" i="19"/>
  <c r="B1106" i="19"/>
  <c r="C1105" i="19"/>
  <c r="B1105" i="19"/>
  <c r="C1104" i="19"/>
  <c r="B1104" i="19"/>
  <c r="C1103" i="19"/>
  <c r="B1103" i="19"/>
  <c r="C1102" i="19"/>
  <c r="B1102" i="19"/>
  <c r="C1101" i="19"/>
  <c r="B1101" i="19"/>
  <c r="C1100" i="19"/>
  <c r="B1100" i="19"/>
  <c r="C1099" i="19"/>
  <c r="B1099" i="19"/>
  <c r="C1098" i="19"/>
  <c r="B1098" i="19"/>
  <c r="C1097" i="19"/>
  <c r="B1097" i="19"/>
  <c r="C1096" i="19"/>
  <c r="B1096" i="19"/>
  <c r="C1095" i="19"/>
  <c r="B1095" i="19"/>
  <c r="C1094" i="19"/>
  <c r="B1094" i="19"/>
  <c r="C1093" i="19"/>
  <c r="B1093" i="19"/>
  <c r="C1092" i="19"/>
  <c r="B1092" i="19"/>
  <c r="C1091" i="19"/>
  <c r="B1091" i="19"/>
  <c r="C1090" i="19"/>
  <c r="B1090" i="19"/>
  <c r="C1089" i="19"/>
  <c r="B1089" i="19"/>
  <c r="C1088" i="19"/>
  <c r="B1088" i="19"/>
  <c r="C1087" i="19"/>
  <c r="B1087" i="19"/>
  <c r="C1086" i="19"/>
  <c r="B1086" i="19"/>
  <c r="C1085" i="19"/>
  <c r="B1085" i="19"/>
  <c r="C1084" i="19"/>
  <c r="B1084" i="19"/>
  <c r="C1083" i="19"/>
  <c r="B1083" i="19"/>
  <c r="C1082" i="19"/>
  <c r="B1082" i="19"/>
  <c r="C1081" i="19"/>
  <c r="B1081" i="19"/>
  <c r="C1080" i="19"/>
  <c r="B1080" i="19"/>
  <c r="C1079" i="19"/>
  <c r="B1079" i="19"/>
  <c r="C1078" i="19"/>
  <c r="B1078" i="19"/>
  <c r="C1077" i="19"/>
  <c r="B1077" i="19"/>
  <c r="C1076" i="19"/>
  <c r="B1076" i="19"/>
  <c r="C1075" i="19"/>
  <c r="B1075" i="19"/>
  <c r="C1074" i="19"/>
  <c r="B1074" i="19"/>
  <c r="C1073" i="19"/>
  <c r="B1073" i="19"/>
  <c r="C1072" i="19"/>
  <c r="B1072" i="19"/>
  <c r="C1071" i="19"/>
  <c r="B1071" i="19"/>
  <c r="C1070" i="19"/>
  <c r="B1070" i="19"/>
  <c r="C1069" i="19"/>
  <c r="B1069" i="19"/>
  <c r="C1068" i="19"/>
  <c r="B1068" i="19"/>
  <c r="C1067" i="19"/>
  <c r="B1067" i="19"/>
  <c r="C1066" i="19"/>
  <c r="B1066" i="19"/>
  <c r="C1065" i="19"/>
  <c r="B1065" i="19"/>
  <c r="C1064" i="19"/>
  <c r="B1064" i="19"/>
  <c r="C1063" i="19"/>
  <c r="B1063" i="19"/>
  <c r="C1062" i="19"/>
  <c r="B1062" i="19"/>
  <c r="C1061" i="19"/>
  <c r="B1061" i="19"/>
  <c r="C1060" i="19"/>
  <c r="B1060" i="19"/>
  <c r="C1059" i="19"/>
  <c r="B1059" i="19"/>
  <c r="C1058" i="19"/>
  <c r="B1058" i="19"/>
  <c r="C1057" i="19"/>
  <c r="B1057" i="19"/>
  <c r="C1056" i="19"/>
  <c r="B1056" i="19"/>
  <c r="C1055" i="19"/>
  <c r="B1055" i="19"/>
  <c r="C1054" i="19"/>
  <c r="B1054" i="19"/>
  <c r="C1053" i="19"/>
  <c r="B1053" i="19"/>
  <c r="C1052" i="19"/>
  <c r="B1052" i="19"/>
  <c r="C1051" i="19"/>
  <c r="B1051" i="19"/>
  <c r="C1050" i="19"/>
  <c r="B1050" i="19"/>
  <c r="C1049" i="19"/>
  <c r="B1049" i="19"/>
  <c r="C1048" i="19"/>
  <c r="B1048" i="19"/>
  <c r="C1047" i="19"/>
  <c r="B1047" i="19"/>
  <c r="C1046" i="19"/>
  <c r="B1046" i="19"/>
  <c r="C1045" i="19"/>
  <c r="B1045" i="19"/>
  <c r="C1044" i="19"/>
  <c r="B1044" i="19"/>
  <c r="C1043" i="19"/>
  <c r="B1043" i="19"/>
  <c r="C1042" i="19"/>
  <c r="B1042" i="19"/>
  <c r="C1041" i="19"/>
  <c r="B1041" i="19"/>
  <c r="C1040" i="19"/>
  <c r="B1040" i="19"/>
  <c r="C1039" i="19"/>
  <c r="B1039" i="19"/>
  <c r="C1038" i="19"/>
  <c r="B1038" i="19"/>
  <c r="C1037" i="19"/>
  <c r="B1037" i="19"/>
  <c r="C1036" i="19"/>
  <c r="B1036" i="19"/>
  <c r="C1035" i="19"/>
  <c r="B1035" i="19"/>
  <c r="C1034" i="19"/>
  <c r="B1034" i="19"/>
  <c r="C1033" i="19"/>
  <c r="B1033" i="19"/>
  <c r="C1032" i="19"/>
  <c r="B1032" i="19"/>
  <c r="C1031" i="19"/>
  <c r="B1031" i="19"/>
  <c r="C1030" i="19"/>
  <c r="B1030" i="19"/>
  <c r="C1029" i="19"/>
  <c r="B1029" i="19"/>
  <c r="C1028" i="19"/>
  <c r="B1028" i="19"/>
  <c r="C1027" i="19"/>
  <c r="B1027" i="19"/>
  <c r="C1026" i="19"/>
  <c r="B1026" i="19"/>
  <c r="C1025" i="19"/>
  <c r="B1025" i="19"/>
  <c r="C1024" i="19"/>
  <c r="B1024" i="19"/>
  <c r="C1023" i="19"/>
  <c r="B1023" i="19"/>
  <c r="C1022" i="19"/>
  <c r="B1022" i="19"/>
  <c r="C1021" i="19"/>
  <c r="B1021" i="19"/>
  <c r="C1020" i="19"/>
  <c r="B1020" i="19"/>
  <c r="C1019" i="19"/>
  <c r="B1019" i="19"/>
  <c r="C1018" i="19"/>
  <c r="B1018" i="19"/>
  <c r="C1017" i="19"/>
  <c r="B1017" i="19"/>
  <c r="C1016" i="19"/>
  <c r="B1016" i="19"/>
  <c r="C1015" i="19"/>
  <c r="B1015" i="19"/>
  <c r="C1014" i="19"/>
  <c r="B1014" i="19"/>
  <c r="C1013" i="19"/>
  <c r="B1013" i="19"/>
  <c r="C1012" i="19"/>
  <c r="B1012" i="19"/>
  <c r="C1011" i="19"/>
  <c r="B1011" i="19"/>
  <c r="C1010" i="19"/>
  <c r="B1010" i="19"/>
  <c r="C1009" i="19"/>
  <c r="B1009" i="19"/>
  <c r="C1008" i="19"/>
  <c r="B1008" i="19"/>
  <c r="C1007" i="19"/>
  <c r="B1007" i="19"/>
  <c r="C1006" i="19"/>
  <c r="B1006" i="19"/>
  <c r="C1005" i="19"/>
  <c r="B1005" i="19"/>
  <c r="C1004" i="19"/>
  <c r="B1004" i="19"/>
  <c r="C1003" i="19"/>
  <c r="B1003" i="19"/>
  <c r="C1002" i="19"/>
  <c r="B1002" i="19"/>
  <c r="C1001" i="19"/>
  <c r="B1001" i="19"/>
  <c r="C1000" i="19"/>
  <c r="B1000" i="19"/>
  <c r="C999" i="19"/>
  <c r="B999" i="19"/>
  <c r="C998" i="19"/>
  <c r="B998" i="19"/>
  <c r="C997" i="19"/>
  <c r="B997" i="19"/>
  <c r="C996" i="19"/>
  <c r="B996" i="19"/>
  <c r="C995" i="19"/>
  <c r="B995" i="19"/>
  <c r="C994" i="19"/>
  <c r="B994" i="19"/>
  <c r="C993" i="19"/>
  <c r="B993" i="19"/>
  <c r="C992" i="19"/>
  <c r="B992" i="19"/>
  <c r="C991" i="19"/>
  <c r="B991" i="19"/>
  <c r="C990" i="19"/>
  <c r="B990" i="19"/>
  <c r="C989" i="19"/>
  <c r="B989" i="19"/>
  <c r="C988" i="19"/>
  <c r="B988" i="19"/>
  <c r="C987" i="19"/>
  <c r="B987" i="19"/>
  <c r="C986" i="19"/>
  <c r="B986" i="19"/>
  <c r="C985" i="19"/>
  <c r="B985" i="19"/>
  <c r="C984" i="19"/>
  <c r="B984" i="19"/>
  <c r="C983" i="19"/>
  <c r="B983" i="19"/>
  <c r="C982" i="19"/>
  <c r="B982" i="19"/>
  <c r="C981" i="19"/>
  <c r="B981" i="19"/>
  <c r="C980" i="19"/>
  <c r="B980" i="19"/>
  <c r="C979" i="19"/>
  <c r="B979" i="19"/>
  <c r="C978" i="19"/>
  <c r="B978" i="19"/>
  <c r="C977" i="19"/>
  <c r="B977" i="19"/>
  <c r="C976" i="19"/>
  <c r="B976" i="19"/>
  <c r="C975" i="19"/>
  <c r="B975" i="19"/>
  <c r="C974" i="19"/>
  <c r="B974" i="19"/>
  <c r="C973" i="19"/>
  <c r="B973" i="19"/>
  <c r="C972" i="19"/>
  <c r="B972" i="19"/>
  <c r="C971" i="19"/>
  <c r="B971" i="19"/>
  <c r="C970" i="19"/>
  <c r="B970" i="19"/>
  <c r="C969" i="19"/>
  <c r="B969" i="19"/>
  <c r="C968" i="19"/>
  <c r="B968" i="19"/>
  <c r="C967" i="19"/>
  <c r="B967" i="19"/>
  <c r="C966" i="19"/>
  <c r="B966" i="19"/>
  <c r="C965" i="19"/>
  <c r="B965" i="19"/>
  <c r="C964" i="19"/>
  <c r="B964" i="19"/>
  <c r="C963" i="19"/>
  <c r="B963" i="19"/>
  <c r="C962" i="19"/>
  <c r="B962" i="19"/>
  <c r="C961" i="19"/>
  <c r="B961" i="19"/>
  <c r="C960" i="19"/>
  <c r="B960" i="19"/>
  <c r="C959" i="19"/>
  <c r="B959" i="19"/>
  <c r="C958" i="19"/>
  <c r="B958" i="19"/>
  <c r="C957" i="19"/>
  <c r="B957" i="19"/>
  <c r="C956" i="19"/>
  <c r="B956" i="19"/>
  <c r="C955" i="19"/>
  <c r="B955" i="19"/>
  <c r="C954" i="19"/>
  <c r="B954" i="19"/>
  <c r="C953" i="19"/>
  <c r="B953" i="19"/>
  <c r="C952" i="19"/>
  <c r="B952" i="19"/>
  <c r="C951" i="19"/>
  <c r="B951" i="19"/>
  <c r="C950" i="19"/>
  <c r="B950" i="19"/>
  <c r="C949" i="19"/>
  <c r="B949" i="19"/>
  <c r="C948" i="19"/>
  <c r="B948" i="19"/>
  <c r="C947" i="19"/>
  <c r="B947" i="19"/>
  <c r="C946" i="19"/>
  <c r="B946" i="19"/>
  <c r="C945" i="19"/>
  <c r="B945" i="19"/>
  <c r="C944" i="19"/>
  <c r="B944" i="19"/>
  <c r="C943" i="19"/>
  <c r="B943" i="19"/>
  <c r="C942" i="19"/>
  <c r="B942" i="19"/>
  <c r="C941" i="19"/>
  <c r="B941" i="19"/>
  <c r="C940" i="19"/>
  <c r="B940" i="19"/>
  <c r="C939" i="19"/>
  <c r="B939" i="19"/>
  <c r="C938" i="19"/>
  <c r="B938" i="19"/>
  <c r="C937" i="19"/>
  <c r="B937" i="19"/>
  <c r="C936" i="19"/>
  <c r="B936" i="19"/>
  <c r="C935" i="19"/>
  <c r="B935" i="19"/>
  <c r="C934" i="19"/>
  <c r="B934" i="19"/>
  <c r="C933" i="19"/>
  <c r="B933" i="19"/>
  <c r="C932" i="19"/>
  <c r="B932" i="19"/>
  <c r="C931" i="19"/>
  <c r="B931" i="19"/>
  <c r="C930" i="19"/>
  <c r="B930" i="19"/>
  <c r="C929" i="19"/>
  <c r="B929" i="19"/>
  <c r="C928" i="19"/>
  <c r="B928" i="19"/>
  <c r="C927" i="19"/>
  <c r="B927" i="19"/>
  <c r="C926" i="19"/>
  <c r="B926" i="19"/>
  <c r="C925" i="19"/>
  <c r="B925" i="19"/>
  <c r="C924" i="19"/>
  <c r="B924" i="19"/>
  <c r="C923" i="19"/>
  <c r="B923" i="19"/>
  <c r="C922" i="19"/>
  <c r="B922" i="19"/>
  <c r="C921" i="19"/>
  <c r="B921" i="19"/>
  <c r="C920" i="19"/>
  <c r="B920" i="19"/>
  <c r="C919" i="19"/>
  <c r="B919" i="19"/>
  <c r="C918" i="19"/>
  <c r="B918" i="19"/>
  <c r="C917" i="19"/>
  <c r="B917" i="19"/>
  <c r="C916" i="19"/>
  <c r="B916" i="19"/>
  <c r="C915" i="19"/>
  <c r="B915" i="19"/>
  <c r="C914" i="19"/>
  <c r="B914" i="19"/>
  <c r="C913" i="19"/>
  <c r="B913" i="19"/>
  <c r="C912" i="19"/>
  <c r="B912" i="19"/>
  <c r="C911" i="19"/>
  <c r="B911" i="19"/>
  <c r="C910" i="19"/>
  <c r="B910" i="19"/>
  <c r="C909" i="19"/>
  <c r="B909" i="19"/>
  <c r="C908" i="19"/>
  <c r="B908" i="19"/>
  <c r="C907" i="19"/>
  <c r="B907" i="19"/>
  <c r="C906" i="19"/>
  <c r="B906" i="19"/>
  <c r="C905" i="19"/>
  <c r="B905" i="19"/>
  <c r="C904" i="19"/>
  <c r="B904" i="19"/>
  <c r="C903" i="19"/>
  <c r="B903" i="19"/>
  <c r="C902" i="19"/>
  <c r="B902" i="19"/>
  <c r="C901" i="19"/>
  <c r="B901" i="19"/>
  <c r="C900" i="19"/>
  <c r="B900" i="19"/>
  <c r="C899" i="19"/>
  <c r="B899" i="19"/>
  <c r="C898" i="19"/>
  <c r="B898" i="19"/>
  <c r="C897" i="19"/>
  <c r="B897" i="19"/>
  <c r="C896" i="19"/>
  <c r="B896" i="19"/>
  <c r="C895" i="19"/>
  <c r="B895" i="19"/>
  <c r="C894" i="19"/>
  <c r="B894" i="19"/>
  <c r="C893" i="19"/>
  <c r="B893" i="19"/>
  <c r="C892" i="19"/>
  <c r="B892" i="19"/>
  <c r="C891" i="19"/>
  <c r="B891" i="19"/>
  <c r="C890" i="19"/>
  <c r="B890" i="19"/>
  <c r="C889" i="19"/>
  <c r="B889" i="19"/>
  <c r="C888" i="19"/>
  <c r="B888" i="19"/>
  <c r="C887" i="19"/>
  <c r="B887" i="19"/>
  <c r="C886" i="19"/>
  <c r="B886" i="19"/>
  <c r="C885" i="19"/>
  <c r="B885" i="19"/>
  <c r="C884" i="19"/>
  <c r="B884" i="19"/>
  <c r="C883" i="19"/>
  <c r="B883" i="19"/>
  <c r="C882" i="19"/>
  <c r="B882" i="19"/>
  <c r="C881" i="19"/>
  <c r="B881" i="19"/>
  <c r="C880" i="19"/>
  <c r="B880" i="19"/>
  <c r="C879" i="19"/>
  <c r="B879" i="19"/>
  <c r="C878" i="19"/>
  <c r="B878" i="19"/>
  <c r="C877" i="19"/>
  <c r="B877" i="19"/>
  <c r="C876" i="19"/>
  <c r="B876" i="19"/>
  <c r="C875" i="19"/>
  <c r="B875" i="19"/>
  <c r="C874" i="19"/>
  <c r="B874" i="19"/>
  <c r="C873" i="19"/>
  <c r="B873" i="19"/>
  <c r="C872" i="19"/>
  <c r="B872" i="19"/>
  <c r="C871" i="19"/>
  <c r="B871" i="19"/>
  <c r="C870" i="19"/>
  <c r="B870" i="19"/>
  <c r="C869" i="19"/>
  <c r="B869" i="19"/>
  <c r="C868" i="19"/>
  <c r="B868" i="19"/>
  <c r="C867" i="19"/>
  <c r="B867" i="19"/>
  <c r="C866" i="19"/>
  <c r="B866" i="19"/>
  <c r="C865" i="19"/>
  <c r="B865" i="19"/>
  <c r="C864" i="19"/>
  <c r="B864" i="19"/>
  <c r="C863" i="19"/>
  <c r="B863" i="19"/>
  <c r="C862" i="19"/>
  <c r="B862" i="19"/>
  <c r="C861" i="19"/>
  <c r="B861" i="19"/>
  <c r="C860" i="19"/>
  <c r="B860" i="19"/>
  <c r="C859" i="19"/>
  <c r="B859" i="19"/>
  <c r="C858" i="19"/>
  <c r="B858" i="19"/>
  <c r="C857" i="19"/>
  <c r="B857" i="19"/>
  <c r="C856" i="19"/>
  <c r="B856" i="19"/>
  <c r="C855" i="19"/>
  <c r="B855" i="19"/>
  <c r="C854" i="19"/>
  <c r="B854" i="19"/>
  <c r="C853" i="19"/>
  <c r="B853" i="19"/>
  <c r="C852" i="19"/>
  <c r="B852" i="19"/>
  <c r="C851" i="19"/>
  <c r="B851" i="19"/>
  <c r="C850" i="19"/>
  <c r="B850" i="19"/>
  <c r="C849" i="19"/>
  <c r="B849" i="19"/>
  <c r="C848" i="19"/>
  <c r="B848" i="19"/>
  <c r="C847" i="19"/>
  <c r="B847" i="19"/>
  <c r="C846" i="19"/>
  <c r="B846" i="19"/>
  <c r="C845" i="19"/>
  <c r="B845" i="19"/>
  <c r="C844" i="19"/>
  <c r="B844" i="19"/>
  <c r="C843" i="19"/>
  <c r="B843" i="19"/>
  <c r="C842" i="19"/>
  <c r="B842" i="19"/>
  <c r="C841" i="19"/>
  <c r="B841" i="19"/>
  <c r="C840" i="19"/>
  <c r="B840" i="19"/>
  <c r="C839" i="19"/>
  <c r="B839" i="19"/>
  <c r="C838" i="19"/>
  <c r="B838" i="19"/>
  <c r="C837" i="19"/>
  <c r="B837" i="19"/>
  <c r="C836" i="19"/>
  <c r="B836" i="19"/>
  <c r="C835" i="19"/>
  <c r="B835" i="19"/>
  <c r="C834" i="19"/>
  <c r="B834" i="19"/>
  <c r="C833" i="19"/>
  <c r="B833" i="19"/>
  <c r="C832" i="19"/>
  <c r="B832" i="19"/>
  <c r="C831" i="19"/>
  <c r="B831" i="19"/>
  <c r="C830" i="19"/>
  <c r="B830" i="19"/>
  <c r="C829" i="19"/>
  <c r="B829" i="19"/>
  <c r="C828" i="19"/>
  <c r="B828" i="19"/>
  <c r="C827" i="19"/>
  <c r="B827" i="19"/>
  <c r="C826" i="19"/>
  <c r="B826" i="19"/>
  <c r="C825" i="19"/>
  <c r="B825" i="19"/>
  <c r="C824" i="19"/>
  <c r="B824" i="19"/>
  <c r="C823" i="19"/>
  <c r="B823" i="19"/>
  <c r="C822" i="19"/>
  <c r="B822" i="19"/>
  <c r="C821" i="19"/>
  <c r="B821" i="19"/>
  <c r="C820" i="19"/>
  <c r="B820" i="19"/>
  <c r="C819" i="19"/>
  <c r="B819" i="19"/>
  <c r="C818" i="19"/>
  <c r="B818" i="19"/>
  <c r="C817" i="19"/>
  <c r="B817" i="19"/>
  <c r="C816" i="19"/>
  <c r="B816" i="19"/>
  <c r="C815" i="19"/>
  <c r="B815" i="19"/>
  <c r="C814" i="19"/>
  <c r="B814" i="19"/>
  <c r="C813" i="19"/>
  <c r="B813" i="19"/>
  <c r="C812" i="19"/>
  <c r="B812" i="19"/>
  <c r="C811" i="19"/>
  <c r="B811" i="19"/>
  <c r="C810" i="19"/>
  <c r="B810" i="19"/>
  <c r="C809" i="19"/>
  <c r="B809" i="19"/>
  <c r="C808" i="19"/>
  <c r="B808" i="19"/>
  <c r="C807" i="19"/>
  <c r="B807" i="19"/>
  <c r="C806" i="19"/>
  <c r="B806" i="19"/>
  <c r="C805" i="19"/>
  <c r="B805" i="19"/>
  <c r="C804" i="19"/>
  <c r="B804" i="19"/>
  <c r="C803" i="19"/>
  <c r="B803" i="19"/>
  <c r="C802" i="19"/>
  <c r="B802" i="19"/>
  <c r="C801" i="19"/>
  <c r="B801" i="19"/>
  <c r="C800" i="19"/>
  <c r="B800" i="19"/>
  <c r="C799" i="19"/>
  <c r="B799" i="19"/>
  <c r="C798" i="19"/>
  <c r="B798" i="19"/>
  <c r="C797" i="19"/>
  <c r="B797" i="19"/>
  <c r="C796" i="19"/>
  <c r="B796" i="19"/>
  <c r="C795" i="19"/>
  <c r="B795" i="19"/>
  <c r="C794" i="19"/>
  <c r="B794" i="19"/>
  <c r="C793" i="19"/>
  <c r="B793" i="19"/>
  <c r="C792" i="19"/>
  <c r="B792" i="19"/>
  <c r="C791" i="19"/>
  <c r="B791" i="19"/>
  <c r="C790" i="19"/>
  <c r="B790" i="19"/>
  <c r="C789" i="19"/>
  <c r="B789" i="19"/>
  <c r="C788" i="19"/>
  <c r="B788" i="19"/>
  <c r="C787" i="19"/>
  <c r="B787" i="19"/>
  <c r="C786" i="19"/>
  <c r="B786" i="19"/>
  <c r="C785" i="19"/>
  <c r="B785" i="19"/>
  <c r="C784" i="19"/>
  <c r="B784" i="19"/>
  <c r="C783" i="19"/>
  <c r="B783" i="19"/>
  <c r="C782" i="19"/>
  <c r="B782" i="19"/>
  <c r="C781" i="19"/>
  <c r="B781" i="19"/>
  <c r="C780" i="19"/>
  <c r="B780" i="19"/>
  <c r="C779" i="19"/>
  <c r="B779" i="19"/>
  <c r="C778" i="19"/>
  <c r="B778" i="19"/>
  <c r="C777" i="19"/>
  <c r="B777" i="19"/>
  <c r="C776" i="19"/>
  <c r="B776" i="19"/>
  <c r="C775" i="19"/>
  <c r="B775" i="19"/>
  <c r="C774" i="19"/>
  <c r="B774" i="19"/>
  <c r="C773" i="19"/>
  <c r="B773" i="19"/>
  <c r="C772" i="19"/>
  <c r="B772" i="19"/>
  <c r="C771" i="19"/>
  <c r="B771" i="19"/>
  <c r="C770" i="19"/>
  <c r="B770" i="19"/>
  <c r="C769" i="19"/>
  <c r="B769" i="19"/>
  <c r="C768" i="19"/>
  <c r="B768" i="19"/>
  <c r="C767" i="19"/>
  <c r="B767" i="19"/>
  <c r="C766" i="19"/>
  <c r="B766" i="19"/>
  <c r="C765" i="19"/>
  <c r="B765" i="19"/>
  <c r="C764" i="19"/>
  <c r="B764" i="19"/>
  <c r="C763" i="19"/>
  <c r="B763" i="19"/>
  <c r="C762" i="19"/>
  <c r="B762" i="19"/>
  <c r="C761" i="19"/>
  <c r="B761" i="19"/>
  <c r="C760" i="19"/>
  <c r="B760" i="19"/>
  <c r="C759" i="19"/>
  <c r="B759" i="19"/>
  <c r="C758" i="19"/>
  <c r="B758" i="19"/>
  <c r="C757" i="19"/>
  <c r="B757" i="19"/>
  <c r="C756" i="19"/>
  <c r="B756" i="19"/>
  <c r="C755" i="19"/>
  <c r="B755" i="19"/>
  <c r="C754" i="19"/>
  <c r="B754" i="19"/>
  <c r="C753" i="19"/>
  <c r="B753" i="19"/>
  <c r="C752" i="19"/>
  <c r="B752" i="19"/>
  <c r="C751" i="19"/>
  <c r="B751" i="19"/>
  <c r="C750" i="19"/>
  <c r="B750" i="19"/>
  <c r="C749" i="19"/>
  <c r="B749" i="19"/>
  <c r="C748" i="19"/>
  <c r="B748" i="19"/>
  <c r="C747" i="19"/>
  <c r="B747" i="19"/>
  <c r="C746" i="19"/>
  <c r="B746" i="19"/>
  <c r="C745" i="19"/>
  <c r="B745" i="19"/>
  <c r="C744" i="19"/>
  <c r="B744" i="19"/>
  <c r="C743" i="19"/>
  <c r="B743" i="19"/>
  <c r="C742" i="19"/>
  <c r="B742" i="19"/>
  <c r="C741" i="19"/>
  <c r="B741" i="19"/>
  <c r="C740" i="19"/>
  <c r="B740" i="19"/>
  <c r="C739" i="19"/>
  <c r="B739" i="19"/>
  <c r="C738" i="19"/>
  <c r="B738" i="19"/>
  <c r="C737" i="19"/>
  <c r="B737" i="19"/>
  <c r="C736" i="19"/>
  <c r="B736" i="19"/>
  <c r="C735" i="19"/>
  <c r="B735" i="19"/>
  <c r="C734" i="19"/>
  <c r="B734" i="19"/>
  <c r="C733" i="19"/>
  <c r="B733" i="19"/>
  <c r="C732" i="19"/>
  <c r="B732" i="19"/>
  <c r="C731" i="19"/>
  <c r="B731" i="19"/>
  <c r="C730" i="19"/>
  <c r="B730" i="19"/>
  <c r="C729" i="19"/>
  <c r="B729" i="19"/>
  <c r="C728" i="19"/>
  <c r="B728" i="19"/>
  <c r="C727" i="19"/>
  <c r="B727" i="19"/>
  <c r="C726" i="19"/>
  <c r="B726" i="19"/>
  <c r="C725" i="19"/>
  <c r="B725" i="19"/>
  <c r="C724" i="19"/>
  <c r="B724" i="19"/>
  <c r="C723" i="19"/>
  <c r="B723" i="19"/>
  <c r="C722" i="19"/>
  <c r="B722" i="19"/>
  <c r="C721" i="19"/>
  <c r="B721" i="19"/>
  <c r="C720" i="19"/>
  <c r="B720" i="19"/>
  <c r="C719" i="19"/>
  <c r="B719" i="19"/>
  <c r="C718" i="19"/>
  <c r="B718" i="19"/>
  <c r="C717" i="19"/>
  <c r="B717" i="19"/>
  <c r="C716" i="19"/>
  <c r="B716" i="19"/>
  <c r="C715" i="19"/>
  <c r="B715" i="19"/>
  <c r="C714" i="19"/>
  <c r="B714" i="19"/>
  <c r="C713" i="19"/>
  <c r="B713" i="19"/>
  <c r="C712" i="19"/>
  <c r="B712" i="19"/>
  <c r="C711" i="19"/>
  <c r="B711" i="19"/>
  <c r="C710" i="19"/>
  <c r="B710" i="19"/>
  <c r="C709" i="19"/>
  <c r="B709" i="19"/>
  <c r="C708" i="19"/>
  <c r="B708" i="19"/>
  <c r="C707" i="19"/>
  <c r="B707" i="19"/>
  <c r="C706" i="19"/>
  <c r="B706" i="19"/>
  <c r="C705" i="19"/>
  <c r="B705" i="19"/>
  <c r="C704" i="19"/>
  <c r="B704" i="19"/>
  <c r="C703" i="19"/>
  <c r="B703" i="19"/>
  <c r="C702" i="19"/>
  <c r="B702" i="19"/>
  <c r="C701" i="19"/>
  <c r="B701" i="19"/>
  <c r="C700" i="19"/>
  <c r="B700" i="19"/>
  <c r="C699" i="19"/>
  <c r="B699" i="19"/>
  <c r="C698" i="19"/>
  <c r="B698" i="19"/>
  <c r="C697" i="19"/>
  <c r="B697" i="19"/>
  <c r="C696" i="19"/>
  <c r="B696" i="19"/>
  <c r="C695" i="19"/>
  <c r="B695" i="19"/>
  <c r="C694" i="19"/>
  <c r="B694" i="19"/>
  <c r="C693" i="19"/>
  <c r="B693" i="19"/>
  <c r="C692" i="19"/>
  <c r="B692" i="19"/>
  <c r="C691" i="19"/>
  <c r="B691" i="19"/>
  <c r="C690" i="19"/>
  <c r="B690" i="19"/>
  <c r="C689" i="19"/>
  <c r="B689" i="19"/>
  <c r="C688" i="19"/>
  <c r="B688" i="19"/>
  <c r="C687" i="19"/>
  <c r="B687" i="19"/>
  <c r="C686" i="19"/>
  <c r="B686" i="19"/>
  <c r="C685" i="19"/>
  <c r="B685" i="19"/>
  <c r="C684" i="19"/>
  <c r="B684" i="19"/>
  <c r="C683" i="19"/>
  <c r="B683" i="19"/>
  <c r="C682" i="19"/>
  <c r="B682" i="19"/>
  <c r="C681" i="19"/>
  <c r="B681" i="19"/>
  <c r="C680" i="19"/>
  <c r="B680" i="19"/>
  <c r="C679" i="19"/>
  <c r="B679" i="19"/>
  <c r="C678" i="19"/>
  <c r="B678" i="19"/>
  <c r="C677" i="19"/>
  <c r="B677" i="19"/>
  <c r="C676" i="19"/>
  <c r="B676" i="19"/>
  <c r="C675" i="19"/>
  <c r="B675" i="19"/>
  <c r="C674" i="19"/>
  <c r="B674" i="19"/>
  <c r="C673" i="19"/>
  <c r="B673" i="19"/>
  <c r="C672" i="19"/>
  <c r="B672" i="19"/>
  <c r="C671" i="19"/>
  <c r="B671" i="19"/>
  <c r="C670" i="19"/>
  <c r="B670" i="19"/>
  <c r="C669" i="19"/>
  <c r="B669" i="19"/>
  <c r="C668" i="19"/>
  <c r="B668" i="19"/>
  <c r="C667" i="19"/>
  <c r="B667" i="19"/>
  <c r="C666" i="19"/>
  <c r="B666" i="19"/>
  <c r="C665" i="19"/>
  <c r="B665" i="19"/>
  <c r="C664" i="19"/>
  <c r="B664" i="19"/>
  <c r="C663" i="19"/>
  <c r="B663" i="19"/>
  <c r="C662" i="19"/>
  <c r="B662" i="19"/>
  <c r="C661" i="19"/>
  <c r="B661" i="19"/>
  <c r="C660" i="19"/>
  <c r="B660" i="19"/>
  <c r="C659" i="19"/>
  <c r="B659" i="19"/>
  <c r="C658" i="19"/>
  <c r="B658" i="19"/>
  <c r="C657" i="19"/>
  <c r="B657" i="19"/>
  <c r="C656" i="19"/>
  <c r="B656" i="19"/>
  <c r="C655" i="19"/>
  <c r="B655" i="19"/>
  <c r="C654" i="19"/>
  <c r="B654" i="19"/>
  <c r="C653" i="19"/>
  <c r="B653" i="19"/>
  <c r="C652" i="19"/>
  <c r="B652" i="19"/>
  <c r="C651" i="19"/>
  <c r="B651" i="19"/>
  <c r="C650" i="19"/>
  <c r="B650" i="19"/>
  <c r="C649" i="19"/>
  <c r="B649" i="19"/>
  <c r="C648" i="19"/>
  <c r="B648" i="19"/>
  <c r="C647" i="19"/>
  <c r="B647" i="19"/>
  <c r="C646" i="19"/>
  <c r="B646" i="19"/>
  <c r="C645" i="19"/>
  <c r="B645" i="19"/>
  <c r="C644" i="19"/>
  <c r="B644" i="19"/>
  <c r="C643" i="19"/>
  <c r="B643" i="19"/>
  <c r="C642" i="19"/>
  <c r="B642" i="19"/>
  <c r="C641" i="19"/>
  <c r="B641" i="19"/>
  <c r="C640" i="19"/>
  <c r="B640" i="19"/>
  <c r="C639" i="19"/>
  <c r="B639" i="19"/>
  <c r="C638" i="19"/>
  <c r="B638" i="19"/>
  <c r="C637" i="19"/>
  <c r="B637" i="19"/>
  <c r="C636" i="19"/>
  <c r="B636" i="19"/>
  <c r="C635" i="19"/>
  <c r="B635" i="19"/>
  <c r="C634" i="19"/>
  <c r="B634" i="19"/>
  <c r="C633" i="19"/>
  <c r="B633" i="19"/>
  <c r="C632" i="19"/>
  <c r="B632" i="19"/>
  <c r="C631" i="19"/>
  <c r="B631" i="19"/>
  <c r="C630" i="19"/>
  <c r="B630" i="19"/>
  <c r="C629" i="19"/>
  <c r="B629" i="19"/>
  <c r="C628" i="19"/>
  <c r="B628" i="19"/>
  <c r="C627" i="19"/>
  <c r="B627" i="19"/>
  <c r="C626" i="19"/>
  <c r="B626" i="19"/>
  <c r="C625" i="19"/>
  <c r="B625" i="19"/>
  <c r="C624" i="19"/>
  <c r="B624" i="19"/>
  <c r="C623" i="19"/>
  <c r="B623" i="19"/>
  <c r="C622" i="19"/>
  <c r="B622" i="19"/>
  <c r="C621" i="19"/>
  <c r="B621" i="19"/>
  <c r="C620" i="19"/>
  <c r="B620" i="19"/>
  <c r="C619" i="19"/>
  <c r="B619" i="19"/>
  <c r="C618" i="19"/>
  <c r="B618" i="19"/>
  <c r="C617" i="19"/>
  <c r="B617" i="19"/>
  <c r="C616" i="19"/>
  <c r="B616" i="19"/>
  <c r="C615" i="19"/>
  <c r="B615" i="19"/>
  <c r="C614" i="19"/>
  <c r="B614" i="19"/>
  <c r="C613" i="19"/>
  <c r="B613" i="19"/>
  <c r="C612" i="19"/>
  <c r="B612" i="19"/>
  <c r="C611" i="19"/>
  <c r="B611" i="19"/>
  <c r="C610" i="19"/>
  <c r="B610" i="19"/>
  <c r="C609" i="19"/>
  <c r="B609" i="19"/>
  <c r="C608" i="19"/>
  <c r="B608" i="19"/>
  <c r="C607" i="19"/>
  <c r="B607" i="19"/>
  <c r="C606" i="19"/>
  <c r="B606" i="19"/>
  <c r="C605" i="19"/>
  <c r="B605" i="19"/>
  <c r="C604" i="19"/>
  <c r="B604" i="19"/>
  <c r="C603" i="19"/>
  <c r="B603" i="19"/>
  <c r="C602" i="19"/>
  <c r="B602" i="19"/>
  <c r="C601" i="19"/>
  <c r="B601" i="19"/>
  <c r="C600" i="19"/>
  <c r="B600" i="19"/>
  <c r="C599" i="19"/>
  <c r="B599" i="19"/>
  <c r="C598" i="19"/>
  <c r="B598" i="19"/>
  <c r="C597" i="19"/>
  <c r="B597" i="19"/>
  <c r="C596" i="19"/>
  <c r="B596" i="19"/>
  <c r="C595" i="19"/>
  <c r="B595" i="19"/>
  <c r="C594" i="19"/>
  <c r="B594" i="19"/>
  <c r="C593" i="19"/>
  <c r="B593" i="19"/>
  <c r="C592" i="19"/>
  <c r="B592" i="19"/>
  <c r="C591" i="19"/>
  <c r="B591" i="19"/>
  <c r="C590" i="19"/>
  <c r="B590" i="19"/>
  <c r="C589" i="19"/>
  <c r="B589" i="19"/>
  <c r="C588" i="19"/>
  <c r="B588" i="19"/>
  <c r="C587" i="19"/>
  <c r="B587" i="19"/>
  <c r="C586" i="19"/>
  <c r="B586" i="19"/>
  <c r="C585" i="19"/>
  <c r="B585" i="19"/>
  <c r="C584" i="19"/>
  <c r="B584" i="19"/>
  <c r="C583" i="19"/>
  <c r="B583" i="19"/>
  <c r="C582" i="19"/>
  <c r="B582" i="19"/>
  <c r="C581" i="19"/>
  <c r="B581" i="19"/>
  <c r="C580" i="19"/>
  <c r="B580" i="19"/>
  <c r="C579" i="19"/>
  <c r="B579" i="19"/>
  <c r="C578" i="19"/>
  <c r="B578" i="19"/>
  <c r="C577" i="19"/>
  <c r="B577" i="19"/>
  <c r="C576" i="19"/>
  <c r="B576" i="19"/>
  <c r="C575" i="19"/>
  <c r="B575" i="19"/>
  <c r="C574" i="19"/>
  <c r="B574" i="19"/>
  <c r="C573" i="19"/>
  <c r="B573" i="19"/>
  <c r="C572" i="19"/>
  <c r="B572" i="19"/>
  <c r="C571" i="19"/>
  <c r="B571" i="19"/>
  <c r="C570" i="19"/>
  <c r="B570" i="19"/>
  <c r="C569" i="19"/>
  <c r="B569" i="19"/>
  <c r="C568" i="19"/>
  <c r="B568" i="19"/>
  <c r="C567" i="19"/>
  <c r="B567" i="19"/>
  <c r="C566" i="19"/>
  <c r="B566" i="19"/>
  <c r="C565" i="19"/>
  <c r="B565" i="19"/>
  <c r="C564" i="19"/>
  <c r="B564" i="19"/>
  <c r="C563" i="19"/>
  <c r="B563" i="19"/>
  <c r="C562" i="19"/>
  <c r="B562" i="19"/>
  <c r="C561" i="19"/>
  <c r="B561" i="19"/>
  <c r="C560" i="19"/>
  <c r="B560" i="19"/>
  <c r="C559" i="19"/>
  <c r="B559" i="19"/>
  <c r="C558" i="19"/>
  <c r="B558" i="19"/>
  <c r="C557" i="19"/>
  <c r="B557" i="19"/>
  <c r="C556" i="19"/>
  <c r="B556" i="19"/>
  <c r="C555" i="19"/>
  <c r="B555" i="19"/>
  <c r="C554" i="19"/>
  <c r="B554" i="19"/>
  <c r="C553" i="19"/>
  <c r="B553" i="19"/>
  <c r="C552" i="19"/>
  <c r="B552" i="19"/>
  <c r="C551" i="19"/>
  <c r="B551" i="19"/>
  <c r="C550" i="19"/>
  <c r="B550" i="19"/>
  <c r="C549" i="19"/>
  <c r="B549" i="19"/>
  <c r="C548" i="19"/>
  <c r="B548" i="19"/>
  <c r="C547" i="19"/>
  <c r="B547" i="19"/>
  <c r="C546" i="19"/>
  <c r="B546" i="19"/>
  <c r="C545" i="19"/>
  <c r="B545" i="19"/>
  <c r="C544" i="19"/>
  <c r="B544" i="19"/>
  <c r="C543" i="19"/>
  <c r="B543" i="19"/>
  <c r="C542" i="19"/>
  <c r="B542" i="19"/>
  <c r="C541" i="19"/>
  <c r="B541" i="19"/>
  <c r="C540" i="19"/>
  <c r="B540" i="19"/>
  <c r="C539" i="19"/>
  <c r="B539" i="19"/>
  <c r="C538" i="19"/>
  <c r="B538" i="19"/>
  <c r="C537" i="19"/>
  <c r="B537" i="19"/>
  <c r="C536" i="19"/>
  <c r="B536" i="19"/>
  <c r="C535" i="19"/>
  <c r="B535" i="19"/>
  <c r="C534" i="19"/>
  <c r="B534" i="19"/>
  <c r="C533" i="19"/>
  <c r="B533" i="19"/>
  <c r="C532" i="19"/>
  <c r="B532" i="19"/>
  <c r="C531" i="19"/>
  <c r="B531" i="19"/>
  <c r="C530" i="19"/>
  <c r="B530" i="19"/>
  <c r="C529" i="19"/>
  <c r="B529" i="19"/>
  <c r="C528" i="19"/>
  <c r="B528" i="19"/>
  <c r="C527" i="19"/>
  <c r="B527" i="19"/>
  <c r="C526" i="19"/>
  <c r="B526" i="19"/>
  <c r="C525" i="19"/>
  <c r="B525" i="19"/>
  <c r="C524" i="19"/>
  <c r="B524" i="19"/>
  <c r="C523" i="19"/>
  <c r="B523" i="19"/>
  <c r="C522" i="19"/>
  <c r="B522" i="19"/>
  <c r="C521" i="19"/>
  <c r="B521" i="19"/>
  <c r="C520" i="19"/>
  <c r="B520" i="19"/>
  <c r="C519" i="19"/>
  <c r="B519" i="19"/>
  <c r="C518" i="19"/>
  <c r="B518" i="19"/>
  <c r="C517" i="19"/>
  <c r="B517" i="19"/>
  <c r="C516" i="19"/>
  <c r="B516" i="19"/>
  <c r="C515" i="19"/>
  <c r="B515" i="19"/>
  <c r="C514" i="19"/>
  <c r="B514" i="19"/>
  <c r="C513" i="19"/>
  <c r="B513" i="19"/>
  <c r="C512" i="19"/>
  <c r="B512" i="19"/>
  <c r="C511" i="19"/>
  <c r="B511" i="19"/>
  <c r="C510" i="19"/>
  <c r="B510" i="19"/>
  <c r="C509" i="19"/>
  <c r="B509" i="19"/>
  <c r="C508" i="19"/>
  <c r="B508" i="19"/>
  <c r="C507" i="19"/>
  <c r="B507" i="19"/>
  <c r="C506" i="19"/>
  <c r="B506" i="19"/>
  <c r="C505" i="19"/>
  <c r="B505" i="19"/>
  <c r="C504" i="19"/>
  <c r="B504" i="19"/>
  <c r="C503" i="19"/>
  <c r="B503" i="19"/>
  <c r="C502" i="19"/>
  <c r="B502" i="19"/>
  <c r="C501" i="19"/>
  <c r="B501" i="19"/>
  <c r="C500" i="19"/>
  <c r="B500" i="19"/>
  <c r="C499" i="19"/>
  <c r="B499" i="19"/>
  <c r="C498" i="19"/>
  <c r="B498" i="19"/>
  <c r="C497" i="19"/>
  <c r="B497" i="19"/>
  <c r="C496" i="19"/>
  <c r="B496" i="19"/>
  <c r="C495" i="19"/>
  <c r="B495" i="19"/>
  <c r="C494" i="19"/>
  <c r="B494" i="19"/>
  <c r="C493" i="19"/>
  <c r="B493" i="19"/>
  <c r="C492" i="19"/>
  <c r="B492" i="19"/>
  <c r="C491" i="19"/>
  <c r="B491" i="19"/>
  <c r="C490" i="19"/>
  <c r="B490" i="19"/>
  <c r="C489" i="19"/>
  <c r="B489" i="19"/>
  <c r="C488" i="19"/>
  <c r="B488" i="19"/>
  <c r="C487" i="19"/>
  <c r="B487" i="19"/>
  <c r="C486" i="19"/>
  <c r="B486" i="19"/>
  <c r="C485" i="19"/>
  <c r="B485" i="19"/>
  <c r="C484" i="19"/>
  <c r="B484" i="19"/>
  <c r="C483" i="19"/>
  <c r="B483" i="19"/>
  <c r="C482" i="19"/>
  <c r="B482" i="19"/>
  <c r="C481" i="19"/>
  <c r="B481" i="19"/>
  <c r="C480" i="19"/>
  <c r="B480" i="19"/>
  <c r="C479" i="19"/>
  <c r="B479" i="19"/>
  <c r="C478" i="19"/>
  <c r="B478" i="19"/>
  <c r="C477" i="19"/>
  <c r="B477" i="19"/>
  <c r="C476" i="19"/>
  <c r="B476" i="19"/>
  <c r="C475" i="19"/>
  <c r="B475" i="19"/>
  <c r="C474" i="19"/>
  <c r="B474" i="19"/>
  <c r="C473" i="19"/>
  <c r="B473" i="19"/>
  <c r="C472" i="19"/>
  <c r="B472" i="19"/>
  <c r="C471" i="19"/>
  <c r="B471" i="19"/>
  <c r="C470" i="19"/>
  <c r="B470" i="19"/>
  <c r="C469" i="19"/>
  <c r="B469" i="19"/>
  <c r="C468" i="19"/>
  <c r="B468" i="19"/>
  <c r="C467" i="19"/>
  <c r="B467" i="19"/>
  <c r="C466" i="19"/>
  <c r="B466" i="19"/>
  <c r="C465" i="19"/>
  <c r="B465" i="19"/>
  <c r="C464" i="19"/>
  <c r="B464" i="19"/>
  <c r="C463" i="19"/>
  <c r="B463" i="19"/>
  <c r="C462" i="19"/>
  <c r="B462" i="19"/>
  <c r="C461" i="19"/>
  <c r="B461" i="19"/>
  <c r="C460" i="19"/>
  <c r="B460" i="19"/>
  <c r="C459" i="19"/>
  <c r="B459" i="19"/>
  <c r="C458" i="19"/>
  <c r="B458" i="19"/>
  <c r="C457" i="19"/>
  <c r="B457" i="19"/>
  <c r="C456" i="19"/>
  <c r="B456" i="19"/>
  <c r="C455" i="19"/>
  <c r="B455" i="19"/>
  <c r="C454" i="19"/>
  <c r="B454" i="19"/>
  <c r="C453" i="19"/>
  <c r="B453" i="19"/>
  <c r="C452" i="19"/>
  <c r="B452" i="19"/>
  <c r="C451" i="19"/>
  <c r="B451" i="19"/>
  <c r="C450" i="19"/>
  <c r="B450" i="19"/>
  <c r="C449" i="19"/>
  <c r="B449" i="19"/>
  <c r="C448" i="19"/>
  <c r="B448" i="19"/>
  <c r="C447" i="19"/>
  <c r="B447" i="19"/>
  <c r="C446" i="19"/>
  <c r="B446" i="19"/>
  <c r="C445" i="19"/>
  <c r="B445" i="19"/>
  <c r="C444" i="19"/>
  <c r="B444" i="19"/>
  <c r="C443" i="19"/>
  <c r="B443" i="19"/>
  <c r="C442" i="19"/>
  <c r="B442" i="19"/>
  <c r="C441" i="19"/>
  <c r="B441" i="19"/>
  <c r="C440" i="19"/>
  <c r="B440" i="19"/>
  <c r="C439" i="19"/>
  <c r="B439" i="19"/>
  <c r="C438" i="19"/>
  <c r="B438" i="19"/>
  <c r="C437" i="19"/>
  <c r="B437" i="19"/>
  <c r="C436" i="19"/>
  <c r="B436" i="19"/>
  <c r="C435" i="19"/>
  <c r="B435" i="19"/>
  <c r="C434" i="19"/>
  <c r="B434" i="19"/>
  <c r="C433" i="19"/>
  <c r="B433" i="19"/>
  <c r="C432" i="19"/>
  <c r="B432" i="19"/>
  <c r="C431" i="19"/>
  <c r="B431" i="19"/>
  <c r="C430" i="19"/>
  <c r="B430" i="19"/>
  <c r="C429" i="19"/>
  <c r="B429" i="19"/>
  <c r="C428" i="19"/>
  <c r="B428" i="19"/>
  <c r="C427" i="19"/>
  <c r="B427" i="19"/>
  <c r="C426" i="19"/>
  <c r="B426" i="19"/>
  <c r="C425" i="19"/>
  <c r="B425" i="19"/>
  <c r="C424" i="19"/>
  <c r="B424" i="19"/>
  <c r="C423" i="19"/>
  <c r="B423" i="19"/>
  <c r="C422" i="19"/>
  <c r="B422" i="19"/>
  <c r="C421" i="19"/>
  <c r="B421" i="19"/>
  <c r="C420" i="19"/>
  <c r="B420" i="19"/>
  <c r="C419" i="19"/>
  <c r="B419" i="19"/>
  <c r="C418" i="19"/>
  <c r="B418" i="19"/>
  <c r="C417" i="19"/>
  <c r="B417" i="19"/>
  <c r="C416" i="19"/>
  <c r="B416" i="19"/>
  <c r="C415" i="19"/>
  <c r="B415" i="19"/>
  <c r="C414" i="19"/>
  <c r="B414" i="19"/>
  <c r="C413" i="19"/>
  <c r="B413" i="19"/>
  <c r="C412" i="19"/>
  <c r="B412" i="19"/>
  <c r="C411" i="19"/>
  <c r="B411" i="19"/>
  <c r="C410" i="19"/>
  <c r="B410" i="19"/>
  <c r="C409" i="19"/>
  <c r="B409" i="19"/>
  <c r="C408" i="19"/>
  <c r="B408" i="19"/>
  <c r="C407" i="19"/>
  <c r="B407" i="19"/>
  <c r="C406" i="19"/>
  <c r="B406" i="19"/>
  <c r="C405" i="19"/>
  <c r="B405" i="19"/>
  <c r="C404" i="19"/>
  <c r="B404" i="19"/>
  <c r="C403" i="19"/>
  <c r="B403" i="19"/>
  <c r="C402" i="19"/>
  <c r="B402" i="19"/>
  <c r="C401" i="19"/>
  <c r="B401" i="19"/>
  <c r="C400" i="19"/>
  <c r="B400" i="19"/>
  <c r="C399" i="19"/>
  <c r="B399" i="19"/>
  <c r="C398" i="19"/>
  <c r="B398" i="19"/>
  <c r="C397" i="19"/>
  <c r="B397" i="19"/>
  <c r="C396" i="19"/>
  <c r="B396" i="19"/>
  <c r="C395" i="19"/>
  <c r="B395" i="19"/>
  <c r="C394" i="19"/>
  <c r="B394" i="19"/>
  <c r="C393" i="19"/>
  <c r="B393" i="19"/>
  <c r="C392" i="19"/>
  <c r="B392" i="19"/>
  <c r="C391" i="19"/>
  <c r="B391" i="19"/>
  <c r="C390" i="19"/>
  <c r="B390" i="19"/>
  <c r="C389" i="19"/>
  <c r="B389" i="19"/>
  <c r="C388" i="19"/>
  <c r="B388" i="19"/>
  <c r="C387" i="19"/>
  <c r="B387" i="19"/>
  <c r="C386" i="19"/>
  <c r="B386" i="19"/>
  <c r="C385" i="19"/>
  <c r="B385" i="19"/>
  <c r="C384" i="19"/>
  <c r="B384" i="19"/>
  <c r="C383" i="19"/>
  <c r="B383" i="19"/>
  <c r="C382" i="19"/>
  <c r="B382" i="19"/>
  <c r="C381" i="19"/>
  <c r="B381" i="19"/>
  <c r="C380" i="19"/>
  <c r="B380" i="19"/>
  <c r="C379" i="19"/>
  <c r="B379" i="19"/>
  <c r="C378" i="19"/>
  <c r="B378" i="19"/>
  <c r="C377" i="19"/>
  <c r="B377" i="19"/>
  <c r="C376" i="19"/>
  <c r="B376" i="19"/>
  <c r="C375" i="19"/>
  <c r="B375" i="19"/>
  <c r="C374" i="19"/>
  <c r="B374" i="19"/>
  <c r="C373" i="19"/>
  <c r="B373" i="19"/>
  <c r="C372" i="19"/>
  <c r="B372" i="19"/>
  <c r="C371" i="19"/>
  <c r="B371" i="19"/>
  <c r="C370" i="19"/>
  <c r="B370" i="19"/>
  <c r="C369" i="19"/>
  <c r="B369" i="19"/>
  <c r="C368" i="19"/>
  <c r="B368" i="19"/>
  <c r="C367" i="19"/>
  <c r="B367" i="19"/>
  <c r="C366" i="19"/>
  <c r="B366" i="19"/>
  <c r="C365" i="19"/>
  <c r="B365" i="19"/>
  <c r="C364" i="19"/>
  <c r="B364" i="19"/>
  <c r="C363" i="19"/>
  <c r="B363" i="19"/>
  <c r="C362" i="19"/>
  <c r="B362" i="19"/>
  <c r="C361" i="19"/>
  <c r="B361" i="19"/>
  <c r="C360" i="19"/>
  <c r="B360" i="19"/>
  <c r="C359" i="19"/>
  <c r="B359" i="19"/>
  <c r="C358" i="19"/>
  <c r="B358" i="19"/>
  <c r="C357" i="19"/>
  <c r="B357" i="19"/>
  <c r="C356" i="19"/>
  <c r="B356" i="19"/>
  <c r="C355" i="19"/>
  <c r="B355" i="19"/>
  <c r="C354" i="19"/>
  <c r="B354" i="19"/>
  <c r="C353" i="19"/>
  <c r="B353" i="19"/>
  <c r="C352" i="19"/>
  <c r="B352" i="19"/>
  <c r="C351" i="19"/>
  <c r="B351" i="19"/>
  <c r="C350" i="19"/>
  <c r="B350" i="19"/>
  <c r="C349" i="19"/>
  <c r="B349" i="19"/>
  <c r="C348" i="19"/>
  <c r="B348" i="19"/>
  <c r="C347" i="19"/>
  <c r="B347" i="19"/>
  <c r="C346" i="19"/>
  <c r="B346" i="19"/>
  <c r="C345" i="19"/>
  <c r="B345" i="19"/>
  <c r="C344" i="19"/>
  <c r="B344" i="19"/>
  <c r="C343" i="19"/>
  <c r="B343" i="19"/>
  <c r="C342" i="19"/>
  <c r="B342" i="19"/>
  <c r="C341" i="19"/>
  <c r="B341" i="19"/>
  <c r="C340" i="19"/>
  <c r="B340" i="19"/>
  <c r="C339" i="19"/>
  <c r="B339" i="19"/>
  <c r="C338" i="19"/>
  <c r="B338" i="19"/>
  <c r="C337" i="19"/>
  <c r="B337" i="19"/>
  <c r="C336" i="19"/>
  <c r="B336" i="19"/>
  <c r="C335" i="19"/>
  <c r="B335" i="19"/>
  <c r="C334" i="19"/>
  <c r="B334" i="19"/>
  <c r="C333" i="19"/>
  <c r="B333" i="19"/>
  <c r="C332" i="19"/>
  <c r="B332" i="19"/>
  <c r="C331" i="19"/>
  <c r="B331" i="19"/>
  <c r="C330" i="19"/>
  <c r="B330" i="19"/>
  <c r="C329" i="19"/>
  <c r="B329" i="19"/>
  <c r="C328" i="19"/>
  <c r="B328" i="19"/>
  <c r="C327" i="19"/>
  <c r="B327" i="19"/>
  <c r="C326" i="19"/>
  <c r="B326" i="19"/>
  <c r="C325" i="19"/>
  <c r="B325" i="19"/>
  <c r="C324" i="19"/>
  <c r="B324" i="19"/>
  <c r="C323" i="19"/>
  <c r="B323" i="19"/>
  <c r="C322" i="19"/>
  <c r="B322" i="19"/>
  <c r="C321" i="19"/>
  <c r="B321" i="19"/>
  <c r="C320" i="19"/>
  <c r="B320" i="19"/>
  <c r="C319" i="19"/>
  <c r="B319" i="19"/>
  <c r="C318" i="19"/>
  <c r="B318" i="19"/>
  <c r="C317" i="19"/>
  <c r="B317" i="19"/>
  <c r="C316" i="19"/>
  <c r="B316" i="19"/>
  <c r="C315" i="19"/>
  <c r="B315" i="19"/>
  <c r="C314" i="19"/>
  <c r="B314" i="19"/>
  <c r="C313" i="19"/>
  <c r="B313" i="19"/>
  <c r="C312" i="19"/>
  <c r="B312" i="19"/>
  <c r="C311" i="19"/>
  <c r="B311" i="19"/>
  <c r="C310" i="19"/>
  <c r="B310" i="19"/>
  <c r="C309" i="19"/>
  <c r="B309" i="19"/>
  <c r="C308" i="19"/>
  <c r="B308" i="19"/>
  <c r="C307" i="19"/>
  <c r="B307" i="19"/>
  <c r="C306" i="19"/>
  <c r="B306" i="19"/>
  <c r="C305" i="19"/>
  <c r="B305" i="19"/>
  <c r="C304" i="19"/>
  <c r="B304" i="19"/>
  <c r="C303" i="19"/>
  <c r="B303" i="19"/>
  <c r="C302" i="19"/>
  <c r="B302" i="19"/>
  <c r="C301" i="19"/>
  <c r="B301" i="19"/>
  <c r="C300" i="19"/>
  <c r="B300" i="19"/>
  <c r="C299" i="19"/>
  <c r="B299" i="19"/>
  <c r="C298" i="19"/>
  <c r="B298" i="19"/>
  <c r="C297" i="19"/>
  <c r="B297" i="19"/>
  <c r="C296" i="19"/>
  <c r="B296" i="19"/>
  <c r="C295" i="19"/>
  <c r="B295" i="19"/>
  <c r="C294" i="19"/>
  <c r="B294" i="19"/>
  <c r="C293" i="19"/>
  <c r="B293" i="19"/>
  <c r="C292" i="19"/>
  <c r="B292" i="19"/>
  <c r="C291" i="19"/>
  <c r="B291" i="19"/>
  <c r="C290" i="19"/>
  <c r="B290" i="19"/>
  <c r="C289" i="19"/>
  <c r="B289" i="19"/>
  <c r="C288" i="19"/>
  <c r="B288" i="19"/>
  <c r="C287" i="19"/>
  <c r="B287" i="19"/>
  <c r="C286" i="19"/>
  <c r="B286" i="19"/>
  <c r="C285" i="19"/>
  <c r="B285" i="19"/>
  <c r="C284" i="19"/>
  <c r="B284" i="19"/>
  <c r="C283" i="19"/>
  <c r="B283" i="19"/>
  <c r="C282" i="19"/>
  <c r="B282" i="19"/>
  <c r="C281" i="19"/>
  <c r="B281" i="19"/>
  <c r="C280" i="19"/>
  <c r="B280" i="19"/>
  <c r="C279" i="19"/>
  <c r="B279" i="19"/>
  <c r="C278" i="19"/>
  <c r="B278" i="19"/>
  <c r="C277" i="19"/>
  <c r="B277" i="19"/>
  <c r="C276" i="19"/>
  <c r="B276" i="19"/>
  <c r="C275" i="19"/>
  <c r="B275" i="19"/>
  <c r="C274" i="19"/>
  <c r="B274" i="19"/>
  <c r="C273" i="19"/>
  <c r="B273" i="19"/>
  <c r="C272" i="19"/>
  <c r="B272" i="19"/>
  <c r="C271" i="19"/>
  <c r="B271" i="19"/>
  <c r="C270" i="19"/>
  <c r="B270" i="19"/>
  <c r="C269" i="19"/>
  <c r="B269" i="19"/>
  <c r="C268" i="19"/>
  <c r="B268" i="19"/>
  <c r="C267" i="19"/>
  <c r="B267" i="19"/>
  <c r="C266" i="19"/>
  <c r="B266" i="19"/>
  <c r="C265" i="19"/>
  <c r="B265" i="19"/>
  <c r="C264" i="19"/>
  <c r="B264" i="19"/>
  <c r="C263" i="19"/>
  <c r="B263" i="19"/>
  <c r="C262" i="19"/>
  <c r="B262" i="19"/>
  <c r="C261" i="19"/>
  <c r="B261" i="19"/>
  <c r="C260" i="19"/>
  <c r="B260" i="19"/>
  <c r="C259" i="19"/>
  <c r="B259" i="19"/>
  <c r="C258" i="19"/>
  <c r="B258" i="19"/>
  <c r="C257" i="19"/>
  <c r="B257" i="19"/>
  <c r="C256" i="19"/>
  <c r="B256" i="19"/>
  <c r="C255" i="19"/>
  <c r="B255" i="19"/>
  <c r="C254" i="19"/>
  <c r="B254" i="19"/>
  <c r="C253" i="19"/>
  <c r="B253" i="19"/>
  <c r="C252" i="19"/>
  <c r="B252" i="19"/>
  <c r="C251" i="19"/>
  <c r="B251" i="19"/>
  <c r="C250" i="19"/>
  <c r="B250" i="19"/>
  <c r="C249" i="19"/>
  <c r="B249" i="19"/>
  <c r="C248" i="19"/>
  <c r="B248" i="19"/>
  <c r="C247" i="19"/>
  <c r="B247" i="19"/>
  <c r="C246" i="19"/>
  <c r="B246" i="19"/>
  <c r="C245" i="19"/>
  <c r="B245" i="19"/>
  <c r="C244" i="19"/>
  <c r="B244" i="19"/>
  <c r="C243" i="19"/>
  <c r="B243" i="19"/>
  <c r="C242" i="19"/>
  <c r="B242" i="19"/>
  <c r="C241" i="19"/>
  <c r="B241" i="19"/>
  <c r="C240" i="19"/>
  <c r="B240" i="19"/>
  <c r="C239" i="19"/>
  <c r="B239" i="19"/>
  <c r="C238" i="19"/>
  <c r="B238" i="19"/>
  <c r="C237" i="19"/>
  <c r="B237" i="19"/>
  <c r="C236" i="19"/>
  <c r="B236" i="19"/>
  <c r="C235" i="19"/>
  <c r="B235" i="19"/>
  <c r="C234" i="19"/>
  <c r="B234" i="19"/>
  <c r="C233" i="19"/>
  <c r="B233" i="19"/>
  <c r="C232" i="19"/>
  <c r="B232" i="19"/>
  <c r="C231" i="19"/>
  <c r="B231" i="19"/>
  <c r="C230" i="19"/>
  <c r="B230" i="19"/>
  <c r="C229" i="19"/>
  <c r="B229" i="19"/>
  <c r="C228" i="19"/>
  <c r="B228" i="19"/>
  <c r="C227" i="19"/>
  <c r="B227" i="19"/>
  <c r="C226" i="19"/>
  <c r="B226" i="19"/>
  <c r="C225" i="19"/>
  <c r="B225" i="19"/>
  <c r="C224" i="19"/>
  <c r="B224" i="19"/>
  <c r="C223" i="19"/>
  <c r="B223" i="19"/>
  <c r="C222" i="19"/>
  <c r="B222" i="19"/>
  <c r="C221" i="19"/>
  <c r="B221" i="19"/>
  <c r="C220" i="19"/>
  <c r="B220" i="19"/>
  <c r="C219" i="19"/>
  <c r="B219" i="19"/>
  <c r="C218" i="19"/>
  <c r="B218" i="19"/>
  <c r="C217" i="19"/>
  <c r="B217" i="19"/>
  <c r="C216" i="19"/>
  <c r="B216" i="19"/>
  <c r="C215" i="19"/>
  <c r="B215" i="19"/>
  <c r="C214" i="19"/>
  <c r="B214" i="19"/>
  <c r="C213" i="19"/>
  <c r="B213" i="19"/>
  <c r="C212" i="19"/>
  <c r="B212" i="19"/>
  <c r="C211" i="19"/>
  <c r="B211" i="19"/>
  <c r="C210" i="19"/>
  <c r="B210" i="19"/>
  <c r="C209" i="19"/>
  <c r="B209" i="19"/>
  <c r="C208" i="19"/>
  <c r="B208" i="19"/>
  <c r="C207" i="19"/>
  <c r="B207" i="19"/>
  <c r="C206" i="19"/>
  <c r="B206" i="19"/>
  <c r="C205" i="19"/>
  <c r="B205" i="19"/>
  <c r="C204" i="19"/>
  <c r="B204" i="19"/>
  <c r="C203" i="19"/>
  <c r="B203" i="19"/>
  <c r="C202" i="19"/>
  <c r="B202" i="19"/>
  <c r="C201" i="19"/>
  <c r="B201" i="19"/>
  <c r="C200" i="19"/>
  <c r="B200" i="19"/>
  <c r="C199" i="19"/>
  <c r="B199" i="19"/>
  <c r="C198" i="19"/>
  <c r="B198" i="19"/>
  <c r="C197" i="19"/>
  <c r="B197" i="19"/>
  <c r="C196" i="19"/>
  <c r="B196" i="19"/>
  <c r="C195" i="19"/>
  <c r="B195" i="19"/>
  <c r="C194" i="19"/>
  <c r="B194" i="19"/>
  <c r="C193" i="19"/>
  <c r="B193" i="19"/>
  <c r="C192" i="19"/>
  <c r="B192" i="19"/>
  <c r="C191" i="19"/>
  <c r="B191" i="19"/>
  <c r="C190" i="19"/>
  <c r="B190" i="19"/>
  <c r="C189" i="19"/>
  <c r="B189" i="19"/>
  <c r="C188" i="19"/>
  <c r="B188" i="19"/>
  <c r="C187" i="19"/>
  <c r="B187" i="19"/>
  <c r="C186" i="19"/>
  <c r="B186" i="19"/>
  <c r="C185" i="19"/>
  <c r="B185" i="19"/>
  <c r="C184" i="19"/>
  <c r="B184" i="19"/>
  <c r="C183" i="19"/>
  <c r="B183" i="19"/>
  <c r="C182" i="19"/>
  <c r="B182" i="19"/>
  <c r="C181" i="19"/>
  <c r="B181" i="19"/>
  <c r="C180" i="19"/>
  <c r="B180" i="19"/>
  <c r="C179" i="19"/>
  <c r="B179" i="19"/>
  <c r="C178" i="19"/>
  <c r="B178" i="19"/>
  <c r="C177" i="19"/>
  <c r="B177" i="19"/>
  <c r="C176" i="19"/>
  <c r="B176" i="19"/>
  <c r="C175" i="19"/>
  <c r="B175" i="19"/>
  <c r="C174" i="19"/>
  <c r="B174" i="19"/>
  <c r="C173" i="19"/>
  <c r="B173" i="19"/>
  <c r="C172" i="19"/>
  <c r="B172" i="19"/>
  <c r="C171" i="19"/>
  <c r="B171" i="19"/>
  <c r="C170" i="19"/>
  <c r="B170" i="19"/>
  <c r="C169" i="19"/>
  <c r="B169" i="19"/>
  <c r="C168" i="19"/>
  <c r="B168" i="19"/>
  <c r="C167" i="19"/>
  <c r="B167" i="19"/>
  <c r="C166" i="19"/>
  <c r="B166" i="19"/>
  <c r="C165" i="19"/>
  <c r="B165" i="19"/>
  <c r="C164" i="19"/>
  <c r="B164" i="19"/>
  <c r="C163" i="19"/>
  <c r="B163" i="19"/>
  <c r="C162" i="19"/>
  <c r="B162" i="19"/>
  <c r="C161" i="19"/>
  <c r="B161" i="19"/>
  <c r="C160" i="19"/>
  <c r="B160" i="19"/>
  <c r="C159" i="19"/>
  <c r="B159" i="19"/>
  <c r="C158" i="19"/>
  <c r="B158" i="19"/>
  <c r="C157" i="19"/>
  <c r="B157" i="19"/>
  <c r="C156" i="19"/>
  <c r="B156" i="19"/>
  <c r="C155" i="19"/>
  <c r="B155" i="19"/>
  <c r="C154" i="19"/>
  <c r="B154" i="19"/>
  <c r="C153" i="19"/>
  <c r="B153" i="19"/>
  <c r="C152" i="19"/>
  <c r="B152" i="19"/>
  <c r="C151" i="19"/>
  <c r="B151" i="19"/>
  <c r="C150" i="19"/>
  <c r="B150" i="19"/>
  <c r="C149" i="19"/>
  <c r="B149" i="19"/>
  <c r="C148" i="19"/>
  <c r="B148" i="19"/>
  <c r="C147" i="19"/>
  <c r="B147" i="19"/>
  <c r="C146" i="19"/>
  <c r="B146" i="19"/>
  <c r="C145" i="19"/>
  <c r="B145" i="19"/>
  <c r="C144" i="19"/>
  <c r="B144" i="19"/>
  <c r="C143" i="19"/>
  <c r="B143" i="19"/>
  <c r="C142" i="19"/>
  <c r="B142" i="19"/>
  <c r="C141" i="19"/>
  <c r="B141" i="19"/>
  <c r="C140" i="19"/>
  <c r="B140" i="19"/>
  <c r="C139" i="19"/>
  <c r="B139" i="19"/>
  <c r="C138" i="19"/>
  <c r="B138" i="19"/>
  <c r="C137" i="19"/>
  <c r="B137" i="19"/>
  <c r="C136" i="19"/>
  <c r="B136" i="19"/>
  <c r="C135" i="19"/>
  <c r="B135" i="19"/>
  <c r="C134" i="19"/>
  <c r="B134" i="19"/>
  <c r="C133" i="19"/>
  <c r="B133" i="19"/>
  <c r="C132" i="19"/>
  <c r="B132" i="19"/>
  <c r="C131" i="19"/>
  <c r="B131" i="19"/>
  <c r="C130" i="19"/>
  <c r="B130" i="19"/>
  <c r="C129" i="19"/>
  <c r="B129" i="19"/>
  <c r="C128" i="19"/>
  <c r="B128" i="19"/>
  <c r="C127" i="19"/>
  <c r="B127" i="19"/>
  <c r="C126" i="19"/>
  <c r="B126" i="19"/>
  <c r="C125" i="19"/>
  <c r="B125" i="19"/>
  <c r="C124" i="19"/>
  <c r="B124" i="19"/>
  <c r="C123" i="19"/>
  <c r="B123" i="19"/>
  <c r="C122" i="19"/>
  <c r="B122" i="19"/>
  <c r="C121" i="19"/>
  <c r="B121" i="19"/>
  <c r="C120" i="19"/>
  <c r="B120" i="19"/>
  <c r="C119" i="19"/>
  <c r="B119" i="19"/>
  <c r="C118" i="19"/>
  <c r="B118" i="19"/>
  <c r="C117" i="19"/>
  <c r="B117" i="19"/>
  <c r="C116" i="19"/>
  <c r="B116" i="19"/>
  <c r="C115" i="19"/>
  <c r="B115" i="19"/>
  <c r="C114" i="19"/>
  <c r="B114" i="19"/>
  <c r="C113" i="19"/>
  <c r="B113" i="19"/>
  <c r="C112" i="19"/>
  <c r="B112" i="19"/>
  <c r="C111" i="19"/>
  <c r="B111" i="19"/>
  <c r="C110" i="19"/>
  <c r="B110" i="19"/>
  <c r="C109" i="19"/>
  <c r="B109" i="19"/>
  <c r="C108" i="19"/>
  <c r="B108" i="19"/>
  <c r="C107" i="19"/>
  <c r="B107" i="19"/>
  <c r="C106" i="19"/>
  <c r="B106" i="19"/>
  <c r="C105" i="19"/>
  <c r="B105" i="19"/>
  <c r="C104" i="19"/>
  <c r="B104" i="19"/>
  <c r="C103" i="19"/>
  <c r="B103" i="19"/>
  <c r="C102" i="19"/>
  <c r="B102" i="19"/>
  <c r="C101" i="19"/>
  <c r="B101" i="19"/>
  <c r="C100" i="19"/>
  <c r="B100" i="19"/>
  <c r="C99" i="19"/>
  <c r="B99" i="19"/>
  <c r="C98" i="19"/>
  <c r="B98" i="19"/>
  <c r="C97" i="19"/>
  <c r="B97" i="19"/>
  <c r="C96" i="19"/>
  <c r="B96" i="19"/>
  <c r="C95" i="19"/>
  <c r="B95" i="19"/>
  <c r="C94" i="19"/>
  <c r="B94" i="19"/>
  <c r="C93" i="19"/>
  <c r="B93" i="19"/>
  <c r="C92" i="19"/>
  <c r="B92" i="19"/>
  <c r="C91" i="19"/>
  <c r="B91" i="19"/>
  <c r="C90" i="19"/>
  <c r="B90" i="19"/>
  <c r="C89" i="19"/>
  <c r="B89" i="19"/>
  <c r="C88" i="19"/>
  <c r="B88" i="19"/>
  <c r="C87" i="19"/>
  <c r="B87" i="19"/>
  <c r="C86" i="19"/>
  <c r="B86" i="19"/>
  <c r="C85" i="19"/>
  <c r="B85" i="19"/>
  <c r="C84" i="19"/>
  <c r="B84" i="19"/>
  <c r="C83" i="19"/>
  <c r="B83" i="19"/>
  <c r="C82" i="19"/>
  <c r="B82" i="19"/>
  <c r="C81" i="19"/>
  <c r="B81" i="19"/>
  <c r="C80" i="19"/>
  <c r="B80" i="19"/>
  <c r="C79" i="19"/>
  <c r="B79" i="19"/>
  <c r="C78" i="19"/>
  <c r="B78" i="19"/>
  <c r="C77" i="19"/>
  <c r="B77" i="19"/>
  <c r="C76" i="19"/>
  <c r="B76" i="19"/>
  <c r="C75" i="19"/>
  <c r="B75" i="19"/>
  <c r="C74" i="19"/>
  <c r="B74" i="19"/>
  <c r="C73" i="19"/>
  <c r="B73" i="19"/>
  <c r="C72" i="19"/>
  <c r="B72" i="19"/>
  <c r="C71" i="19"/>
  <c r="B71" i="19"/>
  <c r="C70" i="19"/>
  <c r="B70" i="19"/>
  <c r="C69" i="19"/>
  <c r="B69" i="19"/>
  <c r="C68" i="19"/>
  <c r="B68" i="19"/>
  <c r="C67" i="19"/>
  <c r="B67" i="19"/>
  <c r="C66" i="19"/>
  <c r="B66" i="19"/>
  <c r="C65" i="19"/>
  <c r="B65" i="19"/>
  <c r="C64" i="19"/>
  <c r="B64" i="19"/>
  <c r="C63" i="19"/>
  <c r="B63" i="19"/>
  <c r="C62" i="19"/>
  <c r="B62" i="19"/>
  <c r="C61" i="19"/>
  <c r="B61" i="19"/>
  <c r="C60" i="19"/>
  <c r="B60" i="19"/>
  <c r="C59" i="19"/>
  <c r="B59" i="19"/>
  <c r="C58" i="19"/>
  <c r="B58" i="19"/>
  <c r="C57" i="19"/>
  <c r="B57" i="19"/>
  <c r="C56" i="19"/>
  <c r="B56" i="19"/>
  <c r="C55" i="19"/>
  <c r="B55" i="19"/>
  <c r="C54" i="19"/>
  <c r="B54" i="19"/>
  <c r="C53" i="19"/>
  <c r="B53" i="19"/>
  <c r="C52" i="19"/>
  <c r="B52" i="19"/>
  <c r="C51" i="19"/>
  <c r="B51" i="19"/>
  <c r="C50" i="19"/>
  <c r="B50" i="19"/>
  <c r="C49" i="19"/>
  <c r="B49" i="19"/>
  <c r="C48" i="19"/>
  <c r="B48" i="19"/>
  <c r="C47" i="19"/>
  <c r="B47" i="19"/>
  <c r="C46" i="19"/>
  <c r="B46" i="19"/>
  <c r="C45" i="19"/>
  <c r="B45" i="19"/>
  <c r="C44" i="19"/>
  <c r="B44" i="19"/>
  <c r="B6" i="29"/>
  <c r="F27" i="10"/>
  <c r="E27" i="10"/>
  <c r="F29" i="25"/>
  <c r="Z51" i="25"/>
  <c r="D57" i="26" s="1"/>
  <c r="E29" i="25"/>
  <c r="L86" i="5"/>
  <c r="R25" i="25"/>
  <c r="R24" i="25"/>
  <c r="K38" i="22"/>
  <c r="B38" i="22" s="1"/>
  <c r="K37" i="22"/>
  <c r="B37" i="22" s="1"/>
  <c r="AA45" i="25"/>
  <c r="AB45" i="25" s="1"/>
  <c r="F83" i="25"/>
  <c r="F84" i="25"/>
  <c r="F28" i="25"/>
  <c r="F30" i="25"/>
  <c r="S30" i="25" s="1"/>
  <c r="F31" i="25"/>
  <c r="F32" i="25"/>
  <c r="S32" i="25" s="1"/>
  <c r="F56" i="25"/>
  <c r="D56" i="25" s="1"/>
  <c r="F67" i="25"/>
  <c r="F57" i="25"/>
  <c r="D57" i="25" s="1"/>
  <c r="F58" i="25"/>
  <c r="B41" i="14" s="1"/>
  <c r="F87" i="25"/>
  <c r="F59" i="25"/>
  <c r="D59" i="25" s="1"/>
  <c r="F60" i="25"/>
  <c r="D60" i="25" s="1"/>
  <c r="F65" i="25"/>
  <c r="F66" i="25"/>
  <c r="D66" i="25" s="1"/>
  <c r="F70" i="25"/>
  <c r="F23" i="25"/>
  <c r="F24" i="25"/>
  <c r="F25" i="25"/>
  <c r="F36" i="25"/>
  <c r="C36" i="3"/>
  <c r="I18" i="3"/>
  <c r="O18" i="3"/>
  <c r="M18" i="3"/>
  <c r="H85" i="6"/>
  <c r="H99" i="6" s="1"/>
  <c r="H107" i="6" s="1"/>
  <c r="K13" i="5"/>
  <c r="K83" i="5"/>
  <c r="K92" i="5" s="1"/>
  <c r="K100" i="5" s="1"/>
  <c r="F38" i="9"/>
  <c r="F43" i="9"/>
  <c r="M82" i="5"/>
  <c r="G85" i="6"/>
  <c r="G99" i="6" s="1"/>
  <c r="F85" i="6"/>
  <c r="F99" i="6" s="1"/>
  <c r="F107" i="6" s="1"/>
  <c r="E85" i="6"/>
  <c r="E99" i="6" s="1"/>
  <c r="D85" i="6"/>
  <c r="C85" i="6"/>
  <c r="C99" i="6" s="1"/>
  <c r="C107" i="6" s="1"/>
  <c r="J83" i="5"/>
  <c r="J92" i="5" s="1"/>
  <c r="I83" i="5"/>
  <c r="I92" i="5" s="1"/>
  <c r="H83" i="5"/>
  <c r="H92" i="5" s="1"/>
  <c r="G83" i="5"/>
  <c r="G92" i="5" s="1"/>
  <c r="F83" i="5"/>
  <c r="F92" i="5" s="1"/>
  <c r="F100" i="5" s="1"/>
  <c r="G38" i="9"/>
  <c r="G43" i="9"/>
  <c r="H38" i="9"/>
  <c r="H43" i="9"/>
  <c r="I38" i="9"/>
  <c r="I43" i="9"/>
  <c r="J38" i="9"/>
  <c r="J43" i="9"/>
  <c r="K38" i="9"/>
  <c r="K43" i="9"/>
  <c r="L38" i="9"/>
  <c r="L43" i="9"/>
  <c r="Z233" i="20"/>
  <c r="Z232" i="20"/>
  <c r="Z231" i="20"/>
  <c r="Z230" i="20"/>
  <c r="Z229" i="20"/>
  <c r="Z228" i="20"/>
  <c r="Z227" i="20"/>
  <c r="Z226" i="20"/>
  <c r="Z225" i="20"/>
  <c r="Z224" i="20"/>
  <c r="Z223" i="20"/>
  <c r="Z209" i="20"/>
  <c r="Z208" i="20"/>
  <c r="Z206" i="20"/>
  <c r="Z205" i="20"/>
  <c r="Z204" i="20"/>
  <c r="Z203" i="20"/>
  <c r="Z202" i="20"/>
  <c r="Z201" i="20"/>
  <c r="Z200" i="20"/>
  <c r="Z197" i="20"/>
  <c r="Z196" i="20"/>
  <c r="Z195" i="20"/>
  <c r="Z194" i="20"/>
  <c r="Z193" i="20"/>
  <c r="Z192" i="20"/>
  <c r="X63" i="20"/>
  <c r="Y61" i="20"/>
  <c r="B2" i="2"/>
  <c r="B96" i="6"/>
  <c r="B88" i="5"/>
  <c r="H33" i="22"/>
  <c r="Y14" i="25"/>
  <c r="X33" i="25" s="1"/>
  <c r="B92" i="5"/>
  <c r="B99" i="6"/>
  <c r="C1" i="2"/>
  <c r="J5" i="20"/>
  <c r="A15" i="20"/>
  <c r="I15" i="20"/>
  <c r="I16" i="20" s="1"/>
  <c r="A19" i="20"/>
  <c r="A23" i="20"/>
  <c r="B61" i="20"/>
  <c r="J61" i="20"/>
  <c r="I62" i="20" s="1"/>
  <c r="X61" i="20"/>
  <c r="X62" i="20"/>
  <c r="X64" i="20"/>
  <c r="X65" i="20"/>
  <c r="X66" i="20"/>
  <c r="X67" i="20"/>
  <c r="X68" i="20"/>
  <c r="J69" i="20"/>
  <c r="I74" i="20" s="1"/>
  <c r="X69" i="20"/>
  <c r="X70" i="20"/>
  <c r="X71" i="20"/>
  <c r="X72" i="20"/>
  <c r="X73" i="20"/>
  <c r="X74" i="20"/>
  <c r="X75" i="20"/>
  <c r="J76" i="20"/>
  <c r="I76" i="20" s="1"/>
  <c r="X76" i="20"/>
  <c r="X77" i="20"/>
  <c r="X78" i="20"/>
  <c r="X79" i="20"/>
  <c r="X80" i="20"/>
  <c r="J83" i="20"/>
  <c r="J95" i="20"/>
  <c r="J102" i="20"/>
  <c r="I105" i="20" s="1"/>
  <c r="J189" i="20"/>
  <c r="L189" i="20"/>
  <c r="W189" i="20"/>
  <c r="J190" i="20"/>
  <c r="V190" i="20"/>
  <c r="W190" i="20"/>
  <c r="J191" i="20"/>
  <c r="L191" i="20"/>
  <c r="M191" i="20"/>
  <c r="N191" i="20"/>
  <c r="O191" i="20"/>
  <c r="P191" i="20"/>
  <c r="Q191" i="20"/>
  <c r="J192" i="20"/>
  <c r="L192" i="20"/>
  <c r="M192" i="20"/>
  <c r="N192" i="20"/>
  <c r="O192" i="20"/>
  <c r="P192" i="20"/>
  <c r="Q192" i="20"/>
  <c r="V192" i="20"/>
  <c r="W192" i="20"/>
  <c r="X192" i="20"/>
  <c r="Y192" i="20"/>
  <c r="AA192" i="20"/>
  <c r="J193" i="20"/>
  <c r="L193" i="20"/>
  <c r="M193" i="20"/>
  <c r="N193" i="20"/>
  <c r="O193" i="20"/>
  <c r="P193" i="20"/>
  <c r="Q193" i="20"/>
  <c r="V193" i="20"/>
  <c r="W193" i="20"/>
  <c r="X193" i="20"/>
  <c r="Y193" i="20"/>
  <c r="AA193" i="20"/>
  <c r="J194" i="20"/>
  <c r="L194" i="20"/>
  <c r="M194" i="20"/>
  <c r="N194" i="20"/>
  <c r="O194" i="20"/>
  <c r="P194" i="20"/>
  <c r="Q194" i="20"/>
  <c r="V194" i="20"/>
  <c r="W194" i="20"/>
  <c r="X194" i="20"/>
  <c r="Y194" i="20"/>
  <c r="AA194" i="20"/>
  <c r="L195" i="20"/>
  <c r="M195" i="20"/>
  <c r="N195" i="20"/>
  <c r="O195" i="20"/>
  <c r="P195" i="20"/>
  <c r="Q195" i="20"/>
  <c r="V195" i="20"/>
  <c r="W195" i="20"/>
  <c r="X195" i="20"/>
  <c r="Y195" i="20"/>
  <c r="AA195" i="20"/>
  <c r="L196" i="20"/>
  <c r="M196" i="20"/>
  <c r="N196" i="20"/>
  <c r="O196" i="20"/>
  <c r="P196" i="20"/>
  <c r="Q196" i="20"/>
  <c r="V196" i="20"/>
  <c r="W196" i="20"/>
  <c r="X196" i="20"/>
  <c r="Y196" i="20"/>
  <c r="AA196" i="20"/>
  <c r="J197" i="20"/>
  <c r="L197" i="20"/>
  <c r="M197" i="20"/>
  <c r="N197" i="20"/>
  <c r="O197" i="20"/>
  <c r="P197" i="20"/>
  <c r="Q197" i="20"/>
  <c r="V197" i="20"/>
  <c r="W197" i="20"/>
  <c r="X197" i="20"/>
  <c r="Y197" i="20"/>
  <c r="AA197" i="20"/>
  <c r="J200" i="20"/>
  <c r="V200" i="20"/>
  <c r="W200" i="20"/>
  <c r="X200" i="20"/>
  <c r="Y200" i="20"/>
  <c r="AA200" i="20"/>
  <c r="V201" i="20"/>
  <c r="W201" i="20"/>
  <c r="X201" i="20"/>
  <c r="Y201" i="20"/>
  <c r="AA201" i="20"/>
  <c r="J202" i="20"/>
  <c r="V202" i="20"/>
  <c r="W202" i="20"/>
  <c r="X202" i="20"/>
  <c r="Y202" i="20"/>
  <c r="AA202" i="20"/>
  <c r="V203" i="20"/>
  <c r="W203" i="20"/>
  <c r="X203" i="20"/>
  <c r="Y203" i="20"/>
  <c r="AA203" i="20"/>
  <c r="V204" i="20"/>
  <c r="W204" i="20"/>
  <c r="X204" i="20"/>
  <c r="Y204" i="20"/>
  <c r="AA204" i="20"/>
  <c r="V205" i="20"/>
  <c r="W205" i="20"/>
  <c r="X205" i="20"/>
  <c r="Y205" i="20"/>
  <c r="AA205" i="20"/>
  <c r="V206" i="20"/>
  <c r="W206" i="20"/>
  <c r="X206" i="20"/>
  <c r="Y206" i="20"/>
  <c r="AA206" i="20"/>
  <c r="V208" i="20"/>
  <c r="W208" i="20"/>
  <c r="X208" i="20"/>
  <c r="Y208" i="20"/>
  <c r="AA208" i="20"/>
  <c r="V209" i="20"/>
  <c r="W209" i="20"/>
  <c r="X209" i="20"/>
  <c r="Y209" i="20"/>
  <c r="AA209" i="20"/>
  <c r="V223" i="20"/>
  <c r="W223" i="20"/>
  <c r="X223" i="20"/>
  <c r="Y223" i="20"/>
  <c r="AA223" i="20"/>
  <c r="V224" i="20"/>
  <c r="W224" i="20"/>
  <c r="X224" i="20"/>
  <c r="Y224" i="20"/>
  <c r="AA224" i="20"/>
  <c r="V225" i="20"/>
  <c r="W225" i="20"/>
  <c r="X225" i="20"/>
  <c r="Y225" i="20"/>
  <c r="AA225" i="20"/>
  <c r="V226" i="20"/>
  <c r="W226" i="20"/>
  <c r="X226" i="20"/>
  <c r="Y226" i="20"/>
  <c r="AA226" i="20"/>
  <c r="V227" i="20"/>
  <c r="W227" i="20"/>
  <c r="X227" i="20"/>
  <c r="Y227" i="20"/>
  <c r="AA227" i="20"/>
  <c r="V228" i="20"/>
  <c r="W228" i="20"/>
  <c r="X228" i="20"/>
  <c r="Y228" i="20"/>
  <c r="AA228" i="20"/>
  <c r="V229" i="20"/>
  <c r="W229" i="20"/>
  <c r="X229" i="20"/>
  <c r="Y229" i="20"/>
  <c r="AA229" i="20"/>
  <c r="V230" i="20"/>
  <c r="W230" i="20"/>
  <c r="X230" i="20"/>
  <c r="Y230" i="20"/>
  <c r="AA230" i="20"/>
  <c r="V231" i="20"/>
  <c r="W231" i="20"/>
  <c r="X231" i="20"/>
  <c r="Y231" i="20"/>
  <c r="AA231" i="20"/>
  <c r="V232" i="20"/>
  <c r="W232" i="20"/>
  <c r="X232" i="20"/>
  <c r="Y232" i="20"/>
  <c r="AA232" i="20"/>
  <c r="V233" i="20"/>
  <c r="W233" i="20"/>
  <c r="X233" i="20"/>
  <c r="Y233" i="20"/>
  <c r="AA233" i="20"/>
  <c r="B6" i="19"/>
  <c r="B33" i="19"/>
  <c r="B6" i="18"/>
  <c r="BF14" i="18"/>
  <c r="BF15" i="18"/>
  <c r="B6" i="24"/>
  <c r="D36" i="24"/>
  <c r="D40" i="24"/>
  <c r="D42" i="24"/>
  <c r="D44" i="24"/>
  <c r="D46" i="24"/>
  <c r="D48" i="24"/>
  <c r="D50" i="24"/>
  <c r="D52" i="24"/>
  <c r="D54" i="24"/>
  <c r="F81" i="24"/>
  <c r="H81" i="24"/>
  <c r="J81" i="24"/>
  <c r="L81" i="24"/>
  <c r="N81" i="24"/>
  <c r="P81" i="24"/>
  <c r="R81" i="24"/>
  <c r="T81" i="24"/>
  <c r="V81" i="24"/>
  <c r="X81" i="24"/>
  <c r="Z81" i="24"/>
  <c r="AB81" i="24"/>
  <c r="AD81" i="24"/>
  <c r="AF81" i="24"/>
  <c r="AH81" i="24"/>
  <c r="AJ81" i="24"/>
  <c r="AL81" i="24"/>
  <c r="AN81" i="24"/>
  <c r="AP81" i="24"/>
  <c r="AR81" i="24"/>
  <c r="F83" i="24"/>
  <c r="F87" i="24" s="1"/>
  <c r="H83" i="24"/>
  <c r="H87" i="24" s="1"/>
  <c r="J83" i="24"/>
  <c r="J80" i="24" s="1"/>
  <c r="L83" i="24"/>
  <c r="N83" i="24"/>
  <c r="P83" i="24"/>
  <c r="R83" i="24"/>
  <c r="T83" i="24"/>
  <c r="T80" i="24" s="1"/>
  <c r="V83" i="24"/>
  <c r="V80" i="24" s="1"/>
  <c r="V82" i="24" s="1"/>
  <c r="X83" i="24"/>
  <c r="X87" i="24" s="1"/>
  <c r="Z83" i="24"/>
  <c r="Z80" i="24" s="1"/>
  <c r="AB83" i="24"/>
  <c r="AB87" i="24" s="1"/>
  <c r="AD83" i="24"/>
  <c r="AD87" i="24" s="1"/>
  <c r="AF83" i="24"/>
  <c r="AH83" i="24"/>
  <c r="AH80" i="24" s="1"/>
  <c r="AJ83" i="24"/>
  <c r="AJ87" i="24" s="1"/>
  <c r="AL83" i="24"/>
  <c r="AL87" i="24" s="1"/>
  <c r="AN83" i="24"/>
  <c r="AN87" i="24" s="1"/>
  <c r="AP83" i="24"/>
  <c r="AP87" i="24" s="1"/>
  <c r="AR83" i="24"/>
  <c r="AR87" i="24" s="1"/>
  <c r="B6" i="23"/>
  <c r="B13" i="23"/>
  <c r="H17" i="23"/>
  <c r="I17" i="23"/>
  <c r="H20" i="23"/>
  <c r="I20" i="23"/>
  <c r="G23" i="23"/>
  <c r="H23" i="23"/>
  <c r="I23" i="23"/>
  <c r="B33" i="23"/>
  <c r="F35" i="23"/>
  <c r="B41" i="23"/>
  <c r="B51" i="23"/>
  <c r="D53" i="23"/>
  <c r="D57" i="23"/>
  <c r="B58" i="23"/>
  <c r="B59" i="23"/>
  <c r="D60" i="23"/>
  <c r="C83" i="23"/>
  <c r="B84" i="23"/>
  <c r="D86" i="23"/>
  <c r="B91" i="23"/>
  <c r="D93" i="23"/>
  <c r="B102" i="23"/>
  <c r="D104" i="23"/>
  <c r="B106" i="23"/>
  <c r="D108" i="23"/>
  <c r="B5" i="26"/>
  <c r="B6" i="26"/>
  <c r="C8" i="26"/>
  <c r="D66" i="26" s="1"/>
  <c r="C18" i="26"/>
  <c r="D19" i="26"/>
  <c r="F19" i="26"/>
  <c r="G25" i="26"/>
  <c r="H25" i="26"/>
  <c r="I25" i="26"/>
  <c r="G28" i="26"/>
  <c r="H28" i="26"/>
  <c r="I28" i="26"/>
  <c r="G31" i="26"/>
  <c r="H31" i="26"/>
  <c r="I31" i="26"/>
  <c r="B40" i="26"/>
  <c r="D51" i="26"/>
  <c r="E51" i="26" s="1"/>
  <c r="B6" i="16"/>
  <c r="D36" i="16"/>
  <c r="D38" i="16"/>
  <c r="D40" i="16"/>
  <c r="D42" i="16"/>
  <c r="D44" i="16"/>
  <c r="D46" i="16"/>
  <c r="D48" i="16"/>
  <c r="D50" i="16"/>
  <c r="D52" i="16"/>
  <c r="D54" i="16"/>
  <c r="F81" i="16"/>
  <c r="H81" i="16"/>
  <c r="J81" i="16"/>
  <c r="L81" i="16"/>
  <c r="N81" i="16"/>
  <c r="P81" i="16"/>
  <c r="R81" i="16"/>
  <c r="T81" i="16"/>
  <c r="V81" i="16"/>
  <c r="X81" i="16"/>
  <c r="Z81" i="16"/>
  <c r="AB81" i="16"/>
  <c r="AD81" i="16"/>
  <c r="AF81" i="16"/>
  <c r="AH81" i="16"/>
  <c r="AJ81" i="16"/>
  <c r="AL81" i="16"/>
  <c r="AN81" i="16"/>
  <c r="AP81" i="16"/>
  <c r="AR81" i="16"/>
  <c r="AT81" i="16"/>
  <c r="AV81" i="16"/>
  <c r="AX81" i="16"/>
  <c r="AZ81" i="16"/>
  <c r="BB81" i="16"/>
  <c r="BD81" i="16"/>
  <c r="BF81" i="16"/>
  <c r="BH81" i="16"/>
  <c r="BJ81" i="16"/>
  <c r="BL81" i="16"/>
  <c r="BN81" i="16"/>
  <c r="BP81" i="16"/>
  <c r="BR81" i="16"/>
  <c r="BT81" i="16"/>
  <c r="BT82" i="16" s="1"/>
  <c r="BV81" i="16"/>
  <c r="BX81" i="16"/>
  <c r="BZ81" i="16"/>
  <c r="CB81" i="16"/>
  <c r="CD81" i="16"/>
  <c r="CF81" i="16"/>
  <c r="CH81" i="16"/>
  <c r="CJ81" i="16"/>
  <c r="CL81" i="16"/>
  <c r="CL82" i="16" s="1"/>
  <c r="CN81" i="16"/>
  <c r="CP81" i="16"/>
  <c r="CR81" i="16"/>
  <c r="CT81" i="16"/>
  <c r="CV81" i="16"/>
  <c r="CX81" i="16"/>
  <c r="CZ81" i="16"/>
  <c r="DB81" i="16"/>
  <c r="DD81" i="16"/>
  <c r="DF81" i="16"/>
  <c r="DH81" i="16"/>
  <c r="F80" i="16"/>
  <c r="P87" i="16"/>
  <c r="Z87" i="16"/>
  <c r="AX80" i="16"/>
  <c r="AX85" i="16" s="1"/>
  <c r="BT80" i="16"/>
  <c r="BT85" i="16" s="1"/>
  <c r="CJ80" i="16"/>
  <c r="CJ85" i="16" s="1"/>
  <c r="CJ87" i="16"/>
  <c r="CX87" i="16"/>
  <c r="CZ80" i="16"/>
  <c r="CZ85" i="16" s="1"/>
  <c r="B6" i="15"/>
  <c r="B6" i="13"/>
  <c r="E18" i="13"/>
  <c r="E19" i="13"/>
  <c r="E20" i="13"/>
  <c r="E42" i="13" s="1"/>
  <c r="L21" i="13"/>
  <c r="E23" i="13"/>
  <c r="E24" i="13"/>
  <c r="E46" i="13" s="1"/>
  <c r="E25" i="13"/>
  <c r="E47" i="13" s="1"/>
  <c r="B6" i="12"/>
  <c r="E17" i="12"/>
  <c r="G17" i="12"/>
  <c r="E23" i="12"/>
  <c r="E25" i="12"/>
  <c r="G25" i="12"/>
  <c r="B6" i="22"/>
  <c r="B12" i="22"/>
  <c r="B33" i="22"/>
  <c r="C42" i="22"/>
  <c r="D42" i="22"/>
  <c r="E42" i="22"/>
  <c r="F42" i="22"/>
  <c r="H42" i="22"/>
  <c r="K51" i="22"/>
  <c r="B51" i="22" s="1"/>
  <c r="C61" i="22"/>
  <c r="D61" i="22"/>
  <c r="E61" i="22"/>
  <c r="F61" i="22"/>
  <c r="G61" i="22"/>
  <c r="G62" i="22" s="1"/>
  <c r="H61" i="22"/>
  <c r="H62" i="22" s="1"/>
  <c r="H79" i="22" s="1"/>
  <c r="K62" i="22"/>
  <c r="H65" i="22"/>
  <c r="H69" i="22"/>
  <c r="H76" i="22" s="1"/>
  <c r="H80" i="22" s="1"/>
  <c r="B5" i="10"/>
  <c r="B18" i="10"/>
  <c r="N19" i="10"/>
  <c r="G20" i="10"/>
  <c r="H20" i="10"/>
  <c r="I20" i="10"/>
  <c r="J20" i="10"/>
  <c r="K20" i="10"/>
  <c r="L20" i="10"/>
  <c r="M20" i="10"/>
  <c r="E21" i="10"/>
  <c r="F21" i="10"/>
  <c r="N21" i="10" s="1"/>
  <c r="E22" i="10"/>
  <c r="F22" i="10"/>
  <c r="E23" i="10"/>
  <c r="F23" i="10"/>
  <c r="N23" i="10" s="1"/>
  <c r="G25" i="10"/>
  <c r="H25" i="10"/>
  <c r="I25" i="10"/>
  <c r="J25" i="10"/>
  <c r="K25" i="10"/>
  <c r="K67" i="10" s="1"/>
  <c r="K69" i="10" s="1"/>
  <c r="K89" i="10" s="1"/>
  <c r="L25" i="10"/>
  <c r="M25" i="10"/>
  <c r="E26" i="10"/>
  <c r="F26" i="10"/>
  <c r="E28" i="10"/>
  <c r="F28" i="10"/>
  <c r="E29" i="10"/>
  <c r="F29" i="10"/>
  <c r="D29" i="10" s="1"/>
  <c r="E30" i="10"/>
  <c r="D30" i="10" s="1"/>
  <c r="F30" i="10"/>
  <c r="E32" i="10"/>
  <c r="E34" i="10"/>
  <c r="D34" i="10" s="1"/>
  <c r="F34" i="10"/>
  <c r="N34" i="10" s="1"/>
  <c r="L22" i="13" s="1"/>
  <c r="Q53" i="10"/>
  <c r="E54" i="10"/>
  <c r="F54" i="10"/>
  <c r="F55" i="10"/>
  <c r="E55" i="10"/>
  <c r="E56" i="10"/>
  <c r="F56" i="10"/>
  <c r="N56" i="10" s="1"/>
  <c r="E85" i="10"/>
  <c r="F85" i="10"/>
  <c r="D85" i="10" s="1"/>
  <c r="E57" i="10"/>
  <c r="F57" i="10"/>
  <c r="E58" i="10"/>
  <c r="F58" i="10"/>
  <c r="D58" i="10" s="1"/>
  <c r="G71" i="10"/>
  <c r="F73" i="10"/>
  <c r="E73" i="10"/>
  <c r="E74" i="10"/>
  <c r="F74" i="10"/>
  <c r="E75" i="10"/>
  <c r="F75" i="10"/>
  <c r="B5" i="25"/>
  <c r="X5" i="25" s="1"/>
  <c r="B6" i="25"/>
  <c r="X6" i="25" s="1"/>
  <c r="F14" i="25"/>
  <c r="Y16" i="25"/>
  <c r="AA16" i="25"/>
  <c r="B20" i="25"/>
  <c r="G22" i="25"/>
  <c r="H22" i="25"/>
  <c r="I22" i="25"/>
  <c r="J22" i="25"/>
  <c r="K22" i="25"/>
  <c r="L22" i="25"/>
  <c r="M22" i="25"/>
  <c r="N22" i="25"/>
  <c r="X22" i="25"/>
  <c r="E23" i="25"/>
  <c r="E24" i="25"/>
  <c r="E25" i="25"/>
  <c r="G27" i="25"/>
  <c r="H27" i="25"/>
  <c r="I27" i="25"/>
  <c r="J27" i="25"/>
  <c r="K27" i="25"/>
  <c r="L27" i="25"/>
  <c r="M27" i="25"/>
  <c r="N27" i="25"/>
  <c r="E28" i="25"/>
  <c r="E30" i="25"/>
  <c r="E31" i="25"/>
  <c r="X29" i="25"/>
  <c r="X30" i="25"/>
  <c r="E32" i="25"/>
  <c r="D32" i="25" s="1"/>
  <c r="E34" i="25"/>
  <c r="E36" i="25"/>
  <c r="O55" i="25"/>
  <c r="P55" i="25"/>
  <c r="Q55" i="25"/>
  <c r="E56" i="25"/>
  <c r="E67" i="25"/>
  <c r="E57" i="25"/>
  <c r="X45" i="25"/>
  <c r="E58" i="25"/>
  <c r="E87" i="25"/>
  <c r="E59" i="25"/>
  <c r="E60" i="25"/>
  <c r="O64" i="25"/>
  <c r="P64" i="25"/>
  <c r="Q64" i="25"/>
  <c r="E65" i="25"/>
  <c r="E66" i="25"/>
  <c r="E70" i="25"/>
  <c r="G73" i="25"/>
  <c r="L73" i="25"/>
  <c r="O74" i="25"/>
  <c r="P74" i="25"/>
  <c r="P73" i="25" s="1"/>
  <c r="E75" i="25"/>
  <c r="F75" i="25"/>
  <c r="E76" i="25"/>
  <c r="F76" i="25"/>
  <c r="E77" i="25"/>
  <c r="F77" i="25"/>
  <c r="O82" i="25"/>
  <c r="P82" i="25"/>
  <c r="Q82" i="25"/>
  <c r="E83" i="25"/>
  <c r="E82" i="25" s="1"/>
  <c r="E84" i="25"/>
  <c r="D84" i="25" s="1"/>
  <c r="Q92" i="25"/>
  <c r="B6" i="9"/>
  <c r="E18" i="9"/>
  <c r="F20" i="9"/>
  <c r="G20" i="9"/>
  <c r="H20" i="9"/>
  <c r="I20" i="9"/>
  <c r="J20" i="9"/>
  <c r="K20" i="9"/>
  <c r="L20" i="9"/>
  <c r="E35" i="9"/>
  <c r="M38" i="9"/>
  <c r="M37" i="9" s="1"/>
  <c r="O38" i="9"/>
  <c r="O37" i="9" s="1"/>
  <c r="E39" i="9"/>
  <c r="E40" i="9"/>
  <c r="P40" i="9" s="1"/>
  <c r="S40" i="9"/>
  <c r="T40" i="9"/>
  <c r="E41" i="9"/>
  <c r="N41" i="9" s="1"/>
  <c r="S41" i="9"/>
  <c r="T41" i="9"/>
  <c r="E42" i="9"/>
  <c r="N42" i="9" s="1"/>
  <c r="S42" i="9"/>
  <c r="T42" i="9"/>
  <c r="E44" i="9"/>
  <c r="E45" i="9"/>
  <c r="E46" i="9"/>
  <c r="E47" i="9"/>
  <c r="B6" i="8"/>
  <c r="H21" i="8"/>
  <c r="H22" i="8"/>
  <c r="H23" i="8"/>
  <c r="H24" i="8"/>
  <c r="D29" i="8"/>
  <c r="E29" i="8"/>
  <c r="F29" i="8"/>
  <c r="G29" i="8"/>
  <c r="H30" i="8"/>
  <c r="H31" i="8"/>
  <c r="D35" i="8"/>
  <c r="E35" i="8"/>
  <c r="F35" i="8"/>
  <c r="G35" i="8"/>
  <c r="H36" i="8"/>
  <c r="H37" i="8"/>
  <c r="B6" i="7"/>
  <c r="C12" i="7"/>
  <c r="C13" i="7"/>
  <c r="E13" i="7"/>
  <c r="L29" i="7"/>
  <c r="F36" i="7"/>
  <c r="K36" i="7"/>
  <c r="F37" i="7"/>
  <c r="K37" i="7"/>
  <c r="F39" i="7"/>
  <c r="K39" i="7"/>
  <c r="G40" i="7"/>
  <c r="L40" i="7"/>
  <c r="G42" i="7"/>
  <c r="L42" i="7"/>
  <c r="B6" i="6"/>
  <c r="B13" i="6"/>
  <c r="B14" i="6"/>
  <c r="I27" i="6"/>
  <c r="H17" i="7" s="1"/>
  <c r="I28" i="6"/>
  <c r="H18" i="7" s="1"/>
  <c r="I29" i="6"/>
  <c r="H19" i="7" s="1"/>
  <c r="I30" i="6"/>
  <c r="H20" i="7" s="1"/>
  <c r="I31" i="6"/>
  <c r="H21" i="7" s="1"/>
  <c r="I32" i="6"/>
  <c r="I33" i="6"/>
  <c r="I34" i="6"/>
  <c r="I35" i="6"/>
  <c r="H25" i="7" s="1"/>
  <c r="I36" i="6"/>
  <c r="H26" i="7" s="1"/>
  <c r="C37" i="6"/>
  <c r="D37" i="6"/>
  <c r="E37" i="6"/>
  <c r="F37" i="6"/>
  <c r="G37" i="6"/>
  <c r="H37" i="6"/>
  <c r="I39" i="6"/>
  <c r="I17" i="7" s="1"/>
  <c r="I40" i="6"/>
  <c r="I18" i="7" s="1"/>
  <c r="I41" i="6"/>
  <c r="I19" i="7" s="1"/>
  <c r="I42" i="6"/>
  <c r="I20" i="7" s="1"/>
  <c r="I43" i="6"/>
  <c r="I21" i="7" s="1"/>
  <c r="I44" i="6"/>
  <c r="I45" i="6"/>
  <c r="I46" i="6"/>
  <c r="I47" i="6"/>
  <c r="I25" i="7" s="1"/>
  <c r="I48" i="6"/>
  <c r="I26" i="7" s="1"/>
  <c r="C49" i="6"/>
  <c r="D49" i="6"/>
  <c r="E49" i="6"/>
  <c r="F49" i="6"/>
  <c r="G49" i="6"/>
  <c r="H49" i="6"/>
  <c r="I51" i="6"/>
  <c r="J17" i="7" s="1"/>
  <c r="I52" i="6"/>
  <c r="J18" i="7" s="1"/>
  <c r="I53" i="6"/>
  <c r="J19" i="7" s="1"/>
  <c r="I54" i="6"/>
  <c r="J20" i="7" s="1"/>
  <c r="I55" i="6"/>
  <c r="J21" i="7" s="1"/>
  <c r="I56" i="6"/>
  <c r="I57" i="6"/>
  <c r="I58" i="6"/>
  <c r="I59" i="6"/>
  <c r="J25" i="7" s="1"/>
  <c r="I60" i="6"/>
  <c r="J26" i="7" s="1"/>
  <c r="C61" i="6"/>
  <c r="D61" i="6"/>
  <c r="E61" i="6"/>
  <c r="F61" i="6"/>
  <c r="G61" i="6"/>
  <c r="H61" i="6"/>
  <c r="I63" i="6"/>
  <c r="K17" i="7" s="1"/>
  <c r="I64" i="6"/>
  <c r="K18" i="7" s="1"/>
  <c r="I65" i="6"/>
  <c r="K19" i="7" s="1"/>
  <c r="I66" i="6"/>
  <c r="K20" i="7" s="1"/>
  <c r="I67" i="6"/>
  <c r="K21" i="7" s="1"/>
  <c r="I68" i="6"/>
  <c r="I69" i="6"/>
  <c r="I70" i="6"/>
  <c r="I71" i="6"/>
  <c r="K25" i="7" s="1"/>
  <c r="I72" i="6"/>
  <c r="K26" i="7" s="1"/>
  <c r="C73" i="6"/>
  <c r="D73" i="6"/>
  <c r="E73" i="6"/>
  <c r="F73" i="6"/>
  <c r="G73" i="6"/>
  <c r="H73" i="6"/>
  <c r="I75" i="6"/>
  <c r="L17" i="7" s="1"/>
  <c r="I76" i="6"/>
  <c r="L18" i="7" s="1"/>
  <c r="I77" i="6"/>
  <c r="L19" i="7" s="1"/>
  <c r="I78" i="6"/>
  <c r="L20" i="7" s="1"/>
  <c r="I79" i="6"/>
  <c r="L21" i="7" s="1"/>
  <c r="I80" i="6"/>
  <c r="I81" i="6"/>
  <c r="I82" i="6"/>
  <c r="I83" i="6"/>
  <c r="L25" i="7" s="1"/>
  <c r="I84" i="6"/>
  <c r="L26" i="7"/>
  <c r="B100" i="6"/>
  <c r="I100" i="6"/>
  <c r="B102" i="6"/>
  <c r="I102" i="6"/>
  <c r="L105" i="6"/>
  <c r="N105" i="6"/>
  <c r="I110" i="6"/>
  <c r="B6" i="5"/>
  <c r="E14" i="5"/>
  <c r="L15" i="5"/>
  <c r="C17" i="7" s="1"/>
  <c r="BB15" i="5"/>
  <c r="BE15" i="5"/>
  <c r="L16" i="5"/>
  <c r="C18" i="7" s="1"/>
  <c r="BB16" i="5"/>
  <c r="BE16" i="5"/>
  <c r="L17" i="5"/>
  <c r="C19" i="7" s="1"/>
  <c r="BA17" i="5"/>
  <c r="BA18" i="5" s="1"/>
  <c r="BE17" i="5"/>
  <c r="L18" i="5"/>
  <c r="C20" i="7" s="1"/>
  <c r="BE18" i="5"/>
  <c r="L19" i="5"/>
  <c r="C21" i="7" s="1"/>
  <c r="L20" i="5"/>
  <c r="L21" i="5"/>
  <c r="L22" i="5"/>
  <c r="L23" i="5"/>
  <c r="C24" i="7" s="1"/>
  <c r="L24" i="5"/>
  <c r="C25" i="7" s="1"/>
  <c r="AY24" i="5"/>
  <c r="L25" i="5"/>
  <c r="C26" i="7" s="1"/>
  <c r="AY25" i="5"/>
  <c r="AY26" i="5"/>
  <c r="F27" i="5"/>
  <c r="G27" i="5"/>
  <c r="H27" i="5"/>
  <c r="I27" i="5"/>
  <c r="J27" i="5"/>
  <c r="K27" i="5"/>
  <c r="AY27" i="5"/>
  <c r="AY28" i="5"/>
  <c r="L29" i="5"/>
  <c r="D17" i="7" s="1"/>
  <c r="AY29" i="5"/>
  <c r="L30" i="5"/>
  <c r="D18" i="7" s="1"/>
  <c r="AY30" i="5"/>
  <c r="L31" i="5"/>
  <c r="D19" i="7" s="1"/>
  <c r="AY31" i="5"/>
  <c r="L32" i="5"/>
  <c r="D20" i="7" s="1"/>
  <c r="L33" i="5"/>
  <c r="D21" i="7" s="1"/>
  <c r="L34" i="5"/>
  <c r="L35" i="5"/>
  <c r="L36" i="5"/>
  <c r="D23" i="7" s="1"/>
  <c r="L37" i="5"/>
  <c r="D24" i="7" s="1"/>
  <c r="L38" i="5"/>
  <c r="D25" i="7" s="1"/>
  <c r="L39" i="5"/>
  <c r="D26" i="7" s="1"/>
  <c r="F41" i="5"/>
  <c r="G41" i="5"/>
  <c r="H41" i="5"/>
  <c r="I41" i="5"/>
  <c r="J41" i="5"/>
  <c r="K41" i="5"/>
  <c r="L43" i="5"/>
  <c r="L44" i="5"/>
  <c r="E18" i="7"/>
  <c r="L45" i="5"/>
  <c r="E19" i="7" s="1"/>
  <c r="L46" i="5"/>
  <c r="L47" i="5"/>
  <c r="E21" i="7" s="1"/>
  <c r="L48" i="5"/>
  <c r="BB48" i="5"/>
  <c r="L49" i="5"/>
  <c r="L50" i="5"/>
  <c r="L51" i="5"/>
  <c r="E24" i="7" s="1"/>
  <c r="L52" i="5"/>
  <c r="E25" i="7" s="1"/>
  <c r="L53" i="5"/>
  <c r="E26" i="7"/>
  <c r="F55" i="5"/>
  <c r="G55" i="5"/>
  <c r="H55" i="5"/>
  <c r="I55" i="5"/>
  <c r="J55" i="5"/>
  <c r="K55" i="5"/>
  <c r="L57" i="5"/>
  <c r="F17" i="7"/>
  <c r="L58" i="5"/>
  <c r="F18" i="7" s="1"/>
  <c r="L59" i="5"/>
  <c r="F19" i="7" s="1"/>
  <c r="L60" i="5"/>
  <c r="F20" i="7" s="1"/>
  <c r="L61" i="5"/>
  <c r="F21" i="7" s="1"/>
  <c r="L62" i="5"/>
  <c r="L63" i="5"/>
  <c r="L64" i="5"/>
  <c r="L65" i="5"/>
  <c r="F24" i="7" s="1"/>
  <c r="L66" i="5"/>
  <c r="F25" i="7" s="1"/>
  <c r="L67" i="5"/>
  <c r="F26" i="7" s="1"/>
  <c r="F69" i="5"/>
  <c r="G69" i="5"/>
  <c r="H69" i="5"/>
  <c r="I69" i="5"/>
  <c r="J69" i="5"/>
  <c r="K69" i="5"/>
  <c r="AY69" i="5"/>
  <c r="BB69" i="5"/>
  <c r="AY70" i="5"/>
  <c r="BB70" i="5"/>
  <c r="L71" i="5"/>
  <c r="G17" i="7" s="1"/>
  <c r="AZ71" i="5"/>
  <c r="AY71" i="5" s="1"/>
  <c r="BB71" i="5"/>
  <c r="L72" i="5"/>
  <c r="G18" i="7" s="1"/>
  <c r="BA72" i="5"/>
  <c r="BB72" i="5" s="1"/>
  <c r="L73" i="5"/>
  <c r="L74" i="5"/>
  <c r="G20" i="7" s="1"/>
  <c r="L75" i="5"/>
  <c r="G21" i="7" s="1"/>
  <c r="L76" i="5"/>
  <c r="BB76" i="5"/>
  <c r="L77" i="5"/>
  <c r="L78" i="5"/>
  <c r="L79" i="5"/>
  <c r="G24" i="7" s="1"/>
  <c r="L80" i="5"/>
  <c r="G25" i="7" s="1"/>
  <c r="L81" i="5"/>
  <c r="G26" i="7"/>
  <c r="B93" i="5"/>
  <c r="L93" i="5"/>
  <c r="B95" i="5"/>
  <c r="L95" i="5"/>
  <c r="BB122" i="5"/>
  <c r="BB123" i="5"/>
  <c r="BB124" i="5"/>
  <c r="BB125" i="5"/>
  <c r="BB126" i="5"/>
  <c r="BB127" i="5"/>
  <c r="BB128" i="5"/>
  <c r="BB129" i="5"/>
  <c r="BB130" i="5"/>
  <c r="BB131" i="5"/>
  <c r="BB132" i="5"/>
  <c r="BB133" i="5"/>
  <c r="BB134" i="5"/>
  <c r="BB135" i="5"/>
  <c r="BB136" i="5"/>
  <c r="BB137" i="5"/>
  <c r="BB138" i="5"/>
  <c r="BB139" i="5"/>
  <c r="BB140" i="5"/>
  <c r="BB141" i="5"/>
  <c r="BB142" i="5"/>
  <c r="BB143" i="5"/>
  <c r="BB144" i="5"/>
  <c r="BB145" i="5"/>
  <c r="BB146" i="5"/>
  <c r="BB147" i="5"/>
  <c r="BB148" i="5"/>
  <c r="BB149" i="5"/>
  <c r="BB150" i="5"/>
  <c r="BB151" i="5"/>
  <c r="BB152" i="5"/>
  <c r="BB153" i="5"/>
  <c r="BB154" i="5"/>
  <c r="BB155" i="5"/>
  <c r="BB156" i="5"/>
  <c r="BB157" i="5"/>
  <c r="BB158" i="5"/>
  <c r="BB159" i="5"/>
  <c r="BB160" i="5"/>
  <c r="BB161" i="5"/>
  <c r="BB162" i="5"/>
  <c r="BB163" i="5"/>
  <c r="BB164" i="5"/>
  <c r="BB165" i="5"/>
  <c r="BB166" i="5"/>
  <c r="BB167" i="5"/>
  <c r="BB168" i="5"/>
  <c r="BB169" i="5"/>
  <c r="BB170" i="5"/>
  <c r="BB171" i="5"/>
  <c r="BB172" i="5"/>
  <c r="BB173" i="5"/>
  <c r="BB174" i="5"/>
  <c r="BB175" i="5"/>
  <c r="BB176" i="5"/>
  <c r="BB177" i="5"/>
  <c r="BB178" i="5"/>
  <c r="BB179" i="5"/>
  <c r="BB180" i="5"/>
  <c r="BB181" i="5"/>
  <c r="BB182" i="5"/>
  <c r="BB183" i="5"/>
  <c r="BB184" i="5"/>
  <c r="BB185" i="5"/>
  <c r="BB186" i="5"/>
  <c r="BB187" i="5"/>
  <c r="BB188" i="5"/>
  <c r="BB189" i="5"/>
  <c r="BB190" i="5"/>
  <c r="BB191" i="5"/>
  <c r="BB192" i="5"/>
  <c r="BB193" i="5"/>
  <c r="BB194" i="5"/>
  <c r="BB195" i="5"/>
  <c r="BB196" i="5"/>
  <c r="BB197" i="5"/>
  <c r="BB198" i="5"/>
  <c r="BB199" i="5"/>
  <c r="BB200" i="5"/>
  <c r="BB201" i="5"/>
  <c r="BB202" i="5"/>
  <c r="BB203" i="5"/>
  <c r="BB204" i="5"/>
  <c r="BB205" i="5"/>
  <c r="BB206" i="5"/>
  <c r="BB207" i="5"/>
  <c r="BB208" i="5"/>
  <c r="BB209" i="5"/>
  <c r="BB210" i="5"/>
  <c r="BB211" i="5"/>
  <c r="BB212" i="5"/>
  <c r="BB213" i="5"/>
  <c r="BB214" i="5"/>
  <c r="B6" i="4"/>
  <c r="B51" i="4"/>
  <c r="B53" i="4"/>
  <c r="B7" i="3"/>
  <c r="K18" i="3"/>
  <c r="G34" i="3"/>
  <c r="C35" i="3" s="1"/>
  <c r="F28" i="2"/>
  <c r="F29" i="2"/>
  <c r="H29" i="2"/>
  <c r="P49" i="2"/>
  <c r="C6" i="1"/>
  <c r="C8" i="1"/>
  <c r="CX80" i="16"/>
  <c r="CX85" i="16" s="1"/>
  <c r="H71" i="10"/>
  <c r="F26" i="13" s="1"/>
  <c r="F27" i="13" s="1"/>
  <c r="F28" i="13" s="1"/>
  <c r="F31" i="13" s="1"/>
  <c r="Q36" i="10"/>
  <c r="BV80" i="16"/>
  <c r="BV82" i="16" s="1"/>
  <c r="BV87" i="16"/>
  <c r="AX87" i="16"/>
  <c r="J80" i="16"/>
  <c r="J85" i="16" s="1"/>
  <c r="CH87" i="16"/>
  <c r="I71" i="10"/>
  <c r="G26" i="13" s="1"/>
  <c r="U34" i="12"/>
  <c r="AF80" i="16"/>
  <c r="AF85" i="16" s="1"/>
  <c r="CL87" i="16"/>
  <c r="CL85" i="16"/>
  <c r="AB80" i="16"/>
  <c r="AB85" i="16" s="1"/>
  <c r="N80" i="16"/>
  <c r="N85" i="16" s="1"/>
  <c r="N87" i="16"/>
  <c r="BN87" i="16"/>
  <c r="P80" i="16"/>
  <c r="D45" i="10"/>
  <c r="M54" i="5"/>
  <c r="AB233" i="20"/>
  <c r="AB206" i="20"/>
  <c r="E27" i="7"/>
  <c r="C27" i="7"/>
  <c r="M26" i="5"/>
  <c r="DB87" i="16"/>
  <c r="DB80" i="16"/>
  <c r="DB82" i="16" s="1"/>
  <c r="BJ80" i="16"/>
  <c r="BJ85" i="16" s="1"/>
  <c r="BJ87" i="16"/>
  <c r="U33" i="30"/>
  <c r="H32" i="30"/>
  <c r="L33" i="30"/>
  <c r="S33" i="30"/>
  <c r="Z25" i="25"/>
  <c r="Z29" i="25"/>
  <c r="Z30" i="25" s="1"/>
  <c r="X52" i="25"/>
  <c r="BL87" i="16"/>
  <c r="L80" i="16"/>
  <c r="L85" i="16" s="1"/>
  <c r="B2" i="29"/>
  <c r="F32" i="10"/>
  <c r="F37" i="10"/>
  <c r="D37" i="10" s="1"/>
  <c r="D27" i="10"/>
  <c r="K36" i="10"/>
  <c r="Y32" i="30"/>
  <c r="Z33" i="30"/>
  <c r="E33" i="30"/>
  <c r="AG33" i="30"/>
  <c r="J32" i="30"/>
  <c r="AH32" i="30"/>
  <c r="R32" i="30"/>
  <c r="O33" i="30"/>
  <c r="AE33" i="30"/>
  <c r="AA33" i="30"/>
  <c r="I99" i="20"/>
  <c r="I75" i="20"/>
  <c r="I106" i="20"/>
  <c r="I112" i="20"/>
  <c r="I68" i="20"/>
  <c r="I65" i="20"/>
  <c r="H45" i="30"/>
  <c r="I32" i="30"/>
  <c r="F32" i="30"/>
  <c r="I113" i="20"/>
  <c r="I102" i="20"/>
  <c r="I104" i="20"/>
  <c r="I108" i="20"/>
  <c r="D99" i="6"/>
  <c r="D107" i="6" s="1"/>
  <c r="X45" i="30"/>
  <c r="B58" i="26"/>
  <c r="J87" i="24"/>
  <c r="B2" i="30"/>
  <c r="I7" i="20"/>
  <c r="I9" i="20"/>
  <c r="M7" i="20" s="1"/>
  <c r="I13" i="20"/>
  <c r="M9" i="20" s="1"/>
  <c r="D29" i="31"/>
  <c r="AC45" i="30"/>
  <c r="E17" i="7"/>
  <c r="I103" i="20"/>
  <c r="O45" i="30"/>
  <c r="P42" i="9"/>
  <c r="P87" i="24"/>
  <c r="P80" i="24"/>
  <c r="H66" i="26"/>
  <c r="V34" i="12"/>
  <c r="AP80" i="24"/>
  <c r="AP82" i="24" s="1"/>
  <c r="H23" i="7"/>
  <c r="P41" i="9"/>
  <c r="Y60" i="25"/>
  <c r="I11" i="20"/>
  <c r="I10" i="20" s="1"/>
  <c r="I5" i="20"/>
  <c r="M5" i="20" s="1"/>
  <c r="E45" i="30"/>
  <c r="E42" i="30"/>
  <c r="Q45" i="30"/>
  <c r="I82" i="20"/>
  <c r="K11" i="5"/>
  <c r="F28" i="23"/>
  <c r="I28" i="23" s="1"/>
  <c r="I25" i="23"/>
  <c r="I24" i="23"/>
  <c r="I27" i="23"/>
  <c r="N60" i="10"/>
  <c r="D59" i="10"/>
  <c r="D36" i="26"/>
  <c r="D38" i="26" s="1"/>
  <c r="I33" i="26"/>
  <c r="C36" i="26"/>
  <c r="I34" i="26"/>
  <c r="F21" i="26"/>
  <c r="F36" i="26"/>
  <c r="BD80" i="16"/>
  <c r="BD85" i="16" s="1"/>
  <c r="AH87" i="16"/>
  <c r="R80" i="16"/>
  <c r="R85" i="16" s="1"/>
  <c r="AH82" i="16"/>
  <c r="CH82" i="16"/>
  <c r="CH85" i="16"/>
  <c r="AL85" i="16"/>
  <c r="BN85" i="16"/>
  <c r="BN82" i="16"/>
  <c r="AV87" i="16"/>
  <c r="CB87" i="16"/>
  <c r="AL87" i="16"/>
  <c r="H80" i="16"/>
  <c r="H82" i="16" s="1"/>
  <c r="I32" i="26"/>
  <c r="I110" i="20"/>
  <c r="J27" i="13"/>
  <c r="J28" i="13" s="1"/>
  <c r="J31" i="13" s="1"/>
  <c r="J32" i="13" s="1"/>
  <c r="J54" i="13" s="1"/>
  <c r="AB63" i="25"/>
  <c r="AC63" i="25" s="1"/>
  <c r="AE63" i="25" s="1"/>
  <c r="N64" i="10"/>
  <c r="N39" i="10"/>
  <c r="D58" i="25"/>
  <c r="I38" i="25"/>
  <c r="N59" i="10"/>
  <c r="N48" i="10"/>
  <c r="N30" i="10"/>
  <c r="J38" i="25"/>
  <c r="T32" i="25"/>
  <c r="N41" i="10"/>
  <c r="G38" i="25"/>
  <c r="N43" i="10"/>
  <c r="D51" i="25"/>
  <c r="N38" i="10"/>
  <c r="N82" i="10"/>
  <c r="Z22" i="25"/>
  <c r="Z23" i="25" s="1"/>
  <c r="AD60" i="25"/>
  <c r="Z60" i="25"/>
  <c r="AF60" i="25"/>
  <c r="D50" i="10"/>
  <c r="N50" i="10"/>
  <c r="H36" i="10"/>
  <c r="D26" i="10"/>
  <c r="N46" i="10"/>
  <c r="H38" i="25"/>
  <c r="H103" i="6"/>
  <c r="F103" i="6"/>
  <c r="E41" i="13"/>
  <c r="D54" i="10"/>
  <c r="E40" i="13"/>
  <c r="R87" i="24"/>
  <c r="R80" i="24"/>
  <c r="R82" i="24" s="1"/>
  <c r="F48" i="13"/>
  <c r="G19" i="7"/>
  <c r="D23" i="25"/>
  <c r="AD80" i="24"/>
  <c r="B2" i="18"/>
  <c r="B2" i="24"/>
  <c r="D75" i="10"/>
  <c r="AH85" i="33"/>
  <c r="AH82" i="33"/>
  <c r="E45" i="13"/>
  <c r="CH85" i="33"/>
  <c r="CH82" i="33"/>
  <c r="X85" i="33"/>
  <c r="X82" i="33"/>
  <c r="BZ85" i="33"/>
  <c r="I81" i="20"/>
  <c r="E51" i="13"/>
  <c r="I96" i="20"/>
  <c r="I97" i="20"/>
  <c r="I101" i="20"/>
  <c r="B2" i="14"/>
  <c r="B2" i="33"/>
  <c r="B2" i="34"/>
  <c r="B2" i="32"/>
  <c r="E52" i="13"/>
  <c r="BD82" i="33"/>
  <c r="I98" i="20"/>
  <c r="B2" i="16"/>
  <c r="B2" i="9"/>
  <c r="J43" i="13"/>
  <c r="F87" i="33"/>
  <c r="N87" i="33"/>
  <c r="V87" i="33"/>
  <c r="AT87" i="33"/>
  <c r="BB87" i="33"/>
  <c r="BZ87" i="33"/>
  <c r="CH87" i="33"/>
  <c r="H43" i="13"/>
  <c r="X87" i="33"/>
  <c r="BD87" i="33"/>
  <c r="BL87" i="33"/>
  <c r="BT87" i="33"/>
  <c r="X80" i="34"/>
  <c r="X82" i="34" s="1"/>
  <c r="AH80" i="34"/>
  <c r="J53" i="13"/>
  <c r="B41" i="19"/>
  <c r="D82" i="10"/>
  <c r="F47" i="10"/>
  <c r="D47" i="10" s="1"/>
  <c r="N51" i="10"/>
  <c r="F49" i="25"/>
  <c r="D49" i="25" s="1"/>
  <c r="F39" i="25"/>
  <c r="R39" i="9"/>
  <c r="J66" i="26"/>
  <c r="C8" i="31"/>
  <c r="C66" i="26"/>
  <c r="AA30" i="25" l="1"/>
  <c r="R37" i="25"/>
  <c r="I77" i="20"/>
  <c r="H67" i="10"/>
  <c r="H69" i="10" s="1"/>
  <c r="H89" i="10" s="1"/>
  <c r="BA73" i="5"/>
  <c r="I115" i="20"/>
  <c r="I111" i="20"/>
  <c r="I79" i="20"/>
  <c r="I78" i="20"/>
  <c r="F80" i="24"/>
  <c r="F82" i="24" s="1"/>
  <c r="F96" i="5"/>
  <c r="N58" i="10"/>
  <c r="AB80" i="24"/>
  <c r="AB82" i="24" s="1"/>
  <c r="I109" i="20"/>
  <c r="I114" i="20"/>
  <c r="I107" i="20"/>
  <c r="I80" i="20"/>
  <c r="D76" i="25"/>
  <c r="N54" i="10"/>
  <c r="D22" i="10"/>
  <c r="F82" i="16"/>
  <c r="N38" i="25"/>
  <c r="N45" i="10"/>
  <c r="L38" i="25"/>
  <c r="J36" i="10"/>
  <c r="D49" i="10"/>
  <c r="G36" i="10"/>
  <c r="D75" i="25"/>
  <c r="G24" i="23"/>
  <c r="G28" i="23" s="1"/>
  <c r="F80" i="10"/>
  <c r="P67" i="10"/>
  <c r="P69" i="10" s="1"/>
  <c r="P77" i="10" s="1"/>
  <c r="BL82" i="33"/>
  <c r="C62" i="22"/>
  <c r="E21" i="13"/>
  <c r="E43" i="13" s="1"/>
  <c r="H26" i="23"/>
  <c r="H27" i="23"/>
  <c r="J96" i="5"/>
  <c r="J100" i="5"/>
  <c r="G27" i="7"/>
  <c r="I96" i="5"/>
  <c r="I100" i="5"/>
  <c r="G96" i="5"/>
  <c r="G100" i="5"/>
  <c r="H96" i="5"/>
  <c r="H100" i="5"/>
  <c r="D27" i="7"/>
  <c r="I36" i="26"/>
  <c r="F85" i="16"/>
  <c r="L87" i="5"/>
  <c r="O100" i="5"/>
  <c r="M38" i="25"/>
  <c r="G103" i="6"/>
  <c r="G107" i="6"/>
  <c r="E103" i="6"/>
  <c r="E107" i="6"/>
  <c r="J50" i="13"/>
  <c r="AD82" i="24"/>
  <c r="CV80" i="16"/>
  <c r="CV82" i="16" s="1"/>
  <c r="L23" i="7"/>
  <c r="L28" i="7" s="1"/>
  <c r="T82" i="24"/>
  <c r="F74" i="25"/>
  <c r="F73" i="25" s="1"/>
  <c r="E23" i="7"/>
  <c r="D36" i="25"/>
  <c r="AH82" i="24"/>
  <c r="N81" i="10"/>
  <c r="D68" i="10"/>
  <c r="Q42" i="30"/>
  <c r="N33" i="30"/>
  <c r="H28" i="23"/>
  <c r="F17" i="16"/>
  <c r="F33" i="13" s="1"/>
  <c r="C29" i="31"/>
  <c r="M68" i="5"/>
  <c r="P82" i="16"/>
  <c r="T80" i="16"/>
  <c r="T85" i="16" s="1"/>
  <c r="G32" i="26"/>
  <c r="G36" i="26" s="1"/>
  <c r="J37" i="9"/>
  <c r="K34" i="25" s="1"/>
  <c r="I37" i="6"/>
  <c r="H39" i="8"/>
  <c r="D40" i="8" s="1"/>
  <c r="E43" i="9"/>
  <c r="M49" i="9"/>
  <c r="E74" i="25"/>
  <c r="E55" i="25"/>
  <c r="N74" i="10"/>
  <c r="H32" i="26"/>
  <c r="E22" i="13"/>
  <c r="E44" i="13" s="1"/>
  <c r="AB33" i="30"/>
  <c r="F62" i="22"/>
  <c r="F37" i="9"/>
  <c r="G34" i="25" s="1"/>
  <c r="G69" i="25" s="1"/>
  <c r="G71" i="25" s="1"/>
  <c r="G79" i="25" s="1"/>
  <c r="D81" i="10"/>
  <c r="G33" i="30"/>
  <c r="E49" i="31"/>
  <c r="Z42" i="30"/>
  <c r="AA42" i="30"/>
  <c r="L42" i="30"/>
  <c r="S45" i="30"/>
  <c r="S42" i="30"/>
  <c r="U45" i="30"/>
  <c r="U42" i="30"/>
  <c r="X42" i="30"/>
  <c r="AG42" i="30"/>
  <c r="AE42" i="30"/>
  <c r="O42" i="30"/>
  <c r="V33" i="30"/>
  <c r="M33" i="30"/>
  <c r="AC33" i="30"/>
  <c r="R42" i="30"/>
  <c r="AR80" i="24"/>
  <c r="AR82" i="24" s="1"/>
  <c r="V87" i="24"/>
  <c r="AJ80" i="24"/>
  <c r="AJ82" i="24" s="1"/>
  <c r="P82" i="24"/>
  <c r="AL80" i="24"/>
  <c r="AL82" i="24" s="1"/>
  <c r="AN80" i="24"/>
  <c r="AN82" i="24" s="1"/>
  <c r="Z87" i="24"/>
  <c r="X80" i="24"/>
  <c r="X82" i="24" s="1"/>
  <c r="R80" i="34"/>
  <c r="R82" i="34" s="1"/>
  <c r="N87" i="34"/>
  <c r="AH82" i="34"/>
  <c r="V87" i="34"/>
  <c r="L80" i="34"/>
  <c r="L82" i="34" s="1"/>
  <c r="AN80" i="34"/>
  <c r="AN82" i="34" s="1"/>
  <c r="AJ80" i="34"/>
  <c r="AJ82" i="34" s="1"/>
  <c r="AF87" i="34"/>
  <c r="AD87" i="34"/>
  <c r="AB80" i="34"/>
  <c r="AB82" i="34" s="1"/>
  <c r="Z80" i="34"/>
  <c r="Z82" i="34" s="1"/>
  <c r="H80" i="34"/>
  <c r="H82" i="34" s="1"/>
  <c r="AF42" i="30"/>
  <c r="AF45" i="30"/>
  <c r="BX85" i="16"/>
  <c r="BX82" i="16"/>
  <c r="D62" i="10"/>
  <c r="W42" i="30"/>
  <c r="W45" i="30"/>
  <c r="AB45" i="30"/>
  <c r="AB42" i="30"/>
  <c r="L67" i="10"/>
  <c r="L69" i="10" s="1"/>
  <c r="L89" i="10" s="1"/>
  <c r="G42" i="30"/>
  <c r="F62" i="10"/>
  <c r="D39" i="25"/>
  <c r="L41" i="5"/>
  <c r="F55" i="25"/>
  <c r="D47" i="25"/>
  <c r="C31" i="30"/>
  <c r="K33" i="30"/>
  <c r="E72" i="10"/>
  <c r="F23" i="7"/>
  <c r="F28" i="7" s="1"/>
  <c r="E80" i="10"/>
  <c r="M73" i="25"/>
  <c r="AD32" i="30"/>
  <c r="K43" i="13"/>
  <c r="L87" i="16"/>
  <c r="E20" i="9"/>
  <c r="E19" i="9" s="1"/>
  <c r="T82" i="16"/>
  <c r="E20" i="31"/>
  <c r="N82" i="16"/>
  <c r="AF82" i="16"/>
  <c r="F44" i="25"/>
  <c r="D44" i="25" s="1"/>
  <c r="F42" i="10"/>
  <c r="D42" i="10" s="1"/>
  <c r="H82" i="22"/>
  <c r="O73" i="25"/>
  <c r="W33" i="30"/>
  <c r="E36" i="10"/>
  <c r="T87" i="24"/>
  <c r="N47" i="10"/>
  <c r="N69" i="25"/>
  <c r="N71" i="25" s="1"/>
  <c r="N79" i="25" s="1"/>
  <c r="K27" i="13"/>
  <c r="K49" i="13" s="1"/>
  <c r="Q33" i="30"/>
  <c r="D31" i="25"/>
  <c r="F80" i="34"/>
  <c r="F82" i="34" s="1"/>
  <c r="AR80" i="16"/>
  <c r="AR82" i="16" s="1"/>
  <c r="D80" i="10"/>
  <c r="I27" i="13"/>
  <c r="I49" i="13" s="1"/>
  <c r="BB17" i="5"/>
  <c r="E29" i="31"/>
  <c r="K42" i="30"/>
  <c r="BX87" i="16"/>
  <c r="D62" i="22"/>
  <c r="L62" i="22" s="1"/>
  <c r="F72" i="10"/>
  <c r="D72" i="10" s="1"/>
  <c r="T80" i="34"/>
  <c r="T82" i="34" s="1"/>
  <c r="I14" i="20"/>
  <c r="D36" i="10"/>
  <c r="BH80" i="16"/>
  <c r="BH85" i="16" s="1"/>
  <c r="N44" i="10"/>
  <c r="D32" i="10"/>
  <c r="F25" i="10"/>
  <c r="AC42" i="30"/>
  <c r="BT82" i="33"/>
  <c r="K96" i="5"/>
  <c r="L92" i="5"/>
  <c r="F53" i="10"/>
  <c r="I42" i="30"/>
  <c r="I45" i="30"/>
  <c r="E20" i="10"/>
  <c r="F38" i="25"/>
  <c r="S42" i="25" s="1"/>
  <c r="N40" i="9"/>
  <c r="AZ72" i="5"/>
  <c r="P39" i="9"/>
  <c r="T38" i="9" s="1"/>
  <c r="N39" i="9"/>
  <c r="S38" i="9" s="1"/>
  <c r="E64" i="25"/>
  <c r="K37" i="9"/>
  <c r="L34" i="25" s="1"/>
  <c r="D87" i="25"/>
  <c r="N85" i="10"/>
  <c r="D30" i="25"/>
  <c r="G48" i="13"/>
  <c r="G27" i="13"/>
  <c r="G49" i="13" s="1"/>
  <c r="H80" i="24"/>
  <c r="H82" i="24" s="1"/>
  <c r="F27" i="25"/>
  <c r="E38" i="9"/>
  <c r="N27" i="10"/>
  <c r="F82" i="25"/>
  <c r="D21" i="10"/>
  <c r="AH87" i="24"/>
  <c r="I85" i="6"/>
  <c r="AF87" i="24"/>
  <c r="AF80" i="24"/>
  <c r="AF82" i="24" s="1"/>
  <c r="I70" i="20"/>
  <c r="I69" i="20"/>
  <c r="I72" i="20"/>
  <c r="I71" i="20"/>
  <c r="I73" i="20"/>
  <c r="I67" i="20"/>
  <c r="I66" i="20"/>
  <c r="I64" i="20"/>
  <c r="I63" i="20"/>
  <c r="N68" i="10"/>
  <c r="N72" i="10" s="1"/>
  <c r="D70" i="25"/>
  <c r="N57" i="10"/>
  <c r="D57" i="10"/>
  <c r="I87" i="20"/>
  <c r="I90" i="20"/>
  <c r="D67" i="25"/>
  <c r="N65" i="10"/>
  <c r="L69" i="5"/>
  <c r="D83" i="25"/>
  <c r="D82" i="25" s="1"/>
  <c r="F64" i="25"/>
  <c r="F36" i="10"/>
  <c r="S40" i="10" s="1"/>
  <c r="Z26" i="25"/>
  <c r="Z27" i="25" s="1"/>
  <c r="I28" i="13"/>
  <c r="I50" i="13" s="1"/>
  <c r="D56" i="10"/>
  <c r="D55" i="10"/>
  <c r="I12" i="20"/>
  <c r="D55" i="25"/>
  <c r="D28" i="7"/>
  <c r="I23" i="7"/>
  <c r="I28" i="7" s="1"/>
  <c r="O69" i="25"/>
  <c r="O71" i="25" s="1"/>
  <c r="O91" i="25" s="1"/>
  <c r="N55" i="10"/>
  <c r="E25" i="10"/>
  <c r="J67" i="10"/>
  <c r="J69" i="10" s="1"/>
  <c r="J89" i="10" s="1"/>
  <c r="I100" i="20"/>
  <c r="I95" i="20"/>
  <c r="O67" i="10"/>
  <c r="O69" i="10" s="1"/>
  <c r="AL82" i="16"/>
  <c r="AT82" i="16"/>
  <c r="CP82" i="16"/>
  <c r="K38" i="25"/>
  <c r="M36" i="10"/>
  <c r="M67" i="10" s="1"/>
  <c r="M69" i="10" s="1"/>
  <c r="P42" i="30"/>
  <c r="V82" i="34"/>
  <c r="AF82" i="34"/>
  <c r="Q67" i="10"/>
  <c r="Q69" i="10" s="1"/>
  <c r="Q77" i="10" s="1"/>
  <c r="I73" i="6"/>
  <c r="J23" i="7"/>
  <c r="J28" i="7" s="1"/>
  <c r="I37" i="9"/>
  <c r="J34" i="25" s="1"/>
  <c r="J69" i="25" s="1"/>
  <c r="J71" i="25" s="1"/>
  <c r="G37" i="9"/>
  <c r="H34" i="25" s="1"/>
  <c r="H69" i="25" s="1"/>
  <c r="H71" i="25" s="1"/>
  <c r="G67" i="10"/>
  <c r="G69" i="10" s="1"/>
  <c r="H42" i="30"/>
  <c r="F11" i="23"/>
  <c r="V42" i="30"/>
  <c r="J42" i="30"/>
  <c r="CD82" i="16"/>
  <c r="N83" i="10"/>
  <c r="N80" i="10" s="1"/>
  <c r="BB82" i="33"/>
  <c r="BZ82" i="33"/>
  <c r="AP80" i="34"/>
  <c r="AP82" i="34" s="1"/>
  <c r="I49" i="6"/>
  <c r="P69" i="25"/>
  <c r="P71" i="25" s="1"/>
  <c r="N29" i="10"/>
  <c r="H37" i="9"/>
  <c r="I34" i="25" s="1"/>
  <c r="I69" i="25" s="1"/>
  <c r="I71" i="25" s="1"/>
  <c r="F22" i="25"/>
  <c r="AA25" i="25" s="1"/>
  <c r="E62" i="10"/>
  <c r="D37" i="30"/>
  <c r="Y42" i="30"/>
  <c r="AJ82" i="16"/>
  <c r="AH87" i="33"/>
  <c r="N82" i="34"/>
  <c r="AD82" i="34"/>
  <c r="DB82" i="33"/>
  <c r="CV87" i="33"/>
  <c r="DH87" i="33"/>
  <c r="DF80" i="33"/>
  <c r="DD87" i="33"/>
  <c r="CP80" i="33"/>
  <c r="CJ87" i="33"/>
  <c r="DH82" i="33"/>
  <c r="DB87" i="33"/>
  <c r="CZ82" i="33"/>
  <c r="CZ85" i="33"/>
  <c r="CZ87" i="33"/>
  <c r="CX80" i="33"/>
  <c r="CR80" i="33"/>
  <c r="CN85" i="33"/>
  <c r="CN82" i="33"/>
  <c r="CN87" i="33"/>
  <c r="CH17" i="33"/>
  <c r="CJ85" i="33"/>
  <c r="CJ82" i="33"/>
  <c r="CF87" i="33"/>
  <c r="CB80" i="33"/>
  <c r="BX80" i="33"/>
  <c r="BP80" i="33"/>
  <c r="BP82" i="33" s="1"/>
  <c r="BH80" i="33"/>
  <c r="BH85" i="33" s="1"/>
  <c r="BN80" i="33"/>
  <c r="BN85" i="33" s="1"/>
  <c r="BF80" i="33"/>
  <c r="BF85" i="33" s="1"/>
  <c r="BJ80" i="33"/>
  <c r="AZ80" i="33"/>
  <c r="AP87" i="33"/>
  <c r="AJ80" i="33"/>
  <c r="AJ82" i="33" s="1"/>
  <c r="AL80" i="33"/>
  <c r="AT82" i="33"/>
  <c r="AT85" i="33"/>
  <c r="AR80" i="33"/>
  <c r="AP82" i="33"/>
  <c r="AP85" i="33"/>
  <c r="AF87" i="33"/>
  <c r="AF82" i="33"/>
  <c r="AD80" i="33"/>
  <c r="AD85" i="33" s="1"/>
  <c r="AB80" i="33"/>
  <c r="Z80" i="33"/>
  <c r="V82" i="33"/>
  <c r="V85" i="33"/>
  <c r="R80" i="33"/>
  <c r="N82" i="33"/>
  <c r="N85" i="33"/>
  <c r="L80" i="33"/>
  <c r="J85" i="33"/>
  <c r="J82" i="33"/>
  <c r="J87" i="33"/>
  <c r="H87" i="33"/>
  <c r="DB85" i="16"/>
  <c r="CZ82" i="16"/>
  <c r="CT80" i="16"/>
  <c r="CT85" i="16" s="1"/>
  <c r="CN80" i="16"/>
  <c r="CN82" i="16" s="1"/>
  <c r="CP87" i="16"/>
  <c r="CP85" i="16"/>
  <c r="CJ82" i="16"/>
  <c r="DH87" i="16"/>
  <c r="DH82" i="16"/>
  <c r="DD87" i="16"/>
  <c r="DF80" i="16"/>
  <c r="DD85" i="16"/>
  <c r="DD82" i="16"/>
  <c r="CX82" i="16"/>
  <c r="CH17" i="16"/>
  <c r="K33" i="13" s="1"/>
  <c r="CV85" i="16"/>
  <c r="CR87" i="16"/>
  <c r="CR80" i="16"/>
  <c r="CF82" i="16"/>
  <c r="CF87" i="16"/>
  <c r="CD87" i="16"/>
  <c r="CD85" i="16"/>
  <c r="BV85" i="16"/>
  <c r="CB85" i="16"/>
  <c r="CB82" i="16"/>
  <c r="AV82" i="16"/>
  <c r="AV85" i="16"/>
  <c r="BR80" i="16"/>
  <c r="BR85" i="16" s="1"/>
  <c r="AZ80" i="16"/>
  <c r="AZ82" i="16" s="1"/>
  <c r="BP82" i="16"/>
  <c r="BP87" i="16"/>
  <c r="BJ82" i="16"/>
  <c r="AV17" i="16"/>
  <c r="I33" i="13" s="1"/>
  <c r="BB80" i="16"/>
  <c r="AX82" i="16"/>
  <c r="AT87" i="16"/>
  <c r="AT85" i="16"/>
  <c r="AJ87" i="16"/>
  <c r="AJ85" i="16"/>
  <c r="AN87" i="16"/>
  <c r="AH17" i="16"/>
  <c r="H33" i="13" s="1"/>
  <c r="AP80" i="16"/>
  <c r="AR85" i="16"/>
  <c r="AN82" i="16"/>
  <c r="X80" i="16"/>
  <c r="X85" i="16" s="1"/>
  <c r="T17" i="16"/>
  <c r="G33" i="13" s="1"/>
  <c r="AB82" i="16"/>
  <c r="Z82" i="16"/>
  <c r="H85" i="16"/>
  <c r="R82" i="16"/>
  <c r="P85" i="16"/>
  <c r="L82" i="16"/>
  <c r="J82" i="16"/>
  <c r="E62" i="22"/>
  <c r="I86" i="20"/>
  <c r="I89" i="20"/>
  <c r="I93" i="20"/>
  <c r="M10" i="20"/>
  <c r="I88" i="20"/>
  <c r="I85" i="20"/>
  <c r="F53" i="13"/>
  <c r="F32" i="13"/>
  <c r="D74" i="10"/>
  <c r="E71" i="10"/>
  <c r="N91" i="25"/>
  <c r="N92" i="25" s="1"/>
  <c r="AD45" i="30"/>
  <c r="AD42" i="30"/>
  <c r="L83" i="5"/>
  <c r="G23" i="7"/>
  <c r="I61" i="6"/>
  <c r="N28" i="10"/>
  <c r="D28" i="10"/>
  <c r="Z82" i="24"/>
  <c r="D83" i="24"/>
  <c r="D36" i="23" s="1"/>
  <c r="L80" i="24"/>
  <c r="L82" i="24" s="1"/>
  <c r="J71" i="10"/>
  <c r="F45" i="30"/>
  <c r="F42" i="30"/>
  <c r="N45" i="30"/>
  <c r="N42" i="30"/>
  <c r="BA19" i="5"/>
  <c r="BB18" i="5"/>
  <c r="N80" i="24"/>
  <c r="N82" i="24" s="1"/>
  <c r="N87" i="24"/>
  <c r="T45" i="30"/>
  <c r="T42" i="30"/>
  <c r="BZ80" i="16"/>
  <c r="BT17" i="16"/>
  <c r="J33" i="13" s="1"/>
  <c r="J34" i="13" s="1"/>
  <c r="D83" i="16"/>
  <c r="CT80" i="33"/>
  <c r="CT87" i="33"/>
  <c r="DD85" i="33"/>
  <c r="DD82" i="33"/>
  <c r="T17" i="33"/>
  <c r="BB85" i="33"/>
  <c r="BL82" i="16"/>
  <c r="D103" i="6"/>
  <c r="C23" i="7"/>
  <c r="C28" i="7" s="1"/>
  <c r="H28" i="7"/>
  <c r="E53" i="10"/>
  <c r="N40" i="10"/>
  <c r="N37" i="10" s="1"/>
  <c r="D42" i="25"/>
  <c r="P89" i="10"/>
  <c r="E21" i="26"/>
  <c r="H21" i="26" s="1"/>
  <c r="H35" i="26"/>
  <c r="E36" i="26"/>
  <c r="H36" i="26" s="1"/>
  <c r="H33" i="26"/>
  <c r="H34" i="26"/>
  <c r="H25" i="23"/>
  <c r="H24" i="23"/>
  <c r="E20" i="7"/>
  <c r="E28" i="7" s="1"/>
  <c r="L55" i="5"/>
  <c r="M8" i="20"/>
  <c r="C41" i="30"/>
  <c r="C103" i="6"/>
  <c r="I99" i="6"/>
  <c r="I103" i="6" s="1"/>
  <c r="BR82" i="16"/>
  <c r="D24" i="25"/>
  <c r="N22" i="10"/>
  <c r="N20" i="10" s="1"/>
  <c r="E39" i="25"/>
  <c r="Q38" i="25"/>
  <c r="E27" i="25"/>
  <c r="D29" i="25"/>
  <c r="BB73" i="5"/>
  <c r="BA74" i="5"/>
  <c r="K77" i="10"/>
  <c r="J80" i="34"/>
  <c r="J82" i="34" s="1"/>
  <c r="F50" i="13"/>
  <c r="J49" i="13"/>
  <c r="BD82" i="16"/>
  <c r="L87" i="24"/>
  <c r="I8" i="20"/>
  <c r="I6" i="20"/>
  <c r="D25" i="25"/>
  <c r="E22" i="25"/>
  <c r="N73" i="10"/>
  <c r="D73" i="10"/>
  <c r="B2" i="15"/>
  <c r="B2" i="5"/>
  <c r="B2" i="23"/>
  <c r="B2" i="3"/>
  <c r="B2" i="7"/>
  <c r="B2" i="31"/>
  <c r="B2" i="4"/>
  <c r="B2" i="26"/>
  <c r="B2" i="22"/>
  <c r="B2" i="8"/>
  <c r="B2" i="19"/>
  <c r="B2" i="6"/>
  <c r="B2" i="10"/>
  <c r="B2" i="13"/>
  <c r="B2" i="12"/>
  <c r="B2" i="25"/>
  <c r="F49" i="13"/>
  <c r="L27" i="5"/>
  <c r="BZ87" i="16"/>
  <c r="D77" i="25"/>
  <c r="E73" i="25"/>
  <c r="AD87" i="16"/>
  <c r="AD80" i="16"/>
  <c r="CL80" i="33"/>
  <c r="CL87" i="33"/>
  <c r="J82" i="24"/>
  <c r="AF32" i="30"/>
  <c r="AF33" i="30"/>
  <c r="D23" i="10"/>
  <c r="F20" i="10"/>
  <c r="K23" i="7"/>
  <c r="K28" i="7" s="1"/>
  <c r="D28" i="25"/>
  <c r="N26" i="10"/>
  <c r="V87" i="16"/>
  <c r="V80" i="16"/>
  <c r="BF80" i="16"/>
  <c r="BF87" i="16"/>
  <c r="P87" i="33"/>
  <c r="P80" i="33"/>
  <c r="D83" i="33"/>
  <c r="AV17" i="33"/>
  <c r="AV80" i="33"/>
  <c r="CD80" i="33"/>
  <c r="CD87" i="33"/>
  <c r="N63" i="10"/>
  <c r="N62" i="10" s="1"/>
  <c r="D65" i="25"/>
  <c r="D64" i="25" s="1"/>
  <c r="T32" i="30"/>
  <c r="T33" i="30"/>
  <c r="AH42" i="30"/>
  <c r="F17" i="33"/>
  <c r="BT17" i="33"/>
  <c r="D83" i="34"/>
  <c r="D21" i="26" s="1"/>
  <c r="AL80" i="34"/>
  <c r="AL82" i="34" s="1"/>
  <c r="AL87" i="34"/>
  <c r="Q89" i="10"/>
  <c r="P32" i="30"/>
  <c r="N75" i="10"/>
  <c r="I67" i="10"/>
  <c r="I69" i="10" s="1"/>
  <c r="L37" i="9"/>
  <c r="M34" i="25" s="1"/>
  <c r="AN87" i="33"/>
  <c r="AH17" i="33"/>
  <c r="AN80" i="33"/>
  <c r="BV87" i="33"/>
  <c r="BV80" i="33"/>
  <c r="CF82" i="33"/>
  <c r="CF85" i="33"/>
  <c r="I84" i="20"/>
  <c r="I91" i="20"/>
  <c r="I83" i="20"/>
  <c r="I92" i="20"/>
  <c r="I94" i="20"/>
  <c r="X32" i="30"/>
  <c r="X33" i="30"/>
  <c r="H85" i="33"/>
  <c r="H82" i="33"/>
  <c r="CV82" i="33"/>
  <c r="F80" i="33"/>
  <c r="T80" i="33"/>
  <c r="BR80" i="33"/>
  <c r="AX80" i="33"/>
  <c r="P80" i="34"/>
  <c r="P82" i="34" s="1"/>
  <c r="I31" i="13" l="1"/>
  <c r="D53" i="10"/>
  <c r="L69" i="25"/>
  <c r="L71" i="25" s="1"/>
  <c r="L91" i="25" s="1"/>
  <c r="H77" i="10"/>
  <c r="N42" i="10"/>
  <c r="L100" i="5"/>
  <c r="G28" i="7"/>
  <c r="L96" i="5"/>
  <c r="L98" i="5" s="1"/>
  <c r="N98" i="5" s="1"/>
  <c r="I107" i="6"/>
  <c r="N53" i="10"/>
  <c r="N36" i="10"/>
  <c r="AA27" i="25"/>
  <c r="I105" i="6"/>
  <c r="J105" i="6" s="1"/>
  <c r="D74" i="25"/>
  <c r="G28" i="13"/>
  <c r="G31" i="13" s="1"/>
  <c r="D73" i="25"/>
  <c r="O79" i="25"/>
  <c r="K69" i="25"/>
  <c r="K71" i="25" s="1"/>
  <c r="K79" i="25" s="1"/>
  <c r="BH82" i="16"/>
  <c r="BH82" i="33"/>
  <c r="D27" i="25"/>
  <c r="L79" i="25"/>
  <c r="G91" i="25"/>
  <c r="D25" i="10"/>
  <c r="D71" i="10"/>
  <c r="N71" i="10"/>
  <c r="L26" i="13" s="1"/>
  <c r="F71" i="10"/>
  <c r="H83" i="22"/>
  <c r="H84" i="22" s="1"/>
  <c r="H86" i="22" s="1"/>
  <c r="D22" i="25"/>
  <c r="L77" i="10"/>
  <c r="D31" i="30"/>
  <c r="E67" i="10"/>
  <c r="E69" i="10" s="1"/>
  <c r="E77" i="10" s="1"/>
  <c r="K28" i="13"/>
  <c r="K91" i="25"/>
  <c r="S84" i="25"/>
  <c r="AA23" i="25"/>
  <c r="AA24" i="25" s="1"/>
  <c r="AZ73" i="5"/>
  <c r="AY72" i="5"/>
  <c r="P79" i="25"/>
  <c r="P91" i="25"/>
  <c r="M89" i="10"/>
  <c r="M77" i="10"/>
  <c r="O77" i="10"/>
  <c r="O89" i="10"/>
  <c r="E89" i="10" s="1"/>
  <c r="P38" i="9"/>
  <c r="E37" i="9"/>
  <c r="N38" i="9"/>
  <c r="G77" i="10"/>
  <c r="G89" i="10"/>
  <c r="AA26" i="25"/>
  <c r="DF82" i="33"/>
  <c r="DF85" i="33"/>
  <c r="CP85" i="33"/>
  <c r="CP82" i="33"/>
  <c r="CX85" i="33"/>
  <c r="CX82" i="33"/>
  <c r="CR82" i="33"/>
  <c r="CR85" i="33"/>
  <c r="CB82" i="33"/>
  <c r="CB85" i="33"/>
  <c r="BX85" i="33"/>
  <c r="BX82" i="33"/>
  <c r="BP85" i="33"/>
  <c r="BN82" i="33"/>
  <c r="BF82" i="33"/>
  <c r="BJ85" i="33"/>
  <c r="BJ82" i="33"/>
  <c r="AZ85" i="33"/>
  <c r="AZ82" i="33"/>
  <c r="AJ85" i="33"/>
  <c r="AL85" i="33"/>
  <c r="AL82" i="33"/>
  <c r="AR85" i="33"/>
  <c r="AR82" i="33"/>
  <c r="AD82" i="33"/>
  <c r="AB85" i="33"/>
  <c r="AB82" i="33"/>
  <c r="Z85" i="33"/>
  <c r="Z82" i="33"/>
  <c r="R82" i="33"/>
  <c r="R85" i="33"/>
  <c r="L85" i="33"/>
  <c r="L82" i="33"/>
  <c r="N25" i="10"/>
  <c r="CN85" i="16"/>
  <c r="CT82" i="16"/>
  <c r="DF85" i="16"/>
  <c r="DF82" i="16"/>
  <c r="CR82" i="16"/>
  <c r="CR85" i="16"/>
  <c r="AZ85" i="16"/>
  <c r="BB82" i="16"/>
  <c r="BB85" i="16"/>
  <c r="AP82" i="16"/>
  <c r="AP85" i="16"/>
  <c r="X82" i="16"/>
  <c r="F54" i="13"/>
  <c r="F34" i="13"/>
  <c r="D40" i="26"/>
  <c r="E40" i="26" s="1"/>
  <c r="I21" i="26"/>
  <c r="CT85" i="33"/>
  <c r="CT82" i="33"/>
  <c r="M69" i="25"/>
  <c r="M71" i="25" s="1"/>
  <c r="F34" i="25"/>
  <c r="CD82" i="33"/>
  <c r="CD85" i="33"/>
  <c r="V85" i="16"/>
  <c r="V82" i="16"/>
  <c r="D20" i="10"/>
  <c r="D67" i="10" s="1"/>
  <c r="D69" i="10" s="1"/>
  <c r="D77" i="10" s="1"/>
  <c r="D61" i="10"/>
  <c r="F61" i="10" s="1"/>
  <c r="F67" i="10"/>
  <c r="F69" i="10" s="1"/>
  <c r="AD82" i="16"/>
  <c r="AD85" i="16"/>
  <c r="I91" i="25"/>
  <c r="I79" i="25"/>
  <c r="D41" i="30"/>
  <c r="BF82" i="16"/>
  <c r="BF85" i="16"/>
  <c r="AV82" i="33"/>
  <c r="AV85" i="33"/>
  <c r="BZ85" i="16"/>
  <c r="BZ82" i="16"/>
  <c r="BR85" i="33"/>
  <c r="BR82" i="33"/>
  <c r="BV85" i="33"/>
  <c r="BV82" i="33"/>
  <c r="J91" i="25"/>
  <c r="J79" i="25"/>
  <c r="G50" i="13"/>
  <c r="E33" i="13"/>
  <c r="BA21" i="5"/>
  <c r="BB19" i="5"/>
  <c r="BA20" i="5"/>
  <c r="BB20" i="5" s="1"/>
  <c r="D37" i="23"/>
  <c r="G37" i="23"/>
  <c r="I53" i="13"/>
  <c r="I32" i="13"/>
  <c r="AX85" i="33"/>
  <c r="AX82" i="33"/>
  <c r="T82" i="33"/>
  <c r="T85" i="33"/>
  <c r="P82" i="33"/>
  <c r="P85" i="33"/>
  <c r="H79" i="25"/>
  <c r="H91" i="25"/>
  <c r="BA75" i="5"/>
  <c r="BB74" i="5"/>
  <c r="I89" i="10"/>
  <c r="F89" i="10" s="1"/>
  <c r="I77" i="10"/>
  <c r="F85" i="33"/>
  <c r="F82" i="33"/>
  <c r="AN85" i="33"/>
  <c r="AN82" i="33"/>
  <c r="CL85" i="33"/>
  <c r="CL82" i="33"/>
  <c r="E38" i="25"/>
  <c r="E69" i="25" s="1"/>
  <c r="E71" i="25" s="1"/>
  <c r="E79" i="25" s="1"/>
  <c r="Q69" i="25"/>
  <c r="Q71" i="25" s="1"/>
  <c r="H26" i="13"/>
  <c r="J77" i="10"/>
  <c r="M6" i="20"/>
  <c r="D38" i="25"/>
  <c r="G21" i="26"/>
  <c r="H91" i="22" l="1"/>
  <c r="B86" i="22"/>
  <c r="AA28" i="25"/>
  <c r="F77" i="10"/>
  <c r="K31" i="13"/>
  <c r="K50" i="13"/>
  <c r="P37" i="9"/>
  <c r="N37" i="9"/>
  <c r="AY73" i="5"/>
  <c r="AZ74" i="5"/>
  <c r="G32" i="13"/>
  <c r="G53" i="13"/>
  <c r="D54" i="26"/>
  <c r="Q91" i="25"/>
  <c r="E91" i="25" s="1"/>
  <c r="Q79" i="25"/>
  <c r="BB21" i="5"/>
  <c r="BA22" i="5"/>
  <c r="D34" i="25"/>
  <c r="D69" i="25" s="1"/>
  <c r="D71" i="25" s="1"/>
  <c r="D79" i="25" s="1"/>
  <c r="AA29" i="25"/>
  <c r="AA31" i="25" s="1"/>
  <c r="C63" i="25"/>
  <c r="F63" i="25" s="1"/>
  <c r="D63" i="25" s="1"/>
  <c r="N32" i="10"/>
  <c r="N67" i="10" s="1"/>
  <c r="N69" i="10" s="1"/>
  <c r="F69" i="25"/>
  <c r="F71" i="25" s="1"/>
  <c r="F79" i="25" s="1"/>
  <c r="D89" i="10"/>
  <c r="F90" i="10"/>
  <c r="BA77" i="5"/>
  <c r="BB75" i="5"/>
  <c r="H48" i="13"/>
  <c r="H27" i="13"/>
  <c r="E26" i="13"/>
  <c r="E48" i="13" s="1"/>
  <c r="I34" i="13"/>
  <c r="I54" i="13"/>
  <c r="M91" i="25"/>
  <c r="F91" i="25" s="1"/>
  <c r="M79" i="25"/>
  <c r="E54" i="26" l="1"/>
  <c r="E55" i="26"/>
  <c r="AA32" i="25"/>
  <c r="AA33" i="25" s="1"/>
  <c r="AA48" i="25" s="1"/>
  <c r="AB48" i="25" s="1"/>
  <c r="E59" i="26"/>
  <c r="E58" i="26"/>
  <c r="K32" i="13"/>
  <c r="K53" i="13"/>
  <c r="C57" i="13" s="1"/>
  <c r="AZ75" i="5"/>
  <c r="AY74" i="5"/>
  <c r="BB77" i="5"/>
  <c r="BA78" i="5"/>
  <c r="AB33" i="25"/>
  <c r="BB22" i="5"/>
  <c r="BA23" i="5"/>
  <c r="H49" i="13"/>
  <c r="H28" i="13"/>
  <c r="E27" i="13"/>
  <c r="D68" i="26"/>
  <c r="E68" i="26" s="1"/>
  <c r="N77" i="10"/>
  <c r="N89" i="10"/>
  <c r="N90" i="10" s="1"/>
  <c r="G54" i="13"/>
  <c r="G34" i="13"/>
  <c r="F92" i="25"/>
  <c r="D91" i="25"/>
  <c r="F68" i="26" l="1"/>
  <c r="G68" i="26" s="1"/>
  <c r="I68" i="26" s="1"/>
  <c r="K54" i="13"/>
  <c r="K34" i="13"/>
  <c r="AY75" i="5"/>
  <c r="AZ76" i="5"/>
  <c r="AY76" i="5" s="1"/>
  <c r="AZ77" i="5"/>
  <c r="AA54" i="25"/>
  <c r="Z62" i="25"/>
  <c r="AA49" i="25"/>
  <c r="BA79" i="5"/>
  <c r="BB78" i="5"/>
  <c r="E28" i="13"/>
  <c r="E50" i="13" s="1"/>
  <c r="E49" i="13"/>
  <c r="BB23" i="5"/>
  <c r="BA24" i="5"/>
  <c r="H50" i="13"/>
  <c r="H31" i="13"/>
  <c r="L68" i="26" l="1"/>
  <c r="J69" i="26"/>
  <c r="AZ78" i="5"/>
  <c r="AY77" i="5"/>
  <c r="BA25" i="5"/>
  <c r="BB24" i="5"/>
  <c r="H32" i="13"/>
  <c r="H53" i="13"/>
  <c r="E31" i="13"/>
  <c r="E32" i="13" s="1"/>
  <c r="BA80" i="5"/>
  <c r="BB79" i="5"/>
  <c r="Z69" i="25"/>
  <c r="AA62" i="25"/>
  <c r="AZ79" i="5" l="1"/>
  <c r="AY78" i="5"/>
  <c r="E53" i="13"/>
  <c r="H34" i="13"/>
  <c r="E34" i="13" s="1"/>
  <c r="H54" i="13"/>
  <c r="AB62" i="25"/>
  <c r="AA69" i="25"/>
  <c r="BA81" i="5"/>
  <c r="BB80" i="5"/>
  <c r="BB25" i="5"/>
  <c r="BA26" i="5"/>
  <c r="AY79" i="5" l="1"/>
  <c r="AZ80" i="5"/>
  <c r="AB69" i="25"/>
  <c r="AC62" i="25"/>
  <c r="E35" i="13"/>
  <c r="BA27" i="5"/>
  <c r="BB26" i="5"/>
  <c r="BA82" i="5"/>
  <c r="BB81" i="5"/>
  <c r="E54" i="13"/>
  <c r="E55" i="13" s="1"/>
  <c r="E56" i="13"/>
  <c r="AY80" i="5" l="1"/>
  <c r="AZ81" i="5"/>
  <c r="BA28" i="5"/>
  <c r="BB27" i="5"/>
  <c r="AC69" i="25"/>
  <c r="AE62" i="25"/>
  <c r="BB82" i="5"/>
  <c r="BA83" i="5"/>
  <c r="AY81" i="5" l="1"/>
  <c r="AZ82" i="5"/>
  <c r="BA84" i="5"/>
  <c r="BB83" i="5"/>
  <c r="AE69" i="25"/>
  <c r="AF70" i="25"/>
  <c r="BB28" i="5"/>
  <c r="BA29" i="5"/>
  <c r="AY82" i="5" l="1"/>
  <c r="AZ83" i="5"/>
  <c r="BA30" i="5"/>
  <c r="BB29" i="5"/>
  <c r="AH62" i="25"/>
  <c r="AF69" i="25"/>
  <c r="BA85" i="5"/>
  <c r="BB84" i="5"/>
  <c r="AY83" i="5" l="1"/>
  <c r="AZ84" i="5"/>
  <c r="BB85" i="5"/>
  <c r="BA86" i="5"/>
  <c r="BB30" i="5"/>
  <c r="BA31" i="5"/>
  <c r="AY84" i="5" l="1"/>
  <c r="AZ85" i="5"/>
  <c r="BA32" i="5"/>
  <c r="BB31" i="5"/>
  <c r="BB86" i="5"/>
  <c r="BA87" i="5"/>
  <c r="AZ86" i="5" l="1"/>
  <c r="AY85" i="5"/>
  <c r="BA88" i="5"/>
  <c r="BB87" i="5"/>
  <c r="BB32" i="5"/>
  <c r="BA33" i="5"/>
  <c r="AZ87" i="5" l="1"/>
  <c r="AY86" i="5"/>
  <c r="BA34" i="5"/>
  <c r="BB33" i="5"/>
  <c r="BA89" i="5"/>
  <c r="BB88" i="5"/>
  <c r="AY87" i="5" l="1"/>
  <c r="AZ88" i="5"/>
  <c r="BB89" i="5"/>
  <c r="BA90" i="5"/>
  <c r="BA35" i="5"/>
  <c r="BB34" i="5"/>
  <c r="AZ89" i="5" l="1"/>
  <c r="AY88" i="5"/>
  <c r="BA36" i="5"/>
  <c r="BB35" i="5"/>
  <c r="BB90" i="5"/>
  <c r="BA91" i="5"/>
  <c r="AY89" i="5" l="1"/>
  <c r="AZ90" i="5"/>
  <c r="BB91" i="5"/>
  <c r="BA92" i="5"/>
  <c r="BA37" i="5"/>
  <c r="BB36" i="5"/>
  <c r="AZ91" i="5" l="1"/>
  <c r="AY90" i="5"/>
  <c r="BA38" i="5"/>
  <c r="BB37" i="5"/>
  <c r="BA93" i="5"/>
  <c r="BB92" i="5"/>
  <c r="AZ92" i="5" l="1"/>
  <c r="AY91" i="5"/>
  <c r="BA94" i="5"/>
  <c r="BB93" i="5"/>
  <c r="BB38" i="5"/>
  <c r="BA39" i="5"/>
  <c r="AZ93" i="5" l="1"/>
  <c r="AY92" i="5"/>
  <c r="BB39" i="5"/>
  <c r="BA40" i="5"/>
  <c r="BA95" i="5"/>
  <c r="BB94" i="5"/>
  <c r="AY93" i="5" l="1"/>
  <c r="AZ94" i="5"/>
  <c r="BA41" i="5"/>
  <c r="BB40" i="5"/>
  <c r="BA96" i="5"/>
  <c r="BB95" i="5"/>
  <c r="AZ95" i="5" l="1"/>
  <c r="AY94" i="5"/>
  <c r="BA42" i="5"/>
  <c r="BB41" i="5"/>
  <c r="BB96" i="5"/>
  <c r="BA97" i="5"/>
  <c r="AZ96" i="5" l="1"/>
  <c r="AY95" i="5"/>
  <c r="BB97" i="5"/>
  <c r="BA98" i="5"/>
  <c r="BB42" i="5"/>
  <c r="BA43" i="5"/>
  <c r="AY96" i="5" l="1"/>
  <c r="AZ97" i="5"/>
  <c r="BB43" i="5"/>
  <c r="BA44" i="5"/>
  <c r="BA99" i="5"/>
  <c r="BB98" i="5"/>
  <c r="AZ98" i="5" l="1"/>
  <c r="AY97" i="5"/>
  <c r="BB99" i="5"/>
  <c r="BA100" i="5"/>
  <c r="BB44" i="5"/>
  <c r="BA45" i="5"/>
  <c r="AZ99" i="5" l="1"/>
  <c r="AY98" i="5"/>
  <c r="BB45" i="5"/>
  <c r="BA46" i="5"/>
  <c r="BA101" i="5"/>
  <c r="BB100" i="5"/>
  <c r="AZ100" i="5" l="1"/>
  <c r="AY99" i="5"/>
  <c r="BB101" i="5"/>
  <c r="BA102" i="5"/>
  <c r="BB46" i="5"/>
  <c r="BA47" i="5"/>
  <c r="AZ101" i="5" l="1"/>
  <c r="AY100" i="5"/>
  <c r="BB47" i="5"/>
  <c r="BA49" i="5"/>
  <c r="BA103" i="5"/>
  <c r="BB102" i="5"/>
  <c r="AZ102" i="5" l="1"/>
  <c r="AY101" i="5"/>
  <c r="BB103" i="5"/>
  <c r="BA104" i="5"/>
  <c r="BB49" i="5"/>
  <c r="BA50" i="5"/>
  <c r="AZ103" i="5" l="1"/>
  <c r="AY102" i="5"/>
  <c r="BB50" i="5"/>
  <c r="BA51" i="5"/>
  <c r="BA105" i="5"/>
  <c r="BB104" i="5"/>
  <c r="AY103" i="5" l="1"/>
  <c r="AZ104" i="5"/>
  <c r="BB105" i="5"/>
  <c r="BA106" i="5"/>
  <c r="BA52" i="5"/>
  <c r="BB51" i="5"/>
  <c r="AY104" i="5" l="1"/>
  <c r="AZ105" i="5"/>
  <c r="BA53" i="5"/>
  <c r="BB52" i="5"/>
  <c r="BA107" i="5"/>
  <c r="BB106" i="5"/>
  <c r="AZ106" i="5" l="1"/>
  <c r="AY105" i="5"/>
  <c r="BA108" i="5"/>
  <c r="BB107" i="5"/>
  <c r="BA54" i="5"/>
  <c r="BB53" i="5"/>
  <c r="AZ107" i="5" l="1"/>
  <c r="AY106" i="5"/>
  <c r="BA55" i="5"/>
  <c r="BB54" i="5"/>
  <c r="BB108" i="5"/>
  <c r="BA109" i="5"/>
  <c r="AZ108" i="5" l="1"/>
  <c r="AY107" i="5"/>
  <c r="BB109" i="5"/>
  <c r="BA110" i="5"/>
  <c r="BB55" i="5"/>
  <c r="BA56" i="5"/>
  <c r="AZ109" i="5" l="1"/>
  <c r="AY108" i="5"/>
  <c r="BB56" i="5"/>
  <c r="BA57" i="5"/>
  <c r="BB110" i="5"/>
  <c r="BA111" i="5"/>
  <c r="AY109" i="5" l="1"/>
  <c r="AZ110" i="5"/>
  <c r="BB111" i="5"/>
  <c r="BA112" i="5"/>
  <c r="BB57" i="5"/>
  <c r="BA58" i="5"/>
  <c r="AZ111" i="5" l="1"/>
  <c r="AY110" i="5"/>
  <c r="BA59" i="5"/>
  <c r="BB58" i="5"/>
  <c r="BB112" i="5"/>
  <c r="BA113" i="5"/>
  <c r="AZ112" i="5" l="1"/>
  <c r="AY111" i="5"/>
  <c r="BA114" i="5"/>
  <c r="BB113" i="5"/>
  <c r="BB59" i="5"/>
  <c r="BA60" i="5"/>
  <c r="AY112" i="5" l="1"/>
  <c r="AZ113" i="5"/>
  <c r="BA61" i="5"/>
  <c r="BB60" i="5"/>
  <c r="BB114" i="5"/>
  <c r="BA115" i="5"/>
  <c r="AZ114" i="5" l="1"/>
  <c r="AY113" i="5"/>
  <c r="BB115" i="5"/>
  <c r="BA116" i="5"/>
  <c r="BA62" i="5"/>
  <c r="BB62" i="5" s="1"/>
  <c r="BA63" i="5"/>
  <c r="BB61" i="5"/>
  <c r="AY114" i="5" l="1"/>
  <c r="AZ115" i="5"/>
  <c r="BB63" i="5"/>
  <c r="BA64" i="5"/>
  <c r="BB116" i="5"/>
  <c r="BA117" i="5"/>
  <c r="AY115" i="5" l="1"/>
  <c r="AZ116" i="5"/>
  <c r="BB117" i="5"/>
  <c r="BA118" i="5"/>
  <c r="BA65" i="5"/>
  <c r="BB64" i="5"/>
  <c r="AY116" i="5" l="1"/>
  <c r="AZ117" i="5"/>
  <c r="BB65" i="5"/>
  <c r="BA66" i="5"/>
  <c r="BB118" i="5"/>
  <c r="BA119" i="5"/>
  <c r="AY117" i="5" l="1"/>
  <c r="AZ118" i="5"/>
  <c r="BB119" i="5"/>
  <c r="BA120" i="5"/>
  <c r="BB120" i="5" s="1"/>
  <c r="BB66" i="5"/>
  <c r="BA67" i="5"/>
  <c r="AZ119" i="5" l="1"/>
  <c r="AY118" i="5"/>
  <c r="BB67" i="5"/>
  <c r="BA68" i="5"/>
  <c r="BB68" i="5" s="1"/>
  <c r="AY119" i="5" l="1"/>
  <c r="AZ120" i="5"/>
  <c r="AY120" i="5" s="1"/>
</calcChain>
</file>

<file path=xl/sharedStrings.xml><?xml version="1.0" encoding="utf-8"?>
<sst xmlns="http://schemas.openxmlformats.org/spreadsheetml/2006/main" count="3037" uniqueCount="1523">
  <si>
    <t>1 und Flag-Ende!</t>
  </si>
  <si>
    <t>Kostenanpassung gemäss Verfügung vom</t>
  </si>
  <si>
    <t>Gestehungskosten Energielieferung</t>
  </si>
  <si>
    <t>Kosten in CHF</t>
  </si>
  <si>
    <t>Rp/kWh</t>
  </si>
  <si>
    <t>Eigene Produktion</t>
  </si>
  <si>
    <t>Sonstige Kosten der Energielieferung</t>
  </si>
  <si>
    <t>Nr.</t>
  </si>
  <si>
    <t>- Seit welchem Tarifjahr wenden Sie, die Preisindices
  gemäss Weisung 3/2010 der ElCom an?</t>
  </si>
  <si>
    <t>Bemerkungen und Rückmeldungen an die ElCom:</t>
  </si>
  <si>
    <t>Versand an die ElCom</t>
  </si>
  <si>
    <t>Wenn Sie alle Datenblätter erfasst haben, bleiben noch die folgenden Schritte:</t>
  </si>
  <si>
    <t>1. Speichern Sie diese Datei auf Ihrer Festplatte</t>
  </si>
  <si>
    <t>Liste mit Formularen für Register Rückmeldungen</t>
  </si>
  <si>
    <t>Formular 3.2</t>
  </si>
  <si>
    <t>Formular 3.3</t>
  </si>
  <si>
    <t>Formular 3.4</t>
  </si>
  <si>
    <t>Formular 3.7</t>
  </si>
  <si>
    <t>Formular 4.2</t>
  </si>
  <si>
    <t>Formular 5.1</t>
  </si>
  <si>
    <t>Formular 5.2</t>
  </si>
  <si>
    <t>Erhebungsbogen</t>
  </si>
  <si>
    <t>Sonstige Rückmeldungen</t>
  </si>
  <si>
    <t>Anlagespiegel historisch</t>
  </si>
  <si>
    <t>- Welchen Preisindex oder welche Preisindices
  haben Sie für die Bewertung verwendet?</t>
  </si>
  <si>
    <t>- Warum machen Sie von der Ausnahmeregel
  Gebrauch?</t>
  </si>
  <si>
    <t>- In welchen Jahren haben Sie die Anlagen
  synthetisch bewertet?</t>
  </si>
  <si>
    <t>K29</t>
  </si>
  <si>
    <t>Abschreibungen im Referenzzeitraum (nicht kumuliert)</t>
  </si>
  <si>
    <t>Anlagespiegel synthetisch</t>
  </si>
  <si>
    <t>Die Werte in H61 und H62 sind nicht erwartungsgemäss, bitte tragen Sie in Spalte 6 die entsprechenden Werte ein.</t>
  </si>
  <si>
    <r>
      <t xml:space="preserve">- Referenzzeitraum der Daten, die Ihren Betriebskosten zugrunde liegen?           </t>
    </r>
    <r>
      <rPr>
        <sz val="10"/>
        <rFont val="Arial"/>
        <family val="2"/>
      </rPr>
      <t>von:</t>
    </r>
  </si>
  <si>
    <t>Kriterium der Zuteilung [kW; A] oder [kW oder A]</t>
  </si>
  <si>
    <t>Ist dies ein Tarif für Endverbraucher oder für Nachlieger</t>
  </si>
  <si>
    <t>Wirkverluste (Kostenposition 200.4)</t>
  </si>
  <si>
    <t>Vorlieger (Kostenposition 300)</t>
  </si>
  <si>
    <t>- Auf welchem Geschäftsjahr basiert die Berechnung Ihrer Betriebskosten?</t>
  </si>
  <si>
    <t>1.6 Übrige Erlöse (inkl. aktivierte Eigenleistungen, Gewinne aus Veräusserung Anlagevermögen, Finanzerträge, ausserordentliche Erlöse etc.)</t>
  </si>
  <si>
    <t>2.6.1 Aufwand Abgaben und Leistungen an das Gemeinwesen und gesetzliche Abgaben</t>
  </si>
  <si>
    <t>2.6.2 Einnahmen Abgaben und Leistungen an das Gemeinwesen und gesetzliche Abgaben</t>
  </si>
  <si>
    <t>- Bitte erläutern Sie die Ursache der Abweichung (Beurteilung nach ausfüllen von Formular 5.3):</t>
  </si>
  <si>
    <t>- Geben Sie die Anzahl Energietarife für die gebundenen Endverbraucher ein</t>
  </si>
  <si>
    <t>- Wie stellen Sie sicher, dass die bereits in Rechnung
   gestellten Betriebs - und Kapitalkosten für betriebsnot-
   wendige Vermögenswerte in Abzug gebracht wurden 
   (Art. 13 Abs. 4 StromVV)?</t>
  </si>
  <si>
    <t>5 Rest aus Differenzen FiBu / KoRe</t>
  </si>
  <si>
    <t>davon für Kunden in Grund-versorgung [Rp/kWh]</t>
  </si>
  <si>
    <t>Durchschnittlicher Erlös [CHF/Abonnement]</t>
  </si>
  <si>
    <t>Durchschnittlicher Energieverbrauch [kWh /Abonnement]</t>
  </si>
  <si>
    <t>Durchschnittlicher Erlös pro kWh [Rp/kWh]</t>
  </si>
  <si>
    <r>
      <t xml:space="preserve">Keine Planwerte
</t>
    </r>
    <r>
      <rPr>
        <sz val="10"/>
        <rFont val="Arial"/>
        <family val="2"/>
      </rPr>
      <t>[CHF]</t>
    </r>
  </si>
  <si>
    <t>Zeitraum: von</t>
  </si>
  <si>
    <t>200.1b</t>
  </si>
  <si>
    <t>200.1a</t>
  </si>
  <si>
    <t>Weitere Angaben?</t>
  </si>
  <si>
    <t>Arbeitspreis erneuerbare Energien [Rp/kWh]</t>
  </si>
  <si>
    <t>- Wo haben Sie Ihre Jahresrechnung für das letzte abgeschlossene Geschäftsjahr veröffentlicht (Internetlink)?</t>
  </si>
  <si>
    <t>Historische Anlagenrestwerte nach Zinssatz</t>
  </si>
  <si>
    <r>
      <t xml:space="preserve">Anzahl </t>
    </r>
    <r>
      <rPr>
        <b/>
        <sz val="9"/>
        <color indexed="10"/>
        <rFont val="Arial"/>
        <family val="2"/>
      </rPr>
      <t>Transformatoren</t>
    </r>
  </si>
  <si>
    <t>nur bei Light einblenden</t>
  </si>
  <si>
    <t>Synthetische Anlagenrestwerte nach Zinssatz</t>
  </si>
  <si>
    <t>1.3 Sunshine-Regulierung</t>
  </si>
  <si>
    <t>Sind die Netznutzungstarife aufgrund eines Konzessionsvertrages mit einem Kraftwerk reduziert?</t>
  </si>
  <si>
    <t>Beschreiben Sie dies im Detail.</t>
  </si>
  <si>
    <t>- Sind die Energietarife aufgrund eines Konzessionsvertrages mit einem Kraftwerk reduziert?</t>
  </si>
  <si>
    <t>- Beschreiben Sie dies im Detail.</t>
  </si>
  <si>
    <t>historische Anschaffungs- und Herstellkosten (Nennwert) (AHK)</t>
  </si>
  <si>
    <r>
      <t xml:space="preserve">Zugänge
</t>
    </r>
    <r>
      <rPr>
        <sz val="10"/>
        <rFont val="Arial"/>
        <family val="2"/>
      </rPr>
      <t>von historischen Anlagenwerte</t>
    </r>
  </si>
  <si>
    <r>
      <t xml:space="preserve">Abgänge
</t>
    </r>
    <r>
      <rPr>
        <sz val="10"/>
        <rFont val="Arial"/>
        <family val="2"/>
      </rPr>
      <t>von historischen Anlagenwerte</t>
    </r>
  </si>
  <si>
    <r>
      <t>kalkulatorischer Restwert</t>
    </r>
    <r>
      <rPr>
        <sz val="10"/>
        <rFont val="Arial"/>
        <family val="2"/>
      </rPr>
      <t xml:space="preserve"> der historischen Anlagenwerte</t>
    </r>
  </si>
  <si>
    <r>
      <t xml:space="preserve">synthetisch ermittelte Anschaffungs-neuwerte (ANW)
</t>
    </r>
    <r>
      <rPr>
        <sz val="9"/>
        <rFont val="Arial"/>
        <family val="2"/>
      </rPr>
      <t>nach Abzug der 20% gem. Art. 13 Abs. 4 StromVV</t>
    </r>
  </si>
  <si>
    <r>
      <t xml:space="preserve">Zugänge
</t>
    </r>
    <r>
      <rPr>
        <sz val="10"/>
        <rFont val="Arial"/>
        <family val="2"/>
      </rPr>
      <t>(synthetischer Anlagenwerte)</t>
    </r>
    <r>
      <rPr>
        <b/>
        <sz val="10"/>
        <rFont val="Arial"/>
        <family val="2"/>
      </rPr>
      <t xml:space="preserve">
</t>
    </r>
    <r>
      <rPr>
        <sz val="10"/>
        <rFont val="Arial"/>
        <family val="2"/>
      </rPr>
      <t>nach Abzug der 20% gem. Art. 13 Abs. 4 StromVV</t>
    </r>
  </si>
  <si>
    <r>
      <t xml:space="preserve">Abgänge
</t>
    </r>
    <r>
      <rPr>
        <sz val="10"/>
        <rFont val="Arial"/>
        <family val="2"/>
      </rPr>
      <t>(synthetischer Anlagenwerte)</t>
    </r>
    <r>
      <rPr>
        <b/>
        <sz val="10"/>
        <rFont val="Arial"/>
        <family val="2"/>
      </rPr>
      <t xml:space="preserve">
</t>
    </r>
    <r>
      <rPr>
        <sz val="10"/>
        <rFont val="Arial"/>
        <family val="2"/>
      </rPr>
      <t>nach Abzug der 20% gem. Art. 13 Abs. 4 StromVV</t>
    </r>
  </si>
  <si>
    <r>
      <t xml:space="preserve">kalkulatorische Abschreibungen
</t>
    </r>
    <r>
      <rPr>
        <sz val="10"/>
        <rFont val="Arial"/>
        <family val="2"/>
      </rPr>
      <t>(auf die synthetischen Anlagenwerte)</t>
    </r>
    <r>
      <rPr>
        <b/>
        <sz val="10"/>
        <rFont val="Arial"/>
        <family val="2"/>
      </rPr>
      <t xml:space="preserve">
pro Jahr
</t>
    </r>
    <r>
      <rPr>
        <sz val="9"/>
        <rFont val="Arial"/>
        <family val="2"/>
      </rPr>
      <t>nach Abzug der 20% gem. Art. 13 Abs. 4 StromVV</t>
    </r>
  </si>
  <si>
    <r>
      <t xml:space="preserve">aktueller kalkulatorischer
Restwert (AZW)
</t>
    </r>
    <r>
      <rPr>
        <sz val="9"/>
        <rFont val="Arial"/>
        <family val="2"/>
      </rPr>
      <t>nach Abzug der 20% gem. Art. 13 Abs. 4 StromVV</t>
    </r>
  </si>
  <si>
    <t>- Trasse Rohranlage HS, MS und NS</t>
  </si>
  <si>
    <t>Ausgleichszahlungen von Vorlieger:</t>
  </si>
  <si>
    <t>- Trasse Rohranlage HS (NE3), MS (NE5) und NS (NE7)</t>
  </si>
  <si>
    <r>
      <rPr>
        <b/>
        <sz val="10"/>
        <rFont val="Arial"/>
        <family val="2"/>
      </rPr>
      <t>Übersicht Kosten:</t>
    </r>
    <r>
      <rPr>
        <sz val="10"/>
        <rFont val="Arial"/>
        <family val="2"/>
      </rPr>
      <t xml:space="preserve">
[Rp. / kWh]</t>
    </r>
  </si>
  <si>
    <t>- Wie hoch sind Ihre Kosten für Blindenergie [CHF]?</t>
  </si>
  <si>
    <t>- Haben Sie eine Pancakingsituation, bei welcher Sie Ihrem
  Vorlieger eigene Kosten in Rechnung stellen?</t>
  </si>
  <si>
    <r>
      <rPr>
        <b/>
        <sz val="10"/>
        <rFont val="Arial"/>
        <family val="2"/>
      </rPr>
      <t xml:space="preserve">Energie
Kunden mit freiem Netzzugang </t>
    </r>
    <r>
      <rPr>
        <sz val="10"/>
        <rFont val="Arial"/>
        <family val="2"/>
      </rPr>
      <t>[CHF]</t>
    </r>
  </si>
  <si>
    <t xml:space="preserve">kalkulatorische </t>
  </si>
  <si>
    <t xml:space="preserve">Zinssatz bis 2003 (nicht reduzierter WACC für Nachkalkulation) </t>
  </si>
  <si>
    <t>Übersicht</t>
  </si>
  <si>
    <t>Total Erträge</t>
  </si>
  <si>
    <t>Kosten der Systemdienstleistung (SDL)</t>
  </si>
  <si>
    <t>Total Aufwände bzw. Kosten eigenes Netz</t>
  </si>
  <si>
    <t>Kalkulatorische Kapitalkosten: KoRe Pos. 100 und 600.3</t>
  </si>
  <si>
    <t>Total Aufwände bzw. Kosten höhere Netzebenen inkl. SDL Swissgrid</t>
  </si>
  <si>
    <t>1. Deckungsdifferenzen Netz  letztes abgeschlossenes Geschäftsjahr</t>
  </si>
  <si>
    <t>2. Von der ElCom bzw. höheren Instanzen verfügte Anpassung</t>
  </si>
  <si>
    <t xml:space="preserve">Total Aufwände bzw. Kosten </t>
  </si>
  <si>
    <t>Umsatzerlöse aus Energielieferung</t>
  </si>
  <si>
    <t>Liefermenge 
[MWh]</t>
  </si>
  <si>
    <t>Anteil Kunden in Grundversorgung
[%]</t>
  </si>
  <si>
    <t>Gewinn des Vertriebes</t>
  </si>
  <si>
    <t>davon Kunden in Grundversorgung [Rp/kWh]</t>
  </si>
  <si>
    <t>Berechnung für das Tarifjahr</t>
  </si>
  <si>
    <r>
      <t>davon Kunden in Grundversorgung
[</t>
    </r>
    <r>
      <rPr>
        <b/>
        <sz val="10"/>
        <rFont val="Arial"/>
        <family val="2"/>
      </rPr>
      <t>MWh]</t>
    </r>
  </si>
  <si>
    <t>MWh-Anteil
Liefermenge
[%]</t>
  </si>
  <si>
    <t>Total Beschaffung ohne Netzverluste</t>
  </si>
  <si>
    <r>
      <t xml:space="preserve">Erlöse ingesamt
</t>
    </r>
    <r>
      <rPr>
        <sz val="10"/>
        <rFont val="Arial"/>
        <family val="2"/>
      </rPr>
      <t>[CHF]</t>
    </r>
  </si>
  <si>
    <r>
      <t xml:space="preserve">davon Kunden in Grundversorgung 
</t>
    </r>
    <r>
      <rPr>
        <sz val="10"/>
        <color indexed="12"/>
        <rFont val="Arial"/>
        <family val="2"/>
      </rPr>
      <t>[CHF]</t>
    </r>
  </si>
  <si>
    <t>Verwaltungs- und Vertriebskosten (ohne Deckungsdifferenz)</t>
  </si>
  <si>
    <t>(Tarifreduktionen + / Tariferhöhungen -)</t>
  </si>
  <si>
    <t xml:space="preserve">3. Sonstige Deckungsdifferenzen </t>
  </si>
  <si>
    <t>(Mehrkosten -  / Mehrerlöse +)</t>
  </si>
  <si>
    <t>= Überdeckung (+) / Unterdeckung (-)</t>
  </si>
  <si>
    <t>Der angewandte Zinssatz gemäss Art. 13 Abs. 3 Bst. b StromVV</t>
  </si>
  <si>
    <t>Sind Ihre finanzbuchhalterische und ihre kalkulatorische Aktivierungsgrenzen gleich hoch?</t>
  </si>
  <si>
    <t>Basis Finanzbuchhaltung</t>
  </si>
  <si>
    <t>Tarifmerkmale:</t>
  </si>
  <si>
    <t>Mengengerüst:</t>
  </si>
  <si>
    <t>Preise:</t>
  </si>
  <si>
    <t>Liefermenge in 
MWh</t>
  </si>
  <si>
    <t>Auswahlmenu "Reg. Netzstruktur, Auswahl"Versorgen Sie Nachlieger?"</t>
  </si>
  <si>
    <t>Tabelle Netzstruktur (Register Netzstruktur)</t>
  </si>
  <si>
    <t>Vereinfachte Tabelle für NE ohne Unterteilung a und b</t>
  </si>
  <si>
    <t>Oberste eigene NE</t>
  </si>
  <si>
    <t>Wert</t>
  </si>
  <si>
    <t>Aktive NE?</t>
  </si>
  <si>
    <t>Oberste eigene NE?</t>
  </si>
  <si>
    <t>NE</t>
  </si>
  <si>
    <t>ja</t>
  </si>
  <si>
    <t>nein</t>
  </si>
  <si>
    <t>3a</t>
  </si>
  <si>
    <t>3b</t>
  </si>
  <si>
    <t>5a</t>
  </si>
  <si>
    <t>5b</t>
  </si>
  <si>
    <t>Auswahlmenues "wenn ja, auf welcher Ebene a und b?"</t>
  </si>
  <si>
    <t>NE 3</t>
  </si>
  <si>
    <t>7a</t>
  </si>
  <si>
    <t>7b</t>
  </si>
  <si>
    <t>NE 5</t>
  </si>
  <si>
    <t xml:space="preserve">nein </t>
  </si>
  <si>
    <t>Register Netzstruktur</t>
  </si>
  <si>
    <t>Menu Rechtsform wählen</t>
  </si>
  <si>
    <t>Menu Plan/Ist-Daten Kosten</t>
  </si>
  <si>
    <t>Menu Gasversorgung</t>
  </si>
  <si>
    <t>Menu Wasserversorgung</t>
  </si>
  <si>
    <t>Menu Telekom</t>
  </si>
  <si>
    <t>Menu Fernwärme</t>
  </si>
  <si>
    <t>Menu andere Tätigkeiten</t>
  </si>
  <si>
    <t>Aktiengesellschaft</t>
  </si>
  <si>
    <t>PLAN-Daten</t>
  </si>
  <si>
    <t>Genossenschaft</t>
  </si>
  <si>
    <t>IST-Daten</t>
  </si>
  <si>
    <t>öffentlich-rechtliche Anstalt oder Unternehmen (eigene Rechtspersönlichkeit)</t>
  </si>
  <si>
    <t>öffentlich-rechtliche Anstalt oder Unternehmen (ohne eigene Rechtspersönlichkeit)</t>
  </si>
  <si>
    <t>Gemeindeabteilung</t>
  </si>
  <si>
    <t>Menu Plan/Ist-Daten Erlöse</t>
  </si>
  <si>
    <t>Stromhandel</t>
  </si>
  <si>
    <t>Stromproduktion</t>
  </si>
  <si>
    <t>Stromlieferant</t>
  </si>
  <si>
    <t>Dienstleistungen für Dritte</t>
  </si>
  <si>
    <t>GmbH</t>
  </si>
  <si>
    <t>andere</t>
  </si>
  <si>
    <t>Menu Rechnungslegungsstandard wählen</t>
  </si>
  <si>
    <t>kaufmännische Buchführung?</t>
  </si>
  <si>
    <t>IFRS</t>
  </si>
  <si>
    <t>Swiss GAAP FER</t>
  </si>
  <si>
    <t xml:space="preserve">    4</t>
  </si>
  <si>
    <t xml:space="preserve">    5</t>
  </si>
  <si>
    <t xml:space="preserve">    6</t>
  </si>
  <si>
    <t>1 Summe Erträge / Erlöse</t>
  </si>
  <si>
    <t>Register Kontaktdaten</t>
  </si>
  <si>
    <t>IASC</t>
  </si>
  <si>
    <t>Menu Synth. Werte Malus 20%</t>
  </si>
  <si>
    <t>Menu Blindenergie-Tarife</t>
  </si>
  <si>
    <t>Tabelle Netzstruktur (Register Eingabe Tarifstuktur)</t>
  </si>
  <si>
    <t>Netzebene</t>
  </si>
  <si>
    <t>Eingabe_Schalt</t>
  </si>
  <si>
    <t>Quartalsleistungspreise?</t>
  </si>
  <si>
    <t>SDL-Kosten in Ihrem Netznutzungstarif integriert?</t>
  </si>
  <si>
    <t>Jahrespreisen oder zu Monatspreisen?</t>
  </si>
  <si>
    <t>Jahrespreise</t>
  </si>
  <si>
    <t>Monatspreise</t>
  </si>
  <si>
    <t>beides davon</t>
  </si>
  <si>
    <t>keines davon</t>
  </si>
  <si>
    <t>Register Tarife</t>
  </si>
  <si>
    <t>Betreiben Sie OeB?</t>
  </si>
  <si>
    <t>OeB Bestandteil Netzanlagen?</t>
  </si>
  <si>
    <t>Verrechnen Kosten OeB?</t>
  </si>
  <si>
    <t>Verrechnung über Gemeindeabgaben</t>
  </si>
  <si>
    <t>Andere</t>
  </si>
  <si>
    <t>finanzbuchhalterischen Aktivierungsrichtlinien verändert?</t>
  </si>
  <si>
    <t>zusätzlich synthetisch ermittelte Anlagenwerte?</t>
  </si>
  <si>
    <t>Netzanschlussbeitrag</t>
  </si>
  <si>
    <t>Pauschal</t>
  </si>
  <si>
    <t>nach Aufwand</t>
  </si>
  <si>
    <t>- Die Unterscheidung der Anlagenrestwerte ist nur
  erforderlich, wenn Sie Zinssätze verwenden, die
  höher als 3,25 Prozent sind</t>
  </si>
  <si>
    <t>beide</t>
  </si>
  <si>
    <t>- Andernfalls können die Restbuchwerte,
  unabhängig  vom Zugangsjahr der  Anlagen, 
  in der Zeile 36 eingetragen werden</t>
  </si>
  <si>
    <t>Haben Sie die buchhalterische Entflechtung
gemäss Artikel 10 Absatz 3 StromVG umgesetzt?</t>
  </si>
  <si>
    <t>Falls ja, seit welchem Geschäftjahr?</t>
  </si>
  <si>
    <t>- Unterwerk  NE2, NE3, NE4 und NE5</t>
  </si>
  <si>
    <t>- Transformator NE2</t>
  </si>
  <si>
    <t>- Transformator NE4</t>
  </si>
  <si>
    <t>- Transformator NE5</t>
  </si>
  <si>
    <t>- Schaltfeld NE5</t>
  </si>
  <si>
    <t>- Unterwerke NE2, NE3, NE4 und NE5</t>
  </si>
  <si>
    <t>Gesamtsaldo</t>
  </si>
  <si>
    <t>Zinsen</t>
  </si>
  <si>
    <t>+ Summe 4</t>
  </si>
  <si>
    <t>+ Summe 3</t>
  </si>
  <si>
    <t>- Schaltfeld NE2</t>
  </si>
  <si>
    <t>- Schaltfeld NE3</t>
  </si>
  <si>
    <t>- Schaltfeld NE4</t>
  </si>
  <si>
    <t>- Transformator NE3 (z. B. 110/50 kV)</t>
  </si>
  <si>
    <t>- Trafostation NE6</t>
  </si>
  <si>
    <t xml:space="preserve">Anlagespiegel synthetisch </t>
  </si>
  <si>
    <t>Formular 1.1</t>
  </si>
  <si>
    <t>Formular 1.2</t>
  </si>
  <si>
    <t>Formular 2.1</t>
  </si>
  <si>
    <t>Formular 2.2</t>
  </si>
  <si>
    <t>Formular 2.3</t>
  </si>
  <si>
    <t>Formular 2.4</t>
  </si>
  <si>
    <t>Formular 2.5</t>
  </si>
  <si>
    <t>Excel-Version</t>
  </si>
  <si>
    <t>Excel 2010</t>
  </si>
  <si>
    <t>Excel 2007</t>
  </si>
  <si>
    <t>Excel 2003</t>
  </si>
  <si>
    <t xml:space="preserve">3.2 Deckungsdiff. Netz        </t>
  </si>
  <si>
    <t>Nettoenergie: Ausspeisung an Nachlieger (Zählerstand)</t>
  </si>
  <si>
    <t>Excel XP</t>
  </si>
  <si>
    <t>Excel 2000</t>
  </si>
  <si>
    <t>Excel 97</t>
  </si>
  <si>
    <t>Excel 95</t>
  </si>
  <si>
    <t>Formular 3.1</t>
  </si>
  <si>
    <t>Formular 3.5</t>
  </si>
  <si>
    <t>Formular 3.6</t>
  </si>
  <si>
    <t>Formular 4.1</t>
  </si>
  <si>
    <t>Formular 6.1</t>
  </si>
  <si>
    <t>Formular 6.2</t>
  </si>
  <si>
    <t>Anlagenwerte</t>
  </si>
  <si>
    <t>Warum verwenden Sie unterschiedliche Aktivierungsgrenzen?</t>
  </si>
  <si>
    <t>Wie hoch ist Ihre übliche kalkulatorische Aktivierungsgrenze für die Netzanlagen?</t>
  </si>
  <si>
    <t>Tabelle Energiesruktur (Register Eingabe Tarifstuktur Energie)</t>
  </si>
  <si>
    <t>Anzahl Tarife</t>
  </si>
  <si>
    <t>Aktiver Tarif?</t>
  </si>
  <si>
    <t>ausblenden</t>
  </si>
  <si>
    <t>Spalte Anfang</t>
  </si>
  <si>
    <t>Splate Ende</t>
  </si>
  <si>
    <r>
      <t xml:space="preserve">Abgrenzung
</t>
    </r>
    <r>
      <rPr>
        <sz val="10"/>
        <rFont val="Arial"/>
        <family val="2"/>
      </rPr>
      <t>[CHF]</t>
    </r>
  </si>
  <si>
    <t>seit wann:</t>
  </si>
  <si>
    <t>Kosten der vorgelagerten Verteilnetzbetreiber</t>
  </si>
  <si>
    <t>Netto Netznutzungskosten</t>
  </si>
  <si>
    <t>Netto Netznutzungskosten ohne Position 800</t>
  </si>
  <si>
    <t>kWh erneuerbare Energie</t>
  </si>
  <si>
    <t>- Wie viele davon haben Sie in Ihrem Netzgebiet, die das Recht auf freien Netzzugang haben, weil Sie mehr als 100 MWh Verbrauch pro Verbrauchstätte ausweisen?</t>
  </si>
  <si>
    <t xml:space="preserve">  - davon entfallen auf vorgelagertes Netz</t>
  </si>
  <si>
    <t xml:space="preserve">  - davon entfallen auf SDL</t>
  </si>
  <si>
    <t xml:space="preserve">  - andere</t>
  </si>
  <si>
    <t>Berechnung</t>
  </si>
  <si>
    <t>Umsatzerlöse im letzten abgeschlossenen Geschäftsjahr</t>
  </si>
  <si>
    <t>Wie berechnen Sie den kalkulatorischen Gewinn für den Vertrieb?</t>
  </si>
  <si>
    <t>- Umsatzerlöse des Gesamtunternehmens im letzten abgeschlossenen Geschäftsjahr:</t>
  </si>
  <si>
    <t>- Umsatzerlöse im Tätigkeitsbereich Verteilnetz insgesamt:</t>
  </si>
  <si>
    <t>- Umsatzerlöse aus Netznutzungsentgelten im Tätigkeitsbereich Verteilnetz:</t>
  </si>
  <si>
    <t>und Wechselrate</t>
  </si>
  <si>
    <t>davon für Kunden in Grundversorgung [CHF]</t>
  </si>
  <si>
    <t>Eingabe Tarifstruktur NNE</t>
  </si>
  <si>
    <t>Endverbraucher insgesamt</t>
  </si>
  <si>
    <t>Endverbraucher mit Wahlrecht</t>
  </si>
  <si>
    <t>Total Gestehungskosten Energielieferung</t>
  </si>
  <si>
    <t>seit T2016 nicht mehr nötig</t>
  </si>
  <si>
    <t>Seit T2016 nicht mehr nötig</t>
  </si>
  <si>
    <t>Deckungsdifferenz insgesamt</t>
  </si>
  <si>
    <t>Fin. &amp; kalk. Aktivierungsgrenze gleich hoch?</t>
  </si>
  <si>
    <t>Wie hoch ist Ihre übliche Aktivierungsgrenze für Netzanlagen?</t>
  </si>
  <si>
    <t>Wie hoch ist Ihre übliche finanzbuchhalterische Aktivierungsgrenze für Netzanlagen?</t>
  </si>
  <si>
    <t>Grenzen Sie den nicht aktivierungsfähigen Aufwand von den Anschaffungs- und Herstellungskosten des Anlagevermögens in der Finanzbuchhaltung und bei der Kalkulation der Netznutzungsentgelte nach den gleichen Kriterien ab?</t>
  </si>
  <si>
    <t>Abgrenzung nach gleichen Kriterien?</t>
  </si>
  <si>
    <t>Auf welchen Betrag belaufen sich die Posten, die im Basisjahr finanzbuchhalterisch als Aufwand erfasst, kalkulatorisch aber aktiviert worden sind?</t>
  </si>
  <si>
    <t>OSTRAL</t>
  </si>
  <si>
    <t>Wie stellen Sie sicher, dass Aufwand, der im Rahmen der Entgeltkalkulation aktiviert, finanzbuchhalterisch aber erfolgswirksam erfasst worden ist, nicht versehentlich nochmals als Betriebskosten geltend gemacht wird?</t>
  </si>
  <si>
    <t>Fonds für Finanzierung von Neuinvestitionen?</t>
  </si>
  <si>
    <t>Wie hoch war dieser Betrag am Bilanzstichtag des Basisjahres?</t>
  </si>
  <si>
    <t>Verrechnung über Netzkosten</t>
  </si>
  <si>
    <t>Brutto- oder Nettomethode?</t>
  </si>
  <si>
    <t>Bruttomethode</t>
  </si>
  <si>
    <t>Nettomethode</t>
  </si>
  <si>
    <t>Pancaking?</t>
  </si>
  <si>
    <t>(Überdeckung + / Unterdeckung -)</t>
  </si>
  <si>
    <r>
      <t>davon für Kunden in Grundversorgung
[</t>
    </r>
    <r>
      <rPr>
        <b/>
        <sz val="10"/>
        <rFont val="Arial"/>
        <family val="2"/>
      </rPr>
      <t>MWh]</t>
    </r>
  </si>
  <si>
    <t>Energie grundversorgte Endkunden</t>
  </si>
  <si>
    <t>Diese Energietarife kommen für die Verrechnung der Energie zur Anwendung:</t>
  </si>
  <si>
    <t>- Unterscheiden Sie bei den Energieentgelten zwischen Sommer- und Wintertarifen?</t>
  </si>
  <si>
    <t>Zeile eingefügt</t>
  </si>
  <si>
    <t>Änderung</t>
  </si>
  <si>
    <t>zu löschen</t>
  </si>
  <si>
    <t>- Haben Sie bei den Energieentgelten Leistungspreise?</t>
  </si>
  <si>
    <t>gelöscht Zeile 70-75 und Zeile 50u. 51</t>
  </si>
  <si>
    <t>altZ:87</t>
  </si>
  <si>
    <t>Welche Methode wenden Sie bei der Erfassung der Anschlussbeiträge an?</t>
  </si>
  <si>
    <t>- Trafostationen NE6</t>
  </si>
  <si>
    <t>- Trafo- und Masttrafostationen NE6</t>
  </si>
  <si>
    <t>Anteil Blindenergie verechnet?</t>
  </si>
  <si>
    <t>Sonstige Angaben</t>
  </si>
  <si>
    <t>Basiert Ihre Kostenrechnung für 2010 auf Ihrer Jahresrechnung?</t>
  </si>
  <si>
    <t>Haben Sie für einzelnene Kostenarten PLAN-Ansätze berücksichtigt?</t>
  </si>
  <si>
    <t>D16="";"Übersicht Anlagen D16";0)</t>
  </si>
  <si>
    <t>D17="";"Übersicht Anlagen D1/";0)</t>
  </si>
  <si>
    <t>D18="";"Übersicht Anlagen D18";0)</t>
  </si>
  <si>
    <t>D19="";"Übersicht Anlagen D19";0)</t>
  </si>
  <si>
    <t>D20="";"Übersicht Anlagen D20";0)</t>
  </si>
  <si>
    <t>Wie haben Sie das Mengengerüst ermittelt, das Ihrer Kalkulation zu Grunde liegt?</t>
  </si>
  <si>
    <t>Haben Sie die SDL-Kosten in Ihren Netznutzungstarif integriert?</t>
  </si>
  <si>
    <t>D21="";"Übersicht Anlagen D21";0)</t>
  </si>
  <si>
    <t>D22="";"Übersicht Anlagen D22";0)</t>
  </si>
  <si>
    <t>D23="";"Übersicht Anlagen D23";0)</t>
  </si>
  <si>
    <t>D24="";"Übersicht Anlagen D24";0)</t>
  </si>
  <si>
    <t>Differenz (H82-H83)</t>
  </si>
  <si>
    <t>D25="";"Übersicht Anlagen D25";0)</t>
  </si>
  <si>
    <t>D26="";"Übersicht Anlagen D26";0)</t>
  </si>
  <si>
    <t>D27="";"Übersicht Anlagen D27";0)</t>
  </si>
  <si>
    <t>D28="";"Übersicht Anlagen D28";0)</t>
  </si>
  <si>
    <t>D29="";"Übersicht Anlagen D29";0)</t>
  </si>
  <si>
    <t>Deckungsdifferenz</t>
  </si>
  <si>
    <t>D30="";"Übersicht Anlagen D30";0)</t>
  </si>
  <si>
    <t>D31="";"Übersicht Anlagen D31";0)</t>
  </si>
  <si>
    <t>D32="";"Übersicht Anlagen D32";0)</t>
  </si>
  <si>
    <t>D33="";"Übersicht Anlagen D33";0)</t>
  </si>
  <si>
    <t>D34="";"Übersicht Anlagen D34";0)</t>
  </si>
  <si>
    <t>F36="";"Übersicht Anlagen F36";0)</t>
  </si>
  <si>
    <t>F37="";"Übersicht Anlagen F37";0)</t>
  </si>
  <si>
    <t>F41="";"Übersicht Anlagen F41";0)</t>
  </si>
  <si>
    <t>G41="";"Übersicht Anlagen G41";0)</t>
  </si>
  <si>
    <t>F43="";"Übersicht Anlagen F43";0)</t>
  </si>
  <si>
    <t>nicht benötigt</t>
  </si>
  <si>
    <t xml:space="preserve">                                                                                                                                             </t>
  </si>
  <si>
    <t>Kontrolle der Anlagewerte bezüglich Zeile 85</t>
  </si>
  <si>
    <t>Allgemeine Rückmeldungen</t>
  </si>
  <si>
    <r>
      <t xml:space="preserve">
</t>
    </r>
    <r>
      <rPr>
        <sz val="10"/>
        <color indexed="8"/>
        <rFont val="Arial"/>
        <family val="2"/>
      </rPr>
      <t>Telekom/Kabelfernsehen</t>
    </r>
  </si>
  <si>
    <r>
      <t xml:space="preserve">        
        </t>
    </r>
    <r>
      <rPr>
        <sz val="10"/>
        <rFont val="Arial"/>
        <family val="2"/>
      </rPr>
      <t>Beliefern Sie Kunden
  die von Ihrem Recht
  auf freien Netzzugang
  Gebrauch gemacht haben?</t>
    </r>
  </si>
  <si>
    <t>Welche Energiewerte bilden bei Ihrer Tarifverrechnung für Nachlieger die Verrechnungsgrundlage?</t>
  </si>
  <si>
    <t>Bruttoenergie: Gelieferte Energiemenge an Endverbraucher</t>
  </si>
  <si>
    <r>
      <rPr>
        <sz val="9"/>
        <rFont val="Arial"/>
        <family val="2"/>
      </rPr>
      <t>[MWh]</t>
    </r>
  </si>
  <si>
    <t>[MWh]</t>
  </si>
  <si>
    <r>
      <rPr>
        <sz val="9"/>
        <rFont val="Arial"/>
        <family val="2"/>
      </rPr>
      <t>[Anzahl]</t>
    </r>
  </si>
  <si>
    <t>Nachlieger</t>
  </si>
  <si>
    <t>Gültige Daten</t>
  </si>
  <si>
    <t>Basisjahr</t>
  </si>
  <si>
    <t>Ist-Basisjahr</t>
  </si>
  <si>
    <t>Der kalkulatorische Zins, ist per Ende des Geschäftsjahres zu berechnen (Art. 13 Abs. 3 Bst. a StromVV)</t>
  </si>
  <si>
    <t>WCC</t>
  </si>
  <si>
    <t>Energie</t>
  </si>
  <si>
    <t>3 Jahresgewinn bzw. Betrag eingeflossen in NNE</t>
  </si>
  <si>
    <t>Verwaltungs- und Vertriebskosten (ohne Deckungsdiff.)</t>
  </si>
  <si>
    <t>Tarifierte Gestehungskosten</t>
  </si>
  <si>
    <t xml:space="preserve">    - davon mit freien Endverbrauchern:</t>
  </si>
  <si>
    <t xml:space="preserve">    - davon mit Endverbraucher in Grundversorgung gem. Art. 4 Abs. 1 StromVV:</t>
  </si>
  <si>
    <t>Erlöse aus Energietarife grundversorgte Endkunden (Formular 5.3 'Erlöse Energie').</t>
  </si>
  <si>
    <t>Vollversorgung (Sorglos-Paket)</t>
  </si>
  <si>
    <t>offener Liefervertrag mit Vorlieferant</t>
  </si>
  <si>
    <t>offener Liefervertrag mit Dritten</t>
  </si>
  <si>
    <t>strukturierte Beschaffung intern (z.B. aktive Positionsbewirtschaftung durch eigenen Portfoliomanager)</t>
  </si>
  <si>
    <t>strukturierte Beschaffung extern (z.B. Pooling, externer Portfoliomanager)</t>
  </si>
  <si>
    <t>Total Endverbraucher in Ihrem Netzgebiet, die ihr Wahlrecht ausgeübt haben</t>
  </si>
  <si>
    <t>Freie Endverbraucher durch Sie mit Energie beliefert</t>
  </si>
  <si>
    <t>Oberste eigene Netzebene?</t>
  </si>
  <si>
    <r>
      <t xml:space="preserve">Zeitraum der Nachkalkulation                                    </t>
    </r>
    <r>
      <rPr>
        <sz val="10"/>
        <rFont val="Arial"/>
        <family val="2"/>
      </rPr>
      <t>von</t>
    </r>
  </si>
  <si>
    <r>
      <t xml:space="preserve">Referenzzeitraum der Nachkalkulation:                               </t>
    </r>
    <r>
      <rPr>
        <sz val="10"/>
        <rFont val="Arial"/>
        <family val="2"/>
      </rPr>
      <t>von</t>
    </r>
  </si>
  <si>
    <t>- Haben Sie Ihren Endverbraucher von sich aus marktorientierte Angebote unterbreitet?</t>
  </si>
  <si>
    <t>Energie-Gestehungskosten (Kauf)</t>
  </si>
  <si>
    <t>Total Endverbraucher</t>
  </si>
  <si>
    <t>Wechselrate ausserhalb Ihres Netzgebietes:</t>
  </si>
  <si>
    <t>Formular 5.3</t>
  </si>
  <si>
    <r>
      <t xml:space="preserve">Flag mit NE für Auslesungsprozess </t>
    </r>
    <r>
      <rPr>
        <b/>
        <i/>
        <u/>
        <sz val="10"/>
        <color indexed="9"/>
        <rFont val="Arial"/>
        <family val="2"/>
      </rPr>
      <t>hinterlegenund ENDE</t>
    </r>
  </si>
  <si>
    <r>
      <t xml:space="preserve">6. </t>
    </r>
    <r>
      <rPr>
        <b/>
        <sz val="10"/>
        <rFont val="Arial"/>
        <family val="2"/>
      </rPr>
      <t>Bitte nicht vergessen:</t>
    </r>
    <r>
      <rPr>
        <sz val="10"/>
        <rFont val="Arial"/>
        <family val="2"/>
      </rPr>
      <t xml:space="preserve"> Laden Sie ebenfalls die Jahresrechnung Verteilnetz und eine allfällige Mitteilung zu 
    Tarifveränderungen als pdf hoch und senden Sie uns das unterschriebene Tabellenblatt "Kontaktdaten"</t>
    </r>
  </si>
  <si>
    <t>Total Beschaffung minus Netzverluste / Vertriebsmenge</t>
  </si>
  <si>
    <t>- In welche Positionen der Kostenrechnung fliessen diese ein
  und wie hoch sind diese Kosten jeweils?</t>
  </si>
  <si>
    <t>- Basiert Ihre Kostenrechnung für die Netznutzungstarife 2011 auf Ihrer Jahresrechnung?</t>
  </si>
  <si>
    <t xml:space="preserve">   Ihre Wirkverluste in Prozent</t>
  </si>
  <si>
    <t>Kontaktdaten</t>
  </si>
  <si>
    <t>Übersicht Anlagen</t>
  </si>
  <si>
    <t>Allgemeine Angaben</t>
  </si>
  <si>
    <t>Gestehungskosten</t>
  </si>
  <si>
    <t>Rückmeldungen</t>
  </si>
  <si>
    <t>Netzstruktur</t>
  </si>
  <si>
    <r>
      <rPr>
        <b/>
        <sz val="10"/>
        <rFont val="Arial"/>
        <family val="2"/>
      </rPr>
      <t xml:space="preserve">Vom Vorlieger eingespeiste Energiemenge
</t>
    </r>
    <r>
      <rPr>
        <sz val="10"/>
        <rFont val="Arial"/>
        <family val="2"/>
      </rPr>
      <t>[kWh]</t>
    </r>
  </si>
  <si>
    <t>sonstige Erträge (KoRe Pos. 900)</t>
  </si>
  <si>
    <t>inkl. Zinsen</t>
  </si>
  <si>
    <t>Übertrag in</t>
  </si>
  <si>
    <t>Folgeperiode</t>
  </si>
  <si>
    <t>von</t>
  </si>
  <si>
    <t>Verlustenergie kWh</t>
  </si>
  <si>
    <t>1.4 übrige Umsätze aus Lieferungen und Leistungen</t>
  </si>
  <si>
    <t>Referenzzeitraum der Deckungsdifferenzen Energie</t>
  </si>
  <si>
    <t>Endverbraucher</t>
  </si>
  <si>
    <t>Umsatzerlöse aus Energielieferung (ohne Verlustenergie Netz)</t>
  </si>
  <si>
    <t>Auswahlmenu " Rückmeldungen"Versorgen Sie öffentliche Verkehrsbetriebe mit Energie?"</t>
  </si>
  <si>
    <t>Aufwandsübersicht</t>
  </si>
  <si>
    <t>Kommentare</t>
  </si>
  <si>
    <t>Anschlussbeiträge</t>
  </si>
  <si>
    <t>Kostenstellenrechnung</t>
  </si>
  <si>
    <r>
      <t xml:space="preserve">3. Steigen Sie wieder ins Webportal der ElCom ein (mit Ihrem Benutzernamen und Passwort): </t>
    </r>
    <r>
      <rPr>
        <b/>
        <sz val="10"/>
        <rFont val="Arial"/>
        <family val="2"/>
      </rPr>
      <t>www.elcomdata.admin.ch</t>
    </r>
  </si>
  <si>
    <t xml:space="preserve"> </t>
  </si>
  <si>
    <t>Benutzerhinweise:</t>
  </si>
  <si>
    <r>
      <t xml:space="preserve">
über Umlageschlüssel zugeordnet                                                                                                    
</t>
    </r>
    <r>
      <rPr>
        <sz val="10"/>
        <rFont val="Arial"/>
        <family val="2"/>
      </rPr>
      <t>[CHF]</t>
    </r>
  </si>
  <si>
    <r>
      <t xml:space="preserve">
Erfolgsrechnung Netz
</t>
    </r>
    <r>
      <rPr>
        <sz val="10"/>
        <rFont val="Arial"/>
        <family val="2"/>
      </rPr>
      <t>(gemäss Art. 11 StromVG)</t>
    </r>
    <r>
      <rPr>
        <b/>
        <sz val="10"/>
        <rFont val="Arial"/>
        <family val="2"/>
      </rPr>
      <t xml:space="preserve">
</t>
    </r>
    <r>
      <rPr>
        <sz val="10"/>
        <rFont val="Arial"/>
        <family val="2"/>
      </rPr>
      <t>[CHF]</t>
    </r>
  </si>
  <si>
    <r>
      <t xml:space="preserve">
direkt zugeordnet
</t>
    </r>
    <r>
      <rPr>
        <sz val="10"/>
        <rFont val="Arial"/>
        <family val="2"/>
      </rPr>
      <t>[CHF]</t>
    </r>
  </si>
  <si>
    <t>DropdownF12a</t>
  </si>
  <si>
    <t>Button 2</t>
  </si>
  <si>
    <t>Button 3</t>
  </si>
  <si>
    <t>Button 4</t>
  </si>
  <si>
    <t>Button 5</t>
  </si>
  <si>
    <t>Button 6</t>
  </si>
  <si>
    <t>Button 7</t>
  </si>
  <si>
    <t>Button 8</t>
  </si>
  <si>
    <t>Button 9</t>
  </si>
  <si>
    <t>Button 10</t>
  </si>
  <si>
    <t>Button 11</t>
  </si>
  <si>
    <t>Button 12</t>
  </si>
  <si>
    <t>Button 13</t>
  </si>
  <si>
    <t>Button 14</t>
  </si>
  <si>
    <t>Button 1782</t>
  </si>
  <si>
    <t>Button 1783</t>
  </si>
  <si>
    <t>Button 1784</t>
  </si>
  <si>
    <t>Button 1785</t>
  </si>
  <si>
    <t>Button 1786</t>
  </si>
  <si>
    <t>Button 1787</t>
  </si>
  <si>
    <t>Button 1788</t>
  </si>
  <si>
    <t>DropdownF12b</t>
  </si>
  <si>
    <t>Button 1925</t>
  </si>
  <si>
    <t>Button 1926</t>
  </si>
  <si>
    <t>Drop Down 1</t>
  </si>
  <si>
    <t>DropdownF21d</t>
  </si>
  <si>
    <t>DropdownF21e</t>
  </si>
  <si>
    <t>Button 15</t>
  </si>
  <si>
    <t>Button 16</t>
  </si>
  <si>
    <t>Button 2060</t>
  </si>
  <si>
    <t>Button 2061</t>
  </si>
  <si>
    <t>Drop Down 2101</t>
  </si>
  <si>
    <t>Drop Down 2102</t>
  </si>
  <si>
    <t>Drop Down 2103</t>
  </si>
  <si>
    <t>Button 2105</t>
  </si>
  <si>
    <t>Button 2106</t>
  </si>
  <si>
    <t>Button 2107</t>
  </si>
  <si>
    <t>Button 2108</t>
  </si>
  <si>
    <t>Button 2109</t>
  </si>
  <si>
    <t>Button 2110</t>
  </si>
  <si>
    <t>Button 2111</t>
  </si>
  <si>
    <t>Button 2116</t>
  </si>
  <si>
    <t>Button 2117</t>
  </si>
  <si>
    <t>Button 2119</t>
  </si>
  <si>
    <t>Button 2120</t>
  </si>
  <si>
    <t>Button 2121</t>
  </si>
  <si>
    <t>Button 2127</t>
  </si>
  <si>
    <t>Button 2129</t>
  </si>
  <si>
    <t>Button 2130</t>
  </si>
  <si>
    <t>Button 2131</t>
  </si>
  <si>
    <t>Button 2132</t>
  </si>
  <si>
    <t>Button 2133</t>
  </si>
  <si>
    <t>Button 2134</t>
  </si>
  <si>
    <t>Button 2135</t>
  </si>
  <si>
    <t>Button 2136</t>
  </si>
  <si>
    <t xml:space="preserve">1.1 Kontaktdaten                   </t>
  </si>
  <si>
    <t>Button 2137</t>
  </si>
  <si>
    <t>Button 1</t>
  </si>
  <si>
    <t>Button 17</t>
  </si>
  <si>
    <t>Button 18</t>
  </si>
  <si>
    <t>Button 19</t>
  </si>
  <si>
    <t>Button 20</t>
  </si>
  <si>
    <t>Button 21</t>
  </si>
  <si>
    <t>Button 22</t>
  </si>
  <si>
    <t>Button 23</t>
  </si>
  <si>
    <t>Button 24</t>
  </si>
  <si>
    <t>Button 25</t>
  </si>
  <si>
    <t>Button 26</t>
  </si>
  <si>
    <t>Button 27</t>
  </si>
  <si>
    <t>Button 2138</t>
  </si>
  <si>
    <t>Button 2178</t>
  </si>
  <si>
    <t>Button 2179</t>
  </si>
  <si>
    <t>Button 2180</t>
  </si>
  <si>
    <t>Button 2181</t>
  </si>
  <si>
    <t>Button 2182</t>
  </si>
  <si>
    <t>Button 2183</t>
  </si>
  <si>
    <t>Button 2184</t>
  </si>
  <si>
    <t>Button 2185</t>
  </si>
  <si>
    <t>Button 2186</t>
  </si>
  <si>
    <t>Button 2187</t>
  </si>
  <si>
    <t>Button 2188</t>
  </si>
  <si>
    <t>Button 2189</t>
  </si>
  <si>
    <t>Button 2190</t>
  </si>
  <si>
    <t>Button 2191</t>
  </si>
  <si>
    <t>Button 2192</t>
  </si>
  <si>
    <t>Button 2193</t>
  </si>
  <si>
    <t>Button 2194</t>
  </si>
  <si>
    <t>Button 2195</t>
  </si>
  <si>
    <t>Button 2196</t>
  </si>
  <si>
    <t>Button 2197</t>
  </si>
  <si>
    <t>Button 2198</t>
  </si>
  <si>
    <t>Button 2201</t>
  </si>
  <si>
    <t>Button 2202</t>
  </si>
  <si>
    <t>Button 2203</t>
  </si>
  <si>
    <t>Button 2204</t>
  </si>
  <si>
    <t>Button 2205</t>
  </si>
  <si>
    <t>Button 2206</t>
  </si>
  <si>
    <t>Drop Down 7</t>
  </si>
  <si>
    <t>Drop Down 15</t>
  </si>
  <si>
    <t>Button 1791</t>
  </si>
  <si>
    <t>Button 1792</t>
  </si>
  <si>
    <t>Button 2221</t>
  </si>
  <si>
    <t>Button 2231</t>
  </si>
  <si>
    <t>Button 2232</t>
  </si>
  <si>
    <t>Button 2233</t>
  </si>
  <si>
    <t>Button 2234</t>
  </si>
  <si>
    <t>Button 2235</t>
  </si>
  <si>
    <t>Button 2236</t>
  </si>
  <si>
    <t>Button 2237</t>
  </si>
  <si>
    <t>Button 2238</t>
  </si>
  <si>
    <t>Button 2239</t>
  </si>
  <si>
    <t>Button 2240</t>
  </si>
  <si>
    <t>Button 2241</t>
  </si>
  <si>
    <t>Button 2242</t>
  </si>
  <si>
    <t>Button 2245</t>
  </si>
  <si>
    <t>Button 2246</t>
  </si>
  <si>
    <t>Button 2247</t>
  </si>
  <si>
    <t>Button 1319</t>
  </si>
  <si>
    <t>Button 1320</t>
  </si>
  <si>
    <t>Button 1321</t>
  </si>
  <si>
    <t>Button 1322</t>
  </si>
  <si>
    <t>Button 1323</t>
  </si>
  <si>
    <t>Button 1324</t>
  </si>
  <si>
    <t>Button 1325</t>
  </si>
  <si>
    <t>Keine Beiträge</t>
  </si>
  <si>
    <t>neu T2018</t>
  </si>
  <si>
    <t>Formular 1.3</t>
  </si>
  <si>
    <t>die Verlinkung zu Formular 6.1 ist im F6.1 BB14-B36 enthalten</t>
  </si>
  <si>
    <t>Button 1326</t>
  </si>
  <si>
    <t>Button 1376</t>
  </si>
  <si>
    <t>Button 1377</t>
  </si>
  <si>
    <t>Button 1378</t>
  </si>
  <si>
    <t>Button 1379</t>
  </si>
  <si>
    <t>Button 1380</t>
  </si>
  <si>
    <t>Button 1381</t>
  </si>
  <si>
    <t>Button 1382</t>
  </si>
  <si>
    <t>Button 1383</t>
  </si>
  <si>
    <t>Button 1401</t>
  </si>
  <si>
    <t>Button 1402</t>
  </si>
  <si>
    <t>Button 1403</t>
  </si>
  <si>
    <t>Button 1404</t>
  </si>
  <si>
    <t>Button 1405</t>
  </si>
  <si>
    <t>Button 1406</t>
  </si>
  <si>
    <t>Button 1407</t>
  </si>
  <si>
    <t>Button 1408</t>
  </si>
  <si>
    <t>Button 1409</t>
  </si>
  <si>
    <t>Button 1414</t>
  </si>
  <si>
    <t>Button 1415</t>
  </si>
  <si>
    <t>Button 1417</t>
  </si>
  <si>
    <t>Button 1418</t>
  </si>
  <si>
    <t>Button 1419</t>
  </si>
  <si>
    <t>Drop Down 1479</t>
  </si>
  <si>
    <t>Button 1480</t>
  </si>
  <si>
    <t>Button 1481</t>
  </si>
  <si>
    <t>Button 1482</t>
  </si>
  <si>
    <t>Button 1483</t>
  </si>
  <si>
    <t>Button 1484</t>
  </si>
  <si>
    <t>Button 1587</t>
  </si>
  <si>
    <t>Button 1588</t>
  </si>
  <si>
    <t>Button 1589</t>
  </si>
  <si>
    <t>Button 1590</t>
  </si>
  <si>
    <t>Drop Down 3</t>
  </si>
  <si>
    <t>Button 1884</t>
  </si>
  <si>
    <t>Button 1885</t>
  </si>
  <si>
    <t>Button 1886</t>
  </si>
  <si>
    <t>Drop Down 1935</t>
  </si>
  <si>
    <t>Button 1936</t>
  </si>
  <si>
    <t>Button 1944</t>
  </si>
  <si>
    <t>Button 1945</t>
  </si>
  <si>
    <t>Button 1946</t>
  </si>
  <si>
    <t>Button 1947</t>
  </si>
  <si>
    <t>Button 1948</t>
  </si>
  <si>
    <t>Button 1949</t>
  </si>
  <si>
    <t>Button 1951</t>
  </si>
  <si>
    <t>Button 1952</t>
  </si>
  <si>
    <t>Button 2146</t>
  </si>
  <si>
    <t>Button 2147</t>
  </si>
  <si>
    <t>Button 50</t>
  </si>
  <si>
    <t>Button 51</t>
  </si>
  <si>
    <t>Button 52</t>
  </si>
  <si>
    <t>Button 78</t>
  </si>
  <si>
    <t>Button 80</t>
  </si>
  <si>
    <t>Button 83</t>
  </si>
  <si>
    <t>Button 93</t>
  </si>
  <si>
    <t>Button 222</t>
  </si>
  <si>
    <t>Button 223</t>
  </si>
  <si>
    <t>Button 224</t>
  </si>
  <si>
    <t>Button 225</t>
  </si>
  <si>
    <t>Button 226</t>
  </si>
  <si>
    <t>Button 227</t>
  </si>
  <si>
    <t>Button 230</t>
  </si>
  <si>
    <t>Button 231</t>
  </si>
  <si>
    <t>Button 244</t>
  </si>
  <si>
    <t>Button 245</t>
  </si>
  <si>
    <t>Button 298</t>
  </si>
  <si>
    <t>Button 299</t>
  </si>
  <si>
    <t>Button 300</t>
  </si>
  <si>
    <t>Button 301</t>
  </si>
  <si>
    <t>Button 302</t>
  </si>
  <si>
    <t>Button 303</t>
  </si>
  <si>
    <t>Button 304</t>
  </si>
  <si>
    <t>Button 306</t>
  </si>
  <si>
    <t>Button 310</t>
  </si>
  <si>
    <t>Button 312</t>
  </si>
  <si>
    <t>Button 315</t>
  </si>
  <si>
    <t>Button 316</t>
  </si>
  <si>
    <t>Button 317</t>
  </si>
  <si>
    <t>Button 318</t>
  </si>
  <si>
    <t>Button 319</t>
  </si>
  <si>
    <t>Button 320</t>
  </si>
  <si>
    <t>Button 323</t>
  </si>
  <si>
    <t>Button 324</t>
  </si>
  <si>
    <t>Button 325</t>
  </si>
  <si>
    <t>Button 326</t>
  </si>
  <si>
    <t>Button 327</t>
  </si>
  <si>
    <t>Button 328</t>
  </si>
  <si>
    <t>Button 329</t>
  </si>
  <si>
    <t>Button 330</t>
  </si>
  <si>
    <t>Button 331</t>
  </si>
  <si>
    <t>Button 332</t>
  </si>
  <si>
    <t>Button 333</t>
  </si>
  <si>
    <t>Button 342</t>
  </si>
  <si>
    <t>Button 344</t>
  </si>
  <si>
    <t>Button 345</t>
  </si>
  <si>
    <t>Button 346</t>
  </si>
  <si>
    <t>Button 347</t>
  </si>
  <si>
    <t>Button 348</t>
  </si>
  <si>
    <t>Button 352</t>
  </si>
  <si>
    <t>Button 353</t>
  </si>
  <si>
    <t>Button 354</t>
  </si>
  <si>
    <t>Button 355</t>
  </si>
  <si>
    <t>Button 356</t>
  </si>
  <si>
    <t>Button 600</t>
  </si>
  <si>
    <t>Button 601</t>
  </si>
  <si>
    <t>Button 28</t>
  </si>
  <si>
    <t>Button 29</t>
  </si>
  <si>
    <t>Button 1739</t>
  </si>
  <si>
    <t>Button 1740</t>
  </si>
  <si>
    <t>Button 1741</t>
  </si>
  <si>
    <t>Button 1742</t>
  </si>
  <si>
    <t>Button 1743</t>
  </si>
  <si>
    <t>Button 1744</t>
  </si>
  <si>
    <t>Button 1745</t>
  </si>
  <si>
    <t>Button 1746</t>
  </si>
  <si>
    <t>Button 1747</t>
  </si>
  <si>
    <t>Button 1748</t>
  </si>
  <si>
    <t>Button 1749</t>
  </si>
  <si>
    <t>Button 1750</t>
  </si>
  <si>
    <t>Button 1751</t>
  </si>
  <si>
    <t>Button 1752</t>
  </si>
  <si>
    <t>Button 1753</t>
  </si>
  <si>
    <t>Button 1755</t>
  </si>
  <si>
    <t>Button 1756</t>
  </si>
  <si>
    <t>Button 1757</t>
  </si>
  <si>
    <t>Button 1758</t>
  </si>
  <si>
    <t>Button 1759</t>
  </si>
  <si>
    <t>Button 1760</t>
  </si>
  <si>
    <t>Button 1761</t>
  </si>
  <si>
    <t>Button 1762</t>
  </si>
  <si>
    <t>Button 1763</t>
  </si>
  <si>
    <t>Button 1764</t>
  </si>
  <si>
    <t>Button 1765</t>
  </si>
  <si>
    <t>Button 1766</t>
  </si>
  <si>
    <t>Button 1768</t>
  </si>
  <si>
    <t>Button 38</t>
  </si>
  <si>
    <t>Button 39</t>
  </si>
  <si>
    <t>Button 40</t>
  </si>
  <si>
    <t>Button 43</t>
  </si>
  <si>
    <t>Button 46</t>
  </si>
  <si>
    <t>Button 48</t>
  </si>
  <si>
    <t>Button 132</t>
  </si>
  <si>
    <t>Button 143</t>
  </si>
  <si>
    <t>Button 144</t>
  </si>
  <si>
    <t>Button 152</t>
  </si>
  <si>
    <t>Button 154</t>
  </si>
  <si>
    <t>Button 155</t>
  </si>
  <si>
    <t>Button 269</t>
  </si>
  <si>
    <t>Button 277</t>
  </si>
  <si>
    <t>Button 281</t>
  </si>
  <si>
    <t>Button 282</t>
  </si>
  <si>
    <t>Button 283</t>
  </si>
  <si>
    <t>Button 284</t>
  </si>
  <si>
    <t>Button 288</t>
  </si>
  <si>
    <t>Button 289</t>
  </si>
  <si>
    <t>Button 290</t>
  </si>
  <si>
    <t>Button 291</t>
  </si>
  <si>
    <t>Button 292</t>
  </si>
  <si>
    <t>Button 293</t>
  </si>
  <si>
    <t>Button 294</t>
  </si>
  <si>
    <t>Button 295</t>
  </si>
  <si>
    <t>Button 296</t>
  </si>
  <si>
    <t>Button 297</t>
  </si>
  <si>
    <t>Button 305</t>
  </si>
  <si>
    <t>Button 307</t>
  </si>
  <si>
    <t>Button 308</t>
  </si>
  <si>
    <t>Button 309</t>
  </si>
  <si>
    <t>Button 311</t>
  </si>
  <si>
    <t>Button 313</t>
  </si>
  <si>
    <t>Button 314</t>
  </si>
  <si>
    <t>Button 322</t>
  </si>
  <si>
    <t>Drop Down 1500</t>
  </si>
  <si>
    <t>Button 1661</t>
  </si>
  <si>
    <t>Button 1662</t>
  </si>
  <si>
    <t>Button 1594</t>
  </si>
  <si>
    <t>Button 1595</t>
  </si>
  <si>
    <t>Button 1596</t>
  </si>
  <si>
    <t>Button 1597</t>
  </si>
  <si>
    <t>Button 1598</t>
  </si>
  <si>
    <t>Button 1600</t>
  </si>
  <si>
    <t>Drop Down 5</t>
  </si>
  <si>
    <t>Drop Down 6</t>
  </si>
  <si>
    <t>Button 785</t>
  </si>
  <si>
    <t>Button 951</t>
  </si>
  <si>
    <t>Button 1035</t>
  </si>
  <si>
    <t>Button 1036</t>
  </si>
  <si>
    <t>Button 1037</t>
  </si>
  <si>
    <t>Button 1038</t>
  </si>
  <si>
    <t>Button 1039</t>
  </si>
  <si>
    <t>Button 1040</t>
  </si>
  <si>
    <t>Button 1074</t>
  </si>
  <si>
    <t>Button 1075</t>
  </si>
  <si>
    <t>Button 1076</t>
  </si>
  <si>
    <t>Button 1077</t>
  </si>
  <si>
    <t>Button 1078</t>
  </si>
  <si>
    <t>Button 1079</t>
  </si>
  <si>
    <t>Button 1080</t>
  </si>
  <si>
    <t>Button 1081</t>
  </si>
  <si>
    <t>Button 1082</t>
  </si>
  <si>
    <t>Button 1083</t>
  </si>
  <si>
    <t>Button 1084</t>
  </si>
  <si>
    <t>Button 1085</t>
  </si>
  <si>
    <t>Button 1086</t>
  </si>
  <si>
    <t>Button 1087</t>
  </si>
  <si>
    <t>Button 1180</t>
  </si>
  <si>
    <t>Button 1181</t>
  </si>
  <si>
    <t>Button 1203</t>
  </si>
  <si>
    <t>Button 1204</t>
  </si>
  <si>
    <t>Button 41</t>
  </si>
  <si>
    <t>Button 42</t>
  </si>
  <si>
    <t>Button 81</t>
  </si>
  <si>
    <t>Button 82</t>
  </si>
  <si>
    <t>Button 84</t>
  </si>
  <si>
    <t>Button 85</t>
  </si>
  <si>
    <t>Button 86</t>
  </si>
  <si>
    <t>Button 87</t>
  </si>
  <si>
    <t>Button 88</t>
  </si>
  <si>
    <t>Button 89</t>
  </si>
  <si>
    <t>Button 90</t>
  </si>
  <si>
    <t>Button 91</t>
  </si>
  <si>
    <t>Button 92</t>
  </si>
  <si>
    <t>Button 94</t>
  </si>
  <si>
    <t>Button 95</t>
  </si>
  <si>
    <t>Button 96</t>
  </si>
  <si>
    <t>Button 97</t>
  </si>
  <si>
    <t>Button 98</t>
  </si>
  <si>
    <t>Button 99</t>
  </si>
  <si>
    <t>Button 100</t>
  </si>
  <si>
    <t>Button 101</t>
  </si>
  <si>
    <t>Button 102</t>
  </si>
  <si>
    <t>Button 103</t>
  </si>
  <si>
    <t>Button 44</t>
  </si>
  <si>
    <t>Button 45</t>
  </si>
  <si>
    <t>Button 47</t>
  </si>
  <si>
    <t>Button 68</t>
  </si>
  <si>
    <t>Button 104</t>
  </si>
  <si>
    <t>Button 105</t>
  </si>
  <si>
    <t>Button 106</t>
  </si>
  <si>
    <t>Button 107</t>
  </si>
  <si>
    <t>Button 108</t>
  </si>
  <si>
    <t>Button 109</t>
  </si>
  <si>
    <t>Button 110</t>
  </si>
  <si>
    <t>Button 148</t>
  </si>
  <si>
    <t>Button 149</t>
  </si>
  <si>
    <t>Button 150</t>
  </si>
  <si>
    <t>Button 151</t>
  </si>
  <si>
    <t>Button 217</t>
  </si>
  <si>
    <t>Drop Down 264</t>
  </si>
  <si>
    <t>Button 279</t>
  </si>
  <si>
    <t>Button 280</t>
  </si>
  <si>
    <t>Button 30</t>
  </si>
  <si>
    <t>Button 33</t>
  </si>
  <si>
    <t>Button 35</t>
  </si>
  <si>
    <t>Button 36</t>
  </si>
  <si>
    <t>Drop Down 109</t>
  </si>
  <si>
    <t>Drop Down 110</t>
  </si>
  <si>
    <t>Button 111</t>
  </si>
  <si>
    <t>Button 116</t>
  </si>
  <si>
    <t>Button 117</t>
  </si>
  <si>
    <t>Button 118</t>
  </si>
  <si>
    <t>Button 119</t>
  </si>
  <si>
    <t>Button 124</t>
  </si>
  <si>
    <t>Button 125</t>
  </si>
  <si>
    <t>Button 127</t>
  </si>
  <si>
    <t>Button 128</t>
  </si>
  <si>
    <t>Button 129</t>
  </si>
  <si>
    <t>Button 130</t>
  </si>
  <si>
    <t>Button 131</t>
  </si>
  <si>
    <t>Button 204</t>
  </si>
  <si>
    <t>Button 256</t>
  </si>
  <si>
    <t>Button 257</t>
  </si>
  <si>
    <t>Button 258</t>
  </si>
  <si>
    <t>Button 259</t>
  </si>
  <si>
    <t>Button 260</t>
  </si>
  <si>
    <t>Button 261</t>
  </si>
  <si>
    <t>Button 262</t>
  </si>
  <si>
    <t>Button 264</t>
  </si>
  <si>
    <t>Button 265</t>
  </si>
  <si>
    <t>Button 266</t>
  </si>
  <si>
    <t>Button 267</t>
  </si>
  <si>
    <t>Button 268</t>
  </si>
  <si>
    <t>Button 270</t>
  </si>
  <si>
    <t>Button 271</t>
  </si>
  <si>
    <t>Button 272</t>
  </si>
  <si>
    <t>Button 273</t>
  </si>
  <si>
    <t>Button 274</t>
  </si>
  <si>
    <t>Button 275</t>
  </si>
  <si>
    <t>Button 276</t>
  </si>
  <si>
    <t>Button 278</t>
  </si>
  <si>
    <t>MWh-Anteil
Liefermenge</t>
  </si>
  <si>
    <t>für ElCom muss diese Feld manuell geändert werden können (zelle A9)</t>
  </si>
  <si>
    <t xml:space="preserve">Identifikation </t>
  </si>
  <si>
    <t>Name des Netzbetreibers:</t>
  </si>
  <si>
    <t>Identifikatornummer des Netzbetreibers (gem. VSE):</t>
  </si>
  <si>
    <t>Strasse und Nr.:</t>
  </si>
  <si>
    <t>PLZ und Ort:</t>
  </si>
  <si>
    <t>Rechtsform des Netzbetreibers:</t>
  </si>
  <si>
    <t>Angaben zur Rechnungslegung</t>
  </si>
  <si>
    <t>Wenden Sie die kaufmännische Buchführung an?</t>
  </si>
  <si>
    <t>Angewandte Rechnungslegungsstandards:</t>
  </si>
  <si>
    <t>Bitte erläutern Sie Ihre Buchführungsmethode kurz:</t>
  </si>
  <si>
    <t>von:</t>
  </si>
  <si>
    <t>bis:</t>
  </si>
  <si>
    <t>Stichtag für Anlagevermögen:</t>
  </si>
  <si>
    <t>Link zurück zu Deckungsdifferenzen</t>
  </si>
  <si>
    <t>Geschäftsführendes Unternehmen, falls nicht identisch mit obigen Angaben</t>
  </si>
  <si>
    <t>Name:</t>
  </si>
  <si>
    <t>Verhältnis Grundpreis/Durchschnittlicher Erlös [Prozent]</t>
  </si>
  <si>
    <t>Ansprechperson für Rückfragen:</t>
  </si>
  <si>
    <t>Vorname und Name:</t>
  </si>
  <si>
    <t>Telefon:</t>
  </si>
  <si>
    <t>E-Mail:</t>
  </si>
  <si>
    <t>Summe Anlagenrestwerte für Verzinsung</t>
  </si>
  <si>
    <t>verlinkt zu Zeile 83</t>
  </si>
  <si>
    <t>Liste für Zeile 28</t>
  </si>
  <si>
    <t>Historische Anlagenrestwerte</t>
  </si>
  <si>
    <t>weitere Tätigkeitsfelder des Unternehmens:</t>
  </si>
  <si>
    <t>verwendet für</t>
  </si>
  <si>
    <t>angerechnet für</t>
  </si>
  <si>
    <t>Saldovortrag
aus Vorperiode</t>
  </si>
  <si>
    <t>Gasversorgung</t>
  </si>
  <si>
    <t>gemäss Erfolgsrechnung</t>
  </si>
  <si>
    <t xml:space="preserve">  Stromhandel</t>
  </si>
  <si>
    <t>Wasserversorgung</t>
  </si>
  <si>
    <t xml:space="preserve">  Stromproduktion</t>
  </si>
  <si>
    <t>Fernwärme</t>
  </si>
  <si>
    <t>- Bitte erläutern Sie die Ursache der Abweichung</t>
  </si>
  <si>
    <t xml:space="preserve">  Dienstleistungen für Dritte</t>
  </si>
  <si>
    <t>andere Tätigkeiten, was:</t>
  </si>
  <si>
    <t>Bemerkungen:</t>
  </si>
  <si>
    <t xml:space="preserve">      - Welche Daten liegen Ihrer Berechnung der Betriebskosten zugrunde?</t>
  </si>
  <si>
    <t>- Basiert Ihre Berechnung der Betriebskosten auf Ihrer Jahresrechnung?</t>
  </si>
  <si>
    <t>Seit wann wenden Sie diese Methode an?</t>
  </si>
  <si>
    <t>Ort:</t>
  </si>
  <si>
    <t>Datum:</t>
  </si>
  <si>
    <t>Office 365</t>
  </si>
  <si>
    <t>- Bug im Excel 2010: In Einzelfällen kann es vorkommen, dass sich die Steuerelemente ("bitte wählen") beim Speichern oder Ausblenden von Zeilen verschieben. Trifft dies bei Ihnen zu, vermerken Sie dies im Formular 6.1.</t>
  </si>
  <si>
    <t>Unterschrift(en) der zeichnungsberechtigten Person(en):</t>
  </si>
  <si>
    <t>Name(n) der zeichnungsberechtigten Person(en):</t>
  </si>
  <si>
    <t>Stempel der Unternehmung:</t>
  </si>
  <si>
    <t>Versorgen Sie Nachlieger?</t>
  </si>
  <si>
    <t>Netzebene 2</t>
  </si>
  <si>
    <t>Netzebene 3</t>
  </si>
  <si>
    <t>Netzebene 4</t>
  </si>
  <si>
    <t>Netzebene 5</t>
  </si>
  <si>
    <t>Netzebene 6</t>
  </si>
  <si>
    <t>Netzebene 7</t>
  </si>
  <si>
    <t>Gesamtausspeisung</t>
  </si>
  <si>
    <t>Technische Angaben (alle Anlagen)</t>
  </si>
  <si>
    <t>Anlagenklasse</t>
  </si>
  <si>
    <t>Angaben</t>
  </si>
  <si>
    <t>Masseinheit</t>
  </si>
  <si>
    <t>Bemerkungen</t>
  </si>
  <si>
    <t>km</t>
  </si>
  <si>
    <t>- Kabel (NE3)</t>
  </si>
  <si>
    <t>- Kabel MS (NE5)</t>
  </si>
  <si>
    <t>- Kabel NS (NE7)</t>
  </si>
  <si>
    <t>- Kabel Hausanschlüsse (NE7)</t>
  </si>
  <si>
    <t>- Freileitung (NE3)</t>
  </si>
  <si>
    <t>Strang-km</t>
  </si>
  <si>
    <t>- Freileitung MS (NE5)</t>
  </si>
  <si>
    <t>- Freileitung NS (NE7)</t>
  </si>
  <si>
    <t>Anzahl</t>
  </si>
  <si>
    <t>Leistung in kVA</t>
  </si>
  <si>
    <t>Wechselrate in Ihrem Netzgebiet:</t>
  </si>
  <si>
    <t>- Masttrafostation NE6</t>
  </si>
  <si>
    <t>- Kabelverteilkabinen NS (NE7)</t>
  </si>
  <si>
    <t>CHF</t>
  </si>
  <si>
    <t>Betreiben Sie eine öffentliche Beleuchtung?</t>
  </si>
  <si>
    <t>Falls ja, wie verrechnen Sie die Kosten?</t>
  </si>
  <si>
    <t>Bitte Art der Verrechnung beschreiben</t>
  </si>
  <si>
    <t>Wie hoch sind Ihre Betriebskosten für die öffentliche Beleuchtung?</t>
  </si>
  <si>
    <t>Wie hoch sind Ihre kalkulatorischen Kapitalkosten für die öffentliche Beleuchtung?</t>
  </si>
  <si>
    <t>Haben Sie seit 1999 Netze erworben?</t>
  </si>
  <si>
    <r>
      <t xml:space="preserve">Energiemenge für Berechnung des Vorliegers
</t>
    </r>
    <r>
      <rPr>
        <sz val="10"/>
        <rFont val="Arial"/>
        <family val="2"/>
      </rPr>
      <t>[kWh]</t>
    </r>
  </si>
  <si>
    <t>Wie hoch ist die Summe der Restwerte der seit 1999 erworbenen Netze, die in die</t>
  </si>
  <si>
    <t>Kalkulation der Netzkosten einfliessen (bezogen auf den Stichtag des Anlagevermögens)?</t>
  </si>
  <si>
    <t>- Stichtag für die Anlagenwerte:</t>
  </si>
  <si>
    <t xml:space="preserve">- Referenzzeitraum der Abschreibungen: </t>
  </si>
  <si>
    <t>Historische Herstellkosten/Nennwert</t>
  </si>
  <si>
    <t>Preis je Lastgangmessung mit Fernablesung [CHF/a]</t>
  </si>
  <si>
    <t>Anzahl Abonnemente, Lastgangmessung mit Fernablesung</t>
  </si>
  <si>
    <t>- Haben Sie zusätzlich synthetisch ermittelte Anlagenwerte?</t>
  </si>
  <si>
    <t>am:</t>
  </si>
  <si>
    <t>- Haben Sie in den letzten 10 Jahren Ihre finanz-buchhalterischen Aktivierungsrichtlinien verändert?</t>
  </si>
  <si>
    <t>- Wie haben Sie die Aktivierungsgrenze verändert?</t>
  </si>
  <si>
    <t>- Seit wann führen Sie einen Anlagenspiegel?</t>
  </si>
  <si>
    <r>
      <rPr>
        <b/>
        <sz val="10"/>
        <rFont val="Arial"/>
        <family val="2"/>
      </rPr>
      <t>NE2</t>
    </r>
    <r>
      <rPr>
        <sz val="11"/>
        <color theme="1"/>
        <rFont val="Calibri"/>
        <family val="2"/>
        <scheme val="minor"/>
      </rPr>
      <t xml:space="preserve">
</t>
    </r>
    <r>
      <rPr>
        <sz val="10"/>
        <rFont val="Arial"/>
        <family val="2"/>
      </rPr>
      <t>[CHF]</t>
    </r>
  </si>
  <si>
    <r>
      <rPr>
        <b/>
        <sz val="10"/>
        <rFont val="Arial"/>
        <family val="2"/>
      </rPr>
      <t>NE3</t>
    </r>
    <r>
      <rPr>
        <sz val="11"/>
        <color theme="1"/>
        <rFont val="Calibri"/>
        <family val="2"/>
        <scheme val="minor"/>
      </rPr>
      <t xml:space="preserve">
</t>
    </r>
    <r>
      <rPr>
        <sz val="10"/>
        <rFont val="Arial"/>
        <family val="2"/>
      </rPr>
      <t>[CHF]</t>
    </r>
  </si>
  <si>
    <r>
      <rPr>
        <b/>
        <sz val="10"/>
        <rFont val="Arial"/>
        <family val="2"/>
      </rPr>
      <t>NE4</t>
    </r>
    <r>
      <rPr>
        <sz val="11"/>
        <color theme="1"/>
        <rFont val="Calibri"/>
        <family val="2"/>
        <scheme val="minor"/>
      </rPr>
      <t xml:space="preserve">
</t>
    </r>
    <r>
      <rPr>
        <sz val="10"/>
        <rFont val="Arial"/>
        <family val="2"/>
      </rPr>
      <t>[CHF]</t>
    </r>
  </si>
  <si>
    <r>
      <rPr>
        <b/>
        <sz val="10"/>
        <rFont val="Arial"/>
        <family val="2"/>
      </rPr>
      <t>NE5</t>
    </r>
    <r>
      <rPr>
        <sz val="11"/>
        <color theme="1"/>
        <rFont val="Calibri"/>
        <family val="2"/>
        <scheme val="minor"/>
      </rPr>
      <t xml:space="preserve">
</t>
    </r>
    <r>
      <rPr>
        <sz val="10"/>
        <rFont val="Arial"/>
        <family val="2"/>
      </rPr>
      <t>[CHF]</t>
    </r>
  </si>
  <si>
    <r>
      <rPr>
        <b/>
        <sz val="10"/>
        <rFont val="Arial"/>
        <family val="2"/>
      </rPr>
      <t>NE6</t>
    </r>
    <r>
      <rPr>
        <sz val="11"/>
        <color theme="1"/>
        <rFont val="Calibri"/>
        <family val="2"/>
        <scheme val="minor"/>
      </rPr>
      <t xml:space="preserve">
</t>
    </r>
    <r>
      <rPr>
        <sz val="10"/>
        <rFont val="Arial"/>
        <family val="2"/>
      </rPr>
      <t>[CHF]</t>
    </r>
  </si>
  <si>
    <r>
      <rPr>
        <b/>
        <sz val="10"/>
        <rFont val="Arial"/>
        <family val="2"/>
      </rPr>
      <t>NE7</t>
    </r>
    <r>
      <rPr>
        <sz val="11"/>
        <color theme="1"/>
        <rFont val="Calibri"/>
        <family val="2"/>
        <scheme val="minor"/>
      </rPr>
      <t xml:space="preserve">
</t>
    </r>
    <r>
      <rPr>
        <sz val="10"/>
        <rFont val="Arial"/>
        <family val="2"/>
      </rPr>
      <t>[CHF]</t>
    </r>
  </si>
  <si>
    <r>
      <rPr>
        <b/>
        <sz val="10"/>
        <rFont val="Arial"/>
        <family val="2"/>
      </rPr>
      <t>Summe</t>
    </r>
    <r>
      <rPr>
        <sz val="11"/>
        <color theme="1"/>
        <rFont val="Calibri"/>
        <family val="2"/>
        <scheme val="minor"/>
      </rPr>
      <t xml:space="preserve">
</t>
    </r>
    <r>
      <rPr>
        <sz val="10"/>
        <rFont val="Arial"/>
        <family val="2"/>
      </rPr>
      <t>[CHF]</t>
    </r>
  </si>
  <si>
    <t>- Kabel (inkl. Hausanschlüsse)</t>
  </si>
  <si>
    <t>- Freileitungen</t>
  </si>
  <si>
    <t>- Kabelverteilkabinen</t>
  </si>
  <si>
    <t>- Masttrafostationen</t>
  </si>
  <si>
    <t>- Netzverstärkungen</t>
  </si>
  <si>
    <t>= Kostenbasis gemäss Herleitung FIBU / KoRe (Summe 3 und Summe 4)</t>
  </si>
  <si>
    <t>- Anschlussbeiträge</t>
  </si>
  <si>
    <t>- übrige Anlagen (Zähler, Gebäude, Fahrzeuge, etc.)</t>
  </si>
  <si>
    <t>- Anlagen im Bau</t>
  </si>
  <si>
    <t>Summe:</t>
  </si>
  <si>
    <t>Zugänge im Referenzzeitraum</t>
  </si>
  <si>
    <t>Abgänge im Referenzzeitraum</t>
  </si>
  <si>
    <t>Restwert</t>
  </si>
  <si>
    <t>Zinssatz bis 2003 (reduzierter WACC)</t>
  </si>
  <si>
    <t xml:space="preserve">Zinssatz bis 2003 (nicht reduzierter WACC) </t>
  </si>
  <si>
    <t>Zinssatz ab 2004 (nicht reduzierter WACC)</t>
  </si>
  <si>
    <t>Summe Anlagenwerte für Verzinsung</t>
  </si>
  <si>
    <t>Kontrolle der Anlagewerte bezüglich Zeile 83</t>
  </si>
  <si>
    <t xml:space="preserve">      - Bitte erläutern Sie, weshalb die Berechnung Ihrer Betriebskosten nicht auf der Jahresrechnung basiert:</t>
  </si>
  <si>
    <t>Haben oder hatten Sie Einlagen in Fonds oder Spezialfinanzierung?</t>
  </si>
  <si>
    <t>Excel EVU</t>
  </si>
  <si>
    <t>Excel ElCom</t>
  </si>
  <si>
    <r>
      <t xml:space="preserve">Gesamtunternehmen
</t>
    </r>
    <r>
      <rPr>
        <sz val="10"/>
        <rFont val="Arial"/>
        <family val="2"/>
      </rPr>
      <t>[CHF]</t>
    </r>
  </si>
  <si>
    <t>Erträge / Umsatzerlöse im referenzierten Geschäftsjahr gemäss Erfolgsrechnung</t>
  </si>
  <si>
    <t>1.1 Erträge aus Netznutzungsentgelten</t>
  </si>
  <si>
    <t>1.2 Erlöse aus internen Verrechnungen</t>
  </si>
  <si>
    <t>1.5 Auflösung von Rückstellungen</t>
  </si>
  <si>
    <t>Aufwände im referenzierten Geschäftsjahr gemäss Erfolgsrechnung</t>
  </si>
  <si>
    <t>2.1 Material- und Warenaufwand sowie Fremdleistungen</t>
  </si>
  <si>
    <t>2.2 Personalaufwand</t>
  </si>
  <si>
    <t>2.3 Aufwand für Abschreibungen</t>
  </si>
  <si>
    <t>2.4 Aufwand aus interner Verrechnung</t>
  </si>
  <si>
    <t>2.7 Bildung von Rückstellungen</t>
  </si>
  <si>
    <t>2.8 Finanzaufwand</t>
  </si>
  <si>
    <t>In der Erfolgsrechnung erfasst</t>
  </si>
  <si>
    <t>- Welches ist Ihr letztes abgeschlossenes Geschäftsjahr?</t>
  </si>
  <si>
    <r>
      <t xml:space="preserve">      - Welches ist der Referenzzeitraum der Daten, die Ihren Betriebskosten zugrunde liegen?                  </t>
    </r>
    <r>
      <rPr>
        <sz val="10"/>
        <rFont val="Arial"/>
        <family val="2"/>
      </rPr>
      <t>von:</t>
    </r>
  </si>
  <si>
    <t>2 Summe Aufwände</t>
  </si>
  <si>
    <t>4.1 kostenerhöhende Planwerte insgesamt</t>
  </si>
  <si>
    <t>4.2 kostenmindernde Planwerte insgesamt</t>
  </si>
  <si>
    <t>4.3 sonstige Hinzurechnungen</t>
  </si>
  <si>
    <t>4.4 sonstige Abzüge</t>
  </si>
  <si>
    <t>4 Summe Planwerte und sonstiges</t>
  </si>
  <si>
    <t>5.1 Differenzen aus kalkulatorischen Zinsen und Abschreibungen</t>
  </si>
  <si>
    <t>5.2 Differenzen aus Überleitung Abgaben und Leistungen an das Gemeinwesen</t>
  </si>
  <si>
    <t>5.3 Weitere Differenzen</t>
  </si>
  <si>
    <t>Betrifft</t>
  </si>
  <si>
    <t>Resultierende kalk. Zinskosten Anlagevermögen</t>
  </si>
  <si>
    <t>Ausnahmeregel gemäss Artikel 13 Absatz 4 StromVV</t>
  </si>
  <si>
    <t>Index 1:</t>
  </si>
  <si>
    <t>Index 2:</t>
  </si>
  <si>
    <t>Synthetisch ermittelter Anlagenwert/Nennwert</t>
  </si>
  <si>
    <r>
      <rPr>
        <b/>
        <sz val="10"/>
        <rFont val="Arial"/>
        <family val="2"/>
      </rPr>
      <t>Summe</t>
    </r>
    <r>
      <rPr>
        <sz val="10"/>
        <rFont val="Arial"/>
        <family val="2"/>
      </rPr>
      <t xml:space="preserve">
[CHF]</t>
    </r>
  </si>
  <si>
    <t>Restwert der synthetisch bewerteten Anlagen</t>
  </si>
  <si>
    <t>Anpassungen gemäss Art. 13 Abs. 4 Strom VV:</t>
  </si>
  <si>
    <t>Haben Sie den Abschlag von 20 Prozent gemäss Art. 13 Abs. 4 StromVV in den obigen Zahlen bereits in Abzug gebracht?</t>
  </si>
  <si>
    <t>Um welchen Betrag wird der Restwert reduziert?</t>
  </si>
  <si>
    <t>[Datum]</t>
  </si>
  <si>
    <t>Um welchen Betrag wird die Abschreibung reduziert?</t>
  </si>
  <si>
    <t>Anlagenwerte nach Zinssatz</t>
  </si>
  <si>
    <t>Resultierende kalk. Zinskosten:</t>
  </si>
  <si>
    <t>Übersicht der Anlagenwerte in CHF</t>
  </si>
  <si>
    <t>Stichtag für die Anlagenwerte:</t>
  </si>
  <si>
    <t>Referenzzeitraum der Abschreibungen:</t>
  </si>
  <si>
    <t>Anlagenwerte am Stichtag;  Angaben in CHF</t>
  </si>
  <si>
    <t>Anlageklasse</t>
  </si>
  <si>
    <t>- Kabel</t>
  </si>
  <si>
    <t>- übrige Anlagen</t>
  </si>
  <si>
    <t>Seit welchem Jahr erheben Sie Netzanschlussbeiträge?</t>
  </si>
  <si>
    <t>Seit welchem Jahr erheben Sie Netzkostenbeiträge?</t>
  </si>
  <si>
    <t>Seit welchem Jahr erfassen Sie Anschlussbeiträge buchhalterisch getrennt?</t>
  </si>
  <si>
    <t>Netzanschlusskosten</t>
  </si>
  <si>
    <t>Anschlüsse</t>
  </si>
  <si>
    <t>SUMME</t>
  </si>
  <si>
    <t>5.1 Deckungsdiff. Energie</t>
  </si>
  <si>
    <t>NE 2-NE 6</t>
  </si>
  <si>
    <t>[CHF]</t>
  </si>
  <si>
    <t>Anzahl Anschlüsse in diesem Zeitraum</t>
  </si>
  <si>
    <t>NE 7</t>
  </si>
  <si>
    <t>Erlöse Anschlussbeiträge:</t>
  </si>
  <si>
    <t>Erlöse aus Netzanschlussbeiträgen</t>
  </si>
  <si>
    <t>Auflösungsdauer der Netzanschlussbeiträge</t>
  </si>
  <si>
    <t>Erlöse aus Netzkostenbeiträgen</t>
  </si>
  <si>
    <t>Auflösungsdauer der Netzkostenbeiträge</t>
  </si>
  <si>
    <t>Kontrolle:</t>
  </si>
  <si>
    <r>
      <rPr>
        <b/>
        <sz val="10"/>
        <rFont val="Arial"/>
        <family val="2"/>
      </rPr>
      <t>Total</t>
    </r>
    <r>
      <rPr>
        <sz val="10"/>
        <rFont val="Arial"/>
        <family val="2"/>
      </rPr>
      <t xml:space="preserve">
[CHF]</t>
    </r>
  </si>
  <si>
    <r>
      <rPr>
        <b/>
        <sz val="10"/>
        <rFont val="Arial"/>
        <family val="2"/>
      </rPr>
      <t>NE1</t>
    </r>
    <r>
      <rPr>
        <sz val="11"/>
        <color theme="1"/>
        <rFont val="Calibri"/>
        <family val="2"/>
        <scheme val="minor"/>
      </rPr>
      <t xml:space="preserve">
</t>
    </r>
    <r>
      <rPr>
        <sz val="10"/>
        <rFont val="Arial"/>
        <family val="2"/>
      </rPr>
      <t>[CHF]</t>
    </r>
  </si>
  <si>
    <t xml:space="preserve">   Wirkverluste des eigenen Netzes in kWh</t>
  </si>
  <si>
    <t xml:space="preserve">   Beschaffungskosten Rp/kWh</t>
  </si>
  <si>
    <t xml:space="preserve">   Kosten Wirkverluste in CHF</t>
  </si>
  <si>
    <t>- Nach welchen Kriterien werden die Wirkverluste pro Netzebene berechnet?</t>
  </si>
  <si>
    <t>Blindenergie</t>
  </si>
  <si>
    <t>- Haben Sie ein Tarifelement für Blindenergie?</t>
  </si>
  <si>
    <t>Position</t>
  </si>
  <si>
    <t>Position 1:</t>
  </si>
  <si>
    <t>Position 2:</t>
  </si>
  <si>
    <t>Position 3:</t>
  </si>
  <si>
    <t>Position 4:</t>
  </si>
  <si>
    <r>
      <rPr>
        <b/>
        <sz val="10"/>
        <rFont val="Arial"/>
        <family val="2"/>
      </rPr>
      <t>Netz</t>
    </r>
    <r>
      <rPr>
        <sz val="10"/>
        <rFont val="Arial"/>
        <family val="2"/>
      </rPr>
      <t xml:space="preserve">
∑
[CHF]</t>
    </r>
  </si>
  <si>
    <r>
      <rPr>
        <b/>
        <sz val="10"/>
        <rFont val="Arial"/>
        <family val="2"/>
      </rPr>
      <t>Durchschnitt</t>
    </r>
    <r>
      <rPr>
        <sz val="10"/>
        <rFont val="Arial"/>
        <family val="2"/>
      </rPr>
      <t xml:space="preserve">
[Rp/kWh]</t>
    </r>
  </si>
  <si>
    <t>Kosten der Netze höherer Netzebenen</t>
  </si>
  <si>
    <t>Kostenrechnungsübersicht</t>
  </si>
  <si>
    <t>Vor der Kostenwälzung (Art. 16 StromVV)</t>
  </si>
  <si>
    <t>Spalte 1</t>
  </si>
  <si>
    <t xml:space="preserve"> SUMME aller
Kosten
[CHF]</t>
  </si>
  <si>
    <t>∑
Energie-Kunden</t>
  </si>
  <si>
    <t>Netz
∑
[CHF]</t>
  </si>
  <si>
    <r>
      <rPr>
        <b/>
        <sz val="10"/>
        <rFont val="Arial"/>
        <family val="2"/>
      </rPr>
      <t xml:space="preserve">Energie
Kunden in Grund- versorgung </t>
    </r>
    <r>
      <rPr>
        <sz val="11"/>
        <color theme="1"/>
        <rFont val="Calibri"/>
        <family val="2"/>
        <scheme val="minor"/>
      </rPr>
      <t>[CHF]</t>
    </r>
  </si>
  <si>
    <r>
      <t xml:space="preserve"> </t>
    </r>
    <r>
      <rPr>
        <b/>
        <sz val="10"/>
        <rFont val="Arial"/>
        <family val="2"/>
      </rPr>
      <t xml:space="preserve">SUMME
sonstige Bereiche </t>
    </r>
    <r>
      <rPr>
        <sz val="10"/>
        <rFont val="Arial"/>
        <family val="2"/>
      </rPr>
      <t>[CHF]</t>
    </r>
  </si>
  <si>
    <t xml:space="preserve">Kommentare
    </t>
  </si>
  <si>
    <t>Kalkulatorische Kapitalkosten der Netze (Netzinfrastruktur)</t>
  </si>
  <si>
    <t>Kalkulatorische Abschreibungen der Netze</t>
  </si>
  <si>
    <t>Kalkulatorische Zinsen der Netze</t>
  </si>
  <si>
    <t>Kalkulatorische Zinsen Anlagen im Bau</t>
  </si>
  <si>
    <t>Betriebkostenverpr. KoRe = Jahresrechnung?</t>
  </si>
  <si>
    <t>Direkte Steuern (aufwandsgleich, kalkulatorische oder keine?</t>
  </si>
  <si>
    <t>aufwandsgleiche Steuern</t>
  </si>
  <si>
    <t>kalkulatorische Steuern</t>
  </si>
  <si>
    <t>keine Steuern</t>
  </si>
  <si>
    <t>Unterscheidung Sommer- und Wintertarifen (Energie)</t>
  </si>
  <si>
    <t>Leistungspreise bei Energieentgelte?</t>
  </si>
  <si>
    <t>Betriebskosten der Netze</t>
  </si>
  <si>
    <t>Netzbetrieb</t>
  </si>
  <si>
    <t>Wie setzen sich diese Kosten zusammen?</t>
  </si>
  <si>
    <t>Instandhaltung</t>
  </si>
  <si>
    <t>Wirkverluste des eigenen Netzes</t>
  </si>
  <si>
    <t>Kosten der Systemdienstleistung (SDL) des Übertragungsnetzbetreibers</t>
  </si>
  <si>
    <t>Verwaltungskosten</t>
  </si>
  <si>
    <t>600.1a</t>
  </si>
  <si>
    <t>Management, Verwaltung</t>
  </si>
  <si>
    <t>Kapitalsteuern</t>
  </si>
  <si>
    <t>Installationskontrolle (hoheitlicher Teil)</t>
  </si>
  <si>
    <t>Sonstige Kosten</t>
  </si>
  <si>
    <t>Direkte Steuern</t>
  </si>
  <si>
    <t>Zwischensumme der Konten 100 bis 700</t>
  </si>
  <si>
    <t>davon kostenlose oder verbilligte Leistungen an das Gemeinwesen</t>
  </si>
  <si>
    <t>Zwischensumme der Konten 100 bis 700 ohne Verbilligungen</t>
  </si>
  <si>
    <t>800.1a</t>
  </si>
  <si>
    <t>Abgaben und Leistungen an Gemeinwesen gemäss Position 750</t>
  </si>
  <si>
    <t>800.1b</t>
  </si>
  <si>
    <t>Konzessionsabgaben</t>
  </si>
  <si>
    <t>Summe der Konten 100 bis 800</t>
  </si>
  <si>
    <t>Sonstige Erlöse</t>
  </si>
  <si>
    <t>Netto Netznutzungskosten vor Wälzung</t>
  </si>
  <si>
    <t>Vor Abgaben und Leistungen an das Gemeinwesen</t>
  </si>
  <si>
    <t>2. Überprüfen Sie, ob Sie alle Daten vollständig angegeben haben:</t>
  </si>
  <si>
    <t>4. Wählen Sie im Menü den Punkt "Dateien zur ElCom hochladen" und folgen Sie den dortigen Anweisungen.</t>
  </si>
  <si>
    <t>2.9 Übrige Aufwände (inkl. passivierte Eigenleistungen, Verluste aus Veräusserung Anlagevermögen, Energieverluste, ausserordentliche Aufwände sowie Steuern etc.)</t>
  </si>
  <si>
    <t>5. Wenn die Datei erfolgreich übermittelt wurde, erhalten Sie eine Bestätigung per E-Mail.</t>
  </si>
  <si>
    <t>bis</t>
  </si>
  <si>
    <t>Erläuterungen zur Kostenrechnung</t>
  </si>
  <si>
    <t>Angaben zur Datenbasis</t>
  </si>
  <si>
    <t>- Geschäftsjahr?</t>
  </si>
  <si>
    <t>- Habe Sie für einzelnene Kostenarten PLAN-Ansätze berücksichtigt?</t>
  </si>
  <si>
    <t>bitte wählen</t>
  </si>
  <si>
    <t>- Falls ja, welche Kostenarten?</t>
  </si>
  <si>
    <t>- Bitte erläutern Sie, welche Daten Ihrer Kostenrechnung zugrunde liegen!</t>
  </si>
  <si>
    <t>Fragen zu einzelnen Positionen der Kostenrechnung</t>
  </si>
  <si>
    <t xml:space="preserve">1.2 Netzstruktur                     </t>
  </si>
  <si>
    <t xml:space="preserve">2.1 Übersicht Anlagen            </t>
  </si>
  <si>
    <t xml:space="preserve">2.2 Anlagespiegel hist.          </t>
  </si>
  <si>
    <t xml:space="preserve">2.3 Anlagespiegel synth.       </t>
  </si>
  <si>
    <t xml:space="preserve">2.4 Anlagenwerte                    </t>
  </si>
  <si>
    <t xml:space="preserve">2.5 Anschlussbeiträge           </t>
  </si>
  <si>
    <t xml:space="preserve">3.1 Allgemeine Angaben          </t>
  </si>
  <si>
    <t xml:space="preserve">3.3 Kostenrechnung                </t>
  </si>
  <si>
    <t xml:space="preserve">3.4 Aufwandsübersicht            </t>
  </si>
  <si>
    <t xml:space="preserve">4.1 Eingabe Tarifstruktur     </t>
  </si>
  <si>
    <t xml:space="preserve">4.2 Erlöse der NNE                 </t>
  </si>
  <si>
    <t xml:space="preserve">5.3 Erlöse Energie                 </t>
  </si>
  <si>
    <t xml:space="preserve">5.2 Gestehungskosten          </t>
  </si>
  <si>
    <t>April 2015:NEU Listeneintrag für Zeile 28 im Formular 4.</t>
  </si>
  <si>
    <t xml:space="preserve">6.1 Rückmeldungen              </t>
  </si>
  <si>
    <t xml:space="preserve">6.2 Versand an ElCom          </t>
  </si>
  <si>
    <t>Fragen zum Tätigkeitsbereich Netz</t>
  </si>
  <si>
    <t>Antworten</t>
  </si>
  <si>
    <t>AHK der neuen Anlage ohne Kosten für Abbruch und Rückbau der untergehenden Anlage (vgl. Wegleitung Ziff. 2.2).</t>
  </si>
  <si>
    <t>Kosten der höheren Netzebene</t>
  </si>
  <si>
    <t>Haben Sie PLAN- oder IST-Werte berücksichtigt?</t>
  </si>
  <si>
    <t>Kosten der Systemdienst-leistungen (SDL) des Übertragungsnetzbetreibers</t>
  </si>
  <si>
    <t>Welche Leistungen werden erbracht?</t>
  </si>
  <si>
    <r>
      <t xml:space="preserve">Kosten je Netzebene </t>
    </r>
    <r>
      <rPr>
        <b/>
        <u/>
        <sz val="11"/>
        <color indexed="10"/>
        <rFont val="Arial"/>
        <family val="2"/>
      </rPr>
      <t>nach der Wälzung</t>
    </r>
    <r>
      <rPr>
        <b/>
        <sz val="11"/>
        <rFont val="Arial"/>
        <family val="2"/>
      </rPr>
      <t xml:space="preserve"> und der direkten Zuordnung</t>
    </r>
  </si>
  <si>
    <r>
      <rPr>
        <b/>
        <sz val="10"/>
        <rFont val="Arial"/>
        <family val="2"/>
      </rPr>
      <t xml:space="preserve">Übersicht Kosten:
</t>
    </r>
    <r>
      <rPr>
        <sz val="10"/>
        <rFont val="Arial"/>
        <family val="2"/>
      </rPr>
      <t>[CHF]</t>
    </r>
  </si>
  <si>
    <t>Excel 2013</t>
  </si>
  <si>
    <t>kalkulatorische Kapitalkosten der Netze</t>
  </si>
  <si>
    <t xml:space="preserve">Zwischentotal 1 </t>
  </si>
  <si>
    <t>Kosten der SDL des Übertragungsnetzbetreibers</t>
  </si>
  <si>
    <t>Verwaltungskosten der Netze</t>
  </si>
  <si>
    <t>Zwischentotal 2</t>
  </si>
  <si>
    <t>Total</t>
  </si>
  <si>
    <t>[Rp/ kWh]</t>
  </si>
  <si>
    <t>NE2</t>
  </si>
  <si>
    <t>NE3</t>
  </si>
  <si>
    <t>NE4</t>
  </si>
  <si>
    <t>NE5</t>
  </si>
  <si>
    <t>NE6</t>
  </si>
  <si>
    <t>NE7</t>
  </si>
  <si>
    <t>Zwischentotal 1</t>
  </si>
  <si>
    <t>Der Kostenanteil der vorgelagerten Netzbetreiber beträgt:</t>
  </si>
  <si>
    <r>
      <rPr>
        <b/>
        <sz val="10"/>
        <rFont val="Arial"/>
        <family val="2"/>
      </rPr>
      <t>NE2</t>
    </r>
    <r>
      <rPr>
        <sz val="11"/>
        <color indexed="8"/>
        <rFont val="Arial"/>
        <family val="2"/>
      </rPr>
      <t xml:space="preserve">
</t>
    </r>
    <r>
      <rPr>
        <sz val="10"/>
        <rFont val="Arial"/>
        <family val="2"/>
      </rPr>
      <t>[CHF]</t>
    </r>
  </si>
  <si>
    <r>
      <rPr>
        <b/>
        <sz val="10"/>
        <rFont val="Arial"/>
        <family val="2"/>
      </rPr>
      <t>NE3</t>
    </r>
    <r>
      <rPr>
        <sz val="11"/>
        <color indexed="8"/>
        <rFont val="Arial"/>
        <family val="2"/>
      </rPr>
      <t xml:space="preserve">
</t>
    </r>
    <r>
      <rPr>
        <sz val="10"/>
        <rFont val="Arial"/>
        <family val="2"/>
      </rPr>
      <t>[CHF]</t>
    </r>
  </si>
  <si>
    <r>
      <rPr>
        <b/>
        <sz val="10"/>
        <rFont val="Arial"/>
        <family val="2"/>
      </rPr>
      <t>NE4</t>
    </r>
    <r>
      <rPr>
        <sz val="11"/>
        <color indexed="8"/>
        <rFont val="Arial"/>
        <family val="2"/>
      </rPr>
      <t xml:space="preserve">
</t>
    </r>
    <r>
      <rPr>
        <sz val="10"/>
        <rFont val="Arial"/>
        <family val="2"/>
      </rPr>
      <t>[CHF]</t>
    </r>
  </si>
  <si>
    <r>
      <rPr>
        <b/>
        <sz val="10"/>
        <rFont val="Arial"/>
        <family val="2"/>
      </rPr>
      <t>NE5</t>
    </r>
    <r>
      <rPr>
        <sz val="11"/>
        <color indexed="8"/>
        <rFont val="Arial"/>
        <family val="2"/>
      </rPr>
      <t xml:space="preserve">
</t>
    </r>
    <r>
      <rPr>
        <sz val="10"/>
        <rFont val="Arial"/>
        <family val="2"/>
      </rPr>
      <t>[CHF]</t>
    </r>
  </si>
  <si>
    <r>
      <rPr>
        <b/>
        <sz val="10"/>
        <rFont val="Arial"/>
        <family val="2"/>
      </rPr>
      <t>NE6</t>
    </r>
    <r>
      <rPr>
        <sz val="11"/>
        <color indexed="8"/>
        <rFont val="Arial"/>
        <family val="2"/>
      </rPr>
      <t xml:space="preserve">
</t>
    </r>
    <r>
      <rPr>
        <sz val="10"/>
        <rFont val="Arial"/>
        <family val="2"/>
      </rPr>
      <t>[CHF]</t>
    </r>
  </si>
  <si>
    <r>
      <rPr>
        <b/>
        <sz val="10"/>
        <rFont val="Arial"/>
        <family val="2"/>
      </rPr>
      <t>NE7</t>
    </r>
    <r>
      <rPr>
        <sz val="11"/>
        <color indexed="8"/>
        <rFont val="Arial"/>
        <family val="2"/>
      </rPr>
      <t xml:space="preserve">
</t>
    </r>
    <r>
      <rPr>
        <sz val="10"/>
        <rFont val="Arial"/>
        <family val="2"/>
      </rPr>
      <t>[CHF]</t>
    </r>
  </si>
  <si>
    <t>Kalkulatorische Verzinsung</t>
  </si>
  <si>
    <t>des Nettoumlaufvermögens</t>
  </si>
  <si>
    <t>Vereinfachte Methode</t>
  </si>
  <si>
    <t>+</t>
  </si>
  <si>
    <t>Verzinsungsbasis:</t>
  </si>
  <si>
    <t>angewandter Zinssatz [in Prozent]</t>
  </si>
  <si>
    <t xml:space="preserve"> = kalkulatorische Zinsen auf das NUV [CHF]</t>
  </si>
  <si>
    <t>=</t>
  </si>
  <si>
    <t>-</t>
  </si>
  <si>
    <t>Erlöse aus Netznutzungsentgelten</t>
  </si>
  <si>
    <t>In welchen monatlichen Abständen stellen Sie üblicherweise Ihren Netznutzungskunden Rechnung?</t>
  </si>
  <si>
    <t>Netznutzungsentgelt (Endkunden und Verteilnetzbetreiber)</t>
  </si>
  <si>
    <t>Kalkulationszeitraum für die Umsatzerlöse aus Netznutzungsentgelten</t>
  </si>
  <si>
    <t>Unterscheiden Sie bei den Netznutzungsentgelten zwischen Sommer- und Wintertarifen?</t>
  </si>
  <si>
    <t>Geben Sie die Anzahl Tarife pro Netzebene ein:</t>
  </si>
  <si>
    <t>Erlöse aus</t>
  </si>
  <si>
    <t>Netznutzungsentgelten</t>
  </si>
  <si>
    <t>Diese Tarife kommen für die Verrechnung der Netznutzungsentgelte zur Anwendung:</t>
  </si>
  <si>
    <t>SUMME NNE</t>
  </si>
  <si>
    <t>Tarif/Produkt-Name</t>
  </si>
  <si>
    <t>Kriterium der Zuteilung [kWh]</t>
  </si>
  <si>
    <t>Kriterium der Zuteilung [kW]</t>
  </si>
  <si>
    <t>Kriterium der Zuteilung [A]</t>
  </si>
  <si>
    <t>Kriterium der Zuteilung [Benutzungsdauer]</t>
  </si>
  <si>
    <t>Kriterium der Zuteilung [andere/ Einheit]</t>
  </si>
  <si>
    <t>Anzahl Abonnemente/Messpunkte</t>
  </si>
  <si>
    <t>kWh HT Winter (Jahresverbrauch)</t>
  </si>
  <si>
    <t>kWh NT Winter (Jahresverbrauch)</t>
  </si>
  <si>
    <t>kWh HT Sommer (Jahresverbrauch)</t>
  </si>
  <si>
    <t>kWh NT Sommer (Jahresverbrauch)</t>
  </si>
  <si>
    <t>kW (verrechnete Leistung)</t>
  </si>
  <si>
    <t>kvarh (verrechnete Blindenergie)</t>
  </si>
  <si>
    <t>weitere Tarifelemente/welche</t>
  </si>
  <si>
    <t>Grundpreis [CHF/a]</t>
  </si>
  <si>
    <t>Leistungspreis [CHF/kW]</t>
  </si>
  <si>
    <t>Arbeitspreis HT [Rp/kWh] Winter</t>
  </si>
  <si>
    <t>Arbeitspreis NT [Rp/kWh] Winter</t>
  </si>
  <si>
    <t>Arbeitspreis HT [Rp/kWh] Sommer</t>
  </si>
  <si>
    <t>Arbeitspreis NT [Rp/kWh] Sommer</t>
  </si>
  <si>
    <t>Blindenergie [Rp/kvarh]</t>
  </si>
  <si>
    <t>Reserveeinspeisung  [CHF/a]</t>
  </si>
  <si>
    <t>SDL  [Rp/kWh]</t>
  </si>
  <si>
    <t>weitere [Rp/pro xxx]</t>
  </si>
  <si>
    <t>SUMME Erlöse [CHF]</t>
  </si>
  <si>
    <t>&lt;</t>
  </si>
  <si>
    <t>Bemerkung: falls 1, Zellwerte der Spalte auslesen, Falls 0, nicht!</t>
  </si>
  <si>
    <t>Sunshine-Regulierung</t>
  </si>
  <si>
    <t>Versorgen Sie Haushalt- und Gewerbekunden auf Netzebene 7, die typischerweise grundversorgt sind?</t>
  </si>
  <si>
    <t>Dienstleistungsqualität</t>
  </si>
  <si>
    <t>Themen</t>
  </si>
  <si>
    <t>Angabe</t>
  </si>
  <si>
    <t>Inkassowesen</t>
  </si>
  <si>
    <r>
      <t>Wie vie</t>
    </r>
    <r>
      <rPr>
        <sz val="10"/>
        <rFont val="Arial"/>
        <family val="2"/>
      </rPr>
      <t xml:space="preserve">le Kalendertage beträgt die Zahlungsfrist für Haushalt- und Gewerbekunden (nach Rechnungsdatum)?  </t>
    </r>
  </si>
  <si>
    <t>(Anzahl) Kalendertage</t>
  </si>
  <si>
    <t>Wie viele kostenfreie Mahnungen verschicken Sie an Haushalt- und Gewerbekunden, bis Sie weitere Massnahmen (z. B. die Einleitung der Betreibung oder die Einstellung der Stromlieferung) ergreifen?</t>
  </si>
  <si>
    <t>Massnahmen aufgrund von Zahlungsrückständen</t>
  </si>
  <si>
    <t xml:space="preserve">Welche Massnahmen ergreifen Sie bei Zahlungsrückständen von Haushalt- und Gewerbekunden? </t>
  </si>
  <si>
    <r>
      <t xml:space="preserve"> </t>
    </r>
    <r>
      <rPr>
        <sz val="10"/>
        <color indexed="8"/>
        <rFont val="Arial"/>
        <family val="2"/>
      </rPr>
      <t xml:space="preserve">Pre-Paid </t>
    </r>
  </si>
  <si>
    <t>Kontaktaufnahme mit Behörden</t>
  </si>
  <si>
    <t>Stromlieferung einstellen</t>
  </si>
  <si>
    <t>Betreibung</t>
  </si>
  <si>
    <t>an Inkassofirma abtreten</t>
  </si>
  <si>
    <t xml:space="preserve">andere Massnahmen, welche? </t>
  </si>
  <si>
    <t xml:space="preserve">Falls sie die Stromlieferung einstellen: nach wie vielen Tagen ab Rechnungsdatum stellen Sie die Stromlieferung für Haushalt- und Gewerbekunden ein? (Bitte Anzahl Tage angeben) </t>
  </si>
  <si>
    <t>Anzahl Energieprodukte mit unterschiedlicher ökologischer Qualität</t>
  </si>
  <si>
    <t>Können Haushalt- und Gewerbekunden die verschiedenen Energieprodukte beliebig kombinieren (z. B. x % Solarenergie und y % Wasserenergie)?</t>
  </si>
  <si>
    <t>Zusammensetzung Standardprodukt</t>
  </si>
  <si>
    <t xml:space="preserve">Falls Sie nur ein Produkt anbieten oder Ihre Haushalt- und Gewerbekunden standardmässig einem Produkt zuteilen: Wie hoch ist der Anteil Energie (in Prozent) aus erneuerbaren Energien in Ihrem Standardprodukt? </t>
  </si>
  <si>
    <t xml:space="preserve">Information zu geplanten Unterbrüchen </t>
  </si>
  <si>
    <t>Werden sämtliche betroffene Haushalt- und Gewerbekunden bei geplanten Unterbrechungen informiert?</t>
  </si>
  <si>
    <t>Wie viele Kalendertage im Voraus werden Haushaltskunden informiert?</t>
  </si>
  <si>
    <t>Indikatoren Netzkosten</t>
  </si>
  <si>
    <t/>
  </si>
  <si>
    <t>Beschrieb</t>
  </si>
  <si>
    <t>Machen Sie kalkulatorische Netzkosten auf Netzebene 5, verursacht durch Unterwerke, geltend?</t>
  </si>
  <si>
    <t>Führen Sie in der Übersicht Anlagen (Formular 2.1) bei der Position "Unterwerke NE2, NE3, NE4 und NE5" Werte auf, die Kosten auf Netzebene 5 verusachen und im Formular 3.2 in den Kapitalkosten (Position 100) aufgeführt sind?</t>
  </si>
  <si>
    <t>Falls ja, geben Sie hier den Restwert sowie die kalkulatorischen Abschreibungen für die entsprechenden Anlagen an, welche auf NE5 belastet werden (gleicher Referenzzeitraum wie Formular 2.4).</t>
  </si>
  <si>
    <t>CHF kalkulatorischer Restwert</t>
  </si>
  <si>
    <t>CHF kalkulatorische Abschreibungen</t>
  </si>
  <si>
    <t xml:space="preserve">Verbuchungsmethode Anschlussbeiträge </t>
  </si>
  <si>
    <t>Netzanschlussbeiträge</t>
  </si>
  <si>
    <t>Falls Sie Netzanschlussbeiträge erheben, geben Sie bitte an seit welchem Jahr.</t>
  </si>
  <si>
    <t>Jahr</t>
  </si>
  <si>
    <t>Netzkostenbeiträge</t>
  </si>
  <si>
    <t>Falls Sie Netzkostenbeiträge erheben, geben Sie bitte an seit welchem Jahr.</t>
  </si>
  <si>
    <t>Publikation</t>
  </si>
  <si>
    <t>Publikation Gruppeneinteilung Siedlungs- und Energiedichte</t>
  </si>
  <si>
    <t>Diverse VNB sind an die ElCom gelangt mit der Bitte, die anderen VNB in der gleichen Vergleichsgruppe zu kennen. Diesem Anliegen können wir nur entsprechen, wenn Sie der Veröffentlichung der Gruppe zustimmen.
Sind Sie damit einverstanden, dass wir Ihre Gruppeneinteilung (Siedlungs-und Energiedichte, aber keine individuellen Indikatoren) veröffentlichen (z. B. auf unserer Webseite)?</t>
  </si>
  <si>
    <t>Sunshine Grundversorgung?</t>
  </si>
  <si>
    <t>Sunshine Massnahmen Pre-Paid?</t>
  </si>
  <si>
    <t>Sunshine Massnahmen Behörden?</t>
  </si>
  <si>
    <t>Sunshine Massnahmen Lieferung einstellen?</t>
  </si>
  <si>
    <t>Sunshine Massnahmen Betreibung?</t>
  </si>
  <si>
    <t>Sunshine Massnahmen Inkasso?</t>
  </si>
  <si>
    <t>Sunshine Massnahmen andere?</t>
  </si>
  <si>
    <t>Sunshine beliebig kombinieren?</t>
  </si>
  <si>
    <t>Sunshine Info bei Unterbrechung?</t>
  </si>
  <si>
    <t>Sunshine kalkulatorische Netzkosten?</t>
  </si>
  <si>
    <t>Sunshine Veröffentlichung?</t>
  </si>
  <si>
    <t>Sunshine Methode?</t>
  </si>
  <si>
    <t>Masseinheit /
Inhalt der Daten</t>
  </si>
  <si>
    <t>(Anzahl) Mahnungen</t>
  </si>
  <si>
    <t>(Anzahl) Produkte</t>
  </si>
  <si>
    <t>(Anteil) Prozent</t>
  </si>
  <si>
    <t>Excel 2016</t>
  </si>
  <si>
    <t>Redurierte NNE aufgrund von Kraftwerkskonzessionen?</t>
  </si>
  <si>
    <t>Redurierte Energietarife aufgrund von Kraftwerkskonzessionen?</t>
  </si>
  <si>
    <t>KoReT2018</t>
  </si>
  <si>
    <t xml:space="preserve"> Verwendeter kalkulatorischer Zinssatz (WACC) für Nachkalkulation</t>
  </si>
  <si>
    <t>Verwendeter kalkulatorischer Zinssatz (WACC) für Nachkalkulation</t>
  </si>
  <si>
    <r>
      <t xml:space="preserve">kalkulatorische Abschreibungen </t>
    </r>
    <r>
      <rPr>
        <sz val="10"/>
        <rFont val="Arial"/>
        <family val="2"/>
      </rPr>
      <t>auf die historischen Anlagenwerte</t>
    </r>
    <r>
      <rPr>
        <b/>
        <sz val="10"/>
        <rFont val="Arial"/>
        <family val="2"/>
      </rPr>
      <t xml:space="preserve">
pro Jahr</t>
    </r>
  </si>
  <si>
    <t>- Alle Messpunkte (inkl. Betriebsmessungen)</t>
  </si>
  <si>
    <t>Verwendung Deckungsdifferenzen</t>
  </si>
  <si>
    <t>Aufwandsgleiche Gewinnsteuern</t>
  </si>
  <si>
    <t>Kalkulatorische Gewinnsteuern</t>
  </si>
  <si>
    <t>Kosten für Mess-, Steuer- und Regelsysteme</t>
  </si>
  <si>
    <t>Kosten für intelligente Messsysteme</t>
  </si>
  <si>
    <t>Kalkulatorische Abschreibungen</t>
  </si>
  <si>
    <t>Kalkulatorische Zinsen</t>
  </si>
  <si>
    <t>./. Weitere individuell in Rechnung gestellte Kosten (Art. 7 Abs. 3 Bst. j StromVV)</t>
  </si>
  <si>
    <t>./. Sonstige Erlöse</t>
  </si>
  <si>
    <t>Eigene Netzkosten (ohne Pos. 1000)</t>
  </si>
  <si>
    <t>./. davon kostenlose oder verbilligte Leistungen an das Gemeinwesen</t>
  </si>
  <si>
    <t>Abgaben und Leistungen an Gemeinwesen (Stufe Kanton und Gemeinde)</t>
  </si>
  <si>
    <t>Differenz Kosten und Erlöse (E32-E33)</t>
  </si>
  <si>
    <t>./.Sonstige Erlöse</t>
  </si>
  <si>
    <t xml:space="preserve">Kosten für übriges Messwesen und Informationswesen </t>
  </si>
  <si>
    <t>Vertrieb</t>
  </si>
  <si>
    <t>Kalkulatorische Verzinsung des betriebsnotwendigen Nettoumlaufvermögens</t>
  </si>
  <si>
    <t>Netzkosten (KoRe Pos. 200, 600 (ohne 600.3), 700, 1000 sowie Abzug der Pos. 750)</t>
  </si>
  <si>
    <t>Messdienstleistungen</t>
  </si>
  <si>
    <t xml:space="preserve">Kosten für das Mess-, Steuer- und Regelsysteme: KoRe Pos. 500 im Geschäftsjahr </t>
  </si>
  <si>
    <t>5X0.1</t>
  </si>
  <si>
    <t>5X0.2</t>
  </si>
  <si>
    <t>Kalkulatorische Zinsen 
des Mess-, Steuer- und Regelsystems</t>
  </si>
  <si>
    <t>Kalkulatorische Abschreibungen des Mess-, Steuer- und Regelsystems</t>
  </si>
  <si>
    <t>Sind die kalkulatorischen Abschreibungen für die Zähler, Steuer- und Regelsysteme hier oder unter Position 100.1 erfasst?</t>
  </si>
  <si>
    <t>Sind die kalkulatorischen Zinsen auf Vermögensgegen-stände des Mess-, Steuer- und Regelsystems  hier oder in Position 100.2 erfasst?</t>
  </si>
  <si>
    <t>Messpunkte</t>
  </si>
  <si>
    <t>Rechnungsempfänger</t>
  </si>
  <si>
    <t>bel. Gemeinden</t>
  </si>
  <si>
    <t>Kosten ./. Erlöse Netzinfrastruktur</t>
  </si>
  <si>
    <t>Kosten für intelligente Steuer- und Regelsysteme</t>
  </si>
  <si>
    <t>Sofern Sie kalkulatorische Gewinnsteuern berücksichtigen, ist zu beachten, dass latente Steuern nicht anrechenbar sind. Skizzieren Sie bitte, wie die Steuern berechnet wurden.</t>
  </si>
  <si>
    <t>Wie hoch ist Ihr durchschnittlicher Gewinnsteuersatz?</t>
  </si>
  <si>
    <t xml:space="preserve">    auf dem Postweg zu: ElCom, Stichwort Kostenrechung, Christoffelgasse 5, 3003 Bern.</t>
  </si>
  <si>
    <t>Abgaben und Leistungen an das Gemeinwesen sowie Netzzuschlag gem. Art. 35 EnG</t>
  </si>
  <si>
    <t>Netzzuschlag gemäss Artikel 35 EnG</t>
  </si>
  <si>
    <t>= Übertrag gemäss Formular 3.3: Positionen 200, 300, 400, 510.3, 510.4, 520.3, 520.4, 530.3, 530.4, 600 (ohne 600.3), 700.1, 700.3, minus 750 und minus 900</t>
  </si>
  <si>
    <t>Haben Sie aufwandgleiche, kalkulatorische oder keine Gewinnsteuern berücksichtigt?</t>
  </si>
  <si>
    <t>Sofern Sie aufwandgleiche Gewinnsteuern berücksichtigt haben, geben Sie bitte an, wie hoch der im Basisjahr verbuchte Steueraufwand für das Gesamtunternehmen und für den Tätigkeitsbereich Verteilnetz war.</t>
  </si>
  <si>
    <t xml:space="preserve">5.4 Grosswasserkraft               </t>
  </si>
  <si>
    <t>Maximale Leistung kVA</t>
  </si>
  <si>
    <t>Kosten für innovative Massnahmen</t>
  </si>
  <si>
    <t>Kosten für Sensibilisierung für Verbrauchsreduktion</t>
  </si>
  <si>
    <t>Kauf Herkunftsnachweise</t>
  </si>
  <si>
    <t>Welchen Zinssatz (WACC) haben Sie für die Verzinsung der Produktionsanlagen verwendet?</t>
  </si>
  <si>
    <t>Verrechnen Sie Ihren Kunden in Grundversorgung Energie gem. Art. 31 EnG (Marktprämie und Grundversorgung)?</t>
  </si>
  <si>
    <r>
      <t>Wie viele Energiepro</t>
    </r>
    <r>
      <rPr>
        <sz val="10"/>
        <rFont val="Arial"/>
        <family val="2"/>
      </rPr>
      <t>dukte (nicht Tarife) bieten Sie Ihren Haushalt- und Gewerbekunden</t>
    </r>
    <r>
      <rPr>
        <sz val="10"/>
        <color indexed="8"/>
        <rFont val="Arial"/>
        <family val="2"/>
      </rPr>
      <t xml:space="preserve"> in der Grundversorgung an?</t>
    </r>
  </si>
  <si>
    <t>Maximale zeitgleiche Leistung Ihrer NE 6</t>
  </si>
  <si>
    <t>Formular 5.4</t>
  </si>
  <si>
    <t>Detailangaben Grosswasserkraftanlagen</t>
  </si>
  <si>
    <t>Angaben für das Tarifjahr</t>
  </si>
  <si>
    <t>Haben Sie Ihren Kunden in Grundversorgung Energie gem. Art. 31 EnG verrechnet (Marktprämie und Grundversorgung)?</t>
  </si>
  <si>
    <t>Aus wievielen Grosswasserkraftanlagen, haben Sie Energie gem. Art. 31 EnG den Endverbrauchern in Grundversorgung prioritär zugewiesen?</t>
  </si>
  <si>
    <t>Grundversorgungsabzug gemäss Artikel 91 Absatz 2 EnFV:</t>
  </si>
  <si>
    <t>Andere im Grundversorgungsabzug enthaltene erneuerbare Energien</t>
  </si>
  <si>
    <t xml:space="preserve"> MWh</t>
  </si>
  <si>
    <t xml:space="preserve"> CHF</t>
  </si>
  <si>
    <t>Name Kraftwerkanlage</t>
  </si>
  <si>
    <t xml:space="preserve">Summe </t>
  </si>
  <si>
    <t>Kraftwerks Typ</t>
  </si>
  <si>
    <t xml:space="preserve">Typ </t>
  </si>
  <si>
    <t>Letzte grosse Sanierung</t>
  </si>
  <si>
    <t xml:space="preserve">Datum </t>
  </si>
  <si>
    <t>Eigentumsanteil</t>
  </si>
  <si>
    <t xml:space="preserve">Prozent </t>
  </si>
  <si>
    <t>Geschäftsperiode</t>
  </si>
  <si>
    <t xml:space="preserve">MWh </t>
  </si>
  <si>
    <t>Jahresenergiemenge VNB</t>
  </si>
  <si>
    <t>‒ davon für Endverbraucher in Grundversorgung</t>
  </si>
  <si>
    <t>Mittlere Bruttoleistung</t>
  </si>
  <si>
    <t xml:space="preserve">MW </t>
  </si>
  <si>
    <t>Anteil Jahresenergiemenge VNB an produzierter Jahresenergiemenge</t>
  </si>
  <si>
    <t>Prozent</t>
  </si>
  <si>
    <t xml:space="preserve">CHF </t>
  </si>
  <si>
    <t>./. Abzug Zinsaufwand, Dividenden und Gewinn</t>
  </si>
  <si>
    <r>
      <t>Kalkulatorische Zinsen</t>
    </r>
    <r>
      <rPr>
        <sz val="10"/>
        <rFont val="Arial"/>
        <family val="2"/>
      </rPr>
      <t xml:space="preserve"> (WACC auf Anlagevermögen)</t>
    </r>
  </si>
  <si>
    <r>
      <t>‒</t>
    </r>
    <r>
      <rPr>
        <b/>
        <sz val="9"/>
        <rFont val="Arial"/>
        <family val="2"/>
      </rPr>
      <t xml:space="preserve"> </t>
    </r>
    <r>
      <rPr>
        <b/>
        <sz val="10"/>
        <rFont val="Arial"/>
        <family val="2"/>
      </rPr>
      <t>davon für Endverbraucher in Grundversorgung</t>
    </r>
  </si>
  <si>
    <t>Anteil der Kosten in der Grundversorgung</t>
  </si>
  <si>
    <t>Anlagenrestwerte</t>
  </si>
  <si>
    <t>Angewendeter kalkulatorischer Zinssatz</t>
  </si>
  <si>
    <t>Verfahrensnummer</t>
  </si>
  <si>
    <t>Grosswasserkraft Grundversorgung?</t>
  </si>
  <si>
    <t>Grosswasserkraft Marktprämie 2018?</t>
  </si>
  <si>
    <t>Grosswasserkraft Marktprämie 2019?</t>
  </si>
  <si>
    <t>DD Energie Art 6</t>
  </si>
  <si>
    <t>DD Energie Art 31</t>
  </si>
  <si>
    <t>Siehe Formular 5.4</t>
  </si>
  <si>
    <t>Gestehungskosten Art 31</t>
  </si>
  <si>
    <t>Kauf (inkl. Ausgleichsenergie, ohne HKN)</t>
  </si>
  <si>
    <r>
      <t xml:space="preserve">Kosten
</t>
    </r>
    <r>
      <rPr>
        <sz val="10"/>
        <rFont val="Arial"/>
        <family val="2"/>
      </rPr>
      <t>[CHF]</t>
    </r>
  </si>
  <si>
    <t>./. Eigene Netzverluste</t>
  </si>
  <si>
    <t>WACC-Produktion Nachkalkulation</t>
  </si>
  <si>
    <t>WACC-Produktion Plankalkulation</t>
  </si>
  <si>
    <t>WACC für neue Tarife Netz</t>
  </si>
  <si>
    <t>Kostenaufstellung für Verteinnetzbetreiber:</t>
  </si>
  <si>
    <t>Aufwand VNB</t>
  </si>
  <si>
    <t>Gesamtkosten VNB</t>
  </si>
  <si>
    <t>Maximale Leistung kW</t>
  </si>
  <si>
    <t>Anteil Jahresenergiemenge VNB an Grundversorgung</t>
  </si>
  <si>
    <t>Vergütungen an Endverbraucher, Erzeuger oder Speicherbetreiber</t>
  </si>
  <si>
    <t>Vergütungen an Endverbraucher oder Erzeuger</t>
  </si>
  <si>
    <r>
      <t xml:space="preserve">Der für den Tarif </t>
    </r>
    <r>
      <rPr>
        <sz val="10"/>
        <color indexed="10"/>
        <rFont val="Arial"/>
        <family val="2"/>
      </rPr>
      <t>2021</t>
    </r>
    <r>
      <rPr>
        <sz val="10"/>
        <rFont val="Arial"/>
        <family val="2"/>
      </rPr>
      <t xml:space="preserve"> anrechenbaren Wert gemäss Spalte 8 ist bei den Gestehungskosten (Formular 5.2) in der Zelle D27 "Verwendung Deckungsdifferenzen" einzufügen.</t>
    </r>
  </si>
  <si>
    <t>Funktion(en) der zeichnungsberechtigten Person(en):</t>
  </si>
  <si>
    <t>https://www.bfs.admin.ch/bfs/de/home/register/unternehmensregister/unternehmens-identifikationsnummer.html</t>
  </si>
  <si>
    <t>Unternehmens-Identifikationsnummer (UID):</t>
  </si>
  <si>
    <t>- davon Messungen gem. Art. 31j Abs. 1 u. 2 StromVV</t>
  </si>
  <si>
    <t>- davon Art. 8a und 8 b StromVV konforme Messungen</t>
  </si>
  <si>
    <t>keine grundversorgten Endverbraucher</t>
  </si>
  <si>
    <t>Formular 5.5</t>
  </si>
  <si>
    <t>Siehe Formular 5.5</t>
  </si>
  <si>
    <t xml:space="preserve">    - davon Grosswasserkraft (gemäss Art. 31 EnG)</t>
  </si>
  <si>
    <t xml:space="preserve">     - davon Grosswasserkraft (gemäss Art. 31 EnG)</t>
  </si>
  <si>
    <t>Kostenpositionen in Anlehnung an KRSV-CH 2019</t>
  </si>
  <si>
    <t>Nummerierung in Anlehnung an KRSV-CH 2019</t>
  </si>
  <si>
    <t>Wir weisen Sie darauf hin, dass gemäss Weisung 1/2020 die Kostenrechnung nach dem 31. August nur nach Aufforderung/ Genehmigung der ElCom abgeändert werden darf. Mit Ihrer Unterschrift bestätigen Sie die Korrektheit und Vollständigkeit Ihrer Einträge in der Kostenrechnung. Geht die Zeichnungsberechtigung nicht aus dem Handelsregistereintrag hervor, so hat/haben der/die Unterzeichnende(n) seine/ihre Zeichnungsberechtigung zu belegen (z.B. Vollmacht).</t>
  </si>
  <si>
    <t>Differenz (D35-D36)</t>
  </si>
  <si>
    <t>Betriebskosten der Netze  (exkl. Rundsteuerungen)</t>
  </si>
  <si>
    <t>Betriebskosten der Netze (exkl. Rundsteuerungen)</t>
  </si>
  <si>
    <t>Priorisierung erneuerbare</t>
  </si>
  <si>
    <r>
      <t>Energien gem. Art. 6 Abs. 5</t>
    </r>
    <r>
      <rPr>
        <b/>
        <u/>
        <vertAlign val="superscript"/>
        <sz val="16"/>
        <rFont val="Arial"/>
        <family val="2"/>
      </rPr>
      <t>bis</t>
    </r>
    <r>
      <rPr>
        <b/>
        <u/>
        <sz val="16"/>
        <rFont val="Arial"/>
        <family val="2"/>
      </rPr>
      <t xml:space="preserve"> StromVG</t>
    </r>
  </si>
  <si>
    <r>
      <t>Verrechnen Sie Ihren Kunden in Grundversorgung Energie gem. Art. 6 Abs. 5</t>
    </r>
    <r>
      <rPr>
        <b/>
        <vertAlign val="superscript"/>
        <sz val="10"/>
        <rFont val="Arial"/>
        <family val="2"/>
      </rPr>
      <t>bis</t>
    </r>
    <r>
      <rPr>
        <b/>
        <sz val="10"/>
        <rFont val="Arial"/>
        <family val="2"/>
      </rPr>
      <t xml:space="preserve"> StromVG?</t>
    </r>
  </si>
  <si>
    <t>Gestehungskosten erneuerbare Energien</t>
  </si>
  <si>
    <r>
      <t xml:space="preserve">Kosten Kunden in Grundversorgung 
</t>
    </r>
    <r>
      <rPr>
        <sz val="10"/>
        <color indexed="62"/>
        <rFont val="Arial"/>
        <family val="2"/>
      </rPr>
      <t>[CHF]</t>
    </r>
  </si>
  <si>
    <t>Liefermenge Kunden in Grundversorgung
[MWh]</t>
  </si>
  <si>
    <t>durchschnittlich eingerechnete Kosten [Rp/kWh]</t>
  </si>
  <si>
    <t>Wasserkraft</t>
  </si>
  <si>
    <t>Photovoltaik</t>
  </si>
  <si>
    <t>Windenergie</t>
  </si>
  <si>
    <t>Geothermie</t>
  </si>
  <si>
    <t>Biomasse</t>
  </si>
  <si>
    <t>Total eigene Produktion erneuerbare Energien</t>
  </si>
  <si>
    <t>Total Kauf erneuerbare Energien</t>
  </si>
  <si>
    <r>
      <t>Total erneuerbare Energien (gem. Art. 6 Abs. 5</t>
    </r>
    <r>
      <rPr>
        <b/>
        <vertAlign val="superscript"/>
        <sz val="10"/>
        <rFont val="Arial"/>
        <family val="2"/>
      </rPr>
      <t>bis</t>
    </r>
    <r>
      <rPr>
        <b/>
        <sz val="10"/>
        <rFont val="Arial"/>
        <family val="2"/>
      </rPr>
      <t xml:space="preserve"> StromVG)</t>
    </r>
  </si>
  <si>
    <t>Stammt die produzierte oder eingekaufte Energie aus Grosswasserkraftanlagen (Leistung &gt; 10 MW) sind obige Angaben für jede Erzeugungsanlage einzeln zu melden (Art. 4c StromVV). Verwenden Sie folgende Tabelle.</t>
  </si>
  <si>
    <t>Name Kraftwerksanlage</t>
  </si>
  <si>
    <r>
      <t xml:space="preserve">Kosten Kunden in Grundversorgung 
</t>
    </r>
    <r>
      <rPr>
        <sz val="10"/>
        <rFont val="Arial"/>
        <family val="2"/>
      </rPr>
      <t>[CHF]</t>
    </r>
  </si>
  <si>
    <t>Total Energie aus Grosswasserkraftanlagen</t>
  </si>
  <si>
    <t>Gestehungskosten Art 6</t>
  </si>
  <si>
    <t>Art. 6 Abs. 5bis Art 6</t>
  </si>
  <si>
    <r>
      <t>5.5 Art. 6 Abs. 5</t>
    </r>
    <r>
      <rPr>
        <b/>
        <vertAlign val="superscript"/>
        <sz val="11"/>
        <color indexed="8"/>
        <rFont val="Arial"/>
        <family val="2"/>
      </rPr>
      <t>bis</t>
    </r>
    <r>
      <rPr>
        <b/>
        <sz val="11"/>
        <color indexed="8"/>
        <rFont val="Arial"/>
        <family val="2"/>
      </rPr>
      <t xml:space="preserve"> StromVG</t>
    </r>
  </si>
  <si>
    <r>
      <t xml:space="preserve">     - davon erneuerbare Energien (gem. Art. 6 Abs. 5</t>
    </r>
    <r>
      <rPr>
        <vertAlign val="superscript"/>
        <sz val="10"/>
        <rFont val="Arial"/>
        <family val="2"/>
      </rPr>
      <t>bis</t>
    </r>
    <r>
      <rPr>
        <sz val="10"/>
        <rFont val="Arial"/>
        <family val="2"/>
      </rPr>
      <t xml:space="preserve"> StromVG)</t>
    </r>
  </si>
  <si>
    <r>
      <t xml:space="preserve">    - davon erneuerbare Energien (gem. Art. 6 Abs. 5</t>
    </r>
    <r>
      <rPr>
        <vertAlign val="superscript"/>
        <sz val="10"/>
        <rFont val="Arial"/>
        <family val="2"/>
      </rPr>
      <t>bis</t>
    </r>
    <r>
      <rPr>
        <sz val="10"/>
        <rFont val="Arial"/>
        <family val="2"/>
      </rPr>
      <t xml:space="preserve"> StromVG)</t>
    </r>
  </si>
  <si>
    <r>
      <t>Verrechnen Sie Ihren Kunden in Grundversorgung Energie gem. Art. 6 Abs. 5</t>
    </r>
    <r>
      <rPr>
        <b/>
        <vertAlign val="superscript"/>
        <sz val="11"/>
        <color indexed="8"/>
        <rFont val="Arial"/>
        <family val="2"/>
      </rPr>
      <t>bis</t>
    </r>
    <r>
      <rPr>
        <b/>
        <sz val="11"/>
        <color indexed="8"/>
        <rFont val="Arial"/>
        <family val="2"/>
      </rPr>
      <t xml:space="preserve"> </t>
    </r>
    <r>
      <rPr>
        <b/>
        <sz val="10"/>
        <color indexed="8"/>
        <rFont val="Arial"/>
        <family val="2"/>
      </rPr>
      <t>StromVG?</t>
    </r>
  </si>
  <si>
    <t xml:space="preserve">4.2 IST-Erlöse der NNE                 </t>
  </si>
  <si>
    <t xml:space="preserve">      Kommentare                        </t>
  </si>
  <si>
    <t>3.5 Kostenstellenrechnung</t>
  </si>
  <si>
    <t xml:space="preserve">3.6 Nettoumlaufvermögen     </t>
  </si>
  <si>
    <t>Haben Sie sowohl Netz- und Energiekunden?</t>
  </si>
  <si>
    <t>Begründen Sie weshalb nicht:</t>
  </si>
  <si>
    <t>Erworbene Netze seit 1999:</t>
  </si>
  <si>
    <t>zurück zu den Deckungsdifferenzen Netz</t>
  </si>
  <si>
    <t>Formular</t>
  </si>
  <si>
    <t>./. Aktivierte Eigenleistungen</t>
  </si>
  <si>
    <t>./. Aktivierung Eigenleistungen</t>
  </si>
  <si>
    <t>Geplante Ausspeisung für Endverbraucher [MWh]"</t>
  </si>
  <si>
    <t>Geplante Ausspeisung für Nachlieger         [MWh]</t>
  </si>
  <si>
    <t>Formular 4.3</t>
  </si>
  <si>
    <t xml:space="preserve">4.3 Eingabe IST-Tarifstruktur     </t>
  </si>
  <si>
    <t xml:space="preserve">5.1a IST-Erlöse Energie                 </t>
  </si>
  <si>
    <t>Eingabe IST-Tarifstruktur NNE</t>
  </si>
  <si>
    <t>Wie haben Sie das Mengengerüst ermittelt, das Ihrer Berechnung zu Grunde liegt?</t>
  </si>
  <si>
    <t>IST-Erlöse aus</t>
  </si>
  <si>
    <t>Referenzzeitraum für die IST-Umsatzerlöse aus Netznutzungsentgelten?</t>
  </si>
  <si>
    <t>Kontrolle</t>
  </si>
  <si>
    <r>
      <t xml:space="preserve">Der für den Tarif </t>
    </r>
    <r>
      <rPr>
        <b/>
        <sz val="10"/>
        <color indexed="10"/>
        <rFont val="Arial"/>
        <family val="2"/>
      </rPr>
      <t>2022</t>
    </r>
    <r>
      <rPr>
        <b/>
        <sz val="10"/>
        <rFont val="Arial"/>
        <family val="2"/>
      </rPr>
      <t xml:space="preserve"> anrechenbare Wert gemäss Spalte 8 ist in die Kostenrechnung Position 1000 einzufügen.</t>
    </r>
  </si>
  <si>
    <t>Menu Netz und Energie</t>
  </si>
  <si>
    <t>SDL-Kosten in Ihrem Netznutzungstarif integriert? IST</t>
  </si>
  <si>
    <t>Reduzierte NNE wegen Kraftwerkskonzessionen? IST</t>
  </si>
  <si>
    <t>KoReT2022 IST</t>
  </si>
  <si>
    <t>IST</t>
  </si>
  <si>
    <t>KoReT2022</t>
  </si>
  <si>
    <t>davon Deckungsdifferenzen NE 2</t>
  </si>
  <si>
    <t>davon Deckungsdifferenzen NE 3</t>
  </si>
  <si>
    <t>davon Deckungsdifferenzen NE 4</t>
  </si>
  <si>
    <t>davon Deckungsdifferenzen NE 5</t>
  </si>
  <si>
    <t>davon Deckungsdifferenzen NE 6</t>
  </si>
  <si>
    <t>davon Deckungsdifferenzen NE 7</t>
  </si>
  <si>
    <t>- Detaillierte Informationen zum Ausfüllen der Kostenrechnung dieses Formulars und zu wichtigen Funktionen der webbasierten Formulare finden Sie in der Wegleitung.</t>
  </si>
  <si>
    <t>- Zu vielen Eingabefeldern finden Sie ein Info i mit weiteren Informationen.</t>
  </si>
  <si>
    <t>- Haben Sie bei Pflichtfeldern (*) keine Eingabe zu machen, setzen Sie bitte immer die Zahl 0 ein.</t>
  </si>
  <si>
    <t>- Zunächst erfassen Sie auf der Seite «Netzstruktur» Ihre Situation, dadurch wird das Formular automatisch angepasst.</t>
  </si>
  <si>
    <t>- Sie werden Schritt für Schritt durch den Erfassungsprozess geführt; mit «Weiter» gelangen Sie zur nächsten Eingabeseite, mit «Zurück» wieder zurück und mit dem Navigator oben können Sie zwischen verschiedenen Kapiteln springen.</t>
  </si>
  <si>
    <t>- Bitte speichern Sie Ihre Arbeit regelmässig während der Eingabe und vor dem Verlassen des Formulars («Zwischenspeichern»).</t>
  </si>
  <si>
    <t>- Bitte beachten Sie, dass die Eingaben auf zwei oder drei Kommastellen begrenzt sind.</t>
  </si>
  <si>
    <t>- Schliessen Sie einen Eingabevorgang mit Tabulator ab, springt der Zeiger jeweils zum nächsten Feld; schliessen Sie einen Eingabevorgang mit der Eingabe-Taste ab, wechseln Sie zur nächsten Seite.</t>
  </si>
  <si>
    <t>- Ist das Formular vollständig ausgefüllt, wird es einer Vollständigkeits- und Qualitätskontrolle unterzogen (Schritt «Kontrolle»). Nach erfolgreicher Kontrolle können Sie Ihre Daten an die ElCom übermitteln («Abschluss»).</t>
  </si>
  <si>
    <t xml:space="preserve">Support: </t>
  </si>
  <si>
    <t>- Bei weiterführenden Fragen zögern Sie nicht, uns zu kontaktieren: Tel. 058 462 50 97 oder data@elcom.admin.ch</t>
  </si>
  <si>
    <t>Buchhalterische Entflechtung?</t>
  </si>
  <si>
    <t>KoReT2022 neu</t>
  </si>
  <si>
    <r>
      <t xml:space="preserve">3. Sonstige Deckungsdifferenzen </t>
    </r>
    <r>
      <rPr>
        <sz val="8"/>
        <rFont val="Arial"/>
        <family val="2"/>
      </rPr>
      <t>(Kosten -  / Erlöse +)</t>
    </r>
  </si>
  <si>
    <t>Welche Methode verwenden Sie zum Ausweis der sonstigen Erlöse, Bruttomehode/Nettomethode?</t>
  </si>
  <si>
    <r>
      <t xml:space="preserve">2. Von der ElCom bzw. höheren Instanzen verfügte Anpassung </t>
    </r>
    <r>
      <rPr>
        <b/>
        <sz val="8"/>
        <rFont val="Arial"/>
        <family val="2"/>
      </rPr>
      <t>(Überdeckung + / Unterdeckung -)</t>
    </r>
  </si>
  <si>
    <t>FehlerID</t>
  </si>
  <si>
    <t>Auftrittsort</t>
  </si>
  <si>
    <t>Fehlerbeschreibung</t>
  </si>
  <si>
    <t>Begründung</t>
  </si>
  <si>
    <t>Nicht im Web</t>
  </si>
  <si>
    <t>Erheben sie Anschlussbeiträge?</t>
  </si>
  <si>
    <t>Consommateurs finaux</t>
  </si>
  <si>
    <t>Revendeurs</t>
  </si>
  <si>
    <t>les deux</t>
  </si>
  <si>
    <t>consumatore finale</t>
  </si>
  <si>
    <t>revenditore</t>
  </si>
  <si>
    <t>entrambi</t>
  </si>
  <si>
    <t>nur Energiekunden</t>
  </si>
  <si>
    <t>nur Netzkunden</t>
  </si>
  <si>
    <t>Sowohl Netz- als auch Energiekunden</t>
  </si>
  <si>
    <t>Luftkraftwerk</t>
  </si>
  <si>
    <t>Pumpspeicherkraftwerk</t>
  </si>
  <si>
    <t>Speicherkraftwerk</t>
  </si>
  <si>
    <t>Centrale au fil de l'eau</t>
  </si>
  <si>
    <t>Centre à accumulation</t>
  </si>
  <si>
    <t>Centre hydroélectrique de pompage-turbinage</t>
  </si>
  <si>
    <t>Impianti ad acqua fluente</t>
  </si>
  <si>
    <t>Centrali ad accumulo</t>
  </si>
  <si>
    <t>Centrali di pompaggio</t>
  </si>
  <si>
    <r>
      <t>Auswahlmenus (bitte nichts ändern! Jedes Einfügen oder löschen von Zellen, Zei</t>
    </r>
    <r>
      <rPr>
        <b/>
        <sz val="8"/>
        <rFont val="Calibri"/>
        <family val="2"/>
      </rPr>
      <t>len und Spalten beschädigt die Funktionsweise!!)</t>
    </r>
  </si>
  <si>
    <t>Unterscheidung Sommer- und Wintertarifen (Netznutzung)</t>
  </si>
  <si>
    <r>
      <t>Unterscheidung Sommer- und Wintertarifen (</t>
    </r>
    <r>
      <rPr>
        <b/>
        <u/>
        <sz val="8"/>
        <rFont val="Arial"/>
        <family val="2"/>
      </rPr>
      <t>IST</t>
    </r>
    <r>
      <rPr>
        <b/>
        <sz val="8"/>
        <rFont val="Arial"/>
        <family val="2"/>
      </rPr>
      <t>-Energie)</t>
    </r>
  </si>
  <si>
    <t>Unterscheidung Sommer- und Wintertarifen (Netznutzung IST)</t>
  </si>
  <si>
    <t>Summen_block_UN2_Netzebene_V2_0_Ausspeisung_Endverbraucher_MWh_=(#V1 == false &amp;&amp; #V2 &gt; 1000000)|| (#V1 == true &amp;&amp; #V2 &gt; 5000000)</t>
  </si>
  <si>
    <t>block_IS1_Technische_Angaben_V1_0_Art_8a_8b_StromVV_1NK_pos_2_=#V1 != null &amp;&amp; #V1 == 0</t>
  </si>
  <si>
    <t>block_IS1_Technische_Angaben_V1_0_Art_31j_Abs_1_2_StromVV_1NK_=#V1 != null &amp;&amp; #V1 == 0</t>
  </si>
  <si>
    <t>block_IS2_Zins_V1_0_SI2_WACC_Zins_=#V1 != null &amp;&amp; #V1 &gt; #V2</t>
  </si>
  <si>
    <t>block_IS3_Zins_V1_0_Verwendeter_Zinssatz_=#V1 != null &amp;&amp; #V1 &gt; #V2</t>
  </si>
  <si>
    <t>block_NK1_Wirkverluste_Prozent_V2_01_NE2_=#V1 == true &amp;&amp; (#fieldValueAtRepetition(#F2,1) &gt; 1 ||#fieldValueAtRepetition(#F3,1) &gt; 2 ||#fieldValueAtRepetition(#F4,1) &gt; 3 ||#fieldValueAtRepetition(#F5,1) &gt; 2 ||#fieldValueAtRepetition(#F6,1) &gt; 3 ||#fieldValueAtRepetition(#F7,1) &gt; 4)</t>
  </si>
  <si>
    <t>block_NK1_Vorlieger_2_V1_03_Energiemenge_Berechnung_=(#fieldValueAtRepetition(#F1,3)-#fieldValueAtRepetition(#F2,3)&lt;0)||(#fieldValueAtRepetition(#F1,4)-#fieldValueAtRepetition(#F2,4)&lt;0)||(#fieldValueAtRepetition(#F1,5)-#fieldValueAtRepetition(#F2,5)&lt;0)||(#fieldValueAtRepetition(#F1,6)-#fieldValueAtRepetition(#F2,5)&lt;0)</t>
  </si>
  <si>
    <t>block_NK2_2_Deckungsdifferenzen_insgesamt_V1_0_ZinssatzDeckDiffInges_=#V1 != null &amp;&amp; #fieldValueAtRepetition(#F2,1) &gt; 0 &amp;&amp; #V1 &lt; #V3</t>
  </si>
  <si>
    <t>block_NK2_2_Uebersicht_oben_V1_01_anrTarife_=#fieldValueAtRepetition(#F1,1) != 0 &amp;&amp; #fieldValueAtRepetition(#F2,1) != 0 &amp;&amp; #V3 &gt; 0.02</t>
  </si>
  <si>
    <t>block_NK2_2_Deckungsdifferenzen_insgesamt_V1_0_DekcDiffInsges_=#V1 == 0</t>
  </si>
  <si>
    <t>block_NK7_Kalkulatorische_Verzinsung_VM_V1_0_VM_angewandter_Zinssatz_=#V1 != null &amp;&amp; #V1 &gt; #V2</t>
  </si>
  <si>
    <t>block_EG1_6_Uebersicht_V1_0_anrTarife_=((#V3 &lt;0 &amp;&amp; (#V1+#V2) &gt;0) || (#V3 &gt;0 &amp;&amp; (#V1+#V2) &lt;0)) &amp;&amp; ((#V1+#V2)&lt;0?((#V1+#V2)*-1):(#V1+#V2)) &lt; ((#V3&lt;0?(#V3*-1):#V3)*0.3)</t>
  </si>
  <si>
    <t>block_EG1_6_Uebersicht_V1_0_anrTarife_=((#V3 &lt;0 &amp;&amp; #V2 &gt;0) || (#V3 &gt;0 &amp;&amp; #V2 &lt;0)) &amp;&amp; ((#V1+#V2)&lt;0?((#V1+#V2)*-1):(#V1+#V2)) &lt; ((#V3&lt;0?(#V3*-1):#V3)*0.3)</t>
  </si>
  <si>
    <t>block_EG1_6_Uebersicht_V1_0_anrTarife_=(#N3 &lt;0 &amp;&amp; #N2 &gt;0) || (#N3 &gt;0 &amp;&amp; #N2 &lt;0)</t>
  </si>
  <si>
    <t>block_NK2_2_Deckungsdifferenzen_insgesamt_V1_0_ZinssatzDeckDiffInges_=#V2 != null &amp;&amp; #V1 &gt; 0 &amp;&amp; #V2 &lt; #V3</t>
  </si>
  <si>
    <t>block_EG1_5_Sonstige_V1_0_DekcDiffInsges_=#V1 != null &amp;&amp; #V1 == 0</t>
  </si>
  <si>
    <t>- Bitte beachten Sie, dass grau markierte Felder nicht bidirektional ausgelesen werden.</t>
  </si>
  <si>
    <t>Firma:</t>
  </si>
  <si>
    <t>block_NK2_2_Deckungsdifferenzen_insgesamt_V1_0_ZinssatzDeckDiffInges_=#V1 != null &amp;&amp; #fieldValueAtRepetition(#F2,1) &lt; 0 &amp;&amp; #V1 &gt; #V3</t>
  </si>
  <si>
    <t>block_NK2_2_Deckungsdifferenzen_insgesamt_V1_0_ZinssatzDeckDiffInges_=#V2 != null &amp;&amp; #V1 &lt; 0 &amp;&amp; #V2 &gt; #V3</t>
  </si>
  <si>
    <t>Kalenderjahr</t>
  </si>
  <si>
    <t>Hydrojahr</t>
  </si>
  <si>
    <t>année hydrologique</t>
  </si>
  <si>
    <t>année civile</t>
  </si>
  <si>
    <t>autres</t>
  </si>
  <si>
    <t>anno idrico</t>
  </si>
  <si>
    <t>anno civile</t>
  </si>
  <si>
    <t>altro</t>
  </si>
  <si>
    <t>NK2_400_block_NK2_Kostenrechnung_allgemein_V1_01_Summe_=(#fieldValueAtRepetition(#F1,1)/#V2/10)&gt;0.255</t>
  </si>
  <si>
    <t>block_EG1_5_Sonstige_V1_0_DekcDiffInsges_=(#V1&gt;=20) &amp;&amp; ((V2/V1)&gt;75.40)</t>
  </si>
  <si>
    <t>block_NK6_Kostenstellenrechnung_pos_neg_V1_01_Summe_=#fieldValueAtRepetition(#F1,5) != 0</t>
  </si>
  <si>
    <t>Version 1.0, 20.04.2021</t>
  </si>
  <si>
    <t>Bergründung:</t>
  </si>
  <si>
    <t>Summen_block_UN2_Netzebene_V2_0_Ausspeisung_Endverbraucher_MWh_=(#V1 == false &amp;&amp; #V2 &gt; 1000000)</t>
  </si>
  <si>
    <t>- Auf welcher Basis haben Sie Ihre Wiederbeschaffungswerte («Einheitswerte») ermittelt?</t>
  </si>
  <si>
    <t>block_EG1_1_Deckungsdifferenzen_V1_0_ZinssatzProdanl_=#V1 != null &amp;&amp; #V1 &gt; #V2</t>
  </si>
  <si>
    <t>Formular 1.1 Weshalb keine Entflechtung</t>
  </si>
  <si>
    <t>Formular 1.1 Name der Firma für Ansprechperson</t>
  </si>
  <si>
    <t>Formular 1.1 Welche Dienstleistung für Dritte</t>
  </si>
  <si>
    <t>Formular 1.2 Daten in eingetragener Form</t>
  </si>
  <si>
    <t>Formular 2.1 Daten in eingetragener Form</t>
  </si>
  <si>
    <t>Formular 2.2 Daten in eingetragener Form</t>
  </si>
  <si>
    <t>Formular 2.3 Daten in eingetragener Form</t>
  </si>
  <si>
    <t>Formular 2.4 Daten in eingetragener Form</t>
  </si>
  <si>
    <t>Formular 2.5 Daten in eingetragener Form</t>
  </si>
  <si>
    <t>Formular 3.1 Daten in eingetragener Form</t>
  </si>
  <si>
    <t>Formular 3.21 Daten in eingetragener Form</t>
  </si>
  <si>
    <t>Formular 3.22 Daten in eingetragener Form</t>
  </si>
  <si>
    <t>Formular 3.3 Daten in eingetragener Form</t>
  </si>
  <si>
    <t>Formular 3.4 Daten in eingetragener Form</t>
  </si>
  <si>
    <t>Formular 3.5 Daten in eingetragener Form</t>
  </si>
  <si>
    <t>Formular 3.6 Daten in eingetragener Form</t>
  </si>
  <si>
    <t>Formular 5.1 Daten in eingetragener Form</t>
  </si>
  <si>
    <t>Formular 5.1a Daten in eingetragener Form</t>
  </si>
  <si>
    <t>Formular 5.2 Daten in eingetragener Form</t>
  </si>
  <si>
    <t>Formular 5.3 Daten in eingetragener Form</t>
  </si>
  <si>
    <t>Formular 5.4 Daten in eingetragener Form</t>
  </si>
  <si>
    <t>Formular 5.5 Daten in eingetragener Form</t>
  </si>
  <si>
    <t>block_NK2_2_Uebersicht_oben_V1_01_anrTarife_=#allValues(#F5).get(0) != null&amp;&amp; !(#N2 &gt; 0 &amp;&amp; #N1 &gt;= 0 &amp;&amp; #N3 &lt; 0 &amp;&amp; (#N2+#N3) &lt; #N4)&amp;&amp; !(#N2 &lt; 0 &amp;&amp; #N1 &lt;= 0 &amp;&amp; #N3 &gt; 0 &amp;&amp; #N2+#N3 &gt; #N4)&amp;&amp; !(#N2 &lt; 0 &amp;&amp; #N1 &gt; 0 &amp;&amp; #N3 &gt; 0 &amp;&amp; #N2+(#N3+#N1) &gt; #N4)&amp;&amp; !(#N2 &gt; 0 &amp;&amp; #N1 &lt; 0 &amp;&amp; #N3 &lt; 0 &amp;&amp; #N2+(#N3+#N1) &lt; #N4)</t>
  </si>
  <si>
    <t>300 - Kosten der Netze höherer Netzebenen</t>
  </si>
  <si>
    <t>Gesamt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</si>
</sst>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 #,##0_ ;_ * \-#,##0_ ;_ * &quot;-&quot;_ ;_ @_ "/>
    <numFmt numFmtId="43" formatCode="_ * #,##0.00_ ;_ * \-#,##0.00_ ;_ * &quot;-&quot;??_ ;_ @_ "/>
    <numFmt numFmtId="164" formatCode="#,##0.0"/>
    <numFmt numFmtId="165" formatCode="_ * #,##0_ ;_ * \-#,##0_ ;_ * &quot;-&quot;??_ ;_ @_ "/>
    <numFmt numFmtId="166" formatCode="&quot;SFr.&quot;\ #,##0.00"/>
    <numFmt numFmtId="167" formatCode="#,##0.00_ ;\-#,##0.00\ "/>
    <numFmt numFmtId="168" formatCode="0.0%"/>
    <numFmt numFmtId="169" formatCode="_ * #,##0.00_ ;_ * \-#,##0.00_ ;_ * &quot;-&quot;?_ ;_ @_ "/>
    <numFmt numFmtId="170" formatCode="_ * #,##0.0_ ;_ * \-#,##0.0_ ;_ * &quot;-&quot;??_ ;_ @_ "/>
    <numFmt numFmtId="171" formatCode="0.0"/>
    <numFmt numFmtId="172" formatCode="_ * #,##0%_ ;_ * \-#,##0_ ;_ * &quot;-&quot;??_ ;_ @_ "/>
    <numFmt numFmtId="173" formatCode="#,##0_ ;[Red]\-#,##0\ "/>
    <numFmt numFmtId="174" formatCode="#,##0_ ;\-#,##0\ "/>
    <numFmt numFmtId="175" formatCode="_ * #,##0.0000_ ;_ * \-#,##0.0000_ ;_ * &quot;-&quot;??_ ;_ @_ "/>
  </numFmts>
  <fonts count="176" x14ac:knownFonts="1">
    <font>
      <sz val="11"/>
      <color theme="1"/>
      <name val="Calibri"/>
      <family val="2"/>
      <scheme val="minor"/>
    </font>
    <font>
      <sz val="11"/>
      <color theme="1"/>
      <name val="Arial"/>
      <family val="2"/>
    </font>
    <font>
      <sz val="10"/>
      <color theme="1"/>
      <name val="Arial"/>
      <family val="2"/>
    </font>
    <font>
      <sz val="11"/>
      <color indexed="8"/>
      <name val="Calibri"/>
      <family val="2"/>
    </font>
    <font>
      <sz val="11"/>
      <color indexed="8"/>
      <name val="Calibri"/>
      <family val="2"/>
    </font>
    <font>
      <sz val="10"/>
      <name val="Arial"/>
      <family val="2"/>
    </font>
    <font>
      <i/>
      <sz val="8"/>
      <name val="Arial"/>
      <family val="2"/>
    </font>
    <font>
      <sz val="8"/>
      <name val="Arial"/>
      <family val="2"/>
    </font>
    <font>
      <b/>
      <u/>
      <sz val="16"/>
      <name val="Arial"/>
      <family val="2"/>
    </font>
    <font>
      <sz val="11"/>
      <name val="Arial"/>
      <family val="2"/>
    </font>
    <font>
      <u/>
      <sz val="10"/>
      <color indexed="12"/>
      <name val="Arial"/>
      <family val="2"/>
    </font>
    <font>
      <b/>
      <sz val="11"/>
      <color indexed="8"/>
      <name val="Arial"/>
      <family val="2"/>
    </font>
    <font>
      <b/>
      <sz val="10"/>
      <name val="Arial"/>
      <family val="2"/>
    </font>
    <font>
      <b/>
      <sz val="12"/>
      <name val="Arial"/>
      <family val="2"/>
    </font>
    <font>
      <i/>
      <sz val="8"/>
      <color indexed="10"/>
      <name val="Arial"/>
      <family val="2"/>
    </font>
    <font>
      <sz val="10"/>
      <color indexed="10"/>
      <name val="Arial"/>
      <family val="2"/>
    </font>
    <font>
      <sz val="10"/>
      <color indexed="47"/>
      <name val="Arial"/>
      <family val="2"/>
    </font>
    <font>
      <i/>
      <sz val="10"/>
      <name val="Arial"/>
      <family val="2"/>
    </font>
    <font>
      <b/>
      <i/>
      <sz val="8"/>
      <name val="Arial"/>
      <family val="2"/>
    </font>
    <font>
      <i/>
      <sz val="10"/>
      <color indexed="10"/>
      <name val="Arial"/>
      <family val="2"/>
    </font>
    <font>
      <sz val="9"/>
      <name val="Arial"/>
      <family val="2"/>
    </font>
    <font>
      <b/>
      <sz val="9"/>
      <name val="Arial"/>
      <family val="2"/>
    </font>
    <font>
      <b/>
      <sz val="10"/>
      <color indexed="10"/>
      <name val="Arial"/>
      <family val="2"/>
    </font>
    <font>
      <sz val="8"/>
      <color indexed="10"/>
      <name val="Arial"/>
      <family val="2"/>
    </font>
    <font>
      <b/>
      <i/>
      <sz val="8"/>
      <color indexed="10"/>
      <name val="Arial"/>
      <family val="2"/>
    </font>
    <font>
      <b/>
      <sz val="10"/>
      <color indexed="9"/>
      <name val="Arial Narrow"/>
      <family val="2"/>
    </font>
    <font>
      <b/>
      <sz val="11"/>
      <name val="Arial"/>
      <family val="2"/>
    </font>
    <font>
      <b/>
      <sz val="14"/>
      <name val="Arial"/>
      <family val="2"/>
    </font>
    <font>
      <b/>
      <sz val="16"/>
      <name val="Arial"/>
      <family val="2"/>
    </font>
    <font>
      <b/>
      <sz val="10"/>
      <color indexed="22"/>
      <name val="Arial"/>
      <family val="2"/>
    </font>
    <font>
      <i/>
      <sz val="11"/>
      <color indexed="10"/>
      <name val="Arial"/>
      <family val="2"/>
    </font>
    <font>
      <sz val="8"/>
      <color indexed="12"/>
      <name val="Arial"/>
      <family val="2"/>
    </font>
    <font>
      <u/>
      <sz val="10"/>
      <color indexed="56"/>
      <name val="Arial"/>
      <family val="2"/>
    </font>
    <font>
      <b/>
      <sz val="12"/>
      <name val="Arial Narrow"/>
      <family val="2"/>
    </font>
    <font>
      <sz val="10"/>
      <color indexed="12"/>
      <name val="Arial"/>
      <family val="2"/>
    </font>
    <font>
      <sz val="12"/>
      <color indexed="12"/>
      <name val="Arial"/>
      <family val="2"/>
    </font>
    <font>
      <sz val="12"/>
      <name val="Arial"/>
      <family val="2"/>
    </font>
    <font>
      <b/>
      <sz val="8"/>
      <name val="Arial"/>
      <family val="2"/>
    </font>
    <font>
      <b/>
      <sz val="10"/>
      <color indexed="9"/>
      <name val="Arial"/>
      <family val="2"/>
    </font>
    <font>
      <b/>
      <u/>
      <sz val="16"/>
      <color indexed="10"/>
      <name val="Arial"/>
      <family val="2"/>
    </font>
    <font>
      <b/>
      <i/>
      <sz val="10"/>
      <name val="Arial"/>
      <family val="2"/>
    </font>
    <font>
      <b/>
      <u/>
      <sz val="11"/>
      <color indexed="10"/>
      <name val="Arial"/>
      <family val="2"/>
    </font>
    <font>
      <sz val="11"/>
      <color indexed="8"/>
      <name val="Arial"/>
      <family val="2"/>
    </font>
    <font>
      <sz val="10"/>
      <color indexed="8"/>
      <name val="Arial"/>
      <family val="2"/>
    </font>
    <font>
      <b/>
      <sz val="10"/>
      <color indexed="8"/>
      <name val="Arial"/>
      <family val="2"/>
    </font>
    <font>
      <b/>
      <sz val="14"/>
      <color indexed="10"/>
      <name val="Arial"/>
      <family val="2"/>
    </font>
    <font>
      <b/>
      <sz val="12"/>
      <color indexed="10"/>
      <name val="Arial"/>
      <family val="2"/>
    </font>
    <font>
      <sz val="10"/>
      <color indexed="22"/>
      <name val="Arial"/>
      <family val="2"/>
    </font>
    <font>
      <b/>
      <sz val="12"/>
      <color indexed="56"/>
      <name val="Arial"/>
      <family val="2"/>
    </font>
    <font>
      <i/>
      <u/>
      <sz val="10"/>
      <color indexed="12"/>
      <name val="Arial"/>
      <family val="2"/>
    </font>
    <font>
      <b/>
      <i/>
      <sz val="12"/>
      <color indexed="56"/>
      <name val="Arial"/>
      <family val="2"/>
    </font>
    <font>
      <b/>
      <i/>
      <u/>
      <sz val="10"/>
      <color indexed="9"/>
      <name val="Arial"/>
      <family val="2"/>
    </font>
    <font>
      <sz val="11"/>
      <color indexed="8"/>
      <name val="Calibri"/>
      <family val="2"/>
    </font>
    <font>
      <sz val="10"/>
      <color indexed="9"/>
      <name val="Arial"/>
      <family val="2"/>
    </font>
    <font>
      <sz val="10"/>
      <color indexed="8"/>
      <name val="Arial"/>
      <family val="2"/>
    </font>
    <font>
      <sz val="11"/>
      <color indexed="8"/>
      <name val="Arial"/>
      <family val="2"/>
    </font>
    <font>
      <sz val="11"/>
      <color indexed="9"/>
      <name val="Arial"/>
      <family val="2"/>
    </font>
    <font>
      <b/>
      <sz val="10"/>
      <color indexed="9"/>
      <name val="Arial"/>
      <family val="2"/>
    </font>
    <font>
      <i/>
      <sz val="10"/>
      <color indexed="9"/>
      <name val="Arial"/>
      <family val="2"/>
    </font>
    <font>
      <sz val="10"/>
      <color indexed="8"/>
      <name val="Arial"/>
      <family val="2"/>
    </font>
    <font>
      <b/>
      <sz val="12"/>
      <color indexed="8"/>
      <name val="Arial"/>
      <family val="2"/>
    </font>
    <font>
      <u/>
      <sz val="11"/>
      <color indexed="12"/>
      <name val="Arial"/>
      <family val="2"/>
    </font>
    <font>
      <sz val="4"/>
      <color indexed="9"/>
      <name val="Arial"/>
      <family val="2"/>
    </font>
    <font>
      <sz val="11"/>
      <color indexed="10"/>
      <name val="Calibri"/>
      <family val="2"/>
    </font>
    <font>
      <sz val="8"/>
      <color indexed="8"/>
      <name val="Calibri"/>
      <family val="2"/>
    </font>
    <font>
      <i/>
      <sz val="8"/>
      <color indexed="10"/>
      <name val="Calibri"/>
      <family val="2"/>
    </font>
    <font>
      <sz val="8"/>
      <color indexed="10"/>
      <name val="Calibri"/>
      <family val="2"/>
    </font>
    <font>
      <sz val="10"/>
      <name val="Arial"/>
      <family val="2"/>
    </font>
    <font>
      <b/>
      <sz val="10"/>
      <color indexed="12"/>
      <name val="Arial"/>
      <family val="2"/>
    </font>
    <font>
      <sz val="11"/>
      <color indexed="10"/>
      <name val="Arial"/>
      <family val="2"/>
    </font>
    <font>
      <sz val="11"/>
      <name val="Calibri"/>
      <family val="2"/>
    </font>
    <font>
      <b/>
      <sz val="9"/>
      <color indexed="8"/>
      <name val="Arial"/>
      <family val="2"/>
    </font>
    <font>
      <b/>
      <i/>
      <sz val="12"/>
      <color indexed="12"/>
      <name val="Arial"/>
      <family val="2"/>
    </font>
    <font>
      <b/>
      <i/>
      <sz val="8"/>
      <color indexed="10"/>
      <name val="Calibri"/>
      <family val="2"/>
    </font>
    <font>
      <i/>
      <sz val="9"/>
      <color indexed="10"/>
      <name val="Calibri"/>
      <family val="2"/>
    </font>
    <font>
      <b/>
      <sz val="12"/>
      <color indexed="12"/>
      <name val="Arial"/>
      <family val="2"/>
    </font>
    <font>
      <b/>
      <sz val="9"/>
      <color indexed="10"/>
      <name val="Arial"/>
      <family val="2"/>
    </font>
    <font>
      <sz val="12"/>
      <color indexed="8"/>
      <name val="Arial"/>
      <family val="2"/>
    </font>
    <font>
      <i/>
      <sz val="11"/>
      <color indexed="10"/>
      <name val="Calibri"/>
      <family val="2"/>
    </font>
    <font>
      <i/>
      <sz val="11"/>
      <color indexed="10"/>
      <name val="Calibri"/>
      <family val="2"/>
    </font>
    <font>
      <i/>
      <sz val="8"/>
      <color indexed="10"/>
      <name val="Calibri"/>
      <family val="2"/>
    </font>
    <font>
      <sz val="11"/>
      <color indexed="12"/>
      <name val="Calibri"/>
      <family val="2"/>
    </font>
    <font>
      <b/>
      <sz val="11"/>
      <color indexed="10"/>
      <name val="Arial"/>
      <family val="2"/>
    </font>
    <font>
      <sz val="11"/>
      <color indexed="10"/>
      <name val="Calibri"/>
      <family val="2"/>
    </font>
    <font>
      <b/>
      <i/>
      <sz val="10"/>
      <color indexed="10"/>
      <name val="Arial"/>
      <family val="2"/>
    </font>
    <font>
      <u/>
      <sz val="10"/>
      <name val="Arial"/>
      <family val="2"/>
    </font>
    <font>
      <b/>
      <sz val="12"/>
      <color indexed="22"/>
      <name val="Arial"/>
      <family val="2"/>
    </font>
    <font>
      <sz val="11"/>
      <color indexed="9"/>
      <name val="Calibri"/>
      <family val="2"/>
    </font>
    <font>
      <sz val="10"/>
      <color indexed="8"/>
      <name val="Arial"/>
      <family val="2"/>
    </font>
    <font>
      <b/>
      <sz val="20"/>
      <color indexed="10"/>
      <name val="Arial"/>
      <family val="2"/>
    </font>
    <font>
      <i/>
      <sz val="10"/>
      <color indexed="10"/>
      <name val="Calibri"/>
      <family val="2"/>
    </font>
    <font>
      <sz val="11"/>
      <color indexed="10"/>
      <name val="Calibri"/>
      <family val="2"/>
    </font>
    <font>
      <b/>
      <sz val="20"/>
      <name val="Arial"/>
      <family val="2"/>
    </font>
    <font>
      <sz val="4"/>
      <color indexed="8"/>
      <name val="Arial"/>
      <family val="2"/>
    </font>
    <font>
      <sz val="4"/>
      <name val="Arial"/>
      <family val="2"/>
    </font>
    <font>
      <sz val="9"/>
      <color indexed="10"/>
      <name val="Arial"/>
      <family val="2"/>
    </font>
    <font>
      <sz val="9"/>
      <color indexed="8"/>
      <name val="Arial"/>
      <family val="2"/>
    </font>
    <font>
      <sz val="10"/>
      <color indexed="8"/>
      <name val="Calibri"/>
      <family val="2"/>
    </font>
    <font>
      <sz val="10"/>
      <name val="Arial Narrow"/>
      <family val="2"/>
    </font>
    <font>
      <b/>
      <sz val="8"/>
      <color indexed="10"/>
      <name val="Arial"/>
      <family val="2"/>
    </font>
    <font>
      <b/>
      <sz val="8"/>
      <color indexed="8"/>
      <name val="Arial"/>
      <family val="2"/>
    </font>
    <font>
      <sz val="8"/>
      <color indexed="8"/>
      <name val="Arial"/>
      <family val="2"/>
    </font>
    <font>
      <b/>
      <sz val="8"/>
      <color indexed="42"/>
      <name val="Arial"/>
      <family val="2"/>
    </font>
    <font>
      <sz val="8"/>
      <color indexed="42"/>
      <name val="Calibri"/>
      <family val="2"/>
    </font>
    <font>
      <sz val="8"/>
      <color indexed="42"/>
      <name val="Arial"/>
      <family val="2"/>
    </font>
    <font>
      <b/>
      <sz val="10"/>
      <name val="Arial Narrow"/>
      <family val="2"/>
    </font>
    <font>
      <sz val="8"/>
      <color indexed="12"/>
      <name val="Calibri"/>
      <family val="2"/>
    </font>
    <font>
      <sz val="12"/>
      <color indexed="22"/>
      <name val="Arial"/>
      <family val="2"/>
    </font>
    <font>
      <sz val="12"/>
      <color indexed="9"/>
      <name val="Arial"/>
      <family val="2"/>
    </font>
    <font>
      <b/>
      <sz val="11"/>
      <color indexed="8"/>
      <name val="Calibri"/>
      <family val="2"/>
    </font>
    <font>
      <sz val="20"/>
      <color indexed="8"/>
      <name val="Arial"/>
      <family val="2"/>
    </font>
    <font>
      <sz val="10"/>
      <name val="Arial"/>
      <family val="2"/>
    </font>
    <font>
      <i/>
      <sz val="10"/>
      <color indexed="22"/>
      <name val="Arial"/>
      <family val="2"/>
    </font>
    <font>
      <b/>
      <vertAlign val="superscript"/>
      <sz val="10"/>
      <name val="Arial"/>
      <family val="2"/>
    </font>
    <font>
      <b/>
      <u/>
      <vertAlign val="superscript"/>
      <sz val="16"/>
      <name val="Arial"/>
      <family val="2"/>
    </font>
    <font>
      <sz val="10"/>
      <color indexed="62"/>
      <name val="Arial"/>
      <family val="2"/>
    </font>
    <font>
      <b/>
      <vertAlign val="superscript"/>
      <sz val="11"/>
      <color indexed="8"/>
      <name val="Arial"/>
      <family val="2"/>
    </font>
    <font>
      <vertAlign val="superscript"/>
      <sz val="10"/>
      <name val="Arial"/>
      <family val="2"/>
    </font>
    <font>
      <sz val="11"/>
      <color theme="1"/>
      <name val="Calibri"/>
      <family val="2"/>
      <scheme val="minor"/>
    </font>
    <font>
      <sz val="11"/>
      <color theme="0"/>
      <name val="Calibri"/>
      <family val="2"/>
      <scheme val="minor"/>
    </font>
    <font>
      <b/>
      <sz val="11"/>
      <color theme="1"/>
      <name val="Calibri"/>
      <family val="2"/>
      <scheme val="minor"/>
    </font>
    <font>
      <sz val="10"/>
      <color theme="1"/>
      <name val="Arial"/>
      <family val="2"/>
    </font>
    <font>
      <sz val="11"/>
      <color rgb="FFFF0000"/>
      <name val="Calibri"/>
      <family val="2"/>
      <scheme val="minor"/>
    </font>
    <font>
      <b/>
      <sz val="10"/>
      <color theme="1"/>
      <name val="Arial"/>
      <family val="2"/>
    </font>
    <font>
      <sz val="10"/>
      <color theme="0"/>
      <name val="Arial"/>
      <family val="2"/>
    </font>
    <font>
      <sz val="11"/>
      <color rgb="FFFF0000"/>
      <name val="Calibri"/>
      <family val="2"/>
    </font>
    <font>
      <sz val="8"/>
      <color rgb="FFFF0000"/>
      <name val="Arial"/>
      <family val="2"/>
    </font>
    <font>
      <sz val="11"/>
      <name val="Calibri"/>
      <family val="2"/>
      <scheme val="minor"/>
    </font>
    <font>
      <b/>
      <sz val="10"/>
      <color theme="0"/>
      <name val="Arial"/>
      <family val="2"/>
    </font>
    <font>
      <sz val="10"/>
      <color rgb="FFFF0000"/>
      <name val="Arial"/>
      <family val="2"/>
    </font>
    <font>
      <i/>
      <sz val="9"/>
      <color rgb="FFFF0000"/>
      <name val="Arial"/>
      <family val="2"/>
    </font>
    <font>
      <sz val="11"/>
      <color theme="1"/>
      <name val="Arial"/>
      <family val="2"/>
    </font>
    <font>
      <i/>
      <sz val="10"/>
      <color rgb="FFFF0000"/>
      <name val="Arial"/>
      <family val="2"/>
    </font>
    <font>
      <sz val="12"/>
      <color rgb="FFFF0000"/>
      <name val="Arial"/>
      <family val="2"/>
    </font>
    <font>
      <sz val="11"/>
      <color rgb="FFFF0000"/>
      <name val="Arial"/>
      <family val="2"/>
    </font>
    <font>
      <b/>
      <sz val="11"/>
      <color theme="1"/>
      <name val="Arial"/>
      <family val="2"/>
    </font>
    <font>
      <u/>
      <sz val="11"/>
      <color rgb="FF0070C0"/>
      <name val="Arial"/>
      <family val="2"/>
    </font>
    <font>
      <b/>
      <sz val="10"/>
      <color rgb="FFFF0000"/>
      <name val="Arial"/>
      <family val="2"/>
    </font>
    <font>
      <b/>
      <sz val="11"/>
      <color rgb="FFFF0000"/>
      <name val="Arial"/>
      <family val="2"/>
    </font>
    <font>
      <sz val="9"/>
      <color rgb="FFFF0000"/>
      <name val="Arial"/>
      <family val="2"/>
    </font>
    <font>
      <i/>
      <sz val="10"/>
      <color theme="0"/>
      <name val="Arial"/>
      <family val="2"/>
    </font>
    <font>
      <sz val="11"/>
      <color theme="0"/>
      <name val="Arial"/>
      <family val="2"/>
    </font>
    <font>
      <b/>
      <u/>
      <sz val="14"/>
      <color theme="1"/>
      <name val="Arial"/>
      <family val="2"/>
    </font>
    <font>
      <i/>
      <sz val="11"/>
      <color rgb="FFFF0000"/>
      <name val="Calibri"/>
      <family val="2"/>
      <scheme val="minor"/>
    </font>
    <font>
      <i/>
      <sz val="11"/>
      <color rgb="FFFF0000"/>
      <name val="Arial"/>
      <family val="2"/>
    </font>
    <font>
      <sz val="10"/>
      <color rgb="FF0070C0"/>
      <name val="Arial"/>
      <family val="2"/>
    </font>
    <font>
      <b/>
      <sz val="8"/>
      <color rgb="FFFF0000"/>
      <name val="Arial"/>
      <family val="2"/>
    </font>
    <font>
      <sz val="8"/>
      <color rgb="FFFF0000"/>
      <name val="Calibri"/>
      <family val="2"/>
    </font>
    <font>
      <sz val="12"/>
      <color rgb="FF333333"/>
      <name val="Arial"/>
      <family val="2"/>
    </font>
    <font>
      <b/>
      <i/>
      <sz val="8"/>
      <color rgb="FFFF0000"/>
      <name val="Arial"/>
      <family val="2"/>
    </font>
    <font>
      <sz val="7"/>
      <color rgb="FFFF0000"/>
      <name val="Calibri"/>
      <family val="2"/>
      <scheme val="minor"/>
    </font>
    <font>
      <sz val="10"/>
      <color rgb="FF333333"/>
      <name val="Arial"/>
      <family val="2"/>
    </font>
    <font>
      <sz val="10"/>
      <color theme="1"/>
      <name val="Calibri"/>
      <family val="2"/>
      <scheme val="minor"/>
    </font>
    <font>
      <u/>
      <sz val="10"/>
      <color rgb="FF0070C0"/>
      <name val="Arial"/>
      <family val="2"/>
    </font>
    <font>
      <b/>
      <vertAlign val="superscript"/>
      <sz val="12"/>
      <color rgb="FF000080"/>
      <name val="Arial"/>
      <family val="2"/>
    </font>
    <font>
      <b/>
      <vertAlign val="superscript"/>
      <sz val="12"/>
      <color rgb="FF000080"/>
      <name val="Chiller"/>
      <family val="5"/>
    </font>
    <font>
      <b/>
      <sz val="10"/>
      <color rgb="FF000000"/>
      <name val="Arial"/>
      <family val="2"/>
    </font>
    <font>
      <b/>
      <vertAlign val="superscript"/>
      <sz val="12"/>
      <color rgb="FF0000FF"/>
      <name val="Chiller"/>
      <family val="5"/>
    </font>
    <font>
      <b/>
      <sz val="10"/>
      <color rgb="FF000080"/>
      <name val="Chiller"/>
      <family val="5"/>
    </font>
    <font>
      <b/>
      <sz val="8"/>
      <color rgb="FF000000"/>
      <name val="Chiller"/>
      <family val="5"/>
    </font>
    <font>
      <b/>
      <sz val="8"/>
      <color rgb="FF000000"/>
      <name val="Arial"/>
      <family val="2"/>
    </font>
    <font>
      <sz val="8"/>
      <color theme="1"/>
      <name val="Calibri"/>
      <family val="2"/>
    </font>
    <font>
      <i/>
      <sz val="8"/>
      <color theme="0"/>
      <name val="Arial"/>
      <family val="2"/>
    </font>
    <font>
      <b/>
      <sz val="9"/>
      <color theme="0"/>
      <name val="Arial"/>
      <family val="2"/>
    </font>
    <font>
      <b/>
      <sz val="12"/>
      <color rgb="FFFF0000"/>
      <name val="Arial"/>
      <family val="2"/>
    </font>
    <font>
      <b/>
      <sz val="8"/>
      <name val="Calibri"/>
      <family val="2"/>
    </font>
    <font>
      <sz val="8"/>
      <name val="Calibri"/>
      <family val="2"/>
    </font>
    <font>
      <b/>
      <u/>
      <sz val="8"/>
      <name val="Arial"/>
      <family val="2"/>
    </font>
    <font>
      <sz val="10"/>
      <color theme="1"/>
      <name val="Arial Unicode MS"/>
      <family val="2"/>
    </font>
    <font>
      <sz val="10"/>
      <color theme="0"/>
      <name val="Arial Unicode MS"/>
      <family val="2"/>
    </font>
    <font>
      <b/>
      <sz val="11"/>
      <color rgb="FFFF0000"/>
      <name val="Calibri"/>
      <family val="2"/>
      <scheme val="minor"/>
    </font>
    <font>
      <i/>
      <sz val="11"/>
      <color theme="1"/>
      <name val="Calibri"/>
      <family val="2"/>
      <scheme val="minor"/>
    </font>
    <font>
      <sz val="11"/>
      <color rgb="FFC00000"/>
      <name val="Arial"/>
      <family val="2"/>
    </font>
    <font>
      <sz val="11"/>
      <color theme="0"/>
      <name val="Calibri"/>
      <family val="2"/>
    </font>
    <font>
      <b/>
      <sz val="11"/>
      <color theme="0"/>
      <name val="Calibri"/>
      <family val="2"/>
      <scheme val="minor"/>
    </font>
    <font>
      <b/>
      <sz val="11"/>
      <color theme="0"/>
      <name val="Arial"/>
      <family val="2"/>
    </font>
  </fonts>
  <fills count="2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57"/>
        <bgColor indexed="64"/>
      </patternFill>
    </fill>
    <fill>
      <patternFill patternType="solid">
        <fgColor indexed="10"/>
        <bgColor indexed="64"/>
      </patternFill>
    </fill>
    <fill>
      <patternFill patternType="solid">
        <fgColor indexed="53"/>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99CCFF"/>
        <bgColor indexed="64"/>
      </patternFill>
    </fill>
    <fill>
      <patternFill patternType="solid">
        <fgColor rgb="FFFFC000"/>
        <bgColor indexed="64"/>
      </patternFill>
    </fill>
    <fill>
      <patternFill patternType="solid">
        <fgColor rgb="FFFFFF99"/>
        <bgColor indexed="64"/>
      </patternFill>
    </fill>
    <fill>
      <patternFill patternType="solid">
        <fgColor theme="0" tint="-0.34998626667073579"/>
        <bgColor indexed="64"/>
      </patternFill>
    </fill>
  </fills>
  <borders count="251">
    <border>
      <left/>
      <right/>
      <top/>
      <bottom/>
      <diagonal/>
    </border>
    <border>
      <left style="thin">
        <color indexed="23"/>
      </left>
      <right style="thin">
        <color indexed="23"/>
      </right>
      <top style="thin">
        <color indexed="23"/>
      </top>
      <bottom style="thin">
        <color indexed="23"/>
      </bottom>
      <diagonal/>
    </border>
    <border>
      <left/>
      <right/>
      <top/>
      <bottom style="thin">
        <color indexed="64"/>
      </bottom>
      <diagonal/>
    </border>
    <border>
      <left style="thin">
        <color indexed="9"/>
      </left>
      <right/>
      <top/>
      <bottom/>
      <diagonal/>
    </border>
    <border>
      <left style="thin">
        <color indexed="23"/>
      </left>
      <right style="thin">
        <color indexed="9"/>
      </right>
      <top style="thin">
        <color indexed="23"/>
      </top>
      <bottom style="thin">
        <color indexed="9"/>
      </bottom>
      <diagonal/>
    </border>
    <border>
      <left style="thin">
        <color indexed="23"/>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9"/>
      </right>
      <top style="thin">
        <color indexed="64"/>
      </top>
      <bottom style="thin">
        <color indexed="64"/>
      </bottom>
      <diagonal/>
    </border>
    <border>
      <left/>
      <right/>
      <top/>
      <bottom style="thin">
        <color indexed="23"/>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23"/>
      </left>
      <right style="medium">
        <color indexed="64"/>
      </right>
      <top/>
      <bottom/>
      <diagonal/>
    </border>
    <border>
      <left style="thin">
        <color indexed="23"/>
      </left>
      <right style="medium">
        <color indexed="64"/>
      </right>
      <top style="thin">
        <color indexed="23"/>
      </top>
      <bottom/>
      <diagonal/>
    </border>
    <border>
      <left style="thin">
        <color indexed="23"/>
      </left>
      <right style="thin">
        <color indexed="9"/>
      </right>
      <top style="thin">
        <color indexed="23"/>
      </top>
      <bottom style="medium">
        <color indexed="64"/>
      </bottom>
      <diagonal/>
    </border>
    <border>
      <left style="thin">
        <color indexed="23"/>
      </left>
      <right style="medium">
        <color indexed="64"/>
      </right>
      <top style="thin">
        <color indexed="23"/>
      </top>
      <bottom style="medium">
        <color indexed="64"/>
      </bottom>
      <diagonal/>
    </border>
    <border>
      <left style="thin">
        <color indexed="64"/>
      </left>
      <right style="medium">
        <color indexed="64"/>
      </right>
      <top style="medium">
        <color indexed="64"/>
      </top>
      <bottom style="thin">
        <color indexed="64"/>
      </bottom>
      <diagonal/>
    </border>
    <border>
      <left style="thin">
        <color indexed="23"/>
      </left>
      <right style="medium">
        <color indexed="64"/>
      </right>
      <top style="thin">
        <color indexed="23"/>
      </top>
      <bottom style="thin">
        <color indexed="9"/>
      </bottom>
      <diagonal/>
    </border>
    <border>
      <left style="thin">
        <color indexed="23"/>
      </left>
      <right style="thin">
        <color indexed="9"/>
      </right>
      <top style="medium">
        <color indexed="64"/>
      </top>
      <bottom/>
      <diagonal/>
    </border>
    <border>
      <left style="thin">
        <color indexed="23"/>
      </left>
      <right style="thin">
        <color indexed="9"/>
      </right>
      <top style="medium">
        <color indexed="64"/>
      </top>
      <bottom style="thin">
        <color indexed="9"/>
      </bottom>
      <diagonal/>
    </border>
    <border>
      <left style="medium">
        <color indexed="64"/>
      </left>
      <right/>
      <top style="thin">
        <color indexed="23"/>
      </top>
      <bottom style="thin">
        <color indexed="9"/>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23"/>
      </top>
      <bottom style="thin">
        <color indexed="9"/>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9"/>
      </right>
      <top style="thin">
        <color indexed="64"/>
      </top>
      <bottom style="thin">
        <color indexed="64"/>
      </bottom>
      <diagonal/>
    </border>
    <border>
      <left style="thin">
        <color indexed="64"/>
      </left>
      <right style="thin">
        <color indexed="9"/>
      </right>
      <top/>
      <bottom/>
      <diagonal/>
    </border>
    <border>
      <left style="thin">
        <color indexed="23"/>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23"/>
      </left>
      <right style="thin">
        <color indexed="23"/>
      </right>
      <top style="medium">
        <color indexed="8"/>
      </top>
      <bottom style="thin">
        <color indexed="23"/>
      </bottom>
      <diagonal/>
    </border>
    <border>
      <left style="medium">
        <color indexed="64"/>
      </left>
      <right style="thin">
        <color indexed="64"/>
      </right>
      <top style="thin">
        <color indexed="64"/>
      </top>
      <bottom style="thin">
        <color indexed="64"/>
      </bottom>
      <diagonal/>
    </border>
    <border>
      <left style="thin">
        <color indexed="23"/>
      </left>
      <right style="thin">
        <color indexed="9"/>
      </right>
      <top style="thin">
        <color indexed="23"/>
      </top>
      <bottom/>
      <diagonal/>
    </border>
    <border>
      <left style="thin">
        <color indexed="23"/>
      </left>
      <right style="thin">
        <color indexed="9"/>
      </right>
      <top/>
      <bottom style="thin">
        <color indexed="9"/>
      </bottom>
      <diagonal/>
    </border>
    <border>
      <left style="thin">
        <color indexed="23"/>
      </left>
      <right/>
      <top style="thin">
        <color indexed="64"/>
      </top>
      <bottom style="thin">
        <color indexed="64"/>
      </bottom>
      <diagonal/>
    </border>
    <border>
      <left style="thin">
        <color indexed="23"/>
      </left>
      <right/>
      <top style="thin">
        <color indexed="64"/>
      </top>
      <bottom style="thin">
        <color indexed="9"/>
      </bottom>
      <diagonal/>
    </border>
    <border>
      <left style="thin">
        <color indexed="23"/>
      </left>
      <right/>
      <top style="thin">
        <color indexed="23"/>
      </top>
      <bottom style="thin">
        <color indexed="9"/>
      </bottom>
      <diagonal/>
    </border>
    <border>
      <left style="thin">
        <color indexed="23"/>
      </left>
      <right/>
      <top style="thin">
        <color indexed="23"/>
      </top>
      <bottom/>
      <diagonal/>
    </border>
    <border>
      <left style="thin">
        <color indexed="23"/>
      </left>
      <right/>
      <top/>
      <bottom style="thin">
        <color indexed="9"/>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double">
        <color indexed="64"/>
      </bottom>
      <diagonal/>
    </border>
    <border>
      <left style="thin">
        <color indexed="23"/>
      </left>
      <right style="thin">
        <color indexed="9"/>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23"/>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23"/>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9"/>
      </right>
      <top style="thin">
        <color indexed="64"/>
      </top>
      <bottom style="thin">
        <color indexed="64"/>
      </bottom>
      <diagonal/>
    </border>
    <border>
      <left style="thin">
        <color indexed="23"/>
      </left>
      <right style="thin">
        <color indexed="23"/>
      </right>
      <top style="thin">
        <color indexed="23"/>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bottom style="thin">
        <color indexed="64"/>
      </bottom>
      <diagonal/>
    </border>
    <border>
      <left style="thin">
        <color indexed="23"/>
      </left>
      <right style="medium">
        <color indexed="8"/>
      </right>
      <top style="medium">
        <color indexed="8"/>
      </top>
      <bottom style="thin">
        <color indexed="23"/>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23"/>
      </left>
      <right style="thin">
        <color indexed="9"/>
      </right>
      <top style="thin">
        <color indexed="64"/>
      </top>
      <bottom style="thin">
        <color indexed="9"/>
      </bottom>
      <diagonal/>
    </border>
    <border>
      <left style="thin">
        <color indexed="23"/>
      </left>
      <right style="thin">
        <color indexed="9"/>
      </right>
      <top/>
      <bottom/>
      <diagonal/>
    </border>
    <border>
      <left style="medium">
        <color indexed="64"/>
      </left>
      <right/>
      <top style="thin">
        <color indexed="23"/>
      </top>
      <bottom style="thin">
        <color indexed="23"/>
      </bottom>
      <diagonal/>
    </border>
    <border>
      <left style="medium">
        <color indexed="64"/>
      </left>
      <right style="medium">
        <color indexed="64"/>
      </right>
      <top/>
      <bottom style="medium">
        <color indexed="64"/>
      </bottom>
      <diagonal/>
    </border>
    <border>
      <left style="thin">
        <color indexed="23"/>
      </left>
      <right style="thin">
        <color indexed="9"/>
      </right>
      <top style="thin">
        <color indexed="23"/>
      </top>
      <bottom style="thin">
        <color indexed="23"/>
      </bottom>
      <diagonal/>
    </border>
    <border>
      <left style="thin">
        <color indexed="64"/>
      </left>
      <right/>
      <top style="thin">
        <color indexed="64"/>
      </top>
      <bottom style="medium">
        <color indexed="64"/>
      </bottom>
      <diagonal/>
    </border>
    <border>
      <left/>
      <right style="medium">
        <color indexed="64"/>
      </right>
      <top style="thin">
        <color indexed="23"/>
      </top>
      <bottom style="thin">
        <color indexed="23"/>
      </bottom>
      <diagonal/>
    </border>
    <border>
      <left/>
      <right style="medium">
        <color indexed="64"/>
      </right>
      <top style="thin">
        <color indexed="23"/>
      </top>
      <bottom style="medium">
        <color indexed="64"/>
      </bottom>
      <diagonal/>
    </border>
    <border>
      <left/>
      <right/>
      <top style="thin">
        <color indexed="23"/>
      </top>
      <bottom style="thin">
        <color indexed="23"/>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9"/>
      </right>
      <top/>
      <bottom style="medium">
        <color indexed="64"/>
      </bottom>
      <diagonal/>
    </border>
    <border>
      <left/>
      <right/>
      <top/>
      <bottom style="medium">
        <color indexed="8"/>
      </bottom>
      <diagonal/>
    </border>
    <border>
      <left style="thin">
        <color indexed="23"/>
      </left>
      <right style="thin">
        <color indexed="23"/>
      </right>
      <top style="thin">
        <color indexed="23"/>
      </top>
      <bottom style="medium">
        <color indexed="64"/>
      </bottom>
      <diagonal/>
    </border>
    <border>
      <left style="medium">
        <color indexed="64"/>
      </left>
      <right/>
      <top style="medium">
        <color indexed="64"/>
      </top>
      <bottom style="medium">
        <color indexed="64"/>
      </bottom>
      <diagonal/>
    </border>
    <border>
      <left/>
      <right/>
      <top style="medium">
        <color indexed="8"/>
      </top>
      <bottom style="medium">
        <color indexed="8"/>
      </bottom>
      <diagonal/>
    </border>
    <border>
      <left/>
      <right/>
      <top style="medium">
        <color indexed="8"/>
      </top>
      <bottom style="thin">
        <color indexed="8"/>
      </bottom>
      <diagonal/>
    </border>
    <border>
      <left style="thin">
        <color indexed="23"/>
      </left>
      <right style="medium">
        <color indexed="8"/>
      </right>
      <top style="thin">
        <color indexed="23"/>
      </top>
      <bottom style="thin">
        <color indexed="23"/>
      </bottom>
      <diagonal/>
    </border>
    <border>
      <left style="thin">
        <color indexed="23"/>
      </left>
      <right style="medium">
        <color indexed="8"/>
      </right>
      <top style="thin">
        <color indexed="23"/>
      </top>
      <bottom/>
      <diagonal/>
    </border>
    <border>
      <left style="thin">
        <color indexed="23"/>
      </left>
      <right style="medium">
        <color indexed="8"/>
      </right>
      <top style="thin">
        <color indexed="23"/>
      </top>
      <bottom style="medium">
        <color indexed="8"/>
      </bottom>
      <diagonal/>
    </border>
    <border>
      <left style="thin">
        <color indexed="23"/>
      </left>
      <right style="medium">
        <color indexed="8"/>
      </right>
      <top style="medium">
        <color indexed="8"/>
      </top>
      <bottom style="thin">
        <color indexed="8"/>
      </bottom>
      <diagonal/>
    </border>
    <border>
      <left style="medium">
        <color indexed="8"/>
      </left>
      <right/>
      <top style="medium">
        <color indexed="8"/>
      </top>
      <bottom style="thin">
        <color indexed="23"/>
      </bottom>
      <diagonal/>
    </border>
    <border>
      <left/>
      <right/>
      <top style="medium">
        <color indexed="8"/>
      </top>
      <bottom style="thin">
        <color indexed="23"/>
      </bottom>
      <diagonal/>
    </border>
    <border>
      <left/>
      <right style="thin">
        <color indexed="23"/>
      </right>
      <top style="medium">
        <color indexed="8"/>
      </top>
      <bottom style="thin">
        <color indexed="23"/>
      </bottom>
      <diagonal/>
    </border>
    <border>
      <left style="medium">
        <color indexed="8"/>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medium">
        <color indexed="8"/>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23"/>
      </left>
      <right style="thin">
        <color indexed="23"/>
      </right>
      <top/>
      <bottom style="thin">
        <color indexed="23"/>
      </bottom>
      <diagonal/>
    </border>
    <border>
      <left style="thin">
        <color indexed="23"/>
      </left>
      <right style="medium">
        <color indexed="8"/>
      </right>
      <top/>
      <bottom style="thin">
        <color indexed="23"/>
      </bottom>
      <diagonal/>
    </border>
    <border>
      <left style="medium">
        <color indexed="8"/>
      </left>
      <right/>
      <top style="thin">
        <color indexed="23"/>
      </top>
      <bottom style="medium">
        <color indexed="8"/>
      </bottom>
      <diagonal/>
    </border>
    <border>
      <left style="thin">
        <color indexed="23"/>
      </left>
      <right style="thin">
        <color indexed="23"/>
      </right>
      <top style="thin">
        <color indexed="64"/>
      </top>
      <bottom style="thin">
        <color indexed="64"/>
      </bottom>
      <diagonal/>
    </border>
    <border>
      <left style="thin">
        <color indexed="23"/>
      </left>
      <right style="thin">
        <color indexed="23"/>
      </right>
      <top style="thin">
        <color indexed="64"/>
      </top>
      <bottom style="medium">
        <color indexed="64"/>
      </bottom>
      <diagonal/>
    </border>
    <border>
      <left/>
      <right/>
      <top style="thin">
        <color indexed="23"/>
      </top>
      <bottom style="medium">
        <color indexed="8"/>
      </bottom>
      <diagonal/>
    </border>
    <border>
      <left/>
      <right style="thin">
        <color indexed="23"/>
      </right>
      <top style="thin">
        <color indexed="23"/>
      </top>
      <bottom style="medium">
        <color indexed="8"/>
      </bottom>
      <diagonal/>
    </border>
    <border>
      <left style="medium">
        <color indexed="8"/>
      </left>
      <right/>
      <top style="medium">
        <color indexed="8"/>
      </top>
      <bottom style="thin">
        <color indexed="8"/>
      </bottom>
      <diagonal/>
    </border>
    <border>
      <left style="thin">
        <color indexed="23"/>
      </left>
      <right style="thin">
        <color indexed="23"/>
      </right>
      <top style="thin">
        <color indexed="8"/>
      </top>
      <bottom style="thin">
        <color indexed="23"/>
      </bottom>
      <diagonal/>
    </border>
    <border>
      <left style="thin">
        <color indexed="23"/>
      </left>
      <right style="medium">
        <color indexed="8"/>
      </right>
      <top style="thin">
        <color indexed="8"/>
      </top>
      <bottom style="thin">
        <color indexed="23"/>
      </bottom>
      <diagonal/>
    </border>
    <border>
      <left style="thin">
        <color indexed="23"/>
      </left>
      <right style="medium">
        <color indexed="8"/>
      </right>
      <top style="thin">
        <color indexed="64"/>
      </top>
      <bottom style="thin">
        <color indexed="64"/>
      </bottom>
      <diagonal/>
    </border>
    <border>
      <left/>
      <right style="medium">
        <color indexed="64"/>
      </right>
      <top style="medium">
        <color indexed="64"/>
      </top>
      <bottom style="thin">
        <color indexed="64"/>
      </bottom>
      <diagonal/>
    </border>
    <border>
      <left style="medium">
        <color indexed="8"/>
      </left>
      <right/>
      <top style="medium">
        <color indexed="8"/>
      </top>
      <bottom style="medium">
        <color indexed="8"/>
      </bottom>
      <diagonal/>
    </border>
    <border>
      <left style="thin">
        <color indexed="23"/>
      </left>
      <right style="medium">
        <color indexed="8"/>
      </right>
      <top style="medium">
        <color indexed="8"/>
      </top>
      <bottom style="medium">
        <color indexed="8"/>
      </bottom>
      <diagonal/>
    </border>
    <border>
      <left/>
      <right/>
      <top style="medium">
        <color indexed="8"/>
      </top>
      <bottom/>
      <diagonal/>
    </border>
    <border>
      <left/>
      <right/>
      <top style="thin">
        <color indexed="64"/>
      </top>
      <bottom style="thin">
        <color indexed="23"/>
      </bottom>
      <diagonal/>
    </border>
    <border>
      <left/>
      <right/>
      <top style="thin">
        <color indexed="23"/>
      </top>
      <bottom style="thin">
        <color indexed="64"/>
      </bottom>
      <diagonal/>
    </border>
    <border>
      <left style="thin">
        <color indexed="23"/>
      </left>
      <right style="thin">
        <color indexed="23"/>
      </right>
      <top style="thin">
        <color indexed="64"/>
      </top>
      <bottom style="thin">
        <color indexed="23"/>
      </bottom>
      <diagonal/>
    </border>
    <border>
      <left/>
      <right style="thin">
        <color indexed="23"/>
      </right>
      <top/>
      <bottom style="thin">
        <color indexed="23"/>
      </bottom>
      <diagonal/>
    </border>
    <border>
      <left/>
      <right style="thin">
        <color indexed="23"/>
      </right>
      <top style="thin">
        <color indexed="8"/>
      </top>
      <bottom style="thin">
        <color indexed="23"/>
      </bottom>
      <diagonal/>
    </border>
    <border>
      <left/>
      <right style="thin">
        <color indexed="23"/>
      </right>
      <top style="thin">
        <color indexed="64"/>
      </top>
      <bottom style="thin">
        <color indexed="64"/>
      </bottom>
      <diagonal/>
    </border>
    <border>
      <left/>
      <right style="thin">
        <color indexed="23"/>
      </right>
      <top style="thin">
        <color indexed="64"/>
      </top>
      <bottom style="medium">
        <color indexed="64"/>
      </bottom>
      <diagonal/>
    </border>
    <border>
      <left style="thin">
        <color indexed="23"/>
      </left>
      <right style="mediumDashDot">
        <color indexed="64"/>
      </right>
      <top style="medium">
        <color indexed="8"/>
      </top>
      <bottom style="thin">
        <color indexed="23"/>
      </bottom>
      <diagonal/>
    </border>
    <border>
      <left style="thin">
        <color indexed="23"/>
      </left>
      <right style="mediumDashDot">
        <color indexed="64"/>
      </right>
      <top/>
      <bottom style="thin">
        <color indexed="23"/>
      </bottom>
      <diagonal/>
    </border>
    <border>
      <left style="thin">
        <color indexed="23"/>
      </left>
      <right style="mediumDashDot">
        <color indexed="64"/>
      </right>
      <top style="thin">
        <color indexed="23"/>
      </top>
      <bottom style="thin">
        <color indexed="23"/>
      </bottom>
      <diagonal/>
    </border>
    <border>
      <left style="thin">
        <color indexed="23"/>
      </left>
      <right style="mediumDashDot">
        <color indexed="64"/>
      </right>
      <top style="thin">
        <color indexed="8"/>
      </top>
      <bottom style="thin">
        <color indexed="23"/>
      </bottom>
      <diagonal/>
    </border>
    <border>
      <left style="thin">
        <color indexed="23"/>
      </left>
      <right style="mediumDashDot">
        <color indexed="64"/>
      </right>
      <top style="thin">
        <color indexed="23"/>
      </top>
      <bottom style="medium">
        <color indexed="8"/>
      </bottom>
      <diagonal/>
    </border>
    <border>
      <left/>
      <right style="mediumDashDot">
        <color indexed="64"/>
      </right>
      <top/>
      <bottom/>
      <diagonal/>
    </border>
    <border>
      <left style="thin">
        <color indexed="23"/>
      </left>
      <right style="mediumDashDot">
        <color indexed="64"/>
      </right>
      <top style="thin">
        <color indexed="64"/>
      </top>
      <bottom style="thin">
        <color indexed="64"/>
      </bottom>
      <diagonal/>
    </border>
    <border>
      <left style="thin">
        <color indexed="23"/>
      </left>
      <right style="mediumDashDot">
        <color indexed="64"/>
      </right>
      <top style="thin">
        <color indexed="64"/>
      </top>
      <bottom style="medium">
        <color indexed="64"/>
      </bottom>
      <diagonal/>
    </border>
    <border>
      <left style="medium">
        <color indexed="64"/>
      </left>
      <right style="thin">
        <color indexed="23"/>
      </right>
      <top style="medium">
        <color indexed="8"/>
      </top>
      <bottom style="thin">
        <color indexed="23"/>
      </bottom>
      <diagonal/>
    </border>
    <border>
      <left style="medium">
        <color indexed="64"/>
      </left>
      <right style="thin">
        <color indexed="23"/>
      </right>
      <top/>
      <bottom style="thin">
        <color indexed="23"/>
      </bottom>
      <diagonal/>
    </border>
    <border>
      <left style="medium">
        <color indexed="64"/>
      </left>
      <right style="thin">
        <color indexed="23"/>
      </right>
      <top style="thin">
        <color indexed="23"/>
      </top>
      <bottom style="thin">
        <color indexed="23"/>
      </bottom>
      <diagonal/>
    </border>
    <border>
      <left style="medium">
        <color indexed="64"/>
      </left>
      <right style="thin">
        <color indexed="23"/>
      </right>
      <top style="thin">
        <color indexed="8"/>
      </top>
      <bottom style="thin">
        <color indexed="23"/>
      </bottom>
      <diagonal/>
    </border>
    <border>
      <left style="medium">
        <color indexed="64"/>
      </left>
      <right style="thin">
        <color indexed="23"/>
      </right>
      <top style="thin">
        <color indexed="23"/>
      </top>
      <bottom style="medium">
        <color indexed="8"/>
      </bottom>
      <diagonal/>
    </border>
    <border>
      <left style="medium">
        <color indexed="64"/>
      </left>
      <right style="thin">
        <color indexed="23"/>
      </right>
      <top style="thin">
        <color indexed="64"/>
      </top>
      <bottom style="thin">
        <color indexed="64"/>
      </bottom>
      <diagonal/>
    </border>
    <border>
      <left style="medium">
        <color indexed="64"/>
      </left>
      <right style="thin">
        <color indexed="23"/>
      </right>
      <top style="thin">
        <color indexed="64"/>
      </top>
      <bottom style="medium">
        <color indexed="64"/>
      </bottom>
      <diagonal/>
    </border>
    <border>
      <left style="medium">
        <color indexed="8"/>
      </left>
      <right/>
      <top/>
      <bottom style="thin">
        <color indexed="23"/>
      </bottom>
      <diagonal/>
    </border>
    <border>
      <left style="medium">
        <color indexed="8"/>
      </left>
      <right/>
      <top style="thin">
        <color indexed="23"/>
      </top>
      <bottom/>
      <diagonal/>
    </border>
    <border>
      <left style="medium">
        <color indexed="8"/>
      </left>
      <right/>
      <top style="thin">
        <color indexed="64"/>
      </top>
      <bottom style="thin">
        <color indexed="64"/>
      </bottom>
      <diagonal/>
    </border>
    <border>
      <left style="medium">
        <color indexed="8"/>
      </left>
      <right/>
      <top style="thin">
        <color indexed="8"/>
      </top>
      <bottom style="thin">
        <color indexed="23"/>
      </bottom>
      <diagonal/>
    </border>
    <border>
      <left style="medium">
        <color indexed="64"/>
      </left>
      <right style="medium">
        <color indexed="64"/>
      </right>
      <top style="medium">
        <color indexed="8"/>
      </top>
      <bottom style="thin">
        <color indexed="23"/>
      </bottom>
      <diagonal/>
    </border>
    <border>
      <left style="medium">
        <color indexed="64"/>
      </left>
      <right style="medium">
        <color indexed="64"/>
      </right>
      <top/>
      <bottom style="thin">
        <color indexed="23"/>
      </bottom>
      <diagonal/>
    </border>
    <border>
      <left style="medium">
        <color indexed="64"/>
      </left>
      <right style="medium">
        <color indexed="64"/>
      </right>
      <top style="thin">
        <color indexed="23"/>
      </top>
      <bottom style="thin">
        <color indexed="23"/>
      </bottom>
      <diagonal/>
    </border>
    <border>
      <left style="medium">
        <color indexed="64"/>
      </left>
      <right style="medium">
        <color indexed="64"/>
      </right>
      <top style="thin">
        <color indexed="8"/>
      </top>
      <bottom style="thin">
        <color indexed="23"/>
      </bottom>
      <diagonal/>
    </border>
    <border>
      <left style="medium">
        <color indexed="64"/>
      </left>
      <right style="medium">
        <color indexed="64"/>
      </right>
      <top style="thin">
        <color indexed="23"/>
      </top>
      <bottom style="medium">
        <color indexed="8"/>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23"/>
      </left>
      <right/>
      <top style="medium">
        <color indexed="8"/>
      </top>
      <bottom style="thin">
        <color indexed="23"/>
      </bottom>
      <diagonal/>
    </border>
    <border>
      <left style="thin">
        <color indexed="23"/>
      </left>
      <right style="medium">
        <color indexed="8"/>
      </right>
      <top style="medium">
        <color indexed="8"/>
      </top>
      <bottom/>
      <diagonal/>
    </border>
    <border>
      <left style="thin">
        <color indexed="23"/>
      </left>
      <right/>
      <top style="thin">
        <color indexed="23"/>
      </top>
      <bottom style="thin">
        <color indexed="23"/>
      </bottom>
      <diagonal/>
    </border>
    <border>
      <left/>
      <right style="thin">
        <color indexed="9"/>
      </right>
      <top/>
      <bottom/>
      <diagonal/>
    </border>
    <border>
      <left/>
      <right style="thin">
        <color indexed="9"/>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23"/>
      </bottom>
      <diagonal/>
    </border>
    <border>
      <left style="thin">
        <color indexed="23"/>
      </left>
      <right style="thin">
        <color indexed="23"/>
      </right>
      <top style="medium">
        <color indexed="8"/>
      </top>
      <bottom style="thin">
        <color indexed="8"/>
      </bottom>
      <diagonal/>
    </border>
    <border>
      <left style="thin">
        <color indexed="23"/>
      </left>
      <right style="thin">
        <color indexed="23"/>
      </right>
      <top style="medium">
        <color indexed="8"/>
      </top>
      <bottom style="medium">
        <color indexed="8"/>
      </bottom>
      <diagonal/>
    </border>
    <border>
      <left/>
      <right style="thin">
        <color indexed="64"/>
      </right>
      <top/>
      <bottom/>
      <diagonal/>
    </border>
    <border>
      <left style="medium">
        <color indexed="64"/>
      </left>
      <right/>
      <top style="medium">
        <color indexed="64"/>
      </top>
      <bottom style="thin">
        <color indexed="9"/>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top/>
      <bottom style="thin">
        <color indexed="23"/>
      </bottom>
      <diagonal/>
    </border>
    <border>
      <left style="thin">
        <color indexed="23"/>
      </left>
      <right style="thin">
        <color indexed="64"/>
      </right>
      <top style="thin">
        <color indexed="64"/>
      </top>
      <bottom style="thin">
        <color indexed="9"/>
      </bottom>
      <diagonal/>
    </border>
    <border>
      <left style="thin">
        <color indexed="23"/>
      </left>
      <right style="thin">
        <color indexed="64"/>
      </right>
      <top style="thin">
        <color indexed="23"/>
      </top>
      <bottom style="thin">
        <color indexed="9"/>
      </bottom>
      <diagonal/>
    </border>
    <border>
      <left style="thin">
        <color indexed="23"/>
      </left>
      <right style="thin">
        <color indexed="64"/>
      </right>
      <top style="thin">
        <color indexed="23"/>
      </top>
      <bottom/>
      <diagonal/>
    </border>
    <border>
      <left style="thin">
        <color indexed="23"/>
      </left>
      <right style="thin">
        <color indexed="64"/>
      </right>
      <top/>
      <bottom style="thin">
        <color indexed="9"/>
      </bottom>
      <diagonal/>
    </border>
    <border>
      <left style="thin">
        <color indexed="23"/>
      </left>
      <right style="thin">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style="thin">
        <color indexed="23"/>
      </bottom>
      <diagonal/>
    </border>
    <border>
      <left/>
      <right/>
      <top style="medium">
        <color indexed="64"/>
      </top>
      <bottom style="thin">
        <color indexed="64"/>
      </bottom>
      <diagonal/>
    </border>
    <border>
      <left style="thin">
        <color indexed="23"/>
      </left>
      <right style="thin">
        <color indexed="9"/>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23"/>
      </top>
      <bottom/>
      <diagonal/>
    </border>
    <border>
      <left/>
      <right style="medium">
        <color indexed="64"/>
      </right>
      <top/>
      <bottom style="medium">
        <color indexed="64"/>
      </bottom>
      <diagonal/>
    </border>
    <border>
      <left/>
      <right/>
      <top style="thin">
        <color indexed="23"/>
      </top>
      <bottom/>
      <diagonal/>
    </border>
    <border>
      <left style="thin">
        <color indexed="23"/>
      </left>
      <right style="medium">
        <color indexed="64"/>
      </right>
      <top style="medium">
        <color indexed="64"/>
      </top>
      <bottom style="thin">
        <color indexed="9"/>
      </bottom>
      <diagonal/>
    </border>
    <border>
      <left/>
      <right style="medium">
        <color indexed="64"/>
      </right>
      <top style="medium">
        <color indexed="64"/>
      </top>
      <bottom style="medium">
        <color indexed="64"/>
      </bottom>
      <diagonal/>
    </border>
    <border>
      <left style="thin">
        <color indexed="22"/>
      </left>
      <right style="medium">
        <color indexed="8"/>
      </right>
      <top style="thin">
        <color indexed="22"/>
      </top>
      <bottom style="medium">
        <color indexed="8"/>
      </bottom>
      <diagonal/>
    </border>
    <border>
      <left style="thin">
        <color indexed="23"/>
      </left>
      <right style="medium">
        <color indexed="8"/>
      </right>
      <top style="thin">
        <color indexed="64"/>
      </top>
      <bottom style="medium">
        <color indexed="64"/>
      </bottom>
      <diagonal/>
    </border>
    <border>
      <left/>
      <right style="thin">
        <color indexed="23"/>
      </right>
      <top style="thin">
        <color indexed="64"/>
      </top>
      <bottom style="thin">
        <color indexed="23"/>
      </bottom>
      <diagonal/>
    </border>
    <border>
      <left style="thin">
        <color indexed="64"/>
      </left>
      <right style="thin">
        <color indexed="23"/>
      </right>
      <top style="thin">
        <color indexed="64"/>
      </top>
      <bottom style="thin">
        <color indexed="64"/>
      </bottom>
      <diagonal/>
    </border>
    <border>
      <left style="thin">
        <color indexed="64"/>
      </left>
      <right/>
      <top/>
      <bottom style="thin">
        <color indexed="23"/>
      </bottom>
      <diagonal/>
    </border>
    <border>
      <left style="thin">
        <color indexed="64"/>
      </left>
      <right style="thin">
        <color indexed="64"/>
      </right>
      <top style="thin">
        <color indexed="64"/>
      </top>
      <bottom style="thin">
        <color indexed="9"/>
      </bottom>
      <diagonal/>
    </border>
    <border>
      <left/>
      <right style="thin">
        <color indexed="9"/>
      </right>
      <top style="thin">
        <color indexed="64"/>
      </top>
      <bottom style="thin">
        <color indexed="9"/>
      </bottom>
      <diagonal/>
    </border>
    <border>
      <left/>
      <right style="thin">
        <color indexed="9"/>
      </right>
      <top style="thin">
        <color indexed="23"/>
      </top>
      <bottom style="thin">
        <color indexed="9"/>
      </bottom>
      <diagonal/>
    </border>
    <border>
      <left/>
      <right style="thin">
        <color indexed="9"/>
      </right>
      <top style="thin">
        <color indexed="23"/>
      </top>
      <bottom/>
      <diagonal/>
    </border>
    <border>
      <left/>
      <right style="thin">
        <color indexed="64"/>
      </right>
      <top style="thin">
        <color indexed="64"/>
      </top>
      <bottom style="thin">
        <color indexed="9"/>
      </bottom>
      <diagonal/>
    </border>
    <border>
      <left/>
      <right style="thin">
        <color indexed="64"/>
      </right>
      <top/>
      <bottom style="thin">
        <color indexed="9"/>
      </bottom>
      <diagonal/>
    </border>
    <border>
      <left/>
      <right style="thin">
        <color indexed="64"/>
      </right>
      <top style="thin">
        <color indexed="23"/>
      </top>
      <bottom/>
      <diagonal/>
    </border>
    <border>
      <left/>
      <right style="thin">
        <color indexed="64"/>
      </right>
      <top style="thin">
        <color indexed="23"/>
      </top>
      <bottom style="thin">
        <color indexed="9"/>
      </bottom>
      <diagonal/>
    </border>
    <border>
      <left style="thin">
        <color indexed="23"/>
      </left>
      <right style="thin">
        <color indexed="9"/>
      </right>
      <top style="thin">
        <color indexed="23"/>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23"/>
      </right>
      <top style="medium">
        <color indexed="64"/>
      </top>
      <bottom style="thin">
        <color indexed="64"/>
      </bottom>
      <diagonal/>
    </border>
    <border>
      <left style="medium">
        <color indexed="64"/>
      </left>
      <right style="thin">
        <color indexed="23"/>
      </right>
      <top style="thin">
        <color indexed="23"/>
      </top>
      <bottom/>
      <diagonal/>
    </border>
    <border>
      <left style="thin">
        <color indexed="22"/>
      </left>
      <right style="medium">
        <color indexed="64"/>
      </right>
      <top style="thin">
        <color indexed="22"/>
      </top>
      <bottom style="medium">
        <color indexed="8"/>
      </bottom>
      <diagonal/>
    </border>
    <border>
      <left style="medium">
        <color indexed="64"/>
      </left>
      <right style="thin">
        <color indexed="23"/>
      </right>
      <top/>
      <bottom/>
      <diagonal/>
    </border>
    <border>
      <left style="thin">
        <color indexed="23"/>
      </left>
      <right style="thin">
        <color indexed="64"/>
      </right>
      <top style="thin">
        <color indexed="23"/>
      </top>
      <bottom style="thin">
        <color indexed="23"/>
      </bottom>
      <diagonal/>
    </border>
    <border>
      <left style="thin">
        <color indexed="64"/>
      </left>
      <right style="medium">
        <color indexed="64"/>
      </right>
      <top/>
      <bottom/>
      <diagonal/>
    </border>
    <border>
      <left/>
      <right style="medium">
        <color indexed="64"/>
      </right>
      <top style="thin">
        <color indexed="64"/>
      </top>
      <bottom/>
      <diagonal/>
    </border>
    <border>
      <left/>
      <right style="medium">
        <color indexed="64"/>
      </right>
      <top style="thin">
        <color indexed="23"/>
      </top>
      <bottom/>
      <diagonal/>
    </border>
    <border>
      <left style="medium">
        <color indexed="64"/>
      </left>
      <right/>
      <top style="thin">
        <color indexed="23"/>
      </top>
      <bottom/>
      <diagonal/>
    </border>
    <border>
      <left style="medium">
        <color indexed="64"/>
      </left>
      <right/>
      <top style="thin">
        <color indexed="23"/>
      </top>
      <bottom style="medium">
        <color indexed="64"/>
      </bottom>
      <diagonal/>
    </border>
    <border>
      <left/>
      <right style="thin">
        <color indexed="23"/>
      </right>
      <top/>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64"/>
      </left>
      <right style="thin">
        <color indexed="64"/>
      </right>
      <top style="thin">
        <color indexed="23"/>
      </top>
      <bottom style="thin">
        <color indexed="64"/>
      </bottom>
      <diagonal/>
    </border>
    <border>
      <left/>
      <right style="thin">
        <color indexed="23"/>
      </right>
      <top style="thin">
        <color indexed="23"/>
      </top>
      <bottom/>
      <diagonal/>
    </border>
    <border>
      <left style="thin">
        <color indexed="23"/>
      </left>
      <right/>
      <top/>
      <bottom style="thin">
        <color indexed="23"/>
      </bottom>
      <diagonal/>
    </border>
    <border>
      <left/>
      <right style="thin">
        <color indexed="23"/>
      </right>
      <top style="medium">
        <color indexed="64"/>
      </top>
      <bottom/>
      <diagonal/>
    </border>
    <border>
      <left style="medium">
        <color indexed="64"/>
      </left>
      <right/>
      <top style="medium">
        <color indexed="64"/>
      </top>
      <bottom style="thin">
        <color indexed="23"/>
      </bottom>
      <diagonal/>
    </border>
    <border>
      <left/>
      <right style="thin">
        <color indexed="23"/>
      </right>
      <top style="medium">
        <color indexed="64"/>
      </top>
      <bottom style="thin">
        <color indexed="23"/>
      </bottom>
      <diagonal/>
    </border>
    <border>
      <left/>
      <right style="thin">
        <color indexed="23"/>
      </right>
      <top style="thin">
        <color indexed="23"/>
      </top>
      <bottom style="medium">
        <color indexed="64"/>
      </bottom>
      <diagonal/>
    </border>
    <border>
      <left style="thin">
        <color indexed="23"/>
      </left>
      <right/>
      <top style="medium">
        <color indexed="64"/>
      </top>
      <bottom style="thin">
        <color indexed="23"/>
      </bottom>
      <diagonal/>
    </border>
    <border>
      <left/>
      <right style="medium">
        <color indexed="64"/>
      </right>
      <top style="medium">
        <color indexed="64"/>
      </top>
      <bottom style="thin">
        <color indexed="23"/>
      </bottom>
      <diagonal/>
    </border>
    <border>
      <left style="thin">
        <color indexed="23"/>
      </left>
      <right/>
      <top style="thin">
        <color indexed="23"/>
      </top>
      <bottom style="medium">
        <color indexed="64"/>
      </bottom>
      <diagonal/>
    </border>
    <border>
      <left/>
      <right/>
      <top style="thin">
        <color indexed="23"/>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64"/>
      </left>
      <right/>
      <top style="thin">
        <color indexed="23"/>
      </top>
      <bottom style="thin">
        <color indexed="64"/>
      </bottom>
      <diagonal/>
    </border>
    <border>
      <left/>
      <right style="thin">
        <color indexed="64"/>
      </right>
      <top style="thin">
        <color indexed="23"/>
      </top>
      <bottom style="thin">
        <color indexed="64"/>
      </bottom>
      <diagonal/>
    </border>
    <border>
      <left/>
      <right style="mediumDashDot">
        <color indexed="8"/>
      </right>
      <top style="medium">
        <color indexed="8"/>
      </top>
      <bottom style="medium">
        <color indexed="8"/>
      </bottom>
      <diagonal/>
    </border>
    <border>
      <left style="thin">
        <color indexed="23"/>
      </left>
      <right/>
      <top style="thin">
        <color indexed="64"/>
      </top>
      <bottom style="medium">
        <color indexed="64"/>
      </bottom>
      <diagonal/>
    </border>
    <border>
      <left/>
      <right/>
      <top style="double">
        <color indexed="64"/>
      </top>
      <bottom/>
      <diagonal/>
    </border>
    <border>
      <left style="medium">
        <color indexed="64"/>
      </left>
      <right style="thin">
        <color indexed="64"/>
      </right>
      <top style="medium">
        <color indexed="64"/>
      </top>
      <bottom/>
      <diagonal/>
    </border>
    <border>
      <left style="thin">
        <color indexed="22"/>
      </left>
      <right style="medium">
        <color theme="1"/>
      </right>
      <top style="thin">
        <color indexed="22"/>
      </top>
      <bottom style="medium">
        <color indexed="8"/>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24">
    <xf numFmtId="0" fontId="0" fillId="0" borderId="0"/>
    <xf numFmtId="0" fontId="10" fillId="0" borderId="0" applyNumberFormat="0" applyFill="0" applyBorder="0" applyAlignment="0" applyProtection="0">
      <alignment vertical="top"/>
      <protection locked="0"/>
    </xf>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2" borderId="1" applyNumberFormat="0" applyProtection="0">
      <alignment vertical="center"/>
      <protection locked="0"/>
    </xf>
    <xf numFmtId="9" fontId="5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18" fillId="0" borderId="0"/>
    <xf numFmtId="0" fontId="121" fillId="0" borderId="0"/>
    <xf numFmtId="0" fontId="3" fillId="0" borderId="0"/>
    <xf numFmtId="0" fontId="5" fillId="0" borderId="0"/>
    <xf numFmtId="0" fontId="111" fillId="0" borderId="0"/>
    <xf numFmtId="0" fontId="5" fillId="0" borderId="0"/>
    <xf numFmtId="0" fontId="67" fillId="0" borderId="0"/>
    <xf numFmtId="0" fontId="118" fillId="0" borderId="0"/>
  </cellStyleXfs>
  <cellXfs count="2051">
    <xf numFmtId="0" fontId="0" fillId="0" borderId="0" xfId="0"/>
    <xf numFmtId="0" fontId="0" fillId="3" borderId="0" xfId="0" applyFill="1"/>
    <xf numFmtId="0" fontId="5" fillId="3" borderId="0" xfId="0" applyFont="1" applyFill="1"/>
    <xf numFmtId="0" fontId="12" fillId="3" borderId="0" xfId="0" applyFont="1" applyFill="1"/>
    <xf numFmtId="0" fontId="12" fillId="3" borderId="0" xfId="0" quotePrefix="1" applyFont="1" applyFill="1"/>
    <xf numFmtId="0" fontId="5" fillId="3" borderId="0" xfId="0" quotePrefix="1" applyFont="1" applyFill="1"/>
    <xf numFmtId="0" fontId="12" fillId="3" borderId="0" xfId="0" applyFont="1" applyFill="1" applyAlignment="1">
      <alignment horizontal="left" indent="2"/>
    </xf>
    <xf numFmtId="0" fontId="7" fillId="3" borderId="2" xfId="0" applyFont="1" applyFill="1" applyBorder="1"/>
    <xf numFmtId="0" fontId="0" fillId="3" borderId="2" xfId="0" applyFill="1" applyBorder="1"/>
    <xf numFmtId="0" fontId="9" fillId="3" borderId="0" xfId="0" applyFont="1" applyFill="1"/>
    <xf numFmtId="0" fontId="0" fillId="3" borderId="0" xfId="0" applyFill="1"/>
    <xf numFmtId="0" fontId="6" fillId="3" borderId="2" xfId="0" applyFont="1" applyFill="1" applyBorder="1"/>
    <xf numFmtId="0" fontId="6" fillId="3" borderId="0" xfId="0" applyFont="1" applyFill="1"/>
    <xf numFmtId="0" fontId="8" fillId="3" borderId="0" xfId="0" applyFont="1" applyFill="1"/>
    <xf numFmtId="0" fontId="0" fillId="3" borderId="0" xfId="0" applyFill="1"/>
    <xf numFmtId="0" fontId="0" fillId="0" borderId="0" xfId="0"/>
    <xf numFmtId="0" fontId="0" fillId="0" borderId="0" xfId="0"/>
    <xf numFmtId="0" fontId="12" fillId="0" borderId="0" xfId="0" applyFont="1"/>
    <xf numFmtId="0" fontId="15" fillId="0" borderId="0" xfId="0" applyFont="1"/>
    <xf numFmtId="0" fontId="5" fillId="0" borderId="0" xfId="0" applyFont="1"/>
    <xf numFmtId="0" fontId="6" fillId="0" borderId="0" xfId="0" applyFont="1"/>
    <xf numFmtId="0" fontId="0" fillId="0" borderId="0" xfId="0" applyAlignment="1">
      <alignment horizontal="left"/>
    </xf>
    <xf numFmtId="0" fontId="16" fillId="3" borderId="0" xfId="0" applyFont="1" applyFill="1"/>
    <xf numFmtId="0" fontId="13" fillId="3" borderId="0" xfId="0" applyFont="1" applyFill="1"/>
    <xf numFmtId="0" fontId="15" fillId="3" borderId="0" xfId="0" applyFont="1" applyFill="1"/>
    <xf numFmtId="0" fontId="19" fillId="3" borderId="0" xfId="0" applyFont="1" applyFill="1"/>
    <xf numFmtId="0" fontId="14" fillId="3" borderId="0" xfId="0" applyFont="1" applyFill="1"/>
    <xf numFmtId="0" fontId="0" fillId="3" borderId="0" xfId="0" applyFill="1" applyAlignment="1">
      <alignment horizontal="center"/>
    </xf>
    <xf numFmtId="0" fontId="0" fillId="3" borderId="0" xfId="0" applyFill="1" applyProtection="1">
      <protection locked="0"/>
    </xf>
    <xf numFmtId="0" fontId="17" fillId="3" borderId="0" xfId="0" applyFont="1" applyFill="1"/>
    <xf numFmtId="0" fontId="18" fillId="3" borderId="0" xfId="0" applyFont="1" applyFill="1"/>
    <xf numFmtId="0" fontId="5" fillId="3" borderId="3" xfId="0" applyFont="1" applyFill="1" applyBorder="1" applyAlignment="1">
      <alignment horizontal="left" vertical="center"/>
    </xf>
    <xf numFmtId="0" fontId="0" fillId="3" borderId="0" xfId="0" applyFill="1" applyAlignment="1">
      <alignment horizontal="left"/>
    </xf>
    <xf numFmtId="0" fontId="54" fillId="3" borderId="0" xfId="0" applyFont="1" applyFill="1"/>
    <xf numFmtId="3" fontId="5" fillId="2" borderId="4" xfId="0" applyNumberFormat="1" applyFont="1" applyFill="1" applyBorder="1" applyAlignment="1" applyProtection="1">
      <alignment horizontal="right"/>
      <protection locked="0"/>
    </xf>
    <xf numFmtId="164" fontId="5" fillId="2" borderId="4" xfId="0" applyNumberFormat="1" applyFont="1" applyFill="1" applyBorder="1" applyAlignment="1" applyProtection="1">
      <alignment horizontal="right"/>
      <protection locked="0"/>
    </xf>
    <xf numFmtId="41" fontId="12" fillId="4" borderId="5" xfId="2" applyNumberFormat="1" applyFont="1" applyFill="1" applyBorder="1" applyAlignment="1">
      <alignment horizontal="right" vertical="center"/>
    </xf>
    <xf numFmtId="3" fontId="0" fillId="3" borderId="0" xfId="0" applyNumberFormat="1" applyFill="1"/>
    <xf numFmtId="165" fontId="12" fillId="4" borderId="6" xfId="2" applyNumberFormat="1" applyFont="1" applyFill="1" applyBorder="1" applyAlignment="1">
      <alignment horizontal="left" vertical="center"/>
    </xf>
    <xf numFmtId="165" fontId="12" fillId="4" borderId="7" xfId="2" applyNumberFormat="1" applyFont="1" applyFill="1" applyBorder="1" applyAlignment="1">
      <alignment horizontal="left" vertical="center"/>
    </xf>
    <xf numFmtId="165" fontId="21" fillId="4" borderId="6" xfId="2" applyNumberFormat="1" applyFont="1" applyFill="1" applyBorder="1" applyAlignment="1">
      <alignment horizontal="left" vertical="center"/>
    </xf>
    <xf numFmtId="0" fontId="12" fillId="3" borderId="0" xfId="0" applyFont="1" applyFill="1" applyAlignment="1">
      <alignment horizontal="center"/>
    </xf>
    <xf numFmtId="0" fontId="0" fillId="3" borderId="0" xfId="0" applyFill="1" applyAlignment="1">
      <alignment vertical="top"/>
    </xf>
    <xf numFmtId="0" fontId="5" fillId="3" borderId="0" xfId="0" applyFont="1" applyFill="1" applyAlignment="1">
      <alignment horizontal="left" vertical="center"/>
    </xf>
    <xf numFmtId="0" fontId="5" fillId="3" borderId="0" xfId="0" applyFont="1" applyFill="1" applyAlignment="1">
      <alignment horizontal="left" vertical="center" wrapText="1"/>
    </xf>
    <xf numFmtId="0" fontId="22" fillId="3" borderId="0" xfId="0" applyFont="1" applyFill="1"/>
    <xf numFmtId="0" fontId="5" fillId="3" borderId="0" xfId="0" applyFont="1" applyFill="1" applyAlignment="1">
      <alignment vertical="top" wrapText="1"/>
    </xf>
    <xf numFmtId="0" fontId="0" fillId="3" borderId="0" xfId="0" applyFill="1" applyAlignment="1">
      <alignment vertical="top" wrapText="1"/>
    </xf>
    <xf numFmtId="165" fontId="12" fillId="4" borderId="4" xfId="2" applyNumberFormat="1" applyFont="1" applyFill="1" applyBorder="1" applyAlignment="1">
      <alignment horizontal="right" vertical="center"/>
    </xf>
    <xf numFmtId="3" fontId="5" fillId="2" borderId="4" xfId="0" applyNumberFormat="1" applyFont="1" applyFill="1" applyBorder="1" applyProtection="1">
      <protection locked="0"/>
    </xf>
    <xf numFmtId="10" fontId="5" fillId="2" borderId="0" xfId="0" applyNumberFormat="1" applyFont="1" applyFill="1" applyAlignment="1" applyProtection="1">
      <alignment horizontal="right"/>
      <protection locked="0"/>
    </xf>
    <xf numFmtId="0" fontId="5" fillId="4" borderId="6" xfId="0" applyFont="1" applyFill="1" applyBorder="1" applyAlignment="1">
      <alignment horizontal="left"/>
    </xf>
    <xf numFmtId="0" fontId="0" fillId="4" borderId="8" xfId="0" applyFill="1" applyBorder="1" applyAlignment="1">
      <alignment horizontal="left"/>
    </xf>
    <xf numFmtId="165" fontId="12" fillId="4" borderId="9" xfId="2" applyNumberFormat="1" applyFont="1" applyFill="1" applyBorder="1" applyAlignment="1" applyProtection="1">
      <alignment horizontal="right" vertical="center"/>
      <protection locked="0"/>
    </xf>
    <xf numFmtId="165" fontId="16" fillId="4" borderId="0" xfId="0" applyNumberFormat="1" applyFont="1" applyFill="1"/>
    <xf numFmtId="0" fontId="12" fillId="3" borderId="0" xfId="0" applyFont="1" applyFill="1" applyAlignment="1">
      <alignment horizontal="right"/>
    </xf>
    <xf numFmtId="0" fontId="5" fillId="3" borderId="0" xfId="0" applyFont="1" applyFill="1" applyAlignment="1">
      <alignment horizontal="center" wrapText="1"/>
    </xf>
    <xf numFmtId="0" fontId="12" fillId="3" borderId="10" xfId="0" applyFont="1" applyFill="1" applyBorder="1" applyAlignment="1">
      <alignment horizontal="left"/>
    </xf>
    <xf numFmtId="0" fontId="23" fillId="3" borderId="0" xfId="0" applyFont="1" applyFill="1"/>
    <xf numFmtId="0" fontId="7" fillId="3" borderId="0" xfId="0" applyFont="1" applyFill="1"/>
    <xf numFmtId="0" fontId="0" fillId="3" borderId="0" xfId="0" applyFill="1" applyAlignment="1">
      <alignment wrapText="1"/>
    </xf>
    <xf numFmtId="0" fontId="5" fillId="3" borderId="0" xfId="0" applyFont="1" applyFill="1" applyAlignment="1">
      <alignment horizontal="left"/>
    </xf>
    <xf numFmtId="165" fontId="12" fillId="3" borderId="0" xfId="2" applyNumberFormat="1" applyFont="1" applyFill="1" applyAlignment="1">
      <alignment horizontal="right" vertical="center"/>
    </xf>
    <xf numFmtId="3" fontId="5" fillId="3" borderId="0" xfId="0" applyNumberFormat="1" applyFont="1" applyFill="1" applyAlignment="1">
      <alignment horizontal="left"/>
    </xf>
    <xf numFmtId="3" fontId="15" fillId="3" borderId="0" xfId="0" applyNumberFormat="1" applyFont="1" applyFill="1" applyAlignment="1">
      <alignment horizontal="left"/>
    </xf>
    <xf numFmtId="0" fontId="23" fillId="3" borderId="0" xfId="0" applyFont="1" applyFill="1" applyAlignment="1">
      <alignment horizontal="left" wrapText="1"/>
    </xf>
    <xf numFmtId="0" fontId="23" fillId="3" borderId="0" xfId="0" applyFont="1" applyFill="1" applyAlignment="1">
      <alignment horizontal="left"/>
    </xf>
    <xf numFmtId="0" fontId="54" fillId="3" borderId="0" xfId="0" quotePrefix="1" applyFont="1" applyFill="1"/>
    <xf numFmtId="14" fontId="5" fillId="3" borderId="0" xfId="0" applyNumberFormat="1" applyFont="1" applyFill="1"/>
    <xf numFmtId="0" fontId="12" fillId="3" borderId="0" xfId="0" applyFont="1" applyFill="1" applyAlignment="1">
      <alignment wrapText="1"/>
    </xf>
    <xf numFmtId="0" fontId="12" fillId="3" borderId="0" xfId="0" applyFont="1" applyFill="1" applyAlignment="1">
      <alignment horizontal="left"/>
    </xf>
    <xf numFmtId="9" fontId="9" fillId="3" borderId="0" xfId="9" applyFont="1" applyFill="1"/>
    <xf numFmtId="0" fontId="24" fillId="3" borderId="0" xfId="0" applyFont="1" applyFill="1"/>
    <xf numFmtId="0" fontId="12" fillId="3" borderId="0" xfId="0" applyFont="1" applyFill="1" applyAlignment="1">
      <alignment horizontal="left" vertical="center"/>
    </xf>
    <xf numFmtId="0" fontId="0" fillId="4" borderId="11" xfId="0" applyFill="1" applyBorder="1"/>
    <xf numFmtId="0" fontId="12" fillId="4" borderId="12" xfId="0" applyFont="1" applyFill="1" applyBorder="1"/>
    <xf numFmtId="0" fontId="12" fillId="4" borderId="13" xfId="0" applyFont="1" applyFill="1" applyBorder="1" applyAlignment="1">
      <alignment horizontal="center" wrapText="1"/>
    </xf>
    <xf numFmtId="0" fontId="12" fillId="4" borderId="14" xfId="0" applyFont="1" applyFill="1" applyBorder="1" applyAlignment="1">
      <alignment horizontal="center" wrapText="1"/>
    </xf>
    <xf numFmtId="0" fontId="12" fillId="4" borderId="6" xfId="0" applyFont="1" applyFill="1" applyBorder="1" applyAlignment="1">
      <alignment horizontal="center" wrapText="1"/>
    </xf>
    <xf numFmtId="0" fontId="5" fillId="4" borderId="12" xfId="0" quotePrefix="1" applyFont="1" applyFill="1" applyBorder="1"/>
    <xf numFmtId="0" fontId="12" fillId="4" borderId="15" xfId="0" applyFont="1" applyFill="1" applyBorder="1" applyAlignment="1">
      <alignment horizontal="right"/>
    </xf>
    <xf numFmtId="3" fontId="12" fillId="4" borderId="16" xfId="0" applyNumberFormat="1" applyFont="1" applyFill="1" applyBorder="1"/>
    <xf numFmtId="3" fontId="12" fillId="4" borderId="17" xfId="0" applyNumberFormat="1" applyFont="1" applyFill="1" applyBorder="1"/>
    <xf numFmtId="3" fontId="12" fillId="4" borderId="18" xfId="0" applyNumberFormat="1" applyFont="1" applyFill="1" applyBorder="1"/>
    <xf numFmtId="0" fontId="26" fillId="3" borderId="0" xfId="0" applyFont="1" applyFill="1"/>
    <xf numFmtId="14" fontId="0" fillId="3" borderId="0" xfId="0" applyNumberFormat="1" applyFill="1"/>
    <xf numFmtId="14" fontId="54" fillId="3" borderId="0" xfId="0" applyNumberFormat="1" applyFont="1" applyFill="1"/>
    <xf numFmtId="0" fontId="54" fillId="3" borderId="0" xfId="0" applyFont="1" applyFill="1" applyAlignment="1">
      <alignment horizontal="center"/>
    </xf>
    <xf numFmtId="14" fontId="54" fillId="3" borderId="0" xfId="0" applyNumberFormat="1" applyFont="1" applyFill="1" applyAlignment="1">
      <alignment horizontal="left"/>
    </xf>
    <xf numFmtId="0" fontId="54" fillId="4" borderId="12" xfId="0" quotePrefix="1" applyFont="1" applyFill="1" applyBorder="1"/>
    <xf numFmtId="3" fontId="54" fillId="4" borderId="13" xfId="0" applyNumberFormat="1" applyFont="1" applyFill="1" applyBorder="1"/>
    <xf numFmtId="3" fontId="54" fillId="4" borderId="14" xfId="0" applyNumberFormat="1" applyFont="1" applyFill="1" applyBorder="1"/>
    <xf numFmtId="3" fontId="54" fillId="4" borderId="19" xfId="0" applyNumberFormat="1" applyFont="1" applyFill="1" applyBorder="1"/>
    <xf numFmtId="3" fontId="54" fillId="4" borderId="6" xfId="0" applyNumberFormat="1" applyFont="1" applyFill="1" applyBorder="1"/>
    <xf numFmtId="0" fontId="13" fillId="3" borderId="20" xfId="0" applyFont="1" applyFill="1" applyBorder="1"/>
    <xf numFmtId="0" fontId="0" fillId="3" borderId="20" xfId="0" applyFill="1" applyBorder="1"/>
    <xf numFmtId="0" fontId="5" fillId="3" borderId="20" xfId="0" applyFont="1" applyFill="1" applyBorder="1"/>
    <xf numFmtId="0" fontId="54" fillId="3" borderId="11" xfId="0" applyFont="1" applyFill="1" applyBorder="1"/>
    <xf numFmtId="0" fontId="0" fillId="3" borderId="21" xfId="0" applyFill="1" applyBorder="1"/>
    <xf numFmtId="0" fontId="54" fillId="3" borderId="22" xfId="0" applyFont="1" applyFill="1" applyBorder="1"/>
    <xf numFmtId="0" fontId="5" fillId="3" borderId="22" xfId="0" applyFont="1" applyFill="1" applyBorder="1"/>
    <xf numFmtId="0" fontId="54" fillId="3" borderId="12" xfId="0" applyFont="1" applyFill="1" applyBorder="1"/>
    <xf numFmtId="0" fontId="54" fillId="3" borderId="7" xfId="0" applyFont="1" applyFill="1" applyBorder="1"/>
    <xf numFmtId="0" fontId="5" fillId="5" borderId="23" xfId="0" applyFont="1" applyFill="1" applyBorder="1" applyAlignment="1" applyProtection="1">
      <alignment horizontal="left" vertical="top" wrapText="1"/>
      <protection locked="0"/>
    </xf>
    <xf numFmtId="0" fontId="5" fillId="5" borderId="24" xfId="0" applyFont="1" applyFill="1" applyBorder="1" applyAlignment="1" applyProtection="1">
      <alignment horizontal="left" vertical="top" wrapText="1"/>
      <protection locked="0"/>
    </xf>
    <xf numFmtId="0" fontId="54" fillId="3" borderId="15" xfId="0" applyFont="1" applyFill="1" applyBorder="1"/>
    <xf numFmtId="0" fontId="54" fillId="3" borderId="18" xfId="0" applyFont="1" applyFill="1" applyBorder="1"/>
    <xf numFmtId="3" fontId="5" fillId="2" borderId="25" xfId="0" applyNumberFormat="1" applyFont="1" applyFill="1" applyBorder="1" applyProtection="1">
      <protection locked="0"/>
    </xf>
    <xf numFmtId="165" fontId="12" fillId="4" borderId="25" xfId="2" applyNumberFormat="1" applyFont="1" applyFill="1" applyBorder="1" applyAlignment="1">
      <alignment horizontal="right" vertical="center"/>
    </xf>
    <xf numFmtId="0" fontId="5" fillId="5" borderId="26" xfId="0" applyFont="1" applyFill="1" applyBorder="1" applyAlignment="1" applyProtection="1">
      <alignment horizontal="left" vertical="top" wrapText="1"/>
      <protection locked="0"/>
    </xf>
    <xf numFmtId="0" fontId="27" fillId="3" borderId="0" xfId="0" applyFont="1" applyFill="1"/>
    <xf numFmtId="0" fontId="0" fillId="3" borderId="11" xfId="0" applyFill="1" applyBorder="1"/>
    <xf numFmtId="0" fontId="12" fillId="3" borderId="22" xfId="0" applyFont="1" applyFill="1" applyBorder="1" applyAlignment="1">
      <alignment horizontal="right"/>
    </xf>
    <xf numFmtId="0" fontId="5" fillId="3" borderId="27" xfId="0" applyFont="1" applyFill="1" applyBorder="1" applyAlignment="1">
      <alignment wrapText="1"/>
    </xf>
    <xf numFmtId="3" fontId="5" fillId="2" borderId="28" xfId="0" applyNumberFormat="1" applyFont="1" applyFill="1" applyBorder="1" applyAlignment="1" applyProtection="1">
      <alignment horizontal="left"/>
      <protection locked="0"/>
    </xf>
    <xf numFmtId="3" fontId="5" fillId="2" borderId="26" xfId="0" applyNumberFormat="1" applyFont="1" applyFill="1" applyBorder="1" applyAlignment="1" applyProtection="1">
      <alignment horizontal="left"/>
      <protection locked="0"/>
    </xf>
    <xf numFmtId="0" fontId="54" fillId="4" borderId="0" xfId="0" applyFont="1" applyFill="1"/>
    <xf numFmtId="165" fontId="5" fillId="4" borderId="0" xfId="0" applyNumberFormat="1" applyFont="1" applyFill="1"/>
    <xf numFmtId="0" fontId="15" fillId="3" borderId="0" xfId="0" applyFont="1" applyFill="1" applyAlignment="1">
      <alignment vertical="center"/>
    </xf>
    <xf numFmtId="0" fontId="54" fillId="3" borderId="27" xfId="0" applyFont="1" applyFill="1" applyBorder="1"/>
    <xf numFmtId="165" fontId="12" fillId="4" borderId="29" xfId="2" applyNumberFormat="1" applyFont="1" applyFill="1" applyBorder="1" applyAlignment="1">
      <alignment horizontal="right" vertical="center"/>
    </xf>
    <xf numFmtId="3" fontId="5" fillId="4" borderId="30" xfId="0" applyNumberFormat="1" applyFont="1" applyFill="1" applyBorder="1"/>
    <xf numFmtId="3" fontId="5" fillId="2" borderId="30" xfId="0" applyNumberFormat="1" applyFont="1" applyFill="1" applyBorder="1" applyProtection="1">
      <protection locked="0"/>
    </xf>
    <xf numFmtId="165" fontId="12" fillId="4" borderId="31" xfId="2" applyNumberFormat="1" applyFont="1" applyFill="1" applyBorder="1" applyAlignment="1">
      <alignment horizontal="left" vertical="center"/>
    </xf>
    <xf numFmtId="43" fontId="29" fillId="4" borderId="1" xfId="2" applyFont="1" applyFill="1" applyBorder="1" applyAlignment="1">
      <alignment horizontal="right" vertical="center"/>
    </xf>
    <xf numFmtId="4" fontId="5" fillId="4" borderId="4" xfId="0" applyNumberFormat="1" applyFont="1" applyFill="1" applyBorder="1"/>
    <xf numFmtId="4" fontId="5" fillId="2" borderId="4" xfId="0" applyNumberFormat="1" applyFont="1" applyFill="1" applyBorder="1" applyProtection="1">
      <protection locked="0"/>
    </xf>
    <xf numFmtId="4" fontId="5" fillId="2" borderId="1" xfId="0" applyNumberFormat="1" applyFont="1" applyFill="1" applyBorder="1" applyProtection="1">
      <protection locked="0"/>
    </xf>
    <xf numFmtId="165" fontId="12" fillId="4" borderId="32" xfId="2" applyNumberFormat="1" applyFont="1" applyFill="1" applyBorder="1" applyAlignment="1">
      <alignment horizontal="left" vertical="center"/>
    </xf>
    <xf numFmtId="165" fontId="12" fillId="4" borderId="30" xfId="2" applyNumberFormat="1" applyFont="1" applyFill="1" applyBorder="1" applyAlignment="1">
      <alignment horizontal="right" vertical="center"/>
    </xf>
    <xf numFmtId="4" fontId="29" fillId="4" borderId="30" xfId="2" applyNumberFormat="1" applyFont="1" applyFill="1" applyBorder="1" applyAlignment="1">
      <alignment horizontal="right" vertical="center"/>
    </xf>
    <xf numFmtId="165" fontId="12" fillId="4" borderId="33" xfId="2" applyNumberFormat="1" applyFont="1" applyFill="1" applyBorder="1" applyAlignment="1">
      <alignment horizontal="left" vertical="center"/>
    </xf>
    <xf numFmtId="4" fontId="29" fillId="4" borderId="4" xfId="2" applyNumberFormat="1" applyFont="1" applyFill="1" applyBorder="1" applyAlignment="1">
      <alignment horizontal="right" vertical="center"/>
    </xf>
    <xf numFmtId="43" fontId="25" fillId="4" borderId="28" xfId="2" applyFont="1" applyFill="1" applyBorder="1" applyAlignment="1">
      <alignment horizontal="left" vertical="center"/>
    </xf>
    <xf numFmtId="3" fontId="5" fillId="5" borderId="4" xfId="0" applyNumberFormat="1" applyFont="1" applyFill="1" applyBorder="1" applyProtection="1">
      <protection locked="0"/>
    </xf>
    <xf numFmtId="0" fontId="28" fillId="3" borderId="0" xfId="0" applyFont="1" applyFill="1"/>
    <xf numFmtId="0" fontId="30" fillId="3" borderId="0" xfId="0" applyFont="1" applyFill="1"/>
    <xf numFmtId="2" fontId="12" fillId="3" borderId="0" xfId="0" quotePrefix="1" applyNumberFormat="1" applyFont="1" applyFill="1" applyAlignment="1">
      <alignment wrapText="1"/>
    </xf>
    <xf numFmtId="0" fontId="13" fillId="3" borderId="0" xfId="0" applyFont="1" applyFill="1" applyAlignment="1">
      <alignment vertical="center"/>
    </xf>
    <xf numFmtId="0" fontId="12" fillId="3" borderId="0" xfId="0" applyFont="1" applyFill="1" applyAlignment="1">
      <alignment horizontal="left" wrapText="1"/>
    </xf>
    <xf numFmtId="0" fontId="0" fillId="6" borderId="0" xfId="0" applyFill="1"/>
    <xf numFmtId="0" fontId="12" fillId="4" borderId="6" xfId="0" applyFont="1" applyFill="1" applyBorder="1" applyAlignment="1">
      <alignment horizontal="left" vertical="top" wrapText="1"/>
    </xf>
    <xf numFmtId="3" fontId="12" fillId="4" borderId="6" xfId="0" applyNumberFormat="1" applyFont="1" applyFill="1" applyBorder="1" applyAlignment="1">
      <alignment horizontal="right" vertical="top" wrapText="1"/>
    </xf>
    <xf numFmtId="0" fontId="0" fillId="0" borderId="0" xfId="0" applyAlignment="1">
      <alignment vertical="top"/>
    </xf>
    <xf numFmtId="3" fontId="5" fillId="4" borderId="6" xfId="0" applyNumberFormat="1" applyFont="1" applyFill="1" applyBorder="1" applyAlignment="1">
      <alignment vertical="top"/>
    </xf>
    <xf numFmtId="3" fontId="5" fillId="2" borderId="6" xfId="0" applyNumberFormat="1" applyFont="1" applyFill="1" applyBorder="1" applyAlignment="1" applyProtection="1">
      <alignment vertical="top"/>
      <protection locked="0"/>
    </xf>
    <xf numFmtId="0" fontId="10" fillId="5" borderId="35" xfId="8" applyFont="1" applyFill="1" applyBorder="1" applyAlignment="1">
      <alignment vertical="top" wrapText="1"/>
      <protection locked="0"/>
    </xf>
    <xf numFmtId="3" fontId="5" fillId="4" borderId="19" xfId="0" applyNumberFormat="1" applyFont="1" applyFill="1" applyBorder="1" applyAlignment="1">
      <alignment vertical="top"/>
    </xf>
    <xf numFmtId="0" fontId="12" fillId="4" borderId="34" xfId="0" applyFont="1" applyFill="1" applyBorder="1" applyAlignment="1">
      <alignment horizontal="right" vertical="top" wrapText="1"/>
    </xf>
    <xf numFmtId="165" fontId="12" fillId="4" borderId="36" xfId="2" applyNumberFormat="1" applyFont="1" applyFill="1" applyBorder="1" applyAlignment="1">
      <alignment horizontal="left" vertical="top"/>
    </xf>
    <xf numFmtId="165" fontId="12" fillId="4" borderId="9" xfId="2" applyNumberFormat="1" applyFont="1" applyFill="1" applyBorder="1" applyAlignment="1">
      <alignment horizontal="right" vertical="top"/>
    </xf>
    <xf numFmtId="165" fontId="12" fillId="4" borderId="9" xfId="2" applyNumberFormat="1" applyFont="1" applyFill="1" applyBorder="1" applyAlignment="1">
      <alignment horizontal="left" vertical="top"/>
    </xf>
    <xf numFmtId="3" fontId="5" fillId="4" borderId="37" xfId="0" applyNumberFormat="1" applyFont="1" applyFill="1" applyBorder="1" applyAlignment="1">
      <alignment vertical="top"/>
    </xf>
    <xf numFmtId="165" fontId="12" fillId="4" borderId="6" xfId="2" applyNumberFormat="1" applyFont="1" applyFill="1" applyBorder="1" applyAlignment="1">
      <alignment horizontal="left" vertical="top"/>
    </xf>
    <xf numFmtId="0" fontId="12" fillId="4" borderId="38" xfId="2" applyNumberFormat="1" applyFont="1" applyFill="1" applyBorder="1" applyAlignment="1">
      <alignment horizontal="left" vertical="top" wrapText="1"/>
    </xf>
    <xf numFmtId="165" fontId="12" fillId="4" borderId="6" xfId="2" applyNumberFormat="1" applyFont="1" applyFill="1" applyBorder="1" applyAlignment="1">
      <alignment horizontal="right" vertical="top"/>
    </xf>
    <xf numFmtId="165" fontId="12" fillId="4" borderId="39" xfId="2" applyNumberFormat="1" applyFont="1" applyFill="1" applyBorder="1" applyAlignment="1">
      <alignment horizontal="left" vertical="center"/>
    </xf>
    <xf numFmtId="165" fontId="12" fillId="4" borderId="40" xfId="2" applyNumberFormat="1" applyFont="1" applyFill="1" applyBorder="1" applyAlignment="1">
      <alignment horizontal="left" vertical="center"/>
    </xf>
    <xf numFmtId="165" fontId="12" fillId="4" borderId="41" xfId="2" applyNumberFormat="1" applyFont="1" applyFill="1" applyBorder="1" applyAlignment="1">
      <alignment horizontal="left" vertical="center" wrapText="1"/>
    </xf>
    <xf numFmtId="0" fontId="54" fillId="3" borderId="6" xfId="0" applyFont="1" applyFill="1" applyBorder="1" applyAlignment="1">
      <alignment vertical="top"/>
    </xf>
    <xf numFmtId="0" fontId="12" fillId="3" borderId="6" xfId="0" applyFont="1" applyFill="1" applyBorder="1" applyAlignment="1">
      <alignment vertical="top"/>
    </xf>
    <xf numFmtId="0" fontId="12" fillId="3" borderId="6" xfId="0" applyFont="1" applyFill="1" applyBorder="1" applyAlignment="1">
      <alignment vertical="top" wrapText="1"/>
    </xf>
    <xf numFmtId="0" fontId="54" fillId="3" borderId="6" xfId="0" applyFont="1" applyFill="1" applyBorder="1" applyAlignment="1">
      <alignment vertical="top" wrapText="1"/>
    </xf>
    <xf numFmtId="0" fontId="31" fillId="3" borderId="0" xfId="0" applyFont="1" applyFill="1" applyAlignment="1">
      <alignment horizontal="center"/>
    </xf>
    <xf numFmtId="0" fontId="0" fillId="3" borderId="2" xfId="0" applyFill="1" applyBorder="1" applyAlignment="1">
      <alignment vertical="top"/>
    </xf>
    <xf numFmtId="0" fontId="17" fillId="3" borderId="0" xfId="0" applyFont="1" applyFill="1" applyAlignment="1">
      <alignment vertical="top"/>
    </xf>
    <xf numFmtId="0" fontId="12" fillId="3" borderId="0" xfId="0" applyFont="1" applyFill="1" applyAlignment="1">
      <alignment vertical="top" wrapText="1"/>
    </xf>
    <xf numFmtId="3" fontId="5" fillId="3" borderId="0" xfId="0" applyNumberFormat="1" applyFont="1" applyFill="1" applyAlignment="1">
      <alignment vertical="top"/>
    </xf>
    <xf numFmtId="0" fontId="6" fillId="3" borderId="0" xfId="0" applyFont="1" applyFill="1" applyAlignment="1">
      <alignment vertical="top"/>
    </xf>
    <xf numFmtId="0" fontId="15" fillId="3" borderId="0" xfId="0" applyFont="1" applyFill="1" applyAlignment="1">
      <alignment vertical="top"/>
    </xf>
    <xf numFmtId="0" fontId="5" fillId="3" borderId="0" xfId="0" applyFont="1" applyFill="1" applyAlignment="1">
      <alignment vertical="top"/>
    </xf>
    <xf numFmtId="0" fontId="9" fillId="3" borderId="0" xfId="0" applyFont="1" applyFill="1" applyAlignment="1">
      <alignment horizontal="center"/>
    </xf>
    <xf numFmtId="0" fontId="12" fillId="4" borderId="42" xfId="0" applyFont="1" applyFill="1" applyBorder="1" applyAlignment="1">
      <alignment horizontal="center" vertical="top" wrapText="1"/>
    </xf>
    <xf numFmtId="3" fontId="5" fillId="2" borderId="1" xfId="0" applyNumberFormat="1" applyFont="1" applyFill="1" applyBorder="1" applyAlignment="1" applyProtection="1">
      <alignment vertical="top" wrapText="1"/>
      <protection locked="0"/>
    </xf>
    <xf numFmtId="0" fontId="5" fillId="0" borderId="0" xfId="0" applyFont="1" applyAlignment="1">
      <alignment vertical="top"/>
    </xf>
    <xf numFmtId="0" fontId="12" fillId="0" borderId="0" xfId="0" applyFont="1" applyAlignment="1">
      <alignment vertical="top"/>
    </xf>
    <xf numFmtId="0" fontId="5" fillId="0" borderId="0" xfId="0" applyFont="1" applyAlignment="1">
      <alignment vertical="center"/>
    </xf>
    <xf numFmtId="0" fontId="5" fillId="3" borderId="0" xfId="0" applyFont="1" applyFill="1" applyAlignment="1">
      <alignment horizontal="center" vertical="top" wrapText="1"/>
    </xf>
    <xf numFmtId="0" fontId="35" fillId="3" borderId="0" xfId="0" applyFont="1" applyFill="1" applyAlignment="1">
      <alignment horizontal="center"/>
    </xf>
    <xf numFmtId="0" fontId="12" fillId="3" borderId="0" xfId="0" applyFont="1" applyFill="1" applyAlignment="1">
      <alignment vertical="top"/>
    </xf>
    <xf numFmtId="0" fontId="36" fillId="3" borderId="0" xfId="0" applyFont="1" applyFill="1"/>
    <xf numFmtId="0" fontId="5" fillId="3" borderId="0" xfId="0" applyFont="1" applyFill="1" applyAlignment="1">
      <alignment vertical="center"/>
    </xf>
    <xf numFmtId="0" fontId="12" fillId="3" borderId="0" xfId="0" applyFont="1" applyFill="1" applyAlignment="1">
      <alignment vertical="center"/>
    </xf>
    <xf numFmtId="0" fontId="5" fillId="3" borderId="0" xfId="0" applyFont="1" applyFill="1" applyAlignment="1">
      <alignment horizontal="center"/>
    </xf>
    <xf numFmtId="0" fontId="12" fillId="3" borderId="0" xfId="0" quotePrefix="1" applyFont="1" applyFill="1" applyAlignment="1">
      <alignment wrapText="1"/>
    </xf>
    <xf numFmtId="0" fontId="12" fillId="3" borderId="0" xfId="0" applyFont="1" applyFill="1" applyAlignment="1">
      <alignment horizontal="center" vertical="top"/>
    </xf>
    <xf numFmtId="0" fontId="5" fillId="3" borderId="43" xfId="0" applyFont="1" applyFill="1" applyBorder="1" applyAlignment="1">
      <alignment horizontal="left" vertical="top"/>
    </xf>
    <xf numFmtId="0" fontId="5" fillId="3" borderId="6" xfId="0" applyFont="1" applyFill="1" applyBorder="1" applyAlignment="1">
      <alignment vertical="top" wrapText="1"/>
    </xf>
    <xf numFmtId="0" fontId="5" fillId="3" borderId="16" xfId="0" applyFont="1" applyFill="1" applyBorder="1" applyAlignment="1">
      <alignment horizontal="left" vertical="top"/>
    </xf>
    <xf numFmtId="0" fontId="5" fillId="3" borderId="17" xfId="0" applyFont="1" applyFill="1" applyBorder="1" applyAlignment="1">
      <alignment vertical="top" wrapText="1"/>
    </xf>
    <xf numFmtId="3" fontId="5" fillId="2" borderId="44" xfId="0" applyNumberFormat="1" applyFont="1" applyFill="1" applyBorder="1" applyProtection="1">
      <protection locked="0"/>
    </xf>
    <xf numFmtId="3" fontId="5" fillId="2" borderId="45" xfId="0" applyNumberFormat="1" applyFont="1" applyFill="1" applyBorder="1" applyProtection="1">
      <protection locked="0"/>
    </xf>
    <xf numFmtId="3" fontId="12" fillId="4" borderId="9" xfId="2" applyNumberFormat="1" applyFont="1" applyFill="1" applyBorder="1" applyAlignment="1">
      <alignment horizontal="right" vertical="center"/>
    </xf>
    <xf numFmtId="3" fontId="12" fillId="4" borderId="46" xfId="2" applyNumberFormat="1" applyFont="1" applyFill="1" applyBorder="1" applyAlignment="1">
      <alignment horizontal="right" vertical="center"/>
    </xf>
    <xf numFmtId="165" fontId="12" fillId="4" borderId="6" xfId="2" applyNumberFormat="1" applyFont="1" applyFill="1" applyBorder="1" applyAlignment="1">
      <alignment horizontal="right" vertical="center"/>
    </xf>
    <xf numFmtId="165" fontId="40" fillId="4" borderId="6" xfId="2" applyNumberFormat="1" applyFont="1" applyFill="1" applyBorder="1" applyAlignment="1">
      <alignment horizontal="left" vertical="center"/>
    </xf>
    <xf numFmtId="167" fontId="5" fillId="4" borderId="47" xfId="2" applyNumberFormat="1" applyFont="1" applyFill="1" applyBorder="1" applyAlignment="1">
      <alignment horizontal="right" vertical="center"/>
    </xf>
    <xf numFmtId="167" fontId="5" fillId="4" borderId="48" xfId="2" applyNumberFormat="1" applyFont="1" applyFill="1" applyBorder="1" applyAlignment="1">
      <alignment horizontal="right" vertical="center"/>
    </xf>
    <xf numFmtId="167" fontId="5" fillId="4" borderId="49" xfId="2" applyNumberFormat="1" applyFont="1" applyFill="1" applyBorder="1" applyAlignment="1">
      <alignment horizontal="right" vertical="center"/>
    </xf>
    <xf numFmtId="167" fontId="12" fillId="4" borderId="46" xfId="2" applyNumberFormat="1" applyFont="1" applyFill="1" applyBorder="1" applyAlignment="1">
      <alignment horizontal="right" vertical="center"/>
    </xf>
    <xf numFmtId="167" fontId="5" fillId="4" borderId="50" xfId="2" applyNumberFormat="1" applyFont="1" applyFill="1" applyBorder="1" applyAlignment="1">
      <alignment horizontal="right" vertical="center"/>
    </xf>
    <xf numFmtId="167" fontId="5" fillId="4" borderId="5" xfId="2" applyNumberFormat="1" applyFont="1" applyFill="1" applyBorder="1" applyAlignment="1">
      <alignment horizontal="right" vertical="center"/>
    </xf>
    <xf numFmtId="0" fontId="39" fillId="3" borderId="0" xfId="0" applyFont="1" applyFill="1"/>
    <xf numFmtId="10" fontId="5" fillId="3" borderId="19" xfId="0" applyNumberFormat="1" applyFont="1" applyFill="1" applyBorder="1" applyAlignment="1">
      <alignment horizontal="center"/>
    </xf>
    <xf numFmtId="0" fontId="5" fillId="3" borderId="19" xfId="0" applyFont="1" applyFill="1" applyBorder="1" applyAlignment="1">
      <alignment horizontal="center" wrapText="1"/>
    </xf>
    <xf numFmtId="0" fontId="5" fillId="3" borderId="8" xfId="0" applyFont="1" applyFill="1" applyBorder="1" applyAlignment="1">
      <alignment horizontal="center" wrapText="1"/>
    </xf>
    <xf numFmtId="0" fontId="5" fillId="3" borderId="7" xfId="0" applyFont="1" applyFill="1" applyBorder="1" applyAlignment="1">
      <alignment horizontal="center" wrapText="1"/>
    </xf>
    <xf numFmtId="0" fontId="5" fillId="3" borderId="51" xfId="0" applyFont="1" applyFill="1" applyBorder="1" applyAlignment="1">
      <alignment horizontal="center" wrapText="1"/>
    </xf>
    <xf numFmtId="0" fontId="12" fillId="3" borderId="14" xfId="0" applyFont="1" applyFill="1" applyBorder="1" applyAlignment="1">
      <alignment horizontal="center"/>
    </xf>
    <xf numFmtId="0" fontId="21" fillId="3" borderId="0" xfId="0" applyFont="1" applyFill="1"/>
    <xf numFmtId="0" fontId="55" fillId="3" borderId="0" xfId="0" applyFont="1" applyFill="1"/>
    <xf numFmtId="0" fontId="55" fillId="3" borderId="0" xfId="0" applyFont="1" applyFill="1" applyAlignment="1">
      <alignment horizontal="center"/>
    </xf>
    <xf numFmtId="10" fontId="55" fillId="3" borderId="8" xfId="0" applyNumberFormat="1" applyFont="1" applyFill="1" applyBorder="1" applyAlignment="1">
      <alignment horizontal="center"/>
    </xf>
    <xf numFmtId="10" fontId="55" fillId="3" borderId="7" xfId="0" applyNumberFormat="1" applyFont="1" applyFill="1" applyBorder="1" applyAlignment="1">
      <alignment horizontal="center"/>
    </xf>
    <xf numFmtId="10" fontId="55" fillId="3" borderId="52" xfId="0" applyNumberFormat="1" applyFont="1" applyFill="1" applyBorder="1" applyAlignment="1">
      <alignment horizontal="center"/>
    </xf>
    <xf numFmtId="0" fontId="55" fillId="3" borderId="53" xfId="0" applyFont="1" applyFill="1" applyBorder="1"/>
    <xf numFmtId="0" fontId="55" fillId="3" borderId="54" xfId="0" applyFont="1" applyFill="1" applyBorder="1"/>
    <xf numFmtId="0" fontId="55" fillId="3" borderId="52" xfId="0" applyFont="1" applyFill="1" applyBorder="1"/>
    <xf numFmtId="0" fontId="54" fillId="3" borderId="55" xfId="0" applyFont="1" applyFill="1" applyBorder="1" applyAlignment="1">
      <alignment horizontal="center"/>
    </xf>
    <xf numFmtId="0" fontId="54" fillId="3" borderId="56" xfId="0" applyFont="1" applyFill="1" applyBorder="1" applyAlignment="1">
      <alignment horizontal="center"/>
    </xf>
    <xf numFmtId="0" fontId="53" fillId="3" borderId="0" xfId="0" applyFont="1" applyFill="1"/>
    <xf numFmtId="0" fontId="56" fillId="3" borderId="0" xfId="0" applyFont="1" applyFill="1"/>
    <xf numFmtId="0" fontId="12" fillId="4" borderId="57" xfId="0" quotePrefix="1" applyFont="1" applyFill="1" applyBorder="1"/>
    <xf numFmtId="0" fontId="0" fillId="4" borderId="57" xfId="0" applyFill="1" applyBorder="1"/>
    <xf numFmtId="3" fontId="12" fillId="4" borderId="58" xfId="0" applyNumberFormat="1" applyFont="1" applyFill="1" applyBorder="1" applyAlignment="1">
      <alignment horizontal="right"/>
    </xf>
    <xf numFmtId="0" fontId="13" fillId="0" borderId="0" xfId="0" applyFont="1" applyAlignment="1">
      <alignment horizontal="center"/>
    </xf>
    <xf numFmtId="0" fontId="45" fillId="3" borderId="0" xfId="0" applyFont="1" applyFill="1" applyAlignment="1">
      <alignment horizontal="center"/>
    </xf>
    <xf numFmtId="0" fontId="15" fillId="3" borderId="0" xfId="0" applyFont="1" applyFill="1" applyAlignment="1">
      <alignment horizontal="center"/>
    </xf>
    <xf numFmtId="0" fontId="20" fillId="3" borderId="0" xfId="0" applyFont="1" applyFill="1"/>
    <xf numFmtId="0" fontId="5" fillId="5" borderId="4" xfId="0" applyFont="1" applyFill="1" applyBorder="1" applyAlignment="1" applyProtection="1">
      <alignment horizontal="right" vertical="top" wrapText="1"/>
      <protection locked="0"/>
    </xf>
    <xf numFmtId="0" fontId="5" fillId="2" borderId="4" xfId="0" applyFont="1" applyFill="1" applyBorder="1" applyAlignment="1" applyProtection="1">
      <alignment horizontal="left"/>
      <protection locked="0"/>
    </xf>
    <xf numFmtId="3" fontId="12" fillId="4" borderId="59" xfId="0" applyNumberFormat="1" applyFont="1" applyFill="1" applyBorder="1" applyAlignment="1">
      <alignment horizontal="right"/>
    </xf>
    <xf numFmtId="0" fontId="5" fillId="7" borderId="19" xfId="0" applyFont="1" applyFill="1" applyBorder="1"/>
    <xf numFmtId="4" fontId="29" fillId="4" borderId="6" xfId="2" applyNumberFormat="1" applyFont="1" applyFill="1" applyBorder="1" applyAlignment="1">
      <alignment horizontal="right" vertical="center"/>
    </xf>
    <xf numFmtId="0" fontId="12" fillId="4" borderId="6" xfId="2" applyNumberFormat="1" applyFont="1" applyFill="1" applyBorder="1" applyAlignment="1">
      <alignment horizontal="right" vertical="top" wrapText="1"/>
    </xf>
    <xf numFmtId="165" fontId="29" fillId="4" borderId="6" xfId="2" applyNumberFormat="1" applyFont="1" applyFill="1" applyBorder="1" applyAlignment="1">
      <alignment horizontal="right" vertical="center"/>
    </xf>
    <xf numFmtId="43" fontId="12" fillId="4" borderId="6" xfId="2" applyFont="1" applyFill="1" applyBorder="1" applyAlignment="1">
      <alignment horizontal="right" vertical="top" wrapText="1"/>
    </xf>
    <xf numFmtId="169" fontId="29" fillId="4" borderId="6" xfId="2" applyNumberFormat="1" applyFont="1" applyFill="1" applyBorder="1" applyAlignment="1">
      <alignment horizontal="right" vertical="center"/>
    </xf>
    <xf numFmtId="3" fontId="12" fillId="4" borderId="60" xfId="0" applyNumberFormat="1" applyFont="1" applyFill="1" applyBorder="1"/>
    <xf numFmtId="4" fontId="12" fillId="4" borderId="61" xfId="2" applyNumberFormat="1" applyFont="1" applyFill="1" applyBorder="1"/>
    <xf numFmtId="0" fontId="12" fillId="0" borderId="0" xfId="0" applyFont="1" applyAlignment="1">
      <alignment horizontal="right"/>
    </xf>
    <xf numFmtId="0" fontId="46" fillId="3" borderId="0" xfId="0" applyFont="1" applyFill="1"/>
    <xf numFmtId="0" fontId="12" fillId="3" borderId="19" xfId="0" applyFont="1" applyFill="1" applyBorder="1"/>
    <xf numFmtId="0" fontId="12" fillId="3" borderId="7" xfId="0" applyFont="1" applyFill="1" applyBorder="1"/>
    <xf numFmtId="0" fontId="5" fillId="3" borderId="19" xfId="0" applyFont="1" applyFill="1" applyBorder="1"/>
    <xf numFmtId="0" fontId="5" fillId="3" borderId="7" xfId="0" applyFont="1" applyFill="1" applyBorder="1"/>
    <xf numFmtId="170" fontId="47" fillId="3" borderId="56" xfId="0" applyNumberFormat="1" applyFont="1" applyFill="1" applyBorder="1"/>
    <xf numFmtId="0" fontId="58" fillId="3" borderId="0" xfId="0" applyFont="1" applyFill="1"/>
    <xf numFmtId="0" fontId="53" fillId="0" borderId="0" xfId="0" applyFont="1"/>
    <xf numFmtId="165" fontId="12" fillId="4" borderId="62" xfId="2" applyNumberFormat="1" applyFont="1" applyFill="1" applyBorder="1" applyAlignment="1">
      <alignment horizontal="left" vertical="center"/>
    </xf>
    <xf numFmtId="14" fontId="5" fillId="2" borderId="30" xfId="0" applyNumberFormat="1" applyFont="1" applyFill="1" applyBorder="1" applyAlignment="1" applyProtection="1">
      <alignment horizontal="center"/>
      <protection locked="0"/>
    </xf>
    <xf numFmtId="0" fontId="0" fillId="4" borderId="27" xfId="0" applyFill="1" applyBorder="1"/>
    <xf numFmtId="9" fontId="29" fillId="4" borderId="19" xfId="9" applyFont="1" applyFill="1" applyBorder="1" applyAlignment="1">
      <alignment horizontal="center" vertical="center"/>
    </xf>
    <xf numFmtId="43" fontId="29" fillId="4" borderId="6" xfId="2" applyFont="1" applyFill="1" applyBorder="1" applyAlignment="1">
      <alignment horizontal="right" vertical="center"/>
    </xf>
    <xf numFmtId="3" fontId="5" fillId="4" borderId="19" xfId="9" applyNumberFormat="1" applyFont="1" applyFill="1" applyBorder="1" applyAlignment="1">
      <alignment horizontal="right" vertical="center"/>
    </xf>
    <xf numFmtId="9" fontId="47" fillId="4" borderId="19" xfId="9" applyFont="1" applyFill="1" applyBorder="1" applyAlignment="1">
      <alignment horizontal="center" vertical="center"/>
    </xf>
    <xf numFmtId="0" fontId="5" fillId="3" borderId="43" xfId="0" applyFont="1" applyFill="1" applyBorder="1"/>
    <xf numFmtId="0" fontId="5" fillId="3" borderId="64" xfId="0" applyFont="1" applyFill="1" applyBorder="1"/>
    <xf numFmtId="165" fontId="12" fillId="4" borderId="65" xfId="2" applyNumberFormat="1" applyFont="1" applyFill="1" applyBorder="1" applyAlignment="1">
      <alignment horizontal="left" vertical="center"/>
    </xf>
    <xf numFmtId="0" fontId="0" fillId="0" borderId="0" xfId="0" applyProtection="1">
      <protection locked="0"/>
    </xf>
    <xf numFmtId="0" fontId="48" fillId="3" borderId="0" xfId="0" applyFont="1" applyFill="1"/>
    <xf numFmtId="0" fontId="17" fillId="3" borderId="0" xfId="0" quotePrefix="1" applyFont="1" applyFill="1"/>
    <xf numFmtId="0" fontId="50" fillId="3" borderId="0" xfId="0" applyFont="1" applyFill="1"/>
    <xf numFmtId="0" fontId="0" fillId="6" borderId="66" xfId="0" applyFill="1" applyBorder="1"/>
    <xf numFmtId="0" fontId="5" fillId="6" borderId="0" xfId="0" applyFont="1" applyFill="1"/>
    <xf numFmtId="0" fontId="0" fillId="3" borderId="0" xfId="0" applyFill="1" applyAlignment="1" applyProtection="1">
      <alignment vertical="top"/>
      <protection locked="0"/>
    </xf>
    <xf numFmtId="0" fontId="0" fillId="3" borderId="0" xfId="0" applyFill="1" applyAlignment="1">
      <alignment vertical="center"/>
    </xf>
    <xf numFmtId="0" fontId="19" fillId="3" borderId="0" xfId="0" applyFont="1" applyFill="1" applyAlignment="1">
      <alignment vertical="center"/>
    </xf>
    <xf numFmtId="0" fontId="6" fillId="3" borderId="0" xfId="0" applyFont="1" applyFill="1" applyAlignment="1">
      <alignment vertical="center"/>
    </xf>
    <xf numFmtId="0" fontId="10" fillId="3" borderId="34" xfId="8" applyFont="1" applyFill="1" applyBorder="1">
      <alignment vertical="center"/>
      <protection locked="0"/>
    </xf>
    <xf numFmtId="0" fontId="0" fillId="0" borderId="0" xfId="0" applyAlignment="1">
      <alignment vertical="center"/>
    </xf>
    <xf numFmtId="0" fontId="55" fillId="3" borderId="0" xfId="0" applyFont="1" applyFill="1" applyAlignment="1">
      <alignment horizontal="left"/>
    </xf>
    <xf numFmtId="0" fontId="5" fillId="3" borderId="0" xfId="0" applyFont="1" applyFill="1" applyAlignment="1">
      <alignment horizontal="left" wrapText="1"/>
    </xf>
    <xf numFmtId="0" fontId="55" fillId="3" borderId="55" xfId="0" applyFont="1" applyFill="1" applyBorder="1" applyAlignment="1">
      <alignment horizontal="left"/>
    </xf>
    <xf numFmtId="0" fontId="12" fillId="3" borderId="14" xfId="0" applyFont="1" applyFill="1" applyBorder="1" applyAlignment="1">
      <alignment horizontal="left" vertical="center"/>
    </xf>
    <xf numFmtId="0" fontId="12" fillId="4" borderId="67" xfId="2" applyNumberFormat="1" applyFont="1" applyFill="1" applyBorder="1" applyAlignment="1">
      <alignment horizontal="left" vertical="top" wrapText="1"/>
    </xf>
    <xf numFmtId="0" fontId="60" fillId="3" borderId="0" xfId="0" applyFont="1" applyFill="1"/>
    <xf numFmtId="0" fontId="42" fillId="3" borderId="0" xfId="0" applyFont="1" applyFill="1"/>
    <xf numFmtId="0" fontId="42" fillId="0" borderId="0" xfId="0" applyFont="1"/>
    <xf numFmtId="0" fontId="55" fillId="0" borderId="0" xfId="0" applyFont="1"/>
    <xf numFmtId="3" fontId="42" fillId="3" borderId="0" xfId="0" applyNumberFormat="1" applyFont="1" applyFill="1"/>
    <xf numFmtId="0" fontId="43" fillId="3" borderId="0" xfId="0" applyFont="1" applyFill="1"/>
    <xf numFmtId="0" fontId="43" fillId="3" borderId="0" xfId="0" applyFont="1" applyFill="1" applyAlignment="1">
      <alignment horizontal="left"/>
    </xf>
    <xf numFmtId="0" fontId="43" fillId="3" borderId="0" xfId="0" applyFont="1" applyFill="1" applyAlignment="1">
      <alignment vertical="top" wrapText="1"/>
    </xf>
    <xf numFmtId="0" fontId="59" fillId="3" borderId="0" xfId="0" applyFont="1" applyFill="1"/>
    <xf numFmtId="0" fontId="59" fillId="3" borderId="0" xfId="0" applyFont="1" applyFill="1" applyAlignment="1">
      <alignment vertical="top" wrapText="1"/>
    </xf>
    <xf numFmtId="0" fontId="59" fillId="3" borderId="19" xfId="0" applyFont="1" applyFill="1" applyBorder="1"/>
    <xf numFmtId="0" fontId="43" fillId="3" borderId="19" xfId="0" applyFont="1" applyFill="1" applyBorder="1"/>
    <xf numFmtId="4" fontId="43" fillId="3" borderId="0" xfId="0" applyNumberFormat="1" applyFont="1" applyFill="1"/>
    <xf numFmtId="4" fontId="59" fillId="3" borderId="0" xfId="0" applyNumberFormat="1" applyFont="1" applyFill="1"/>
    <xf numFmtId="2" fontId="43" fillId="3" borderId="0" xfId="0" applyNumberFormat="1" applyFont="1" applyFill="1"/>
    <xf numFmtId="165" fontId="43" fillId="3" borderId="0" xfId="0" applyNumberFormat="1" applyFont="1" applyFill="1"/>
    <xf numFmtId="169" fontId="43" fillId="3" borderId="0" xfId="0" applyNumberFormat="1" applyFont="1" applyFill="1"/>
    <xf numFmtId="165" fontId="55" fillId="3" borderId="0" xfId="0" applyNumberFormat="1" applyFont="1" applyFill="1"/>
    <xf numFmtId="0" fontId="5" fillId="5" borderId="67" xfId="0" applyFont="1" applyFill="1" applyBorder="1" applyAlignment="1" applyProtection="1">
      <alignment horizontal="right" vertical="top" wrapText="1"/>
      <protection locked="0"/>
    </xf>
    <xf numFmtId="0" fontId="12" fillId="3" borderId="8" xfId="0" applyFont="1" applyFill="1" applyBorder="1"/>
    <xf numFmtId="0" fontId="59" fillId="3" borderId="8" xfId="0" applyFont="1" applyFill="1" applyBorder="1"/>
    <xf numFmtId="0" fontId="43" fillId="3" borderId="8" xfId="0" applyFont="1" applyFill="1" applyBorder="1"/>
    <xf numFmtId="0" fontId="42" fillId="7" borderId="8" xfId="0" applyFont="1" applyFill="1" applyBorder="1"/>
    <xf numFmtId="0" fontId="5" fillId="3" borderId="8" xfId="0" applyFont="1" applyFill="1" applyBorder="1"/>
    <xf numFmtId="0" fontId="5" fillId="5" borderId="46" xfId="0" applyFont="1" applyFill="1" applyBorder="1" applyAlignment="1" applyProtection="1">
      <alignment horizontal="right" vertical="top" wrapText="1"/>
      <protection locked="0"/>
    </xf>
    <xf numFmtId="0" fontId="12" fillId="4" borderId="8" xfId="0" applyFont="1" applyFill="1" applyBorder="1" applyAlignment="1">
      <alignment horizontal="right" vertical="center"/>
    </xf>
    <xf numFmtId="0" fontId="12" fillId="4" borderId="54" xfId="0" applyFont="1" applyFill="1" applyBorder="1" applyAlignment="1">
      <alignment horizontal="right" vertical="center"/>
    </xf>
    <xf numFmtId="3" fontId="12" fillId="4" borderId="57" xfId="0" applyNumberFormat="1" applyFont="1" applyFill="1" applyBorder="1"/>
    <xf numFmtId="0" fontId="55" fillId="3" borderId="66" xfId="0" applyFont="1" applyFill="1" applyBorder="1"/>
    <xf numFmtId="0" fontId="42" fillId="3" borderId="66" xfId="0" applyFont="1" applyFill="1" applyBorder="1"/>
    <xf numFmtId="165" fontId="12" fillId="4" borderId="62" xfId="2" applyNumberFormat="1" applyFont="1" applyFill="1" applyBorder="1" applyAlignment="1">
      <alignment horizontal="center" vertical="center"/>
    </xf>
    <xf numFmtId="1" fontId="5" fillId="2" borderId="1" xfId="0" applyNumberFormat="1" applyFont="1" applyFill="1" applyBorder="1" applyAlignment="1" applyProtection="1">
      <alignment horizontal="left"/>
      <protection locked="0"/>
    </xf>
    <xf numFmtId="14" fontId="53" fillId="3" borderId="1" xfId="0" applyNumberFormat="1" applyFont="1" applyFill="1" applyBorder="1" applyAlignment="1">
      <alignment horizontal="left"/>
    </xf>
    <xf numFmtId="1" fontId="5" fillId="5" borderId="1" xfId="0" applyNumberFormat="1" applyFont="1" applyFill="1" applyBorder="1" applyAlignment="1" applyProtection="1">
      <alignment horizontal="left"/>
      <protection locked="0"/>
    </xf>
    <xf numFmtId="3" fontId="5" fillId="2" borderId="1" xfId="0" applyNumberFormat="1" applyFont="1" applyFill="1" applyBorder="1" applyAlignment="1" applyProtection="1">
      <alignment horizontal="right"/>
      <protection locked="0"/>
    </xf>
    <xf numFmtId="14" fontId="5" fillId="2" borderId="1" xfId="0" applyNumberFormat="1" applyFont="1" applyFill="1" applyBorder="1" applyProtection="1">
      <protection locked="0"/>
    </xf>
    <xf numFmtId="10" fontId="5" fillId="2" borderId="1" xfId="0" applyNumberFormat="1" applyFont="1" applyFill="1" applyBorder="1" applyAlignment="1" applyProtection="1">
      <alignment horizontal="right"/>
      <protection locked="0"/>
    </xf>
    <xf numFmtId="165" fontId="12" fillId="4" borderId="1" xfId="2" applyNumberFormat="1" applyFont="1" applyFill="1" applyBorder="1" applyAlignment="1">
      <alignment horizontal="right" vertical="center"/>
    </xf>
    <xf numFmtId="0" fontId="5" fillId="5" borderId="1" xfId="0" applyFont="1" applyFill="1" applyBorder="1" applyAlignment="1" applyProtection="1">
      <alignment horizontal="left" wrapText="1"/>
      <protection locked="0"/>
    </xf>
    <xf numFmtId="3" fontId="5" fillId="2" borderId="1" xfId="0" applyNumberFormat="1" applyFont="1" applyFill="1" applyBorder="1" applyProtection="1">
      <protection locked="0"/>
    </xf>
    <xf numFmtId="165" fontId="12" fillId="2" borderId="1" xfId="2" applyNumberFormat="1" applyFont="1" applyFill="1" applyBorder="1" applyAlignment="1" applyProtection="1">
      <alignment horizontal="right" vertical="center"/>
      <protection locked="0"/>
    </xf>
    <xf numFmtId="1" fontId="5" fillId="2" borderId="1" xfId="0" applyNumberFormat="1" applyFont="1" applyFill="1" applyBorder="1" applyAlignment="1" applyProtection="1">
      <alignment horizontal="right"/>
      <protection locked="0"/>
    </xf>
    <xf numFmtId="165" fontId="12" fillId="4" borderId="1" xfId="2" applyNumberFormat="1" applyFont="1" applyFill="1" applyBorder="1" applyAlignment="1">
      <alignment horizontal="left" vertical="center"/>
    </xf>
    <xf numFmtId="14" fontId="5" fillId="2" borderId="1" xfId="0" applyNumberFormat="1" applyFont="1" applyFill="1" applyBorder="1" applyAlignment="1" applyProtection="1">
      <alignment horizontal="center"/>
      <protection locked="0"/>
    </xf>
    <xf numFmtId="14" fontId="5" fillId="2" borderId="68" xfId="0" applyNumberFormat="1" applyFont="1" applyFill="1" applyBorder="1" applyAlignment="1" applyProtection="1">
      <alignment horizontal="center"/>
      <protection locked="0"/>
    </xf>
    <xf numFmtId="0" fontId="33" fillId="3" borderId="0" xfId="0" applyFont="1" applyFill="1" applyAlignment="1">
      <alignment horizontal="center"/>
    </xf>
    <xf numFmtId="0" fontId="5" fillId="3" borderId="69" xfId="0" applyFont="1" applyFill="1" applyBorder="1" applyAlignment="1">
      <alignment horizontal="center" wrapText="1"/>
    </xf>
    <xf numFmtId="0" fontId="12" fillId="4" borderId="27" xfId="0" applyFont="1" applyFill="1" applyBorder="1" applyAlignment="1">
      <alignment horizontal="left" wrapText="1"/>
    </xf>
    <xf numFmtId="0" fontId="12" fillId="4" borderId="12" xfId="0" applyFont="1" applyFill="1" applyBorder="1" applyAlignment="1">
      <alignment horizontal="justify" vertical="top" wrapText="1"/>
    </xf>
    <xf numFmtId="0" fontId="54" fillId="3" borderId="12" xfId="0" applyFont="1" applyFill="1" applyBorder="1" applyAlignment="1">
      <alignment horizontal="left" vertical="top"/>
    </xf>
    <xf numFmtId="0" fontId="0" fillId="3" borderId="70" xfId="0" applyFill="1" applyBorder="1" applyAlignment="1">
      <alignment vertical="top"/>
    </xf>
    <xf numFmtId="0" fontId="12" fillId="4" borderId="43" xfId="0" applyFont="1" applyFill="1" applyBorder="1" applyAlignment="1">
      <alignment horizontal="justify" vertical="top" wrapText="1"/>
    </xf>
    <xf numFmtId="0" fontId="0" fillId="3" borderId="0" xfId="0" applyFill="1" applyAlignment="1">
      <alignment vertical="top"/>
    </xf>
    <xf numFmtId="0" fontId="0" fillId="3" borderId="71" xfId="0" applyFill="1" applyBorder="1" applyAlignment="1">
      <alignment vertical="top" wrapText="1"/>
    </xf>
    <xf numFmtId="0" fontId="12" fillId="3" borderId="43" xfId="0" applyFont="1" applyFill="1" applyBorder="1" applyAlignment="1">
      <alignment horizontal="left" vertical="top"/>
    </xf>
    <xf numFmtId="0" fontId="54" fillId="3" borderId="43" xfId="0" applyFont="1" applyFill="1" applyBorder="1" applyAlignment="1">
      <alignment horizontal="left" vertical="top"/>
    </xf>
    <xf numFmtId="165" fontId="12" fillId="4" borderId="72" xfId="2" applyNumberFormat="1" applyFont="1" applyFill="1" applyBorder="1" applyAlignment="1">
      <alignment horizontal="left" vertical="top"/>
    </xf>
    <xf numFmtId="165" fontId="12" fillId="4" borderId="43" xfId="2" applyNumberFormat="1" applyFont="1" applyFill="1" applyBorder="1" applyAlignment="1">
      <alignment horizontal="left" vertical="top"/>
    </xf>
    <xf numFmtId="0" fontId="12" fillId="4" borderId="34" xfId="2" applyNumberFormat="1" applyFont="1" applyFill="1" applyBorder="1" applyAlignment="1">
      <alignment horizontal="left" vertical="top" wrapText="1"/>
    </xf>
    <xf numFmtId="0" fontId="12" fillId="4" borderId="64" xfId="0" applyFont="1" applyFill="1" applyBorder="1" applyAlignment="1">
      <alignment horizontal="left" vertical="top"/>
    </xf>
    <xf numFmtId="0" fontId="0" fillId="3" borderId="71" xfId="0" applyFill="1" applyBorder="1" applyAlignment="1">
      <alignment vertical="top"/>
    </xf>
    <xf numFmtId="0" fontId="6" fillId="3" borderId="70" xfId="0" applyFont="1" applyFill="1" applyBorder="1" applyAlignment="1">
      <alignment vertical="top"/>
    </xf>
    <xf numFmtId="0" fontId="5" fillId="2" borderId="1" xfId="0" applyFont="1" applyFill="1" applyBorder="1" applyAlignment="1" applyProtection="1">
      <alignment horizontal="right" wrapText="1"/>
      <protection locked="0"/>
    </xf>
    <xf numFmtId="14" fontId="5" fillId="2" borderId="1" xfId="0" applyNumberFormat="1" applyFont="1" applyFill="1" applyBorder="1" applyAlignment="1" applyProtection="1">
      <alignment horizontal="left"/>
      <protection locked="0"/>
    </xf>
    <xf numFmtId="0" fontId="14" fillId="3" borderId="0" xfId="0" applyFont="1" applyFill="1" applyAlignment="1">
      <alignment vertical="center"/>
    </xf>
    <xf numFmtId="0" fontId="5" fillId="3" borderId="0" xfId="0" applyFont="1" applyFill="1" applyAlignment="1">
      <alignment horizontal="right" vertical="center"/>
    </xf>
    <xf numFmtId="0" fontId="5" fillId="3" borderId="0" xfId="0" applyFont="1" applyFill="1" applyAlignment="1">
      <alignment horizontal="right" vertical="top"/>
    </xf>
    <xf numFmtId="0" fontId="12" fillId="3" borderId="0" xfId="0" quotePrefix="1" applyFont="1" applyFill="1" applyAlignment="1">
      <alignment vertical="center"/>
    </xf>
    <xf numFmtId="0" fontId="5" fillId="3" borderId="0" xfId="0" applyFont="1" applyFill="1" applyAlignment="1">
      <alignment horizontal="left" indent="2"/>
    </xf>
    <xf numFmtId="0" fontId="42" fillId="3" borderId="0" xfId="0" applyFont="1" applyFill="1" applyAlignment="1">
      <alignment horizontal="left"/>
    </xf>
    <xf numFmtId="0" fontId="42" fillId="0" borderId="0" xfId="0" applyFont="1" applyAlignment="1">
      <alignment horizontal="left"/>
    </xf>
    <xf numFmtId="0" fontId="9" fillId="3" borderId="0" xfId="0" applyFont="1" applyFill="1" applyAlignment="1">
      <alignment horizontal="left" vertical="top" indent="2"/>
    </xf>
    <xf numFmtId="0" fontId="55" fillId="3" borderId="0" xfId="0" applyFont="1" applyFill="1" applyAlignment="1">
      <alignment horizontal="right"/>
    </xf>
    <xf numFmtId="0" fontId="55" fillId="3" borderId="0" xfId="0" applyFont="1" applyFill="1" applyAlignment="1">
      <alignment horizontal="right" vertical="top"/>
    </xf>
    <xf numFmtId="0" fontId="5" fillId="2" borderId="1" xfId="0" applyFont="1" applyFill="1" applyBorder="1" applyAlignment="1" applyProtection="1">
      <alignment horizontal="left" vertical="center" wrapText="1"/>
      <protection locked="0"/>
    </xf>
    <xf numFmtId="3" fontId="5" fillId="2" borderId="1" xfId="0" applyNumberFormat="1" applyFont="1" applyFill="1" applyBorder="1" applyAlignment="1" applyProtection="1">
      <alignment vertical="center"/>
      <protection locked="0"/>
    </xf>
    <xf numFmtId="166" fontId="12" fillId="3" borderId="0" xfId="0" quotePrefix="1" applyNumberFormat="1" applyFont="1" applyFill="1" applyAlignment="1">
      <alignment wrapText="1"/>
    </xf>
    <xf numFmtId="0" fontId="12" fillId="3" borderId="0" xfId="0" quotePrefix="1" applyFont="1" applyFill="1" applyAlignment="1">
      <alignment vertical="center" wrapText="1"/>
    </xf>
    <xf numFmtId="0" fontId="5" fillId="5" borderId="1" xfId="0" applyFont="1" applyFill="1" applyBorder="1" applyAlignment="1" applyProtection="1">
      <alignment horizontal="right" vertical="top" wrapText="1"/>
      <protection locked="0"/>
    </xf>
    <xf numFmtId="3" fontId="12" fillId="4" borderId="74" xfId="2" applyNumberFormat="1" applyFont="1" applyFill="1" applyBorder="1" applyAlignment="1">
      <alignment vertical="top" wrapText="1"/>
    </xf>
    <xf numFmtId="3" fontId="12" fillId="4" borderId="75" xfId="0" applyNumberFormat="1" applyFont="1" applyFill="1" applyBorder="1" applyAlignment="1">
      <alignment horizontal="right"/>
    </xf>
    <xf numFmtId="165" fontId="37" fillId="4" borderId="65" xfId="2" applyNumberFormat="1" applyFont="1" applyFill="1" applyBorder="1" applyAlignment="1">
      <alignment horizontal="left" vertical="center" wrapText="1"/>
    </xf>
    <xf numFmtId="165" fontId="38" fillId="4" borderId="22" xfId="2" applyNumberFormat="1" applyFont="1" applyFill="1" applyBorder="1" applyAlignment="1">
      <alignment horizontal="right" vertical="center"/>
    </xf>
    <xf numFmtId="165" fontId="12" fillId="4" borderId="22" xfId="2" applyNumberFormat="1" applyFont="1" applyFill="1" applyBorder="1" applyAlignment="1">
      <alignment vertical="center" wrapText="1"/>
    </xf>
    <xf numFmtId="0" fontId="42" fillId="3" borderId="0" xfId="0" applyFont="1" applyFill="1" applyAlignment="1">
      <alignment vertical="center"/>
    </xf>
    <xf numFmtId="0" fontId="42" fillId="3" borderId="0" xfId="0" applyFont="1" applyFill="1" applyProtection="1">
      <protection locked="0"/>
    </xf>
    <xf numFmtId="0" fontId="42" fillId="3" borderId="0" xfId="0" applyFont="1" applyFill="1" applyAlignment="1">
      <alignment horizontal="right"/>
    </xf>
    <xf numFmtId="0" fontId="42" fillId="3" borderId="0" xfId="0" applyFont="1" applyFill="1" applyAlignment="1">
      <alignment vertical="top" wrapText="1"/>
    </xf>
    <xf numFmtId="0" fontId="42" fillId="3" borderId="0" xfId="0" applyFont="1" applyFill="1" applyAlignment="1">
      <alignment vertical="top"/>
    </xf>
    <xf numFmtId="0" fontId="42" fillId="0" borderId="0" xfId="0" applyFont="1" applyAlignment="1">
      <alignment vertical="top"/>
    </xf>
    <xf numFmtId="165" fontId="61" fillId="4" borderId="27" xfId="8" applyNumberFormat="1" applyFont="1" applyFill="1" applyBorder="1" applyAlignment="1">
      <alignment horizontal="left" vertical="center"/>
      <protection locked="0"/>
    </xf>
    <xf numFmtId="4" fontId="42" fillId="3" borderId="0" xfId="0" applyNumberFormat="1" applyFont="1" applyFill="1"/>
    <xf numFmtId="0" fontId="42" fillId="0" borderId="0" xfId="0" applyFont="1" applyAlignment="1">
      <alignment vertical="center"/>
    </xf>
    <xf numFmtId="0" fontId="42" fillId="6" borderId="0" xfId="0" applyFont="1" applyFill="1"/>
    <xf numFmtId="170" fontId="62" fillId="3" borderId="56" xfId="0" applyNumberFormat="1" applyFont="1" applyFill="1" applyBorder="1"/>
    <xf numFmtId="0" fontId="0" fillId="0" borderId="0" xfId="0"/>
    <xf numFmtId="0" fontId="43" fillId="0" borderId="0" xfId="0" applyFont="1"/>
    <xf numFmtId="165" fontId="21" fillId="4" borderId="19" xfId="2" quotePrefix="1" applyNumberFormat="1" applyFont="1" applyFill="1" applyBorder="1" applyAlignment="1">
      <alignment horizontal="left" vertical="center"/>
    </xf>
    <xf numFmtId="165" fontId="21" fillId="4" borderId="66" xfId="2" quotePrefix="1" applyNumberFormat="1" applyFont="1" applyFill="1" applyBorder="1" applyAlignment="1">
      <alignment horizontal="left" vertical="center"/>
    </xf>
    <xf numFmtId="165" fontId="21" fillId="4" borderId="53" xfId="2" quotePrefix="1" applyNumberFormat="1" applyFont="1" applyFill="1" applyBorder="1" applyAlignment="1">
      <alignment horizontal="left" vertical="center"/>
    </xf>
    <xf numFmtId="0" fontId="65" fillId="3" borderId="0" xfId="0" applyFont="1" applyFill="1"/>
    <xf numFmtId="0" fontId="66" fillId="3" borderId="0" xfId="0" applyFont="1" applyFill="1"/>
    <xf numFmtId="165" fontId="21" fillId="4" borderId="76" xfId="2" quotePrefix="1" applyNumberFormat="1" applyFont="1" applyFill="1" applyBorder="1" applyAlignment="1">
      <alignment horizontal="left" vertical="center"/>
    </xf>
    <xf numFmtId="165" fontId="21" fillId="4" borderId="7" xfId="2" quotePrefix="1" applyNumberFormat="1" applyFont="1" applyFill="1" applyBorder="1" applyAlignment="1">
      <alignment horizontal="left" vertical="center"/>
    </xf>
    <xf numFmtId="0" fontId="15" fillId="3" borderId="0" xfId="0" quotePrefix="1" applyFont="1" applyFill="1"/>
    <xf numFmtId="0" fontId="64" fillId="3" borderId="0" xfId="0" applyFont="1" applyFill="1" applyAlignment="1">
      <alignment horizontal="left"/>
    </xf>
    <xf numFmtId="0" fontId="15" fillId="3" borderId="0" xfId="0" applyFont="1" applyFill="1" applyAlignment="1">
      <alignment horizontal="left" vertical="top"/>
    </xf>
    <xf numFmtId="0" fontId="12" fillId="4" borderId="77" xfId="0" applyFont="1" applyFill="1" applyBorder="1" applyAlignment="1">
      <alignment horizontal="left" vertical="top" wrapText="1"/>
    </xf>
    <xf numFmtId="0" fontId="22" fillId="3" borderId="0" xfId="0" applyFont="1" applyFill="1" applyAlignment="1">
      <alignment horizontal="center"/>
    </xf>
    <xf numFmtId="165" fontId="12" fillId="4" borderId="19" xfId="2" applyNumberFormat="1" applyFont="1" applyFill="1" applyBorder="1" applyAlignment="1">
      <alignment horizontal="center" wrapText="1"/>
    </xf>
    <xf numFmtId="165" fontId="68" fillId="4" borderId="19" xfId="2" applyNumberFormat="1" applyFont="1" applyFill="1" applyBorder="1" applyAlignment="1">
      <alignment horizontal="center" wrapText="1"/>
    </xf>
    <xf numFmtId="0" fontId="12" fillId="4" borderId="35" xfId="0" applyFont="1" applyFill="1" applyBorder="1"/>
    <xf numFmtId="0" fontId="67" fillId="3" borderId="0" xfId="22" applyFill="1"/>
    <xf numFmtId="0" fontId="15" fillId="3" borderId="0" xfId="22" applyFont="1" applyFill="1"/>
    <xf numFmtId="3" fontId="5" fillId="2" borderId="4" xfId="0" applyNumberFormat="1" applyFont="1" applyFill="1" applyBorder="1" applyAlignment="1" applyProtection="1">
      <alignment vertical="top"/>
      <protection locked="0"/>
    </xf>
    <xf numFmtId="0" fontId="46" fillId="3" borderId="0" xfId="0" applyFont="1" applyFill="1" applyAlignment="1">
      <alignment vertical="center"/>
    </xf>
    <xf numFmtId="0" fontId="12" fillId="3" borderId="0" xfId="0" applyFont="1" applyFill="1" applyAlignment="1">
      <alignment horizontal="center" vertical="center"/>
    </xf>
    <xf numFmtId="3" fontId="12" fillId="4" borderId="61" xfId="2" applyNumberFormat="1" applyFont="1" applyFill="1" applyBorder="1"/>
    <xf numFmtId="3" fontId="47" fillId="3" borderId="56" xfId="0" applyNumberFormat="1" applyFont="1" applyFill="1" applyBorder="1"/>
    <xf numFmtId="0" fontId="15" fillId="3" borderId="6" xfId="0" applyFont="1" applyFill="1" applyBorder="1" applyAlignment="1">
      <alignment vertical="top" wrapText="1"/>
    </xf>
    <xf numFmtId="0" fontId="43" fillId="3" borderId="43" xfId="0" applyFont="1" applyFill="1" applyBorder="1" applyAlignment="1">
      <alignment horizontal="left" vertical="top"/>
    </xf>
    <xf numFmtId="0" fontId="43" fillId="3" borderId="6" xfId="0" applyFont="1" applyFill="1" applyBorder="1" applyAlignment="1">
      <alignment vertical="top" wrapText="1"/>
    </xf>
    <xf numFmtId="0" fontId="65" fillId="3" borderId="0" xfId="0" applyFont="1" applyFill="1" applyAlignment="1">
      <alignment horizontal="left"/>
    </xf>
    <xf numFmtId="165" fontId="12" fillId="4" borderId="19" xfId="2" applyNumberFormat="1" applyFont="1" applyFill="1" applyBorder="1" applyAlignment="1">
      <alignment horizontal="right" wrapText="1"/>
    </xf>
    <xf numFmtId="0" fontId="63" fillId="3" borderId="0" xfId="0" applyFont="1" applyFill="1"/>
    <xf numFmtId="0" fontId="0" fillId="4" borderId="78" xfId="0" applyFill="1" applyBorder="1"/>
    <xf numFmtId="0" fontId="12" fillId="4" borderId="79" xfId="0" applyFont="1" applyFill="1" applyBorder="1" applyAlignment="1">
      <alignment horizontal="left" wrapText="1"/>
    </xf>
    <xf numFmtId="0" fontId="5" fillId="3" borderId="0" xfId="0" applyFont="1" applyFill="1" applyAlignment="1">
      <alignment horizontal="right"/>
    </xf>
    <xf numFmtId="10" fontId="5" fillId="2" borderId="1" xfId="9" applyNumberFormat="1" applyFont="1" applyFill="1" applyBorder="1" applyAlignment="1" applyProtection="1">
      <alignment horizontal="right"/>
      <protection locked="0"/>
    </xf>
    <xf numFmtId="0" fontId="26" fillId="3" borderId="0" xfId="0" applyFont="1" applyFill="1" applyAlignment="1">
      <alignment horizontal="center"/>
    </xf>
    <xf numFmtId="0" fontId="43" fillId="3" borderId="0" xfId="0" quotePrefix="1" applyFont="1" applyFill="1" applyAlignment="1">
      <alignment horizontal="right"/>
    </xf>
    <xf numFmtId="0" fontId="5" fillId="3" borderId="56" xfId="0" applyFont="1" applyFill="1" applyBorder="1" applyAlignment="1">
      <alignment horizontal="center" vertical="top"/>
    </xf>
    <xf numFmtId="3" fontId="5" fillId="2" borderId="50" xfId="0" applyNumberFormat="1" applyFont="1" applyFill="1" applyBorder="1" applyAlignment="1" applyProtection="1">
      <alignment vertical="top"/>
      <protection locked="0"/>
    </xf>
    <xf numFmtId="3" fontId="5" fillId="2" borderId="48" xfId="0" applyNumberFormat="1" applyFont="1" applyFill="1" applyBorder="1" applyAlignment="1" applyProtection="1">
      <alignment vertical="top"/>
      <protection locked="0"/>
    </xf>
    <xf numFmtId="3" fontId="5" fillId="2" borderId="44" xfId="0" applyNumberFormat="1" applyFont="1" applyFill="1" applyBorder="1" applyAlignment="1" applyProtection="1">
      <alignment vertical="top"/>
      <protection locked="0"/>
    </xf>
    <xf numFmtId="3" fontId="5" fillId="2" borderId="49" xfId="0" applyNumberFormat="1" applyFont="1" applyFill="1" applyBorder="1" applyAlignment="1" applyProtection="1">
      <alignment vertical="top"/>
      <protection locked="0"/>
    </xf>
    <xf numFmtId="0" fontId="5" fillId="3" borderId="55" xfId="0" applyFont="1" applyFill="1" applyBorder="1" applyAlignment="1">
      <alignment horizontal="center" vertical="top"/>
    </xf>
    <xf numFmtId="3" fontId="5" fillId="2" borderId="80" xfId="0" applyNumberFormat="1" applyFont="1" applyFill="1" applyBorder="1" applyAlignment="1" applyProtection="1">
      <alignment vertical="top"/>
      <protection locked="0"/>
    </xf>
    <xf numFmtId="3" fontId="5" fillId="2" borderId="47" xfId="0" applyNumberFormat="1" applyFont="1" applyFill="1" applyBorder="1" applyAlignment="1" applyProtection="1">
      <alignment vertical="top"/>
      <protection locked="0"/>
    </xf>
    <xf numFmtId="3" fontId="5" fillId="2" borderId="9" xfId="0" applyNumberFormat="1" applyFont="1" applyFill="1" applyBorder="1" applyAlignment="1" applyProtection="1">
      <alignment vertical="top"/>
      <protection locked="0"/>
    </xf>
    <xf numFmtId="3" fontId="5" fillId="2" borderId="81" xfId="0" applyNumberFormat="1" applyFont="1" applyFill="1" applyBorder="1" applyAlignment="1" applyProtection="1">
      <alignment vertical="top"/>
      <protection locked="0"/>
    </xf>
    <xf numFmtId="3" fontId="5" fillId="2" borderId="5" xfId="0" applyNumberFormat="1" applyFont="1" applyFill="1" applyBorder="1" applyAlignment="1" applyProtection="1">
      <alignment vertical="top"/>
      <protection locked="0"/>
    </xf>
    <xf numFmtId="0" fontId="53" fillId="3" borderId="0" xfId="0" applyFont="1" applyFill="1" applyAlignment="1">
      <alignment vertical="center"/>
    </xf>
    <xf numFmtId="3" fontId="53" fillId="3" borderId="0" xfId="0" applyNumberFormat="1" applyFont="1" applyFill="1" applyAlignment="1">
      <alignment vertical="center"/>
    </xf>
    <xf numFmtId="0" fontId="30" fillId="3" borderId="0" xfId="0" applyFont="1" applyFill="1" applyAlignment="1">
      <alignment vertical="center"/>
    </xf>
    <xf numFmtId="0" fontId="55" fillId="3" borderId="0" xfId="0" applyFont="1" applyFill="1" applyAlignment="1">
      <alignment vertical="center"/>
    </xf>
    <xf numFmtId="165" fontId="53" fillId="3" borderId="0" xfId="0" applyNumberFormat="1" applyFont="1" applyFill="1" applyAlignment="1">
      <alignment vertical="center"/>
    </xf>
    <xf numFmtId="165" fontId="12" fillId="4" borderId="82" xfId="2" applyNumberFormat="1" applyFont="1" applyFill="1" applyBorder="1" applyAlignment="1">
      <alignment horizontal="left" vertical="center"/>
    </xf>
    <xf numFmtId="165" fontId="12" fillId="4" borderId="83" xfId="2" applyNumberFormat="1" applyFont="1" applyFill="1" applyBorder="1" applyAlignment="1">
      <alignment horizontal="left" vertical="center"/>
    </xf>
    <xf numFmtId="165" fontId="12" fillId="4" borderId="84" xfId="2" applyNumberFormat="1" applyFont="1" applyFill="1" applyBorder="1" applyAlignment="1">
      <alignment horizontal="right" vertical="center"/>
    </xf>
    <xf numFmtId="0" fontId="69" fillId="3" borderId="0" xfId="0" applyFont="1" applyFill="1"/>
    <xf numFmtId="0" fontId="15" fillId="3" borderId="0" xfId="0" applyFont="1" applyFill="1" applyAlignment="1">
      <alignment horizontal="left"/>
    </xf>
    <xf numFmtId="0" fontId="43" fillId="3" borderId="0" xfId="0" applyFont="1" applyFill="1" applyAlignment="1">
      <alignment vertical="center"/>
    </xf>
    <xf numFmtId="0" fontId="55" fillId="3" borderId="0" xfId="0" applyFont="1" applyFill="1" applyAlignment="1">
      <alignment horizontal="right" vertical="center"/>
    </xf>
    <xf numFmtId="14" fontId="53" fillId="3" borderId="1" xfId="0" applyNumberFormat="1" applyFont="1" applyFill="1" applyBorder="1" applyAlignment="1">
      <alignment horizontal="left" vertical="center"/>
    </xf>
    <xf numFmtId="0" fontId="56" fillId="3" borderId="0" xfId="0" applyFont="1" applyFill="1" applyAlignment="1">
      <alignment horizontal="left" vertical="center"/>
    </xf>
    <xf numFmtId="0" fontId="56" fillId="3" borderId="0" xfId="0" applyFont="1" applyFill="1" applyAlignment="1">
      <alignment vertical="center"/>
    </xf>
    <xf numFmtId="14" fontId="53" fillId="3" borderId="0" xfId="0" applyNumberFormat="1" applyFont="1" applyFill="1" applyAlignment="1">
      <alignment horizontal="right"/>
    </xf>
    <xf numFmtId="0" fontId="15" fillId="3" borderId="0" xfId="0" quotePrefix="1" applyFont="1" applyFill="1" applyAlignment="1">
      <alignment vertical="top" wrapText="1"/>
    </xf>
    <xf numFmtId="3" fontId="5" fillId="2" borderId="1" xfId="0" applyNumberFormat="1" applyFont="1" applyFill="1" applyBorder="1" applyAlignment="1" applyProtection="1">
      <alignment horizontal="right" vertical="center"/>
      <protection locked="0"/>
    </xf>
    <xf numFmtId="0" fontId="54" fillId="3" borderId="0" xfId="0" applyFont="1" applyFill="1" applyAlignment="1">
      <alignment vertical="top"/>
    </xf>
    <xf numFmtId="0" fontId="29" fillId="4" borderId="4" xfId="2" applyNumberFormat="1" applyFont="1" applyFill="1" applyBorder="1" applyAlignment="1">
      <alignment horizontal="right" vertical="center"/>
    </xf>
    <xf numFmtId="0" fontId="70" fillId="3" borderId="0" xfId="0" applyFont="1" applyFill="1"/>
    <xf numFmtId="0" fontId="70" fillId="3" borderId="0" xfId="0" applyFont="1" applyFill="1" applyAlignment="1">
      <alignment vertical="top"/>
    </xf>
    <xf numFmtId="0" fontId="70" fillId="0" borderId="0" xfId="0" applyFont="1"/>
    <xf numFmtId="3" fontId="5" fillId="2" borderId="68" xfId="0" applyNumberFormat="1" applyFont="1" applyFill="1" applyBorder="1" applyAlignment="1" applyProtection="1">
      <alignment horizontal="right"/>
      <protection locked="0"/>
    </xf>
    <xf numFmtId="3" fontId="12" fillId="4" borderId="85" xfId="0" applyNumberFormat="1" applyFont="1" applyFill="1" applyBorder="1"/>
    <xf numFmtId="0" fontId="5" fillId="5" borderId="86" xfId="0" applyFont="1" applyFill="1" applyBorder="1" applyAlignment="1" applyProtection="1">
      <alignment horizontal="left" wrapText="1"/>
      <protection locked="0"/>
    </xf>
    <xf numFmtId="0" fontId="5" fillId="5" borderId="87" xfId="0" applyFont="1" applyFill="1" applyBorder="1" applyAlignment="1" applyProtection="1">
      <alignment horizontal="left" wrapText="1"/>
      <protection locked="0"/>
    </xf>
    <xf numFmtId="1" fontId="5" fillId="0" borderId="88" xfId="0" applyNumberFormat="1" applyFont="1" applyBorder="1" applyAlignment="1" applyProtection="1">
      <alignment horizontal="left"/>
      <protection locked="0"/>
    </xf>
    <xf numFmtId="0" fontId="0" fillId="3" borderId="0" xfId="0" applyFill="1" applyAlignment="1">
      <alignment horizontal="right" vertical="center"/>
    </xf>
    <xf numFmtId="14" fontId="12" fillId="3" borderId="0" xfId="0" applyNumberFormat="1" applyFont="1" applyFill="1"/>
    <xf numFmtId="0" fontId="12" fillId="3" borderId="0" xfId="0" applyFont="1" applyFill="1" applyAlignment="1">
      <alignment horizontal="center" wrapText="1"/>
    </xf>
    <xf numFmtId="0" fontId="31" fillId="0" borderId="0" xfId="0" applyFont="1" applyAlignment="1">
      <alignment horizontal="center"/>
    </xf>
    <xf numFmtId="168" fontId="57" fillId="3" borderId="0" xfId="9" applyNumberFormat="1" applyFont="1" applyFill="1"/>
    <xf numFmtId="165" fontId="21" fillId="4" borderId="14" xfId="2" applyNumberFormat="1" applyFont="1" applyFill="1" applyBorder="1" applyAlignment="1">
      <alignment horizontal="left" vertical="center"/>
    </xf>
    <xf numFmtId="172" fontId="12" fillId="4" borderId="25" xfId="2" applyNumberFormat="1" applyFont="1" applyFill="1" applyBorder="1" applyAlignment="1">
      <alignment horizontal="right" vertical="center"/>
    </xf>
    <xf numFmtId="0" fontId="5" fillId="2" borderId="7" xfId="0" applyFont="1" applyFill="1" applyBorder="1" applyAlignment="1" applyProtection="1">
      <alignment vertical="top" wrapText="1"/>
      <protection locked="0"/>
    </xf>
    <xf numFmtId="0" fontId="5" fillId="3" borderId="89" xfId="0" applyFont="1" applyFill="1" applyBorder="1" applyAlignment="1">
      <alignment vertical="top" wrapText="1"/>
    </xf>
    <xf numFmtId="0" fontId="5" fillId="3" borderId="13" xfId="0" applyFont="1" applyFill="1" applyBorder="1" applyAlignment="1">
      <alignment vertical="top" wrapText="1"/>
    </xf>
    <xf numFmtId="0" fontId="5" fillId="3" borderId="55" xfId="0" applyFont="1" applyFill="1" applyBorder="1" applyAlignment="1">
      <alignment vertical="top" wrapText="1"/>
    </xf>
    <xf numFmtId="0" fontId="5" fillId="3" borderId="56" xfId="0" applyFont="1" applyFill="1" applyBorder="1" applyAlignment="1">
      <alignment vertical="top" wrapText="1"/>
    </xf>
    <xf numFmtId="0" fontId="5" fillId="3" borderId="14" xfId="0" applyFont="1" applyFill="1" applyBorder="1" applyAlignment="1">
      <alignment vertical="top" wrapText="1"/>
    </xf>
    <xf numFmtId="0" fontId="5" fillId="3" borderId="64" xfId="0" applyFont="1" applyFill="1" applyBorder="1" applyAlignment="1">
      <alignment horizontal="left" vertical="top" wrapText="1"/>
    </xf>
    <xf numFmtId="3" fontId="5" fillId="2" borderId="1" xfId="0" applyNumberFormat="1" applyFont="1" applyFill="1" applyBorder="1" applyAlignment="1" applyProtection="1">
      <alignment vertical="top"/>
      <protection locked="0"/>
    </xf>
    <xf numFmtId="0" fontId="5" fillId="4" borderId="90" xfId="0" applyFont="1" applyFill="1" applyBorder="1" applyAlignment="1">
      <alignment horizontal="center" wrapText="1"/>
    </xf>
    <xf numFmtId="0" fontId="43" fillId="3" borderId="0" xfId="0" quotePrefix="1" applyFont="1" applyFill="1"/>
    <xf numFmtId="0" fontId="12" fillId="4" borderId="2" xfId="0" applyFont="1" applyFill="1" applyBorder="1" applyAlignment="1">
      <alignment horizontal="center" wrapText="1"/>
    </xf>
    <xf numFmtId="3" fontId="54" fillId="4" borderId="76" xfId="0" applyNumberFormat="1" applyFont="1" applyFill="1" applyBorder="1"/>
    <xf numFmtId="0" fontId="12" fillId="4" borderId="43" xfId="0" applyFont="1" applyFill="1" applyBorder="1" applyAlignment="1">
      <alignment horizontal="center" wrapText="1"/>
    </xf>
    <xf numFmtId="165" fontId="12" fillId="4" borderId="0" xfId="2" applyNumberFormat="1" applyFont="1" applyFill="1" applyAlignment="1">
      <alignment horizontal="right" vertical="center"/>
    </xf>
    <xf numFmtId="0" fontId="66" fillId="0" borderId="0" xfId="0" applyFont="1"/>
    <xf numFmtId="0" fontId="68" fillId="3" borderId="62" xfId="0" applyFont="1" applyFill="1" applyBorder="1" applyAlignment="1">
      <alignment horizontal="center" wrapText="1"/>
    </xf>
    <xf numFmtId="165" fontId="68" fillId="4" borderId="91" xfId="2" applyNumberFormat="1" applyFont="1" applyFill="1" applyBorder="1" applyAlignment="1">
      <alignment horizontal="left" vertical="center"/>
    </xf>
    <xf numFmtId="0" fontId="31" fillId="3" borderId="70" xfId="0" applyFont="1" applyFill="1" applyBorder="1" applyAlignment="1">
      <alignment horizontal="center"/>
    </xf>
    <xf numFmtId="0" fontId="0" fillId="3" borderId="70" xfId="0" applyFill="1" applyBorder="1"/>
    <xf numFmtId="0" fontId="5" fillId="3" borderId="65" xfId="0" applyFont="1" applyFill="1" applyBorder="1" applyAlignment="1">
      <alignment horizontal="center" wrapText="1"/>
    </xf>
    <xf numFmtId="3" fontId="12" fillId="4" borderId="43" xfId="0" applyNumberFormat="1" applyFont="1" applyFill="1" applyBorder="1" applyAlignment="1">
      <alignment horizontal="right" vertical="top" wrapText="1"/>
    </xf>
    <xf numFmtId="3" fontId="5" fillId="4" borderId="43" xfId="0" applyNumberFormat="1" applyFont="1" applyFill="1" applyBorder="1" applyAlignment="1">
      <alignment horizontal="right" vertical="top" wrapText="1"/>
    </xf>
    <xf numFmtId="0" fontId="0" fillId="3" borderId="92" xfId="0" applyFill="1" applyBorder="1" applyAlignment="1">
      <alignment vertical="top"/>
    </xf>
    <xf numFmtId="3" fontId="12" fillId="2" borderId="43" xfId="0" applyNumberFormat="1" applyFont="1" applyFill="1" applyBorder="1" applyAlignment="1" applyProtection="1">
      <alignment vertical="top"/>
      <protection locked="0"/>
    </xf>
    <xf numFmtId="3" fontId="5" fillId="4" borderId="43" xfId="0" applyNumberFormat="1" applyFont="1" applyFill="1" applyBorder="1" applyAlignment="1">
      <alignment vertical="top"/>
    </xf>
    <xf numFmtId="3" fontId="5" fillId="2" borderId="43" xfId="0" applyNumberFormat="1" applyFont="1" applyFill="1" applyBorder="1" applyAlignment="1" applyProtection="1">
      <alignment vertical="top"/>
      <protection locked="0"/>
    </xf>
    <xf numFmtId="3" fontId="5" fillId="3" borderId="70" xfId="0" applyNumberFormat="1" applyFont="1" applyFill="1" applyBorder="1" applyAlignment="1">
      <alignment vertical="top"/>
    </xf>
    <xf numFmtId="0" fontId="43" fillId="3" borderId="0" xfId="0" quotePrefix="1" applyFont="1" applyFill="1" applyAlignment="1">
      <alignment vertical="top" wrapText="1"/>
    </xf>
    <xf numFmtId="0" fontId="43" fillId="7" borderId="19" xfId="0" applyFont="1" applyFill="1" applyBorder="1"/>
    <xf numFmtId="0" fontId="0" fillId="0" borderId="0" xfId="0"/>
    <xf numFmtId="0" fontId="6" fillId="0" borderId="0" xfId="0" applyFont="1" applyAlignment="1">
      <alignment vertical="top"/>
    </xf>
    <xf numFmtId="0" fontId="53" fillId="3" borderId="0" xfId="0" applyFont="1" applyFill="1" applyAlignment="1" applyProtection="1">
      <alignment vertical="center"/>
      <protection locked="0"/>
    </xf>
    <xf numFmtId="0" fontId="43" fillId="3" borderId="0" xfId="0" applyFont="1" applyFill="1" applyAlignment="1">
      <alignment horizontal="center"/>
    </xf>
    <xf numFmtId="3" fontId="5" fillId="2" borderId="44" xfId="0" applyNumberFormat="1" applyFont="1" applyFill="1" applyBorder="1" applyAlignment="1" applyProtection="1">
      <alignment horizontal="right"/>
      <protection locked="0"/>
    </xf>
    <xf numFmtId="0" fontId="5" fillId="5" borderId="1" xfId="0" applyFont="1" applyFill="1" applyBorder="1" applyAlignment="1" applyProtection="1">
      <alignment horizontal="left" vertical="top" wrapText="1"/>
      <protection locked="0"/>
    </xf>
    <xf numFmtId="0" fontId="49" fillId="3" borderId="0" xfId="8" applyFont="1" applyFill="1" applyBorder="1" applyAlignment="1" applyProtection="1"/>
    <xf numFmtId="0" fontId="12" fillId="4" borderId="79" xfId="0" applyFont="1" applyFill="1" applyBorder="1" applyAlignment="1">
      <alignment horizontal="center" wrapText="1"/>
    </xf>
    <xf numFmtId="3" fontId="54" fillId="4" borderId="34" xfId="0" applyNumberFormat="1" applyFont="1" applyFill="1" applyBorder="1"/>
    <xf numFmtId="3" fontId="12" fillId="4" borderId="94" xfId="0" applyNumberFormat="1" applyFont="1" applyFill="1" applyBorder="1"/>
    <xf numFmtId="0" fontId="43" fillId="3" borderId="0" xfId="0" applyFont="1" applyFill="1" applyProtection="1">
      <protection locked="0"/>
    </xf>
    <xf numFmtId="0" fontId="42" fillId="0" borderId="0" xfId="0" applyFont="1" applyProtection="1">
      <protection locked="0"/>
    </xf>
    <xf numFmtId="0" fontId="73" fillId="3" borderId="0" xfId="0" applyFont="1" applyFill="1"/>
    <xf numFmtId="0" fontId="43" fillId="3" borderId="0" xfId="0" applyFont="1" applyFill="1" applyAlignment="1">
      <alignment horizontal="right"/>
    </xf>
    <xf numFmtId="168" fontId="5" fillId="2" borderId="95" xfId="9" applyNumberFormat="1" applyFont="1" applyFill="1" applyBorder="1" applyProtection="1">
      <protection locked="0"/>
    </xf>
    <xf numFmtId="0" fontId="15" fillId="0" borderId="0" xfId="0" applyFont="1" applyAlignment="1">
      <alignment vertical="top"/>
    </xf>
    <xf numFmtId="0" fontId="14" fillId="3" borderId="0" xfId="0" applyFont="1" applyFill="1" applyAlignment="1">
      <alignment horizontal="right"/>
    </xf>
    <xf numFmtId="0" fontId="44" fillId="3" borderId="0" xfId="0" applyFont="1" applyFill="1"/>
    <xf numFmtId="0" fontId="66" fillId="3" borderId="0" xfId="0" applyFont="1" applyFill="1" applyAlignment="1">
      <alignment vertical="top"/>
    </xf>
    <xf numFmtId="0" fontId="72" fillId="0" borderId="96" xfId="0" applyFont="1" applyBorder="1"/>
    <xf numFmtId="0" fontId="12" fillId="4" borderId="19" xfId="0" applyFont="1" applyFill="1" applyBorder="1" applyAlignment="1">
      <alignment horizontal="left" vertical="center"/>
    </xf>
    <xf numFmtId="3" fontId="12" fillId="4" borderId="60" xfId="0" applyNumberFormat="1" applyFont="1" applyFill="1" applyBorder="1" applyAlignment="1">
      <alignment horizontal="left"/>
    </xf>
    <xf numFmtId="168" fontId="5" fillId="4" borderId="97" xfId="0" applyNumberFormat="1" applyFont="1" applyFill="1" applyBorder="1"/>
    <xf numFmtId="0" fontId="5" fillId="4" borderId="56" xfId="0" applyFont="1" applyFill="1" applyBorder="1" applyAlignment="1">
      <alignment horizontal="center" wrapText="1"/>
    </xf>
    <xf numFmtId="165" fontId="5" fillId="4" borderId="98" xfId="2" applyNumberFormat="1" applyFont="1" applyFill="1" applyBorder="1" applyAlignment="1">
      <alignment horizontal="left" vertical="top"/>
    </xf>
    <xf numFmtId="3" fontId="5" fillId="4" borderId="40" xfId="0" applyNumberFormat="1" applyFont="1" applyFill="1" applyBorder="1" applyAlignment="1">
      <alignment vertical="top"/>
    </xf>
    <xf numFmtId="3" fontId="5" fillId="2" borderId="40" xfId="0" applyNumberFormat="1" applyFont="1" applyFill="1" applyBorder="1" applyAlignment="1" applyProtection="1">
      <alignment vertical="top"/>
      <protection locked="0"/>
    </xf>
    <xf numFmtId="0" fontId="22" fillId="0" borderId="0" xfId="0" applyFont="1"/>
    <xf numFmtId="0" fontId="5" fillId="5" borderId="77" xfId="0" applyFont="1" applyFill="1" applyBorder="1" applyAlignment="1" applyProtection="1">
      <alignment vertical="top" wrapText="1"/>
      <protection locked="0"/>
    </xf>
    <xf numFmtId="0" fontId="5" fillId="3" borderId="99" xfId="0" applyFont="1" applyFill="1" applyBorder="1"/>
    <xf numFmtId="0" fontId="26" fillId="4" borderId="100" xfId="0" applyFont="1" applyFill="1" applyBorder="1" applyAlignment="1">
      <alignment vertical="center"/>
    </xf>
    <xf numFmtId="0" fontId="65" fillId="0" borderId="0" xfId="0" applyFont="1"/>
    <xf numFmtId="0" fontId="14" fillId="0" borderId="0" xfId="0" applyFont="1" applyAlignment="1">
      <alignment vertical="top"/>
    </xf>
    <xf numFmtId="0" fontId="77" fillId="3" borderId="0" xfId="0" applyFont="1" applyFill="1"/>
    <xf numFmtId="0" fontId="77" fillId="0" borderId="0" xfId="0" applyFont="1"/>
    <xf numFmtId="0" fontId="78" fillId="0" borderId="0" xfId="0" applyFont="1"/>
    <xf numFmtId="0" fontId="43" fillId="3" borderId="0" xfId="0" applyFont="1" applyFill="1" applyAlignment="1">
      <alignment vertical="top"/>
    </xf>
    <xf numFmtId="165" fontId="12" fillId="4" borderId="98" xfId="2" applyNumberFormat="1" applyFont="1" applyFill="1" applyBorder="1" applyAlignment="1">
      <alignment horizontal="left" vertical="top"/>
    </xf>
    <xf numFmtId="0" fontId="67" fillId="0" borderId="0" xfId="22"/>
    <xf numFmtId="0" fontId="5" fillId="5" borderId="34" xfId="0" applyFont="1" applyFill="1" applyBorder="1" applyAlignment="1" applyProtection="1">
      <alignment horizontal="left" vertical="top" wrapText="1"/>
      <protection locked="0"/>
    </xf>
    <xf numFmtId="0" fontId="70" fillId="3" borderId="2" xfId="0" applyFont="1" applyFill="1" applyBorder="1" applyAlignment="1">
      <alignment horizontal="left" vertical="top"/>
    </xf>
    <xf numFmtId="0" fontId="5" fillId="5" borderId="101" xfId="0" applyFont="1" applyFill="1" applyBorder="1" applyAlignment="1" applyProtection="1">
      <alignment horizontal="left" vertical="top" wrapText="1"/>
      <protection locked="0"/>
    </xf>
    <xf numFmtId="0" fontId="5" fillId="5" borderId="102" xfId="0" applyFont="1" applyFill="1" applyBorder="1" applyAlignment="1" applyProtection="1">
      <alignment horizontal="left" vertical="top" wrapText="1"/>
      <protection locked="0"/>
    </xf>
    <xf numFmtId="0" fontId="5" fillId="5" borderId="103" xfId="0" applyFont="1" applyFill="1" applyBorder="1" applyAlignment="1" applyProtection="1">
      <alignment horizontal="left" vertical="top" wrapText="1"/>
      <protection locked="0"/>
    </xf>
    <xf numFmtId="0" fontId="5" fillId="5" borderId="104" xfId="0" applyFont="1" applyFill="1" applyBorder="1" applyAlignment="1" applyProtection="1">
      <alignment horizontal="left" vertical="center" wrapText="1"/>
      <protection locked="0"/>
    </xf>
    <xf numFmtId="0" fontId="12" fillId="4" borderId="105" xfId="0" applyFont="1" applyFill="1" applyBorder="1" applyAlignment="1">
      <alignment vertical="top" wrapText="1"/>
    </xf>
    <xf numFmtId="0" fontId="12" fillId="4" borderId="106" xfId="0" applyFont="1" applyFill="1" applyBorder="1" applyAlignment="1">
      <alignment vertical="top" wrapText="1"/>
    </xf>
    <xf numFmtId="0" fontId="12" fillId="4" borderId="107" xfId="0" applyFont="1" applyFill="1" applyBorder="1" applyAlignment="1">
      <alignment vertical="top" wrapText="1"/>
    </xf>
    <xf numFmtId="0" fontId="12" fillId="4" borderId="108" xfId="0" applyFont="1" applyFill="1" applyBorder="1" applyAlignment="1">
      <alignment vertical="top" wrapText="1"/>
    </xf>
    <xf numFmtId="0" fontId="12" fillId="4" borderId="88" xfId="0" applyFont="1" applyFill="1" applyBorder="1" applyAlignment="1">
      <alignment vertical="top" wrapText="1"/>
    </xf>
    <xf numFmtId="0" fontId="12" fillId="4" borderId="109" xfId="0" applyFont="1" applyFill="1" applyBorder="1" applyAlignment="1">
      <alignment vertical="top" wrapText="1"/>
    </xf>
    <xf numFmtId="0" fontId="11" fillId="3" borderId="0" xfId="0" applyFont="1" applyFill="1"/>
    <xf numFmtId="0" fontId="11" fillId="0" borderId="0" xfId="0" applyFont="1"/>
    <xf numFmtId="3" fontId="5" fillId="2" borderId="110" xfId="0" applyNumberFormat="1" applyFont="1" applyFill="1" applyBorder="1" applyAlignment="1" applyProtection="1">
      <alignment vertical="top" wrapText="1"/>
      <protection locked="0"/>
    </xf>
    <xf numFmtId="3" fontId="12" fillId="2" borderId="42" xfId="0" applyNumberFormat="1" applyFont="1" applyFill="1" applyBorder="1" applyAlignment="1" applyProtection="1">
      <alignment vertical="top" wrapText="1"/>
      <protection locked="0"/>
    </xf>
    <xf numFmtId="3" fontId="12" fillId="2" borderId="1" xfId="0" applyNumberFormat="1" applyFont="1" applyFill="1" applyBorder="1" applyAlignment="1" applyProtection="1">
      <alignment vertical="top" wrapText="1"/>
      <protection locked="0"/>
    </xf>
    <xf numFmtId="43" fontId="29" fillId="4" borderId="55" xfId="2" applyFont="1" applyFill="1" applyBorder="1" applyAlignment="1">
      <alignment horizontal="right" vertical="center"/>
    </xf>
    <xf numFmtId="0" fontId="5" fillId="3" borderId="13" xfId="0" applyFont="1" applyFill="1" applyBorder="1"/>
    <xf numFmtId="3" fontId="5" fillId="4" borderId="76" xfId="9" applyNumberFormat="1" applyFont="1" applyFill="1" applyBorder="1" applyAlignment="1">
      <alignment horizontal="right" vertical="center"/>
    </xf>
    <xf numFmtId="9" fontId="29" fillId="4" borderId="76" xfId="9" applyFont="1" applyFill="1" applyBorder="1" applyAlignment="1">
      <alignment horizontal="center" vertical="center"/>
    </xf>
    <xf numFmtId="43" fontId="29" fillId="4" borderId="14" xfId="2" applyFont="1" applyFill="1" applyBorder="1" applyAlignment="1">
      <alignment horizontal="right" vertical="center"/>
    </xf>
    <xf numFmtId="165" fontId="12" fillId="4" borderId="12" xfId="2" applyNumberFormat="1" applyFont="1" applyFill="1" applyBorder="1" applyAlignment="1">
      <alignment horizontal="left" vertical="center"/>
    </xf>
    <xf numFmtId="3" fontId="5" fillId="4" borderId="53" xfId="9" applyNumberFormat="1" applyFont="1" applyFill="1" applyBorder="1" applyAlignment="1">
      <alignment horizontal="right" vertical="center"/>
    </xf>
    <xf numFmtId="9" fontId="47" fillId="4" borderId="53" xfId="9" applyFont="1" applyFill="1" applyBorder="1" applyAlignment="1">
      <alignment horizontal="center" vertical="center"/>
    </xf>
    <xf numFmtId="165" fontId="12" fillId="4" borderId="111" xfId="2" applyNumberFormat="1" applyFont="1" applyFill="1" applyBorder="1" applyAlignment="1">
      <alignment horizontal="left" vertical="center"/>
    </xf>
    <xf numFmtId="3" fontId="12" fillId="4" borderId="112" xfId="0" applyNumberFormat="1" applyFont="1" applyFill="1" applyBorder="1" applyAlignment="1">
      <alignment horizontal="right"/>
    </xf>
    <xf numFmtId="9" fontId="29" fillId="4" borderId="113" xfId="9" applyFont="1" applyFill="1" applyBorder="1" applyAlignment="1">
      <alignment horizontal="center" vertical="center"/>
    </xf>
    <xf numFmtId="43" fontId="29" fillId="4" borderId="112" xfId="2" applyFont="1" applyFill="1" applyBorder="1" applyAlignment="1">
      <alignment horizontal="right" vertical="center"/>
    </xf>
    <xf numFmtId="3" fontId="5" fillId="2" borderId="17" xfId="0" applyNumberFormat="1" applyFont="1" applyFill="1" applyBorder="1" applyProtection="1">
      <protection locked="0"/>
    </xf>
    <xf numFmtId="165" fontId="56" fillId="3" borderId="0" xfId="0" applyNumberFormat="1" applyFont="1" applyFill="1"/>
    <xf numFmtId="0" fontId="56" fillId="0" borderId="0" xfId="0" applyFont="1"/>
    <xf numFmtId="0" fontId="9" fillId="3" borderId="0" xfId="0" applyFont="1" applyFill="1" applyAlignment="1">
      <alignment horizontal="left"/>
    </xf>
    <xf numFmtId="0" fontId="79" fillId="3" borderId="0" xfId="0" applyFont="1" applyFill="1"/>
    <xf numFmtId="0" fontId="80" fillId="3" borderId="0" xfId="0" applyFont="1" applyFill="1"/>
    <xf numFmtId="0" fontId="23" fillId="3" borderId="0" xfId="0" applyFont="1" applyFill="1" applyAlignment="1">
      <alignment horizontal="right"/>
    </xf>
    <xf numFmtId="0" fontId="81" fillId="3" borderId="0" xfId="0" applyFont="1" applyFill="1"/>
    <xf numFmtId="0" fontId="81" fillId="3" borderId="2" xfId="0" applyFont="1" applyFill="1" applyBorder="1" applyAlignment="1">
      <alignment vertical="top"/>
    </xf>
    <xf numFmtId="0" fontId="81" fillId="3" borderId="0" xfId="0" applyFont="1" applyFill="1" applyAlignment="1">
      <alignment vertical="top"/>
    </xf>
    <xf numFmtId="3" fontId="34" fillId="3" borderId="0" xfId="0" applyNumberFormat="1" applyFont="1" applyFill="1" applyAlignment="1">
      <alignment vertical="top"/>
    </xf>
    <xf numFmtId="165" fontId="68" fillId="4" borderId="19" xfId="2" applyNumberFormat="1" applyFont="1" applyFill="1" applyBorder="1" applyAlignment="1">
      <alignment horizontal="left" vertical="top"/>
    </xf>
    <xf numFmtId="0" fontId="81" fillId="0" borderId="0" xfId="0" applyFont="1"/>
    <xf numFmtId="0" fontId="12" fillId="4" borderId="114" xfId="0" applyFont="1" applyFill="1" applyBorder="1" applyAlignment="1">
      <alignment horizontal="center" vertical="top" wrapText="1"/>
    </xf>
    <xf numFmtId="0" fontId="12" fillId="4" borderId="115" xfId="0" applyFont="1" applyFill="1" applyBorder="1" applyAlignment="1">
      <alignment horizontal="left" vertical="top" wrapText="1"/>
    </xf>
    <xf numFmtId="3" fontId="34" fillId="2" borderId="1" xfId="0" applyNumberFormat="1" applyFont="1" applyFill="1" applyBorder="1" applyAlignment="1" applyProtection="1">
      <alignment vertical="top" wrapText="1"/>
      <protection locked="0"/>
    </xf>
    <xf numFmtId="0" fontId="36" fillId="3" borderId="0" xfId="0" applyFont="1" applyFill="1" applyAlignment="1">
      <alignment vertical="center"/>
    </xf>
    <xf numFmtId="0" fontId="13" fillId="4" borderId="116" xfId="0" applyFont="1" applyFill="1" applyBorder="1" applyAlignment="1">
      <alignment vertical="top" wrapText="1"/>
    </xf>
    <xf numFmtId="0" fontId="36" fillId="3" borderId="0" xfId="0" applyFont="1" applyFill="1" applyAlignment="1">
      <alignment vertical="top"/>
    </xf>
    <xf numFmtId="0" fontId="36" fillId="0" borderId="0" xfId="0" applyFont="1" applyAlignment="1">
      <alignment vertical="top"/>
    </xf>
    <xf numFmtId="3" fontId="13" fillId="4" borderId="117" xfId="0" applyNumberFormat="1" applyFont="1" applyFill="1" applyBorder="1" applyAlignment="1">
      <alignment vertical="center" wrapText="1"/>
    </xf>
    <xf numFmtId="0" fontId="13" fillId="0" borderId="0" xfId="0" applyFont="1" applyAlignment="1">
      <alignment vertical="center"/>
    </xf>
    <xf numFmtId="3" fontId="13" fillId="4" borderId="118" xfId="0" applyNumberFormat="1" applyFont="1" applyFill="1" applyBorder="1" applyAlignment="1">
      <alignment vertical="center" wrapText="1"/>
    </xf>
    <xf numFmtId="0" fontId="36" fillId="0" borderId="0" xfId="0" applyFont="1" applyAlignment="1">
      <alignment vertical="center"/>
    </xf>
    <xf numFmtId="0" fontId="13" fillId="3" borderId="0" xfId="0" applyFont="1" applyFill="1" applyAlignment="1">
      <alignment vertical="top"/>
    </xf>
    <xf numFmtId="0" fontId="13" fillId="4" borderId="119" xfId="0" applyFont="1" applyFill="1" applyBorder="1" applyAlignment="1">
      <alignment vertical="top" wrapText="1"/>
    </xf>
    <xf numFmtId="0" fontId="13" fillId="4" borderId="120" xfId="0" applyFont="1" applyFill="1" applyBorder="1" applyAlignment="1">
      <alignment vertical="top" wrapText="1"/>
    </xf>
    <xf numFmtId="0" fontId="26" fillId="4" borderId="121" xfId="0" quotePrefix="1" applyFont="1" applyFill="1" applyBorder="1" applyAlignment="1">
      <alignment vertical="center"/>
    </xf>
    <xf numFmtId="0" fontId="12" fillId="4" borderId="122" xfId="0" applyFont="1" applyFill="1" applyBorder="1" applyAlignment="1">
      <alignment horizontal="center" vertical="top" wrapText="1"/>
    </xf>
    <xf numFmtId="0" fontId="12" fillId="4" borderId="123" xfId="0" applyFont="1" applyFill="1" applyBorder="1" applyAlignment="1">
      <alignment horizontal="left" vertical="top" wrapText="1"/>
    </xf>
    <xf numFmtId="0" fontId="83" fillId="3" borderId="0" xfId="0" applyFont="1" applyFill="1" applyAlignment="1">
      <alignment horizontal="right"/>
    </xf>
    <xf numFmtId="165" fontId="84" fillId="4" borderId="40" xfId="2" applyNumberFormat="1" applyFont="1" applyFill="1" applyBorder="1" applyAlignment="1">
      <alignment horizontal="left" vertical="center"/>
    </xf>
    <xf numFmtId="0" fontId="22" fillId="3" borderId="0" xfId="0" quotePrefix="1" applyFont="1" applyFill="1" applyAlignment="1">
      <alignment horizontal="right"/>
    </xf>
    <xf numFmtId="0" fontId="5" fillId="0" borderId="0" xfId="0" applyFont="1" applyAlignment="1">
      <alignment horizontal="center" wrapText="1"/>
    </xf>
    <xf numFmtId="3" fontId="5" fillId="2" borderId="1" xfId="0" applyNumberFormat="1" applyFont="1" applyFill="1" applyBorder="1" applyAlignment="1">
      <alignment vertical="top" wrapText="1"/>
    </xf>
    <xf numFmtId="0" fontId="36" fillId="4" borderId="124" xfId="0" applyFont="1" applyFill="1" applyBorder="1" applyAlignment="1">
      <alignment horizontal="left" vertical="top" wrapText="1"/>
    </xf>
    <xf numFmtId="0" fontId="22" fillId="0" borderId="0" xfId="0" applyFont="1" applyAlignment="1">
      <alignment vertical="top"/>
    </xf>
    <xf numFmtId="0" fontId="59" fillId="0" borderId="0" xfId="0" applyFont="1"/>
    <xf numFmtId="165" fontId="12" fillId="4" borderId="22" xfId="2" applyNumberFormat="1" applyFont="1" applyFill="1" applyBorder="1" applyAlignment="1">
      <alignment horizontal="left" vertical="center"/>
    </xf>
    <xf numFmtId="165" fontId="12" fillId="4" borderId="125" xfId="2" applyNumberFormat="1" applyFont="1" applyFill="1" applyBorder="1" applyAlignment="1">
      <alignment horizontal="left" vertical="center"/>
    </xf>
    <xf numFmtId="165" fontId="12" fillId="4" borderId="46" xfId="2" applyNumberFormat="1" applyFont="1" applyFill="1" applyBorder="1" applyAlignment="1" applyProtection="1">
      <alignment horizontal="right" vertical="center"/>
      <protection locked="0"/>
    </xf>
    <xf numFmtId="165" fontId="12" fillId="0" borderId="0" xfId="2" applyNumberFormat="1" applyFont="1" applyAlignment="1" applyProtection="1">
      <alignment horizontal="right" vertical="center"/>
      <protection locked="0"/>
    </xf>
    <xf numFmtId="165" fontId="16" fillId="0" borderId="0" xfId="0" applyNumberFormat="1" applyFont="1"/>
    <xf numFmtId="3" fontId="15" fillId="0" borderId="0" xfId="0" applyNumberFormat="1" applyFont="1" applyAlignment="1">
      <alignment horizontal="left"/>
    </xf>
    <xf numFmtId="165" fontId="5" fillId="4" borderId="36" xfId="2" applyNumberFormat="1" applyFont="1" applyFill="1" applyBorder="1" applyAlignment="1" applyProtection="1">
      <alignment horizontal="left" vertical="center"/>
      <protection locked="0"/>
    </xf>
    <xf numFmtId="0" fontId="26" fillId="4" borderId="126" xfId="0" quotePrefix="1" applyFont="1" applyFill="1" applyBorder="1" applyAlignment="1">
      <alignment vertical="center"/>
    </xf>
    <xf numFmtId="0" fontId="26" fillId="4" borderId="99" xfId="0" applyFont="1" applyFill="1" applyBorder="1" applyAlignment="1">
      <alignment vertical="center"/>
    </xf>
    <xf numFmtId="0" fontId="5" fillId="5" borderId="127" xfId="0" applyFont="1" applyFill="1" applyBorder="1" applyAlignment="1" applyProtection="1">
      <alignment horizontal="left" vertical="center" wrapText="1"/>
      <protection locked="0"/>
    </xf>
    <xf numFmtId="0" fontId="26" fillId="4" borderId="126" xfId="0" applyFont="1" applyFill="1" applyBorder="1" applyAlignment="1">
      <alignment vertical="center"/>
    </xf>
    <xf numFmtId="0" fontId="26" fillId="4" borderId="128" xfId="0" applyFont="1" applyFill="1" applyBorder="1" applyAlignment="1">
      <alignment vertical="center"/>
    </xf>
    <xf numFmtId="0" fontId="5" fillId="4" borderId="129" xfId="0" applyFont="1" applyFill="1" applyBorder="1" applyAlignment="1">
      <alignment vertical="center"/>
    </xf>
    <xf numFmtId="0" fontId="0" fillId="0" borderId="0" xfId="0" applyAlignment="1">
      <alignment vertical="center"/>
    </xf>
    <xf numFmtId="0" fontId="5" fillId="4" borderId="88" xfId="0" applyFont="1" applyFill="1" applyBorder="1" applyAlignment="1">
      <alignment vertical="center"/>
    </xf>
    <xf numFmtId="0" fontId="5" fillId="4" borderId="130" xfId="0" applyFont="1" applyFill="1" applyBorder="1" applyAlignment="1">
      <alignment vertical="center"/>
    </xf>
    <xf numFmtId="0" fontId="0" fillId="3" borderId="76" xfId="0" applyFill="1" applyBorder="1" applyAlignment="1">
      <alignment vertical="top"/>
    </xf>
    <xf numFmtId="0" fontId="63" fillId="3" borderId="0" xfId="0" applyFont="1" applyFill="1" applyAlignment="1">
      <alignment vertical="top"/>
    </xf>
    <xf numFmtId="0" fontId="5" fillId="2" borderId="131" xfId="0" applyFont="1" applyFill="1" applyBorder="1" applyAlignment="1" applyProtection="1">
      <alignment vertical="center"/>
      <protection locked="0"/>
    </xf>
    <xf numFmtId="0" fontId="85" fillId="0" borderId="70" xfId="8" applyFont="1" applyFill="1" applyBorder="1" applyProtection="1">
      <alignment vertical="center"/>
    </xf>
    <xf numFmtId="0" fontId="23" fillId="0" borderId="0" xfId="0" applyFont="1"/>
    <xf numFmtId="0" fontId="5" fillId="2" borderId="1" xfId="0" applyFont="1" applyFill="1" applyBorder="1" applyAlignment="1" applyProtection="1">
      <alignment horizontal="left" wrapText="1"/>
      <protection locked="0"/>
    </xf>
    <xf numFmtId="0" fontId="5" fillId="5" borderId="101" xfId="0" quotePrefix="1" applyFont="1" applyFill="1" applyBorder="1" applyAlignment="1" applyProtection="1">
      <alignment horizontal="left" vertical="top" wrapText="1"/>
      <protection locked="0"/>
    </xf>
    <xf numFmtId="3" fontId="86" fillId="4" borderId="118" xfId="0" applyNumberFormat="1" applyFont="1" applyFill="1" applyBorder="1" applyAlignment="1">
      <alignment vertical="center" wrapText="1"/>
    </xf>
    <xf numFmtId="0" fontId="5" fillId="2" borderId="101" xfId="0" applyFont="1" applyFill="1" applyBorder="1" applyAlignment="1" applyProtection="1">
      <alignment horizontal="left" vertical="top" wrapText="1"/>
      <protection locked="0"/>
    </xf>
    <xf numFmtId="0" fontId="12" fillId="4" borderId="114" xfId="0" quotePrefix="1" applyFont="1" applyFill="1" applyBorder="1" applyAlignment="1">
      <alignment horizontal="center" vertical="top" wrapText="1"/>
    </xf>
    <xf numFmtId="0" fontId="12" fillId="4" borderId="107" xfId="0" applyFont="1" applyFill="1" applyBorder="1" applyAlignment="1">
      <alignment horizontal="center" vertical="top" wrapText="1"/>
    </xf>
    <xf numFmtId="0" fontId="12" fillId="4" borderId="132" xfId="0" applyFont="1" applyFill="1" applyBorder="1" applyAlignment="1">
      <alignment horizontal="center" vertical="top" wrapText="1"/>
    </xf>
    <xf numFmtId="3" fontId="5" fillId="2" borderId="109" xfId="0" applyNumberFormat="1" applyFont="1" applyFill="1" applyBorder="1" applyAlignment="1" applyProtection="1">
      <alignment vertical="top" wrapText="1"/>
      <protection locked="0"/>
    </xf>
    <xf numFmtId="3" fontId="34" fillId="2" borderId="109" xfId="0" applyNumberFormat="1" applyFont="1" applyFill="1" applyBorder="1" applyAlignment="1" applyProtection="1">
      <alignment vertical="top" wrapText="1"/>
      <protection locked="0"/>
    </xf>
    <xf numFmtId="0" fontId="12" fillId="4" borderId="133" xfId="0" applyFont="1" applyFill="1" applyBorder="1" applyAlignment="1">
      <alignment horizontal="center" vertical="top" wrapText="1"/>
    </xf>
    <xf numFmtId="3" fontId="5" fillId="2" borderId="120" xfId="0" applyNumberFormat="1" applyFont="1" applyFill="1" applyBorder="1" applyAlignment="1" applyProtection="1">
      <alignment vertical="top" wrapText="1"/>
      <protection locked="0"/>
    </xf>
    <xf numFmtId="3" fontId="13" fillId="4" borderId="134" xfId="0" applyNumberFormat="1" applyFont="1" applyFill="1" applyBorder="1" applyAlignment="1">
      <alignment vertical="center" wrapText="1"/>
    </xf>
    <xf numFmtId="3" fontId="13" fillId="4" borderId="135" xfId="0" applyNumberFormat="1" applyFont="1" applyFill="1" applyBorder="1" applyAlignment="1">
      <alignment vertical="center" wrapText="1"/>
    </xf>
    <xf numFmtId="0" fontId="12" fillId="4" borderId="136" xfId="0" applyFont="1" applyFill="1" applyBorder="1" applyAlignment="1">
      <alignment horizontal="center" vertical="top" wrapText="1"/>
    </xf>
    <xf numFmtId="0" fontId="12" fillId="4" borderId="137" xfId="0" applyFont="1" applyFill="1" applyBorder="1" applyAlignment="1">
      <alignment horizontal="center" vertical="top" wrapText="1"/>
    </xf>
    <xf numFmtId="3" fontId="5" fillId="2" borderId="138" xfId="0" applyNumberFormat="1" applyFont="1" applyFill="1" applyBorder="1" applyAlignment="1" applyProtection="1">
      <alignment vertical="top" wrapText="1"/>
      <protection locked="0"/>
    </xf>
    <xf numFmtId="3" fontId="34" fillId="2" borderId="138" xfId="0" applyNumberFormat="1" applyFont="1" applyFill="1" applyBorder="1" applyAlignment="1" applyProtection="1">
      <alignment vertical="top" wrapText="1"/>
      <protection locked="0"/>
    </xf>
    <xf numFmtId="0" fontId="12" fillId="4" borderId="139" xfId="0" applyFont="1" applyFill="1" applyBorder="1" applyAlignment="1">
      <alignment horizontal="center" vertical="top" wrapText="1"/>
    </xf>
    <xf numFmtId="3" fontId="5" fillId="2" borderId="140" xfId="0" applyNumberFormat="1" applyFont="1" applyFill="1" applyBorder="1" applyAlignment="1" applyProtection="1">
      <alignment vertical="top" wrapText="1"/>
      <protection locked="0"/>
    </xf>
    <xf numFmtId="0" fontId="5" fillId="3" borderId="141" xfId="0" applyFont="1" applyFill="1" applyBorder="1" applyAlignment="1">
      <alignment vertical="top"/>
    </xf>
    <xf numFmtId="3" fontId="13" fillId="4" borderId="142" xfId="0" applyNumberFormat="1" applyFont="1" applyFill="1" applyBorder="1" applyAlignment="1">
      <alignment vertical="center" wrapText="1"/>
    </xf>
    <xf numFmtId="3" fontId="86" fillId="4" borderId="143" xfId="0" applyNumberFormat="1" applyFont="1" applyFill="1" applyBorder="1" applyAlignment="1">
      <alignment vertical="center" wrapText="1"/>
    </xf>
    <xf numFmtId="0" fontId="12" fillId="4" borderId="144" xfId="0" applyFont="1" applyFill="1" applyBorder="1" applyAlignment="1">
      <alignment horizontal="center" vertical="top" wrapText="1"/>
    </xf>
    <xf numFmtId="0" fontId="12" fillId="4" borderId="145" xfId="0" applyFont="1" applyFill="1" applyBorder="1" applyAlignment="1">
      <alignment horizontal="center" vertical="top" wrapText="1"/>
    </xf>
    <xf numFmtId="3" fontId="5" fillId="2" borderId="146" xfId="0" applyNumberFormat="1" applyFont="1" applyFill="1" applyBorder="1" applyAlignment="1" applyProtection="1">
      <alignment vertical="top" wrapText="1"/>
      <protection locked="0"/>
    </xf>
    <xf numFmtId="3" fontId="34" fillId="2" borderId="146" xfId="0" applyNumberFormat="1" applyFont="1" applyFill="1" applyBorder="1" applyAlignment="1" applyProtection="1">
      <alignment vertical="top" wrapText="1"/>
      <protection locked="0"/>
    </xf>
    <xf numFmtId="0" fontId="12" fillId="4" borderId="147" xfId="0" applyFont="1" applyFill="1" applyBorder="1" applyAlignment="1">
      <alignment horizontal="center" vertical="top" wrapText="1"/>
    </xf>
    <xf numFmtId="3" fontId="5" fillId="2" borderId="148" xfId="0" applyNumberFormat="1" applyFont="1" applyFill="1" applyBorder="1" applyAlignment="1" applyProtection="1">
      <alignment vertical="top" wrapText="1"/>
      <protection locked="0"/>
    </xf>
    <xf numFmtId="0" fontId="5" fillId="3" borderId="70" xfId="0" applyFont="1" applyFill="1" applyBorder="1" applyAlignment="1">
      <alignment vertical="top"/>
    </xf>
    <xf numFmtId="3" fontId="13" fillId="4" borderId="149" xfId="0" applyNumberFormat="1" applyFont="1" applyFill="1" applyBorder="1" applyAlignment="1">
      <alignment vertical="center" wrapText="1"/>
    </xf>
    <xf numFmtId="3" fontId="13" fillId="4" borderId="150" xfId="0" applyNumberFormat="1" applyFont="1" applyFill="1" applyBorder="1" applyAlignment="1">
      <alignment vertical="center" wrapText="1"/>
    </xf>
    <xf numFmtId="0" fontId="27" fillId="4" borderId="105" xfId="0" applyFont="1" applyFill="1" applyBorder="1" applyAlignment="1">
      <alignment vertical="top" wrapText="1"/>
    </xf>
    <xf numFmtId="0" fontId="82" fillId="4" borderId="151" xfId="0" applyFont="1" applyFill="1" applyBorder="1" applyAlignment="1">
      <alignment vertical="top" wrapText="1"/>
    </xf>
    <xf numFmtId="0" fontId="5" fillId="4" borderId="108" xfId="0" applyFont="1" applyFill="1" applyBorder="1" applyAlignment="1">
      <alignment vertical="top" wrapText="1"/>
    </xf>
    <xf numFmtId="0" fontId="34" fillId="4" borderId="108" xfId="0" applyFont="1" applyFill="1" applyBorder="1" applyAlignment="1">
      <alignment vertical="top" wrapText="1"/>
    </xf>
    <xf numFmtId="0" fontId="5" fillId="4" borderId="152" xfId="0" applyFont="1" applyFill="1" applyBorder="1" applyAlignment="1">
      <alignment vertical="top" wrapText="1"/>
    </xf>
    <xf numFmtId="0" fontId="13" fillId="4" borderId="153" xfId="0" applyFont="1" applyFill="1" applyBorder="1" applyAlignment="1">
      <alignment vertical="top" wrapText="1"/>
    </xf>
    <xf numFmtId="0" fontId="82" fillId="4" borderId="154" xfId="0" applyFont="1" applyFill="1" applyBorder="1" applyAlignment="1">
      <alignment vertical="top" wrapText="1"/>
    </xf>
    <xf numFmtId="0" fontId="5" fillId="4" borderId="116" xfId="0" applyFont="1" applyFill="1" applyBorder="1" applyAlignment="1">
      <alignment vertical="top" wrapText="1"/>
    </xf>
    <xf numFmtId="0" fontId="13" fillId="4" borderId="12" xfId="0" applyFont="1" applyFill="1" applyBorder="1" applyAlignment="1">
      <alignment vertical="center" wrapText="1"/>
    </xf>
    <xf numFmtId="0" fontId="13" fillId="4" borderId="15" xfId="0" applyFont="1" applyFill="1" applyBorder="1" applyAlignment="1">
      <alignment vertical="center" wrapText="1"/>
    </xf>
    <xf numFmtId="0" fontId="12" fillId="4" borderId="155" xfId="0" applyFont="1" applyFill="1" applyBorder="1" applyAlignment="1">
      <alignment horizontal="center" vertical="top" wrapText="1"/>
    </xf>
    <xf numFmtId="0" fontId="12" fillId="4" borderId="156" xfId="0" applyFont="1" applyFill="1" applyBorder="1" applyAlignment="1">
      <alignment horizontal="center" vertical="top" wrapText="1"/>
    </xf>
    <xf numFmtId="3" fontId="5" fillId="2" borderId="157" xfId="0" applyNumberFormat="1" applyFont="1" applyFill="1" applyBorder="1" applyAlignment="1" applyProtection="1">
      <alignment vertical="top" wrapText="1"/>
      <protection locked="0"/>
    </xf>
    <xf numFmtId="3" fontId="34" fillId="2" borderId="157" xfId="0" applyNumberFormat="1" applyFont="1" applyFill="1" applyBorder="1" applyAlignment="1" applyProtection="1">
      <alignment vertical="top" wrapText="1"/>
      <protection locked="0"/>
    </xf>
    <xf numFmtId="0" fontId="12" fillId="4" borderId="158" xfId="0" applyFont="1" applyFill="1" applyBorder="1" applyAlignment="1">
      <alignment horizontal="center" vertical="top" wrapText="1"/>
    </xf>
    <xf numFmtId="3" fontId="5" fillId="2" borderId="159" xfId="0" applyNumberFormat="1" applyFont="1" applyFill="1" applyBorder="1" applyAlignment="1" applyProtection="1">
      <alignment vertical="top" wrapText="1"/>
      <protection locked="0"/>
    </xf>
    <xf numFmtId="0" fontId="5" fillId="3" borderId="160" xfId="0" applyFont="1" applyFill="1" applyBorder="1" applyAlignment="1">
      <alignment vertical="top"/>
    </xf>
    <xf numFmtId="3" fontId="13" fillId="4" borderId="59" xfId="0" applyNumberFormat="1" applyFont="1" applyFill="1" applyBorder="1" applyAlignment="1">
      <alignment vertical="center" wrapText="1"/>
    </xf>
    <xf numFmtId="3" fontId="13" fillId="4" borderId="161" xfId="0" applyNumberFormat="1" applyFont="1" applyFill="1" applyBorder="1" applyAlignment="1">
      <alignment vertical="center" wrapText="1"/>
    </xf>
    <xf numFmtId="0" fontId="26" fillId="3" borderId="0" xfId="0" applyFont="1" applyFill="1" applyAlignment="1">
      <alignment vertical="top"/>
    </xf>
    <xf numFmtId="0" fontId="26" fillId="4" borderId="105" xfId="0" quotePrefix="1" applyFont="1" applyFill="1" applyBorder="1" applyAlignment="1">
      <alignment vertical="top" wrapText="1"/>
    </xf>
    <xf numFmtId="0" fontId="26" fillId="4" borderId="106" xfId="0" applyFont="1" applyFill="1" applyBorder="1" applyAlignment="1">
      <alignment vertical="top" wrapText="1"/>
    </xf>
    <xf numFmtId="0" fontId="9" fillId="3" borderId="128" xfId="0" applyFont="1" applyFill="1" applyBorder="1"/>
    <xf numFmtId="3" fontId="26" fillId="4" borderId="162" xfId="0" applyNumberFormat="1" applyFont="1" applyFill="1" applyBorder="1" applyAlignment="1">
      <alignment vertical="top" wrapText="1"/>
    </xf>
    <xf numFmtId="0" fontId="9" fillId="4" borderId="163" xfId="0" applyFont="1" applyFill="1" applyBorder="1"/>
    <xf numFmtId="0" fontId="9" fillId="3" borderId="0" xfId="0" applyFont="1" applyFill="1" applyAlignment="1">
      <alignment vertical="top"/>
    </xf>
    <xf numFmtId="0" fontId="9" fillId="0" borderId="0" xfId="0" applyFont="1"/>
    <xf numFmtId="0" fontId="26" fillId="4" borderId="108" xfId="0" quotePrefix="1" applyFont="1" applyFill="1" applyBorder="1" applyAlignment="1">
      <alignment vertical="top"/>
    </xf>
    <xf numFmtId="0" fontId="26" fillId="4" borderId="88" xfId="0" applyFont="1" applyFill="1" applyBorder="1" applyAlignment="1">
      <alignment vertical="top" wrapText="1"/>
    </xf>
    <xf numFmtId="3" fontId="26" fillId="4" borderId="164" xfId="0" applyNumberFormat="1" applyFont="1" applyFill="1" applyBorder="1" applyAlignment="1">
      <alignment vertical="top" wrapText="1"/>
    </xf>
    <xf numFmtId="0" fontId="9" fillId="4" borderId="102" xfId="0" applyFont="1" applyFill="1" applyBorder="1"/>
    <xf numFmtId="3" fontId="5" fillId="4" borderId="1" xfId="0" applyNumberFormat="1" applyFont="1" applyFill="1" applyBorder="1" applyAlignment="1">
      <alignment vertical="top" wrapText="1"/>
    </xf>
    <xf numFmtId="3" fontId="13" fillId="4" borderId="59" xfId="0" applyNumberFormat="1" applyFont="1" applyFill="1" applyBorder="1" applyAlignment="1">
      <alignment horizontal="right" vertical="top" wrapText="1"/>
    </xf>
    <xf numFmtId="3" fontId="13" fillId="4" borderId="149" xfId="0" applyNumberFormat="1" applyFont="1" applyFill="1" applyBorder="1" applyAlignment="1">
      <alignment horizontal="right" vertical="top" wrapText="1"/>
    </xf>
    <xf numFmtId="3" fontId="13" fillId="4" borderId="117" xfId="0" applyNumberFormat="1" applyFont="1" applyFill="1" applyBorder="1" applyAlignment="1">
      <alignment horizontal="right" vertical="top" wrapText="1"/>
    </xf>
    <xf numFmtId="3" fontId="13" fillId="4" borderId="142" xfId="0" applyNumberFormat="1" applyFont="1" applyFill="1" applyBorder="1" applyAlignment="1">
      <alignment horizontal="right" vertical="top" wrapText="1"/>
    </xf>
    <xf numFmtId="3" fontId="13" fillId="4" borderId="134" xfId="0" applyNumberFormat="1" applyFont="1" applyFill="1" applyBorder="1" applyAlignment="1">
      <alignment horizontal="right" vertical="top" wrapText="1"/>
    </xf>
    <xf numFmtId="3" fontId="5" fillId="0" borderId="0" xfId="0" applyNumberFormat="1" applyFont="1" applyAlignment="1">
      <alignment vertical="top"/>
    </xf>
    <xf numFmtId="3" fontId="12" fillId="4" borderId="42" xfId="0" applyNumberFormat="1" applyFont="1" applyFill="1" applyBorder="1" applyAlignment="1">
      <alignment vertical="top" wrapText="1"/>
    </xf>
    <xf numFmtId="3" fontId="12" fillId="4" borderId="1" xfId="0" applyNumberFormat="1" applyFont="1" applyFill="1" applyBorder="1" applyAlignment="1">
      <alignment vertical="top" wrapText="1"/>
    </xf>
    <xf numFmtId="3" fontId="13" fillId="4" borderId="110" xfId="0" applyNumberFormat="1" applyFont="1" applyFill="1" applyBorder="1" applyAlignment="1">
      <alignment vertical="top" wrapText="1"/>
    </xf>
    <xf numFmtId="173" fontId="5" fillId="2" borderId="131" xfId="0" applyNumberFormat="1" applyFont="1" applyFill="1" applyBorder="1" applyAlignment="1" applyProtection="1">
      <alignment vertical="center"/>
      <protection locked="0"/>
    </xf>
    <xf numFmtId="0" fontId="0" fillId="0" borderId="0" xfId="0" applyAlignment="1">
      <alignment horizontal="left" vertical="center"/>
    </xf>
    <xf numFmtId="9" fontId="29" fillId="4" borderId="53" xfId="9" applyFont="1" applyFill="1" applyBorder="1" applyAlignment="1">
      <alignment horizontal="center" vertical="center"/>
    </xf>
    <xf numFmtId="0" fontId="5" fillId="3" borderId="43" xfId="0" quotePrefix="1" applyFont="1" applyFill="1" applyBorder="1" applyAlignment="1">
      <alignment vertical="center"/>
    </xf>
    <xf numFmtId="3" fontId="5" fillId="2" borderId="9" xfId="0" applyNumberFormat="1" applyFont="1" applyFill="1" applyBorder="1" applyAlignment="1" applyProtection="1">
      <alignment vertical="center"/>
      <protection locked="0"/>
    </xf>
    <xf numFmtId="0" fontId="65" fillId="3" borderId="0" xfId="0" applyFont="1" applyFill="1" applyAlignment="1">
      <alignment vertical="center"/>
    </xf>
    <xf numFmtId="3" fontId="12" fillId="4" borderId="6" xfId="0" applyNumberFormat="1" applyFont="1" applyFill="1" applyBorder="1" applyAlignment="1">
      <alignment horizontal="right" vertical="center"/>
    </xf>
    <xf numFmtId="0" fontId="89" fillId="3" borderId="0" xfId="0" applyFont="1" applyFill="1" applyAlignment="1">
      <alignment horizontal="left"/>
    </xf>
    <xf numFmtId="0" fontId="12" fillId="4" borderId="7" xfId="0" applyFont="1" applyFill="1" applyBorder="1" applyAlignment="1">
      <alignment horizontal="right" vertical="center"/>
    </xf>
    <xf numFmtId="168" fontId="29" fillId="4" borderId="6" xfId="9" applyNumberFormat="1" applyFont="1" applyFill="1" applyBorder="1" applyAlignment="1">
      <alignment horizontal="right" vertical="center"/>
    </xf>
    <xf numFmtId="0" fontId="82" fillId="3" borderId="0" xfId="0" quotePrefix="1" applyFont="1" applyFill="1"/>
    <xf numFmtId="0" fontId="91" fillId="3" borderId="0" xfId="0" applyFont="1" applyFill="1"/>
    <xf numFmtId="0" fontId="32" fillId="3" borderId="109" xfId="8" applyFont="1" applyFill="1" applyBorder="1" applyAlignment="1" applyProtection="1"/>
    <xf numFmtId="0" fontId="5" fillId="6" borderId="21" xfId="0" applyFont="1" applyFill="1" applyBorder="1" applyAlignment="1">
      <alignment horizontal="center" wrapText="1"/>
    </xf>
    <xf numFmtId="3" fontId="12" fillId="4" borderId="7" xfId="0" applyNumberFormat="1" applyFont="1" applyFill="1" applyBorder="1" applyAlignment="1">
      <alignment horizontal="right" vertical="top" wrapText="1"/>
    </xf>
    <xf numFmtId="3" fontId="5" fillId="4" borderId="7" xfId="0" applyNumberFormat="1" applyFont="1" applyFill="1" applyBorder="1" applyAlignment="1">
      <alignment horizontal="right" vertical="top" wrapText="1"/>
    </xf>
    <xf numFmtId="3" fontId="12" fillId="2" borderId="7" xfId="0" applyNumberFormat="1" applyFont="1" applyFill="1" applyBorder="1" applyAlignment="1" applyProtection="1">
      <alignment horizontal="right" vertical="top" wrapText="1"/>
      <protection locked="0"/>
    </xf>
    <xf numFmtId="3" fontId="5" fillId="4" borderId="7" xfId="0" applyNumberFormat="1" applyFont="1" applyFill="1" applyBorder="1" applyAlignment="1">
      <alignment vertical="top"/>
    </xf>
    <xf numFmtId="3" fontId="5" fillId="2" borderId="7" xfId="0" applyNumberFormat="1" applyFont="1" applyFill="1" applyBorder="1" applyAlignment="1" applyProtection="1">
      <alignment vertical="top"/>
      <protection locked="0"/>
    </xf>
    <xf numFmtId="165" fontId="12" fillId="4" borderId="134" xfId="2" applyNumberFormat="1" applyFont="1" applyFill="1" applyBorder="1" applyAlignment="1" applyProtection="1">
      <alignment horizontal="left" vertical="top"/>
      <protection locked="0"/>
    </xf>
    <xf numFmtId="165" fontId="25" fillId="4" borderId="165" xfId="2" applyNumberFormat="1" applyFont="1" applyFill="1" applyBorder="1" applyAlignment="1">
      <alignment horizontal="left" vertical="top"/>
    </xf>
    <xf numFmtId="165" fontId="12" fillId="4" borderId="166" xfId="2" applyNumberFormat="1" applyFont="1" applyFill="1" applyBorder="1" applyAlignment="1">
      <alignment horizontal="left" vertical="top"/>
    </xf>
    <xf numFmtId="165" fontId="12" fillId="4" borderId="7" xfId="2" applyNumberFormat="1" applyFont="1" applyFill="1" applyBorder="1" applyAlignment="1">
      <alignment horizontal="left" vertical="top"/>
    </xf>
    <xf numFmtId="165" fontId="12" fillId="4" borderId="167" xfId="2" applyNumberFormat="1" applyFont="1" applyFill="1" applyBorder="1" applyAlignment="1">
      <alignment horizontal="left" vertical="center"/>
    </xf>
    <xf numFmtId="0" fontId="31" fillId="3" borderId="71" xfId="0" applyFont="1" applyFill="1" applyBorder="1" applyAlignment="1">
      <alignment horizontal="center"/>
    </xf>
    <xf numFmtId="0" fontId="0" fillId="3" borderId="71" xfId="0" applyFill="1" applyBorder="1"/>
    <xf numFmtId="0" fontId="5" fillId="3" borderId="27" xfId="0" applyFont="1" applyFill="1" applyBorder="1" applyAlignment="1">
      <alignment horizontal="center" wrapText="1"/>
    </xf>
    <xf numFmtId="3" fontId="12" fillId="4" borderId="34" xfId="0" applyNumberFormat="1" applyFont="1" applyFill="1" applyBorder="1" applyAlignment="1">
      <alignment horizontal="right" vertical="top" wrapText="1"/>
    </xf>
    <xf numFmtId="3" fontId="5" fillId="4" borderId="34" xfId="0" applyNumberFormat="1" applyFont="1" applyFill="1" applyBorder="1" applyAlignment="1">
      <alignment horizontal="right" vertical="top" wrapText="1"/>
    </xf>
    <xf numFmtId="0" fontId="0" fillId="3" borderId="79" xfId="0" applyFill="1" applyBorder="1" applyAlignment="1">
      <alignment vertical="top"/>
    </xf>
    <xf numFmtId="3" fontId="12" fillId="2" borderId="34" xfId="0" applyNumberFormat="1" applyFont="1" applyFill="1" applyBorder="1" applyAlignment="1" applyProtection="1">
      <alignment vertical="top"/>
      <protection locked="0"/>
    </xf>
    <xf numFmtId="3" fontId="5" fillId="4" borderId="34" xfId="0" applyNumberFormat="1" applyFont="1" applyFill="1" applyBorder="1" applyAlignment="1">
      <alignment vertical="top"/>
    </xf>
    <xf numFmtId="3" fontId="5" fillId="2" borderId="34" xfId="0" applyNumberFormat="1" applyFont="1" applyFill="1" applyBorder="1" applyAlignment="1" applyProtection="1">
      <alignment vertical="top"/>
      <protection locked="0"/>
    </xf>
    <xf numFmtId="3" fontId="5" fillId="3" borderId="71" xfId="0" applyNumberFormat="1" applyFont="1" applyFill="1" applyBorder="1" applyAlignment="1">
      <alignment vertical="top"/>
    </xf>
    <xf numFmtId="165" fontId="12" fillId="4" borderId="38" xfId="2" applyNumberFormat="1" applyFont="1" applyFill="1" applyBorder="1" applyAlignment="1">
      <alignment horizontal="left" vertical="top"/>
    </xf>
    <xf numFmtId="165" fontId="12" fillId="4" borderId="34" xfId="2" applyNumberFormat="1" applyFont="1" applyFill="1" applyBorder="1" applyAlignment="1">
      <alignment horizontal="left" vertical="top"/>
    </xf>
    <xf numFmtId="165" fontId="12" fillId="4" borderId="41" xfId="2" applyNumberFormat="1" applyFont="1" applyFill="1" applyBorder="1" applyAlignment="1">
      <alignment horizontal="left" vertical="center"/>
    </xf>
    <xf numFmtId="0" fontId="12" fillId="4" borderId="65" xfId="0" applyFont="1" applyFill="1" applyBorder="1" applyAlignment="1">
      <alignment horizontal="center" wrapText="1"/>
    </xf>
    <xf numFmtId="3" fontId="12" fillId="3" borderId="70" xfId="0" applyNumberFormat="1" applyFont="1" applyFill="1" applyBorder="1" applyAlignment="1">
      <alignment horizontal="right" vertical="top" wrapText="1"/>
    </xf>
    <xf numFmtId="3" fontId="12" fillId="4" borderId="168" xfId="0" applyNumberFormat="1" applyFont="1" applyFill="1" applyBorder="1" applyAlignment="1">
      <alignment horizontal="right" vertical="top" wrapText="1"/>
    </xf>
    <xf numFmtId="165" fontId="12" fillId="4" borderId="12" xfId="2" applyNumberFormat="1" applyFont="1" applyFill="1" applyBorder="1" applyAlignment="1">
      <alignment horizontal="left" vertical="top"/>
    </xf>
    <xf numFmtId="0" fontId="12" fillId="4" borderId="27" xfId="0" applyFont="1" applyFill="1" applyBorder="1" applyAlignment="1">
      <alignment horizontal="center" wrapText="1"/>
    </xf>
    <xf numFmtId="0" fontId="12" fillId="4" borderId="169" xfId="0" applyFont="1" applyFill="1" applyBorder="1" applyAlignment="1">
      <alignment horizontal="center" wrapText="1"/>
    </xf>
    <xf numFmtId="3" fontId="12" fillId="4" borderId="59" xfId="0" applyNumberFormat="1" applyFont="1" applyFill="1" applyBorder="1" applyAlignment="1">
      <alignment horizontal="right" vertical="top" wrapText="1"/>
    </xf>
    <xf numFmtId="0" fontId="0" fillId="3" borderId="170" xfId="0" applyFill="1" applyBorder="1" applyAlignment="1">
      <alignment vertical="top"/>
    </xf>
    <xf numFmtId="0" fontId="0" fillId="3" borderId="160" xfId="0" applyFill="1" applyBorder="1" applyAlignment="1">
      <alignment vertical="top"/>
    </xf>
    <xf numFmtId="3" fontId="12" fillId="3" borderId="71" xfId="0" applyNumberFormat="1" applyFont="1" applyFill="1" applyBorder="1" applyAlignment="1">
      <alignment horizontal="right" vertical="top" wrapText="1"/>
    </xf>
    <xf numFmtId="3" fontId="12" fillId="3" borderId="160" xfId="0" applyNumberFormat="1" applyFont="1" applyFill="1" applyBorder="1" applyAlignment="1">
      <alignment horizontal="right" vertical="top" wrapText="1"/>
    </xf>
    <xf numFmtId="3" fontId="12" fillId="4" borderId="171" xfId="0" applyNumberFormat="1" applyFont="1" applyFill="1" applyBorder="1" applyAlignment="1">
      <alignment horizontal="right" vertical="top" wrapText="1"/>
    </xf>
    <xf numFmtId="3" fontId="12" fillId="4" borderId="172" xfId="0" applyNumberFormat="1" applyFont="1" applyFill="1" applyBorder="1" applyAlignment="1">
      <alignment horizontal="right" vertical="top" wrapText="1"/>
    </xf>
    <xf numFmtId="165" fontId="12" fillId="4" borderId="59" xfId="2" applyNumberFormat="1" applyFont="1" applyFill="1" applyBorder="1" applyAlignment="1">
      <alignment horizontal="left" vertical="top"/>
    </xf>
    <xf numFmtId="0" fontId="0" fillId="3" borderId="160" xfId="0" applyFill="1" applyBorder="1"/>
    <xf numFmtId="165" fontId="12" fillId="4" borderId="93" xfId="2" applyNumberFormat="1" applyFont="1" applyFill="1" applyBorder="1" applyAlignment="1">
      <alignment horizontal="left" vertical="center"/>
    </xf>
    <xf numFmtId="0" fontId="0" fillId="3" borderId="173" xfId="0" applyFill="1" applyBorder="1"/>
    <xf numFmtId="0" fontId="0" fillId="3" borderId="156" xfId="0" applyFill="1" applyBorder="1"/>
    <xf numFmtId="3" fontId="13" fillId="4" borderId="174" xfId="2" applyNumberFormat="1" applyFont="1" applyFill="1" applyBorder="1" applyAlignment="1">
      <alignment vertical="center"/>
    </xf>
    <xf numFmtId="165" fontId="13" fillId="4" borderId="175" xfId="0" applyNumberFormat="1" applyFont="1" applyFill="1" applyBorder="1" applyAlignment="1">
      <alignment vertical="top"/>
    </xf>
    <xf numFmtId="165" fontId="21" fillId="4" borderId="176" xfId="2" quotePrefix="1" applyNumberFormat="1" applyFont="1" applyFill="1" applyBorder="1" applyAlignment="1">
      <alignment horizontal="left" vertical="center"/>
    </xf>
    <xf numFmtId="171" fontId="12" fillId="4" borderId="177" xfId="2" applyNumberFormat="1" applyFont="1" applyFill="1" applyBorder="1" applyAlignment="1">
      <alignment horizontal="left" vertical="center"/>
    </xf>
    <xf numFmtId="0" fontId="13" fillId="4" borderId="178" xfId="0" applyFont="1" applyFill="1" applyBorder="1"/>
    <xf numFmtId="0" fontId="13" fillId="4" borderId="179" xfId="0" applyFont="1" applyFill="1" applyBorder="1"/>
    <xf numFmtId="0" fontId="13" fillId="4" borderId="70" xfId="0" applyFont="1" applyFill="1" applyBorder="1"/>
    <xf numFmtId="0" fontId="13" fillId="4" borderId="176" xfId="0" applyFont="1" applyFill="1" applyBorder="1"/>
    <xf numFmtId="0" fontId="5" fillId="4" borderId="78" xfId="0" applyFont="1" applyFill="1" applyBorder="1" applyAlignment="1">
      <alignment horizontal="left" wrapText="1"/>
    </xf>
    <xf numFmtId="0" fontId="5" fillId="4" borderId="71" xfId="0" applyFont="1" applyFill="1" applyBorder="1" applyAlignment="1">
      <alignment horizontal="left" wrapText="1"/>
    </xf>
    <xf numFmtId="0" fontId="92" fillId="3" borderId="0" xfId="0" applyFont="1" applyFill="1" applyAlignment="1">
      <alignment horizontal="left"/>
    </xf>
    <xf numFmtId="0" fontId="93" fillId="3" borderId="0" xfId="0" applyFont="1" applyFill="1" applyAlignment="1">
      <alignment horizontal="left" vertical="top" wrapText="1"/>
    </xf>
    <xf numFmtId="0" fontId="12" fillId="0" borderId="0" xfId="0" applyFont="1" applyAlignment="1">
      <alignment horizontal="center"/>
    </xf>
    <xf numFmtId="0" fontId="76" fillId="3" borderId="0" xfId="0" applyFont="1" applyFill="1" applyAlignment="1">
      <alignment horizontal="left" vertical="center" wrapText="1"/>
    </xf>
    <xf numFmtId="0" fontId="5" fillId="3" borderId="0" xfId="0" applyFont="1" applyFill="1" applyAlignment="1">
      <alignment horizontal="center" vertical="center" wrapText="1"/>
    </xf>
    <xf numFmtId="0" fontId="20" fillId="3" borderId="0" xfId="0" applyFont="1" applyFill="1"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96" fillId="3" borderId="0" xfId="0" applyFont="1" applyFill="1"/>
    <xf numFmtId="0" fontId="15" fillId="0" borderId="0" xfId="0" applyFont="1" applyAlignment="1">
      <alignment wrapText="1"/>
    </xf>
    <xf numFmtId="0" fontId="95" fillId="3" borderId="0" xfId="0" applyFont="1" applyFill="1"/>
    <xf numFmtId="14" fontId="0" fillId="0" borderId="0" xfId="0" applyNumberFormat="1"/>
    <xf numFmtId="14" fontId="0" fillId="0" borderId="0" xfId="0" applyNumberFormat="1"/>
    <xf numFmtId="49" fontId="0" fillId="0" borderId="0" xfId="0" applyNumberFormat="1"/>
    <xf numFmtId="10" fontId="87" fillId="3" borderId="0" xfId="0" applyNumberFormat="1" applyFont="1" applyFill="1"/>
    <xf numFmtId="0" fontId="0" fillId="0" borderId="0" xfId="0" applyAlignment="1">
      <alignment horizontal="right"/>
    </xf>
    <xf numFmtId="0" fontId="15" fillId="3" borderId="0" xfId="0" applyFont="1" applyFill="1" applyAlignment="1">
      <alignment horizontal="right"/>
    </xf>
    <xf numFmtId="10" fontId="0" fillId="0" borderId="0" xfId="0" applyNumberFormat="1"/>
    <xf numFmtId="10" fontId="0" fillId="0" borderId="0" xfId="0" applyNumberFormat="1"/>
    <xf numFmtId="3" fontId="5" fillId="5" borderId="49" xfId="0" applyNumberFormat="1" applyFont="1" applyFill="1" applyBorder="1" applyProtection="1">
      <protection locked="0"/>
    </xf>
    <xf numFmtId="0" fontId="81" fillId="3" borderId="180" xfId="0" applyFont="1" applyFill="1" applyBorder="1"/>
    <xf numFmtId="0" fontId="90" fillId="0" borderId="181" xfId="0" applyFont="1" applyBorder="1"/>
    <xf numFmtId="0" fontId="22" fillId="3" borderId="0" xfId="0" applyFont="1" applyFill="1" applyAlignment="1">
      <alignment vertical="top"/>
    </xf>
    <xf numFmtId="0" fontId="5" fillId="4" borderId="182" xfId="0" applyFont="1" applyFill="1" applyBorder="1" applyAlignment="1">
      <alignment horizontal="left" vertical="top" wrapText="1"/>
    </xf>
    <xf numFmtId="0" fontId="5" fillId="4" borderId="183" xfId="0" applyFont="1" applyFill="1" applyBorder="1" applyAlignment="1">
      <alignment horizontal="left" vertical="top" wrapText="1"/>
    </xf>
    <xf numFmtId="0" fontId="5" fillId="4" borderId="184" xfId="0" applyFont="1" applyFill="1" applyBorder="1" applyAlignment="1">
      <alignment horizontal="left" vertical="top" wrapText="1"/>
    </xf>
    <xf numFmtId="0" fontId="5" fillId="4" borderId="67" xfId="0" applyFont="1" applyFill="1" applyBorder="1" applyAlignment="1">
      <alignment horizontal="left" vertical="top" wrapText="1"/>
    </xf>
    <xf numFmtId="0" fontId="5" fillId="4" borderId="185" xfId="0" applyFont="1" applyFill="1" applyBorder="1" applyAlignment="1">
      <alignment horizontal="left" vertical="top" wrapText="1"/>
    </xf>
    <xf numFmtId="0" fontId="12" fillId="4" borderId="186" xfId="2" applyNumberFormat="1" applyFont="1" applyFill="1" applyBorder="1" applyAlignment="1">
      <alignment horizontal="left" vertical="top" wrapText="1"/>
    </xf>
    <xf numFmtId="0" fontId="5" fillId="4" borderId="187" xfId="0" applyFont="1" applyFill="1" applyBorder="1" applyAlignment="1">
      <alignment horizontal="left" vertical="top" wrapText="1"/>
    </xf>
    <xf numFmtId="3" fontId="12" fillId="2" borderId="1" xfId="0" applyNumberFormat="1" applyFont="1" applyFill="1" applyBorder="1" applyProtection="1">
      <protection locked="0"/>
    </xf>
    <xf numFmtId="0" fontId="5" fillId="3" borderId="0" xfId="0" quotePrefix="1" applyFont="1" applyFill="1" applyAlignment="1">
      <alignment wrapText="1"/>
    </xf>
    <xf numFmtId="3" fontId="5" fillId="2" borderId="73" xfId="0" applyNumberFormat="1" applyFont="1" applyFill="1" applyBorder="1" applyProtection="1">
      <protection locked="0"/>
    </xf>
    <xf numFmtId="3" fontId="12" fillId="4" borderId="6" xfId="0" applyNumberFormat="1" applyFont="1" applyFill="1" applyBorder="1"/>
    <xf numFmtId="0" fontId="5" fillId="3" borderId="5" xfId="0" applyFont="1" applyFill="1" applyBorder="1"/>
    <xf numFmtId="0" fontId="5" fillId="3" borderId="66" xfId="0" applyFont="1" applyFill="1" applyBorder="1"/>
    <xf numFmtId="0" fontId="5" fillId="2" borderId="63" xfId="0" applyFont="1" applyFill="1" applyBorder="1" applyAlignment="1" applyProtection="1">
      <alignment horizontal="left" vertical="top" wrapText="1"/>
      <protection locked="0"/>
    </xf>
    <xf numFmtId="0" fontId="44" fillId="0" borderId="0" xfId="0" applyFont="1" applyAlignment="1">
      <alignment vertical="top"/>
    </xf>
    <xf numFmtId="165" fontId="12" fillId="4" borderId="188" xfId="2" applyNumberFormat="1" applyFont="1" applyFill="1" applyBorder="1" applyAlignment="1">
      <alignment horizontal="left" vertical="top"/>
    </xf>
    <xf numFmtId="0" fontId="5" fillId="4" borderId="189" xfId="2" applyNumberFormat="1" applyFont="1" applyFill="1" applyBorder="1" applyAlignment="1">
      <alignment horizontal="left" vertical="center"/>
    </xf>
    <xf numFmtId="0" fontId="5" fillId="4" borderId="88" xfId="2" quotePrefix="1" applyNumberFormat="1" applyFont="1" applyFill="1" applyBorder="1" applyAlignment="1">
      <alignment horizontal="left" vertical="center"/>
    </xf>
    <xf numFmtId="165" fontId="5" fillId="4" borderId="188" xfId="2" applyNumberFormat="1" applyFont="1" applyFill="1" applyBorder="1" applyAlignment="1">
      <alignment horizontal="left" vertical="top"/>
    </xf>
    <xf numFmtId="0" fontId="70" fillId="0" borderId="0" xfId="0" applyFont="1" applyAlignment="1">
      <alignment vertical="center"/>
    </xf>
    <xf numFmtId="0" fontId="7" fillId="0" borderId="0" xfId="0" applyFont="1" applyAlignment="1">
      <alignment horizontal="center"/>
    </xf>
    <xf numFmtId="0" fontId="70" fillId="3" borderId="2" xfId="0" applyFont="1" applyFill="1" applyBorder="1" applyAlignment="1">
      <alignment vertical="top"/>
    </xf>
    <xf numFmtId="3" fontId="67" fillId="3" borderId="0" xfId="0" applyNumberFormat="1" applyFont="1" applyFill="1" applyAlignment="1">
      <alignment vertical="top"/>
    </xf>
    <xf numFmtId="165" fontId="12" fillId="4" borderId="19" xfId="2" applyNumberFormat="1" applyFont="1" applyFill="1" applyBorder="1" applyAlignment="1">
      <alignment horizontal="left" vertical="top"/>
    </xf>
    <xf numFmtId="165" fontId="12" fillId="4" borderId="91" xfId="2" applyNumberFormat="1" applyFont="1" applyFill="1" applyBorder="1" applyAlignment="1">
      <alignment horizontal="left" vertical="center"/>
    </xf>
    <xf numFmtId="3" fontId="12" fillId="4" borderId="19" xfId="0" applyNumberFormat="1" applyFont="1" applyFill="1" applyBorder="1" applyAlignment="1">
      <alignment horizontal="right" vertical="top" wrapText="1"/>
    </xf>
    <xf numFmtId="3" fontId="67" fillId="4" borderId="19" xfId="0" applyNumberFormat="1" applyFont="1" applyFill="1" applyBorder="1" applyAlignment="1">
      <alignment vertical="top"/>
    </xf>
    <xf numFmtId="0" fontId="70" fillId="3" borderId="20" xfId="0" applyFont="1" applyFill="1" applyBorder="1"/>
    <xf numFmtId="0" fontId="5" fillId="5" borderId="34" xfId="0" applyFont="1" applyFill="1" applyBorder="1" applyAlignment="1" applyProtection="1">
      <alignment vertical="top" wrapText="1"/>
      <protection locked="0"/>
    </xf>
    <xf numFmtId="0" fontId="12" fillId="4" borderId="62" xfId="0" applyFont="1" applyFill="1" applyBorder="1" applyAlignment="1">
      <alignment horizontal="center" wrapText="1"/>
    </xf>
    <xf numFmtId="0" fontId="13" fillId="4" borderId="69" xfId="0" applyFont="1" applyFill="1" applyBorder="1"/>
    <xf numFmtId="0" fontId="13" fillId="4" borderId="0" xfId="0" applyFont="1" applyFill="1"/>
    <xf numFmtId="0" fontId="12" fillId="4" borderId="98" xfId="0" quotePrefix="1" applyFont="1" applyFill="1" applyBorder="1" applyAlignment="1">
      <alignment horizontal="center" vertical="center"/>
    </xf>
    <xf numFmtId="0" fontId="12" fillId="4" borderId="188" xfId="0" applyFont="1" applyFill="1" applyBorder="1" applyAlignment="1">
      <alignment vertical="center"/>
    </xf>
    <xf numFmtId="0" fontId="67" fillId="4" borderId="188" xfId="0" applyFont="1" applyFill="1" applyBorder="1" applyAlignment="1">
      <alignment horizontal="center" wrapText="1"/>
    </xf>
    <xf numFmtId="3" fontId="5" fillId="2" borderId="22" xfId="0" applyNumberFormat="1" applyFont="1" applyFill="1" applyBorder="1" applyAlignment="1" applyProtection="1">
      <alignment vertical="top"/>
      <protection locked="0"/>
    </xf>
    <xf numFmtId="165" fontId="12" fillId="0" borderId="190" xfId="2" applyNumberFormat="1" applyFont="1" applyBorder="1" applyAlignment="1">
      <alignment horizontal="left" vertical="top"/>
    </xf>
    <xf numFmtId="165" fontId="5" fillId="0" borderId="190" xfId="2" applyNumberFormat="1" applyFont="1" applyBorder="1" applyAlignment="1">
      <alignment horizontal="left" vertical="top"/>
    </xf>
    <xf numFmtId="165" fontId="5" fillId="0" borderId="12" xfId="2" quotePrefix="1" applyNumberFormat="1" applyFont="1" applyBorder="1" applyAlignment="1">
      <alignment horizontal="left" vertical="top"/>
    </xf>
    <xf numFmtId="165" fontId="5" fillId="0" borderId="8" xfId="2" quotePrefix="1" applyNumberFormat="1" applyFont="1" applyBorder="1" applyAlignment="1">
      <alignment horizontal="left" vertical="top"/>
    </xf>
    <xf numFmtId="165" fontId="5" fillId="0" borderId="8" xfId="2" applyNumberFormat="1" applyFont="1" applyBorder="1" applyAlignment="1">
      <alignment horizontal="left" vertical="top"/>
    </xf>
    <xf numFmtId="0" fontId="5" fillId="0" borderId="21" xfId="0" applyFont="1" applyBorder="1" applyAlignment="1">
      <alignment horizontal="right" vertical="top" wrapText="1"/>
    </xf>
    <xf numFmtId="3" fontId="12" fillId="4" borderId="40" xfId="0" applyNumberFormat="1" applyFont="1" applyFill="1" applyBorder="1" applyAlignment="1">
      <alignment horizontal="right" wrapText="1"/>
    </xf>
    <xf numFmtId="0" fontId="5" fillId="0" borderId="8" xfId="0" applyFont="1" applyBorder="1" applyAlignment="1">
      <alignment vertical="top" wrapText="1"/>
    </xf>
    <xf numFmtId="0" fontId="5" fillId="0" borderId="7" xfId="0" applyFont="1" applyBorder="1" applyAlignment="1">
      <alignment horizontal="right" vertical="top" wrapText="1"/>
    </xf>
    <xf numFmtId="165" fontId="5" fillId="0" borderId="11" xfId="2" quotePrefix="1" applyNumberFormat="1" applyFont="1" applyBorder="1" applyAlignment="1">
      <alignment horizontal="left" vertical="top"/>
    </xf>
    <xf numFmtId="165" fontId="5" fillId="0" borderId="0" xfId="2" quotePrefix="1" applyNumberFormat="1" applyFont="1" applyAlignment="1">
      <alignment horizontal="left" vertical="top"/>
    </xf>
    <xf numFmtId="165" fontId="5" fillId="0" borderId="0" xfId="2" applyNumberFormat="1" applyFont="1" applyAlignment="1">
      <alignment horizontal="left" vertical="top"/>
    </xf>
    <xf numFmtId="0" fontId="52" fillId="0" borderId="0" xfId="0" applyFont="1" applyAlignment="1">
      <alignment vertical="top"/>
    </xf>
    <xf numFmtId="0" fontId="5" fillId="0" borderId="0" xfId="0" applyFont="1" applyAlignment="1">
      <alignment horizontal="right" vertical="top" wrapText="1"/>
    </xf>
    <xf numFmtId="165" fontId="12" fillId="0" borderId="0" xfId="2" applyNumberFormat="1" applyFont="1" applyAlignment="1">
      <alignment horizontal="left" vertical="center"/>
    </xf>
    <xf numFmtId="0" fontId="0" fillId="0" borderId="0" xfId="0" applyAlignment="1">
      <alignment vertical="center"/>
    </xf>
    <xf numFmtId="3" fontId="12" fillId="0" borderId="0" xfId="0" applyNumberFormat="1" applyFont="1" applyAlignment="1">
      <alignment vertical="center"/>
    </xf>
    <xf numFmtId="14" fontId="43" fillId="5" borderId="40" xfId="0" applyNumberFormat="1" applyFont="1" applyFill="1" applyBorder="1" applyAlignment="1" applyProtection="1">
      <alignment horizontal="center" vertical="top"/>
      <protection locked="0"/>
    </xf>
    <xf numFmtId="3" fontId="12" fillId="2" borderId="40" xfId="0" applyNumberFormat="1" applyFont="1" applyFill="1" applyBorder="1" applyAlignment="1" applyProtection="1">
      <alignment vertical="top"/>
      <protection locked="0"/>
    </xf>
    <xf numFmtId="3" fontId="5" fillId="5" borderId="22" xfId="0" applyNumberFormat="1" applyFont="1" applyFill="1" applyBorder="1" applyProtection="1">
      <protection locked="0"/>
    </xf>
    <xf numFmtId="3" fontId="5" fillId="5" borderId="17" xfId="0" applyNumberFormat="1" applyFont="1" applyFill="1" applyBorder="1" applyProtection="1">
      <protection locked="0"/>
    </xf>
    <xf numFmtId="0" fontId="5" fillId="4" borderId="11" xfId="2" applyNumberFormat="1" applyFont="1" applyFill="1" applyBorder="1" applyAlignment="1">
      <alignment horizontal="left" vertical="center"/>
    </xf>
    <xf numFmtId="0" fontId="5" fillId="4" borderId="15" xfId="2" quotePrefix="1" applyNumberFormat="1" applyFont="1" applyFill="1" applyBorder="1" applyAlignment="1">
      <alignment horizontal="left" vertical="center"/>
    </xf>
    <xf numFmtId="3" fontId="5" fillId="0" borderId="69" xfId="0" applyNumberFormat="1" applyFont="1" applyBorder="1"/>
    <xf numFmtId="165" fontId="5" fillId="0" borderId="0" xfId="2" quotePrefix="1" applyNumberFormat="1" applyFont="1" applyAlignment="1">
      <alignment horizontal="left" vertical="center"/>
    </xf>
    <xf numFmtId="0" fontId="5" fillId="0" borderId="0" xfId="0" applyFont="1" applyAlignment="1">
      <alignment horizontal="left" vertical="center"/>
    </xf>
    <xf numFmtId="3" fontId="5" fillId="0" borderId="0" xfId="0" applyNumberFormat="1" applyFont="1"/>
    <xf numFmtId="0" fontId="13" fillId="0" borderId="0" xfId="0" applyFont="1"/>
    <xf numFmtId="0" fontId="12" fillId="0" borderId="0" xfId="0" applyFont="1" applyAlignment="1">
      <alignment horizontal="left" wrapText="1"/>
    </xf>
    <xf numFmtId="3" fontId="12" fillId="0" borderId="0" xfId="0" applyNumberFormat="1" applyFont="1"/>
    <xf numFmtId="0" fontId="12" fillId="0" borderId="0" xfId="0" applyFont="1" applyAlignment="1">
      <alignment horizontal="center" wrapText="1"/>
    </xf>
    <xf numFmtId="0" fontId="13" fillId="4" borderId="188" xfId="0" applyFont="1" applyFill="1" applyBorder="1" applyAlignment="1">
      <alignment vertical="center"/>
    </xf>
    <xf numFmtId="0" fontId="67" fillId="4" borderId="188" xfId="0" applyFont="1" applyFill="1" applyBorder="1" applyAlignment="1">
      <alignment horizontal="center" vertical="center" wrapText="1"/>
    </xf>
    <xf numFmtId="3" fontId="13" fillId="4" borderId="40" xfId="0" applyNumberFormat="1" applyFont="1" applyFill="1" applyBorder="1" applyAlignment="1">
      <alignment horizontal="right" vertical="center" wrapText="1"/>
    </xf>
    <xf numFmtId="165" fontId="13" fillId="0" borderId="0" xfId="2" applyNumberFormat="1" applyFont="1" applyAlignment="1">
      <alignment horizontal="left" vertical="center"/>
    </xf>
    <xf numFmtId="165" fontId="5" fillId="0" borderId="168" xfId="2" quotePrefix="1" applyNumberFormat="1" applyFont="1" applyBorder="1" applyAlignment="1">
      <alignment horizontal="left" vertical="top"/>
    </xf>
    <xf numFmtId="165" fontId="5" fillId="0" borderId="54" xfId="2" quotePrefix="1" applyNumberFormat="1" applyFont="1" applyBorder="1" applyAlignment="1">
      <alignment horizontal="left" vertical="top"/>
    </xf>
    <xf numFmtId="165" fontId="5" fillId="0" borderId="54" xfId="2" applyNumberFormat="1" applyFont="1" applyBorder="1" applyAlignment="1">
      <alignment horizontal="left" vertical="top"/>
    </xf>
    <xf numFmtId="0" fontId="5" fillId="0" borderId="52" xfId="0" applyFont="1" applyBorder="1" applyAlignment="1">
      <alignment horizontal="right" vertical="top" wrapText="1"/>
    </xf>
    <xf numFmtId="3" fontId="5" fillId="4" borderId="55" xfId="0" applyNumberFormat="1" applyFont="1" applyFill="1" applyBorder="1" applyAlignment="1">
      <alignment vertical="top"/>
    </xf>
    <xf numFmtId="0" fontId="5" fillId="0" borderId="54" xfId="0" applyFont="1" applyBorder="1" applyAlignment="1">
      <alignment vertical="top" wrapText="1"/>
    </xf>
    <xf numFmtId="165" fontId="12" fillId="0" borderId="92" xfId="2" quotePrefix="1" applyNumberFormat="1" applyFont="1" applyBorder="1" applyAlignment="1">
      <alignment horizontal="left" vertical="top"/>
    </xf>
    <xf numFmtId="165" fontId="12" fillId="0" borderId="2" xfId="2" applyNumberFormat="1" applyFont="1" applyBorder="1" applyAlignment="1">
      <alignment horizontal="left" vertical="top"/>
    </xf>
    <xf numFmtId="165" fontId="5" fillId="0" borderId="2" xfId="2" applyNumberFormat="1" applyFont="1" applyBorder="1" applyAlignment="1">
      <alignment horizontal="left" vertical="top"/>
    </xf>
    <xf numFmtId="0" fontId="5" fillId="0" borderId="2" xfId="0" applyFont="1" applyBorder="1" applyAlignment="1">
      <alignment vertical="top" wrapText="1"/>
    </xf>
    <xf numFmtId="0" fontId="5" fillId="0" borderId="51" xfId="0" applyFont="1" applyBorder="1" applyAlignment="1">
      <alignment horizontal="right" vertical="top" wrapText="1"/>
    </xf>
    <xf numFmtId="0" fontId="12" fillId="4" borderId="12" xfId="0" quotePrefix="1" applyFont="1" applyFill="1" applyBorder="1" applyAlignment="1">
      <alignment horizontal="center" vertical="center"/>
    </xf>
    <xf numFmtId="0" fontId="12" fillId="4" borderId="8" xfId="0" applyFont="1" applyFill="1" applyBorder="1" applyAlignment="1">
      <alignment vertical="center"/>
    </xf>
    <xf numFmtId="0" fontId="67" fillId="4" borderId="8" xfId="0" applyFont="1" applyFill="1" applyBorder="1" applyAlignment="1">
      <alignment horizontal="center" wrapText="1"/>
    </xf>
    <xf numFmtId="3" fontId="12" fillId="4" borderId="6" xfId="0" applyNumberFormat="1" applyFont="1" applyFill="1" applyBorder="1" applyAlignment="1">
      <alignment horizontal="right" wrapText="1"/>
    </xf>
    <xf numFmtId="0" fontId="12" fillId="4" borderId="168" xfId="0" quotePrefix="1" applyFont="1" applyFill="1" applyBorder="1" applyAlignment="1">
      <alignment horizontal="center" vertical="center"/>
    </xf>
    <xf numFmtId="0" fontId="12" fillId="4" borderId="54" xfId="0" applyFont="1" applyFill="1" applyBorder="1" applyAlignment="1">
      <alignment vertical="center"/>
    </xf>
    <xf numFmtId="0" fontId="67" fillId="4" borderId="54" xfId="0" applyFont="1" applyFill="1" applyBorder="1" applyAlignment="1">
      <alignment horizontal="center" wrapText="1"/>
    </xf>
    <xf numFmtId="3" fontId="12" fillId="4" borderId="55" xfId="0" applyNumberFormat="1" applyFont="1" applyFill="1" applyBorder="1" applyAlignment="1">
      <alignment horizontal="right" wrapText="1"/>
    </xf>
    <xf numFmtId="0" fontId="0" fillId="0" borderId="20" xfId="0" applyBorder="1"/>
    <xf numFmtId="0" fontId="5" fillId="3" borderId="20" xfId="0" applyFont="1" applyFill="1" applyBorder="1" applyAlignment="1">
      <alignment horizontal="center" wrapText="1"/>
    </xf>
    <xf numFmtId="0" fontId="44" fillId="0" borderId="20" xfId="0" applyFont="1" applyBorder="1"/>
    <xf numFmtId="0" fontId="15" fillId="0" borderId="0" xfId="0" applyFont="1" applyAlignment="1">
      <alignment horizontal="left"/>
    </xf>
    <xf numFmtId="0" fontId="74" fillId="0" borderId="0" xfId="0" applyFont="1"/>
    <xf numFmtId="14" fontId="5" fillId="0" borderId="0" xfId="0" applyNumberFormat="1" applyFont="1"/>
    <xf numFmtId="14" fontId="5" fillId="2" borderId="68" xfId="0" applyNumberFormat="1" applyFont="1" applyFill="1" applyBorder="1" applyAlignment="1">
      <alignment horizontal="center"/>
    </xf>
    <xf numFmtId="14" fontId="5" fillId="0" borderId="20" xfId="0" applyNumberFormat="1" applyFont="1" applyBorder="1" applyAlignment="1">
      <alignment horizontal="center"/>
    </xf>
    <xf numFmtId="3" fontId="5" fillId="4" borderId="14" xfId="0" applyNumberFormat="1" applyFont="1" applyFill="1" applyBorder="1" applyAlignment="1">
      <alignment vertical="top"/>
    </xf>
    <xf numFmtId="0" fontId="5" fillId="0" borderId="0" xfId="0" quotePrefix="1" applyFont="1" applyAlignment="1">
      <alignment horizontal="left" vertical="top"/>
    </xf>
    <xf numFmtId="0" fontId="5" fillId="0" borderId="0" xfId="0" applyFont="1" applyAlignment="1">
      <alignment horizontal="left" vertical="top"/>
    </xf>
    <xf numFmtId="3" fontId="12" fillId="2" borderId="43" xfId="0" applyNumberFormat="1" applyFont="1" applyFill="1" applyBorder="1" applyAlignment="1">
      <alignment vertical="top"/>
    </xf>
    <xf numFmtId="3" fontId="12" fillId="2" borderId="34" xfId="0" applyNumberFormat="1" applyFont="1" applyFill="1" applyBorder="1" applyAlignment="1">
      <alignment vertical="top"/>
    </xf>
    <xf numFmtId="3" fontId="12" fillId="2" borderId="7" xfId="0" applyNumberFormat="1" applyFont="1" applyFill="1" applyBorder="1" applyAlignment="1">
      <alignment horizontal="right" vertical="top" wrapText="1"/>
    </xf>
    <xf numFmtId="3" fontId="5" fillId="2" borderId="43" xfId="0" applyNumberFormat="1" applyFont="1" applyFill="1" applyBorder="1" applyAlignment="1">
      <alignment vertical="top"/>
    </xf>
    <xf numFmtId="3" fontId="5" fillId="2" borderId="34" xfId="0" applyNumberFormat="1" applyFont="1" applyFill="1" applyBorder="1" applyAlignment="1">
      <alignment vertical="top"/>
    </xf>
    <xf numFmtId="3" fontId="5" fillId="2" borderId="7" xfId="0" applyNumberFormat="1" applyFont="1" applyFill="1" applyBorder="1" applyAlignment="1">
      <alignment vertical="top"/>
    </xf>
    <xf numFmtId="165" fontId="12" fillId="4" borderId="134" xfId="2" applyNumberFormat="1" applyFont="1" applyFill="1" applyBorder="1" applyAlignment="1">
      <alignment horizontal="left" vertical="top"/>
    </xf>
    <xf numFmtId="0" fontId="5" fillId="0" borderId="0" xfId="0" applyFont="1" applyAlignment="1">
      <alignment horizontal="center" vertical="top"/>
    </xf>
    <xf numFmtId="165" fontId="7" fillId="0" borderId="0" xfId="2" quotePrefix="1" applyNumberFormat="1" applyFont="1" applyAlignment="1">
      <alignment horizontal="left" vertical="center"/>
    </xf>
    <xf numFmtId="0" fontId="8" fillId="0" borderId="0" xfId="0" applyFont="1"/>
    <xf numFmtId="165" fontId="12" fillId="4" borderId="6" xfId="2" applyNumberFormat="1" applyFont="1" applyFill="1" applyBorder="1" applyAlignment="1">
      <alignment horizontal="center"/>
    </xf>
    <xf numFmtId="14" fontId="5" fillId="4" borderId="22" xfId="0" applyNumberFormat="1" applyFont="1" applyFill="1" applyBorder="1" applyAlignment="1">
      <alignment horizontal="center"/>
    </xf>
    <xf numFmtId="9" fontId="29" fillId="0" borderId="0" xfId="9" applyFont="1" applyAlignment="1">
      <alignment horizontal="center" vertical="center"/>
    </xf>
    <xf numFmtId="43" fontId="29" fillId="0" borderId="0" xfId="2" applyFont="1" applyAlignment="1">
      <alignment horizontal="right" vertical="center"/>
    </xf>
    <xf numFmtId="43" fontId="29" fillId="4" borderId="17" xfId="2" applyFont="1" applyFill="1" applyBorder="1" applyAlignment="1">
      <alignment horizontal="right" vertical="center"/>
    </xf>
    <xf numFmtId="165" fontId="68" fillId="4" borderId="62" xfId="2" applyNumberFormat="1" applyFont="1" applyFill="1" applyBorder="1" applyAlignment="1">
      <alignment horizontal="center" wrapText="1"/>
    </xf>
    <xf numFmtId="165" fontId="12" fillId="4" borderId="22" xfId="2" applyNumberFormat="1" applyFont="1" applyFill="1" applyBorder="1" applyAlignment="1">
      <alignment horizontal="center"/>
    </xf>
    <xf numFmtId="0" fontId="12" fillId="4" borderId="65" xfId="0" applyFont="1" applyFill="1" applyBorder="1" applyAlignment="1">
      <alignment horizontal="left" vertical="center"/>
    </xf>
    <xf numFmtId="0" fontId="5" fillId="3" borderId="16" xfId="0" applyFont="1" applyFill="1" applyBorder="1" applyAlignment="1">
      <alignment vertical="center"/>
    </xf>
    <xf numFmtId="3" fontId="5" fillId="2" borderId="191" xfId="0" applyNumberFormat="1" applyFont="1" applyFill="1" applyBorder="1" applyAlignment="1" applyProtection="1">
      <alignment vertical="center"/>
      <protection locked="0"/>
    </xf>
    <xf numFmtId="3" fontId="12" fillId="4" borderId="40" xfId="0" applyNumberFormat="1" applyFont="1" applyFill="1" applyBorder="1"/>
    <xf numFmtId="165" fontId="12" fillId="4" borderId="40" xfId="2" applyNumberFormat="1" applyFont="1" applyFill="1" applyBorder="1" applyAlignment="1">
      <alignment vertical="center"/>
    </xf>
    <xf numFmtId="0" fontId="5" fillId="0" borderId="69" xfId="0" applyFont="1" applyBorder="1"/>
    <xf numFmtId="165" fontId="12" fillId="4" borderId="98" xfId="2" applyNumberFormat="1" applyFont="1" applyFill="1" applyBorder="1" applyAlignment="1">
      <alignment horizontal="left" vertical="center"/>
    </xf>
    <xf numFmtId="0" fontId="4" fillId="3" borderId="0" xfId="0" applyFont="1" applyFill="1" applyAlignment="1">
      <alignment vertical="center"/>
    </xf>
    <xf numFmtId="0" fontId="52" fillId="3" borderId="0" xfId="0" applyFont="1" applyFill="1" applyAlignment="1">
      <alignment vertical="center"/>
    </xf>
    <xf numFmtId="0" fontId="52" fillId="0" borderId="0" xfId="0" applyFont="1" applyAlignment="1">
      <alignment vertical="center"/>
    </xf>
    <xf numFmtId="3" fontId="5" fillId="0" borderId="0" xfId="0" applyNumberFormat="1" applyFont="1" applyAlignment="1">
      <alignment horizontal="left" vertical="center"/>
    </xf>
    <xf numFmtId="0" fontId="67" fillId="3" borderId="0" xfId="0" applyFont="1" applyFill="1"/>
    <xf numFmtId="0" fontId="67" fillId="0" borderId="0" xfId="0" applyFont="1"/>
    <xf numFmtId="3" fontId="67" fillId="0" borderId="0" xfId="0" applyNumberFormat="1" applyFont="1" applyAlignment="1">
      <alignment horizontal="left" vertical="center"/>
    </xf>
    <xf numFmtId="0" fontId="88" fillId="3" borderId="0" xfId="0" applyFont="1" applyFill="1" applyAlignment="1">
      <alignment vertical="center"/>
    </xf>
    <xf numFmtId="0" fontId="88" fillId="0" borderId="0" xfId="0" applyFont="1" applyAlignment="1">
      <alignment vertical="center"/>
    </xf>
    <xf numFmtId="0" fontId="19" fillId="0" borderId="0" xfId="0" applyFont="1"/>
    <xf numFmtId="0" fontId="4" fillId="0" borderId="0" xfId="0" applyFont="1" applyAlignment="1">
      <alignment vertical="center"/>
    </xf>
    <xf numFmtId="0" fontId="5" fillId="0" borderId="0" xfId="23" applyFont="1"/>
    <xf numFmtId="0" fontId="97" fillId="3" borderId="0" xfId="0" applyFont="1" applyFill="1" applyAlignment="1">
      <alignment horizontal="center"/>
    </xf>
    <xf numFmtId="165" fontId="5" fillId="4" borderId="66" xfId="2" applyNumberFormat="1" applyFont="1" applyFill="1" applyBorder="1" applyAlignment="1">
      <alignment horizontal="center" wrapText="1"/>
    </xf>
    <xf numFmtId="165" fontId="5" fillId="4" borderId="192" xfId="2" applyNumberFormat="1" applyFont="1" applyFill="1" applyBorder="1" applyAlignment="1">
      <alignment horizontal="center" wrapText="1"/>
    </xf>
    <xf numFmtId="165" fontId="5" fillId="4" borderId="90" xfId="2" applyNumberFormat="1" applyFont="1" applyFill="1" applyBorder="1" applyAlignment="1">
      <alignment horizontal="center" wrapText="1"/>
    </xf>
    <xf numFmtId="165" fontId="5" fillId="4" borderId="56" xfId="2" applyNumberFormat="1" applyFont="1" applyFill="1" applyBorder="1" applyAlignment="1">
      <alignment horizontal="center" wrapText="1"/>
    </xf>
    <xf numFmtId="3" fontId="5" fillId="4" borderId="17" xfId="0" applyNumberFormat="1" applyFont="1" applyFill="1" applyBorder="1" applyAlignment="1">
      <alignment vertical="center"/>
    </xf>
    <xf numFmtId="0" fontId="5" fillId="0" borderId="0" xfId="0" applyFont="1" applyAlignment="1">
      <alignment horizontal="left" vertical="top" wrapText="1"/>
    </xf>
    <xf numFmtId="3" fontId="12" fillId="4" borderId="40" xfId="0" applyNumberFormat="1" applyFont="1" applyFill="1" applyBorder="1" applyAlignment="1">
      <alignment vertical="center"/>
    </xf>
    <xf numFmtId="3" fontId="67" fillId="0" borderId="0" xfId="0" applyNumberFormat="1" applyFont="1"/>
    <xf numFmtId="165" fontId="98" fillId="4" borderId="33" xfId="2" quotePrefix="1" applyNumberFormat="1" applyFont="1" applyFill="1" applyBorder="1" applyAlignment="1">
      <alignment horizontal="left" vertical="center"/>
    </xf>
    <xf numFmtId="165" fontId="98" fillId="4" borderId="193" xfId="2" quotePrefix="1" applyNumberFormat="1" applyFont="1" applyFill="1" applyBorder="1" applyAlignment="1">
      <alignment horizontal="left" vertical="center"/>
    </xf>
    <xf numFmtId="3" fontId="68" fillId="4" borderId="19" xfId="0" applyNumberFormat="1" applyFont="1" applyFill="1" applyBorder="1" applyAlignment="1">
      <alignment horizontal="right" vertical="top" wrapText="1"/>
    </xf>
    <xf numFmtId="0" fontId="34" fillId="0" borderId="0" xfId="0" applyFont="1"/>
    <xf numFmtId="3" fontId="34" fillId="4" borderId="19" xfId="0" applyNumberFormat="1" applyFont="1" applyFill="1" applyBorder="1" applyAlignment="1">
      <alignment vertical="top"/>
    </xf>
    <xf numFmtId="0" fontId="76" fillId="3" borderId="0" xfId="0" applyFont="1" applyFill="1" applyAlignment="1">
      <alignment vertical="center" wrapText="1"/>
    </xf>
    <xf numFmtId="165" fontId="12" fillId="4" borderId="44" xfId="2" applyNumberFormat="1" applyFont="1" applyFill="1" applyBorder="1" applyAlignment="1">
      <alignment horizontal="right" vertical="center"/>
    </xf>
    <xf numFmtId="3" fontId="5" fillId="5" borderId="68" xfId="0" applyNumberFormat="1" applyFont="1" applyFill="1" applyBorder="1" applyProtection="1">
      <protection locked="0"/>
    </xf>
    <xf numFmtId="0" fontId="29" fillId="4" borderId="44" xfId="2" applyNumberFormat="1" applyFont="1" applyFill="1" applyBorder="1" applyAlignment="1">
      <alignment horizontal="right" vertical="center"/>
    </xf>
    <xf numFmtId="0" fontId="0" fillId="3" borderId="111" xfId="0" applyFill="1" applyBorder="1"/>
    <xf numFmtId="0" fontId="22" fillId="3" borderId="20" xfId="0" applyFont="1" applyFill="1" applyBorder="1"/>
    <xf numFmtId="0" fontId="0" fillId="3" borderId="194" xfId="0" applyFill="1" applyBorder="1"/>
    <xf numFmtId="14" fontId="12" fillId="3" borderId="0" xfId="0" applyNumberFormat="1" applyFont="1" applyFill="1" applyAlignment="1">
      <alignment horizontal="left"/>
    </xf>
    <xf numFmtId="14" fontId="5" fillId="0" borderId="195" xfId="0" applyNumberFormat="1" applyFont="1" applyBorder="1"/>
    <xf numFmtId="0" fontId="12" fillId="4" borderId="6" xfId="0" applyFont="1" applyFill="1" applyBorder="1"/>
    <xf numFmtId="0" fontId="44" fillId="3" borderId="0" xfId="0" applyFont="1" applyFill="1" applyAlignment="1">
      <alignment horizontal="right" vertical="top"/>
    </xf>
    <xf numFmtId="14" fontId="5" fillId="0" borderId="10" xfId="0" applyNumberFormat="1" applyFont="1" applyBorder="1" applyAlignment="1">
      <alignment horizontal="center"/>
    </xf>
    <xf numFmtId="0" fontId="22" fillId="0" borderId="0" xfId="0" applyFont="1" applyAlignment="1">
      <alignment horizontal="left" vertical="top"/>
    </xf>
    <xf numFmtId="0" fontId="22" fillId="3" borderId="0" xfId="0" quotePrefix="1" applyFont="1" applyFill="1"/>
    <xf numFmtId="0" fontId="95" fillId="3" borderId="0" xfId="0" applyFont="1" applyFill="1" applyAlignment="1">
      <alignment vertical="top" wrapText="1"/>
    </xf>
    <xf numFmtId="3" fontId="5" fillId="4" borderId="49" xfId="0" applyNumberFormat="1" applyFont="1" applyFill="1" applyBorder="1"/>
    <xf numFmtId="3" fontId="5" fillId="4" borderId="68" xfId="0" applyNumberFormat="1" applyFont="1" applyFill="1" applyBorder="1"/>
    <xf numFmtId="0" fontId="87" fillId="3" borderId="0" xfId="0" applyFont="1" applyFill="1"/>
    <xf numFmtId="0" fontId="44" fillId="0" borderId="0" xfId="0" applyFont="1"/>
    <xf numFmtId="14" fontId="5" fillId="4" borderId="6" xfId="0" applyNumberFormat="1" applyFont="1" applyFill="1" applyBorder="1"/>
    <xf numFmtId="3" fontId="5" fillId="0" borderId="0" xfId="0" applyNumberFormat="1" applyFont="1" applyAlignment="1">
      <alignment horizontal="left" vertical="top"/>
    </xf>
    <xf numFmtId="3" fontId="5" fillId="0" borderId="0" xfId="0" applyNumberFormat="1" applyFont="1" applyAlignment="1">
      <alignment horizontal="left"/>
    </xf>
    <xf numFmtId="3" fontId="5" fillId="2" borderId="1" xfId="0" applyNumberFormat="1" applyFont="1" applyFill="1" applyBorder="1"/>
    <xf numFmtId="14" fontId="43" fillId="5" borderId="40" xfId="0" applyNumberFormat="1" applyFont="1" applyFill="1" applyBorder="1" applyAlignment="1" applyProtection="1">
      <alignment horizontal="center" vertical="center"/>
      <protection locked="0"/>
    </xf>
    <xf numFmtId="0" fontId="12" fillId="0" borderId="54" xfId="0" applyFont="1" applyBorder="1"/>
    <xf numFmtId="0" fontId="0" fillId="0" borderId="54" xfId="0" applyBorder="1"/>
    <xf numFmtId="0" fontId="0" fillId="0" borderId="66" xfId="0" applyBorder="1"/>
    <xf numFmtId="0" fontId="37" fillId="0" borderId="0" xfId="0" applyFont="1"/>
    <xf numFmtId="0" fontId="64" fillId="0" borderId="0" xfId="0" applyFont="1"/>
    <xf numFmtId="0" fontId="100" fillId="0" borderId="0" xfId="0" applyFont="1"/>
    <xf numFmtId="0" fontId="101" fillId="0" borderId="0" xfId="0" applyFont="1"/>
    <xf numFmtId="0" fontId="37" fillId="0" borderId="53" xfId="0" applyFont="1" applyBorder="1"/>
    <xf numFmtId="0" fontId="64" fillId="0" borderId="54" xfId="0" applyFont="1" applyBorder="1"/>
    <xf numFmtId="0" fontId="37" fillId="6" borderId="54" xfId="0" applyFont="1" applyFill="1" applyBorder="1"/>
    <xf numFmtId="0" fontId="64" fillId="6" borderId="54" xfId="0" applyFont="1" applyFill="1" applyBorder="1"/>
    <xf numFmtId="0" fontId="64" fillId="0" borderId="52" xfId="0" applyFont="1" applyBorder="1"/>
    <xf numFmtId="0" fontId="64" fillId="6" borderId="0" xfId="0" applyFont="1" applyFill="1"/>
    <xf numFmtId="171" fontId="101" fillId="0" borderId="0" xfId="0" applyNumberFormat="1" applyFont="1"/>
    <xf numFmtId="0" fontId="64" fillId="6" borderId="66" xfId="0" applyFont="1" applyFill="1" applyBorder="1"/>
    <xf numFmtId="0" fontId="7" fillId="0" borderId="0" xfId="0" applyFont="1"/>
    <xf numFmtId="0" fontId="64" fillId="0" borderId="176" xfId="0" applyFont="1" applyBorder="1"/>
    <xf numFmtId="171" fontId="64" fillId="6" borderId="0" xfId="0" applyNumberFormat="1" applyFont="1" applyFill="1"/>
    <xf numFmtId="0" fontId="64" fillId="0" borderId="66" xfId="0" applyFont="1" applyBorder="1"/>
    <xf numFmtId="0" fontId="64" fillId="0" borderId="0" xfId="0" applyFont="1" applyAlignment="1">
      <alignment horizontal="right"/>
    </xf>
    <xf numFmtId="0" fontId="64" fillId="0" borderId="6" xfId="0" applyFont="1" applyBorder="1"/>
    <xf numFmtId="0" fontId="7" fillId="0" borderId="0" xfId="0" applyFont="1" applyAlignment="1">
      <alignment horizontal="right"/>
    </xf>
    <xf numFmtId="0" fontId="7" fillId="0" borderId="66" xfId="0" applyFont="1" applyBorder="1"/>
    <xf numFmtId="0" fontId="37" fillId="0" borderId="66" xfId="0" applyFont="1" applyBorder="1"/>
    <xf numFmtId="0" fontId="37" fillId="8" borderId="0" xfId="0" applyFont="1" applyFill="1"/>
    <xf numFmtId="0" fontId="64" fillId="0" borderId="2" xfId="0" applyFont="1" applyBorder="1"/>
    <xf numFmtId="0" fontId="64" fillId="0" borderId="51" xfId="0" applyFont="1" applyBorder="1"/>
    <xf numFmtId="0" fontId="7" fillId="0" borderId="76" xfId="0" applyFont="1" applyBorder="1"/>
    <xf numFmtId="0" fontId="7" fillId="0" borderId="2" xfId="0" applyFont="1" applyBorder="1"/>
    <xf numFmtId="0" fontId="100" fillId="0" borderId="53" xfId="0" applyFont="1" applyBorder="1"/>
    <xf numFmtId="0" fontId="37" fillId="0" borderId="54" xfId="0" applyFont="1" applyBorder="1"/>
    <xf numFmtId="0" fontId="101" fillId="0" borderId="0" xfId="0" applyFont="1" applyAlignment="1">
      <alignment vertical="top"/>
    </xf>
    <xf numFmtId="0" fontId="66" fillId="0" borderId="54" xfId="0" applyFont="1" applyBorder="1"/>
    <xf numFmtId="0" fontId="66" fillId="0" borderId="66" xfId="0" applyFont="1" applyBorder="1"/>
    <xf numFmtId="0" fontId="64" fillId="0" borderId="76" xfId="0" applyFont="1" applyBorder="1"/>
    <xf numFmtId="0" fontId="101" fillId="0" borderId="2" xfId="0" applyFont="1" applyBorder="1" applyAlignment="1">
      <alignment vertical="top"/>
    </xf>
    <xf numFmtId="0" fontId="99" fillId="0" borderId="0" xfId="0" applyFont="1"/>
    <xf numFmtId="0" fontId="64" fillId="0" borderId="20" xfId="0" applyFont="1" applyBorder="1"/>
    <xf numFmtId="0" fontId="7" fillId="0" borderId="20" xfId="0" applyFont="1" applyBorder="1"/>
    <xf numFmtId="0" fontId="37" fillId="6" borderId="0" xfId="0" applyFont="1" applyFill="1"/>
    <xf numFmtId="0" fontId="64" fillId="0" borderId="69" xfId="0" applyFont="1" applyBorder="1"/>
    <xf numFmtId="0" fontId="37" fillId="0" borderId="69" xfId="0" applyFont="1" applyBorder="1"/>
    <xf numFmtId="0" fontId="64" fillId="0" borderId="78" xfId="0" applyFont="1" applyBorder="1"/>
    <xf numFmtId="0" fontId="64" fillId="0" borderId="70" xfId="0" applyFont="1" applyBorder="1"/>
    <xf numFmtId="0" fontId="64" fillId="0" borderId="71" xfId="0" applyFont="1" applyBorder="1"/>
    <xf numFmtId="171" fontId="64" fillId="0" borderId="0" xfId="0" applyNumberFormat="1" applyFont="1" applyAlignment="1">
      <alignment horizontal="right"/>
    </xf>
    <xf numFmtId="3" fontId="64" fillId="6" borderId="0" xfId="0" applyNumberFormat="1" applyFont="1" applyFill="1"/>
    <xf numFmtId="3" fontId="66" fillId="0" borderId="0" xfId="0" applyNumberFormat="1" applyFont="1"/>
    <xf numFmtId="171" fontId="7" fillId="0" borderId="0" xfId="0" applyNumberFormat="1" applyFont="1" applyAlignment="1">
      <alignment horizontal="right"/>
    </xf>
    <xf numFmtId="171" fontId="23" fillId="0" borderId="0" xfId="0" applyNumberFormat="1" applyFont="1" applyAlignment="1">
      <alignment horizontal="right"/>
    </xf>
    <xf numFmtId="0" fontId="64" fillId="9" borderId="0" xfId="0" applyFont="1" applyFill="1"/>
    <xf numFmtId="171" fontId="66" fillId="0" borderId="0" xfId="0" applyNumberFormat="1" applyFont="1" applyAlignment="1">
      <alignment horizontal="right"/>
    </xf>
    <xf numFmtId="2" fontId="7" fillId="0" borderId="0" xfId="0" applyNumberFormat="1" applyFont="1" applyAlignment="1">
      <alignment horizontal="right"/>
    </xf>
    <xf numFmtId="2" fontId="23" fillId="0" borderId="0" xfId="0" applyNumberFormat="1" applyFont="1" applyAlignment="1">
      <alignment horizontal="right"/>
    </xf>
    <xf numFmtId="2" fontId="64" fillId="0" borderId="0" xfId="0" applyNumberFormat="1" applyFont="1" applyAlignment="1">
      <alignment horizontal="right"/>
    </xf>
    <xf numFmtId="2" fontId="66" fillId="0" borderId="0" xfId="0" applyNumberFormat="1" applyFont="1" applyAlignment="1">
      <alignment horizontal="right"/>
    </xf>
    <xf numFmtId="0" fontId="64" fillId="0" borderId="111" xfId="0" applyFont="1" applyBorder="1"/>
    <xf numFmtId="0" fontId="64" fillId="0" borderId="194" xfId="0" applyFont="1" applyBorder="1"/>
    <xf numFmtId="0" fontId="101" fillId="0" borderId="2" xfId="0" applyFont="1" applyBorder="1"/>
    <xf numFmtId="0" fontId="102" fillId="0" borderId="0" xfId="0" applyFont="1"/>
    <xf numFmtId="0" fontId="103" fillId="0" borderId="54" xfId="0" applyFont="1" applyBorder="1"/>
    <xf numFmtId="0" fontId="103" fillId="6" borderId="66" xfId="0" applyFont="1" applyFill="1" applyBorder="1"/>
    <xf numFmtId="0" fontId="104" fillId="0" borderId="0" xfId="0" applyFont="1"/>
    <xf numFmtId="0" fontId="103" fillId="0" borderId="0" xfId="0" applyFont="1"/>
    <xf numFmtId="0" fontId="103" fillId="0" borderId="66" xfId="0" applyFont="1" applyBorder="1"/>
    <xf numFmtId="0" fontId="64" fillId="10" borderId="0" xfId="0" applyFont="1" applyFill="1"/>
    <xf numFmtId="0" fontId="64" fillId="11" borderId="0" xfId="0" applyFont="1" applyFill="1"/>
    <xf numFmtId="17" fontId="64" fillId="0" borderId="0" xfId="0" applyNumberFormat="1" applyFont="1"/>
    <xf numFmtId="0" fontId="7" fillId="11" borderId="0" xfId="0" applyFont="1" applyFill="1"/>
    <xf numFmtId="3" fontId="64" fillId="0" borderId="0" xfId="0" applyNumberFormat="1" applyFont="1"/>
    <xf numFmtId="3" fontId="64" fillId="0" borderId="176" xfId="0" applyNumberFormat="1" applyFont="1" applyBorder="1"/>
    <xf numFmtId="3" fontId="64" fillId="0" borderId="2" xfId="0" applyNumberFormat="1" applyFont="1" applyBorder="1"/>
    <xf numFmtId="0" fontId="5" fillId="4" borderId="196" xfId="0" applyFont="1" applyFill="1" applyBorder="1" applyAlignment="1">
      <alignment horizontal="left" vertical="top" wrapText="1"/>
    </xf>
    <xf numFmtId="4" fontId="12" fillId="4" borderId="4" xfId="2" applyNumberFormat="1" applyFont="1" applyFill="1" applyBorder="1" applyAlignment="1">
      <alignment horizontal="right" vertical="center"/>
    </xf>
    <xf numFmtId="0" fontId="60" fillId="0" borderId="20" xfId="0" applyFont="1" applyBorder="1" applyAlignment="1">
      <alignment vertical="center"/>
    </xf>
    <xf numFmtId="0" fontId="5" fillId="4" borderId="39" xfId="0" applyFont="1" applyFill="1" applyBorder="1" applyAlignment="1">
      <alignment vertical="center"/>
    </xf>
    <xf numFmtId="3" fontId="5" fillId="2" borderId="40" xfId="0" applyNumberFormat="1" applyFont="1" applyFill="1" applyBorder="1" applyAlignment="1" applyProtection="1">
      <alignment vertical="center"/>
      <protection locked="0"/>
    </xf>
    <xf numFmtId="3" fontId="5" fillId="4" borderId="188" xfId="0" applyNumberFormat="1" applyFont="1" applyFill="1" applyBorder="1" applyAlignment="1">
      <alignment vertical="center"/>
    </xf>
    <xf numFmtId="3" fontId="5" fillId="4" borderId="40" xfId="0" applyNumberFormat="1" applyFont="1" applyFill="1" applyBorder="1" applyAlignment="1">
      <alignment vertical="center"/>
    </xf>
    <xf numFmtId="174" fontId="47" fillId="4" borderId="40" xfId="2" applyNumberFormat="1" applyFont="1" applyFill="1" applyBorder="1" applyAlignment="1">
      <alignment horizontal="right" vertical="center"/>
    </xf>
    <xf numFmtId="4" fontId="5" fillId="3" borderId="0" xfId="0" applyNumberFormat="1" applyFont="1" applyFill="1" applyAlignment="1">
      <alignment horizontal="center" vertical="center"/>
    </xf>
    <xf numFmtId="0" fontId="43" fillId="0" borderId="0" xfId="0" applyFont="1" applyAlignment="1">
      <alignment vertical="center"/>
    </xf>
    <xf numFmtId="165" fontId="7" fillId="0" borderId="0" xfId="2" quotePrefix="1" applyNumberFormat="1" applyFont="1" applyAlignment="1">
      <alignment horizontal="left"/>
    </xf>
    <xf numFmtId="3" fontId="12" fillId="4" borderId="17" xfId="0" applyNumberFormat="1" applyFont="1" applyFill="1" applyBorder="1" applyAlignment="1">
      <alignment vertical="center"/>
    </xf>
    <xf numFmtId="0" fontId="105" fillId="0" borderId="0" xfId="0" applyFont="1"/>
    <xf numFmtId="0" fontId="5" fillId="0" borderId="0" xfId="0" applyFont="1" applyAlignment="1">
      <alignment vertical="top" wrapText="1"/>
    </xf>
    <xf numFmtId="0" fontId="11" fillId="5" borderId="198" xfId="1" applyFont="1" applyFill="1" applyBorder="1" applyAlignment="1">
      <protection locked="0"/>
    </xf>
    <xf numFmtId="17" fontId="64" fillId="11" borderId="0" xfId="0" applyNumberFormat="1" applyFont="1" applyFill="1"/>
    <xf numFmtId="174" fontId="5" fillId="2" borderId="40" xfId="2" applyNumberFormat="1" applyFont="1" applyFill="1" applyBorder="1" applyAlignment="1" applyProtection="1">
      <alignment horizontal="right" vertical="center"/>
      <protection locked="0"/>
    </xf>
    <xf numFmtId="0" fontId="36" fillId="4" borderId="103" xfId="0" applyFont="1" applyFill="1" applyBorder="1" applyAlignment="1">
      <alignment horizontal="left" vertical="top" wrapText="1"/>
    </xf>
    <xf numFmtId="0" fontId="78" fillId="3" borderId="0" xfId="0" applyFont="1" applyFill="1"/>
    <xf numFmtId="0" fontId="54" fillId="3" borderId="0" xfId="0" applyFont="1" applyFill="1" applyAlignment="1">
      <alignment vertical="center"/>
    </xf>
    <xf numFmtId="0" fontId="78" fillId="3" borderId="0" xfId="0" applyFont="1" applyFill="1" applyAlignment="1">
      <alignment horizontal="center"/>
    </xf>
    <xf numFmtId="165" fontId="5" fillId="4" borderId="7" xfId="0" applyNumberFormat="1" applyFont="1" applyFill="1" applyBorder="1"/>
    <xf numFmtId="165" fontId="12" fillId="4" borderId="67" xfId="0" applyNumberFormat="1" applyFont="1" applyFill="1" applyBorder="1"/>
    <xf numFmtId="0" fontId="30" fillId="0" borderId="0" xfId="0" applyFont="1" applyAlignment="1">
      <alignment vertical="center"/>
    </xf>
    <xf numFmtId="165" fontId="15" fillId="0" borderId="0" xfId="2" applyNumberFormat="1" applyFont="1" applyAlignment="1">
      <alignment horizontal="left" vertical="center" wrapText="1"/>
    </xf>
    <xf numFmtId="0" fontId="46" fillId="0" borderId="0" xfId="0" applyFont="1" applyAlignment="1">
      <alignment vertical="center"/>
    </xf>
    <xf numFmtId="0" fontId="63" fillId="0" borderId="0" xfId="0" applyFont="1" applyAlignment="1">
      <alignment vertical="top"/>
    </xf>
    <xf numFmtId="165" fontId="53" fillId="0" borderId="0" xfId="0" applyNumberFormat="1" applyFont="1" applyAlignment="1">
      <alignment vertical="center"/>
    </xf>
    <xf numFmtId="0" fontId="31" fillId="0" borderId="0" xfId="0" applyFont="1"/>
    <xf numFmtId="0" fontId="106" fillId="0" borderId="0" xfId="0" applyFont="1"/>
    <xf numFmtId="0" fontId="107" fillId="4" borderId="199" xfId="0" applyFont="1" applyFill="1" applyBorder="1" applyAlignment="1">
      <alignment horizontal="left" vertical="top" wrapText="1"/>
    </xf>
    <xf numFmtId="0" fontId="5" fillId="5" borderId="200" xfId="0" applyFont="1" applyFill="1" applyBorder="1" applyAlignment="1" applyProtection="1">
      <alignment vertical="center"/>
      <protection locked="0"/>
    </xf>
    <xf numFmtId="165" fontId="26" fillId="4" borderId="201" xfId="2" applyNumberFormat="1" applyFont="1" applyFill="1" applyBorder="1" applyAlignment="1">
      <alignment vertical="center"/>
    </xf>
    <xf numFmtId="0" fontId="108" fillId="3" borderId="0" xfId="0" applyFont="1" applyFill="1" applyAlignment="1">
      <alignment vertical="center"/>
    </xf>
    <xf numFmtId="0" fontId="38" fillId="3" borderId="0" xfId="0" applyFont="1" applyFill="1" applyAlignment="1">
      <alignment horizontal="left" vertical="center"/>
    </xf>
    <xf numFmtId="0" fontId="54" fillId="3" borderId="0" xfId="0" quotePrefix="1" applyFont="1" applyFill="1" applyAlignment="1">
      <alignment vertical="center"/>
    </xf>
    <xf numFmtId="0" fontId="109" fillId="0" borderId="0" xfId="0" applyFont="1"/>
    <xf numFmtId="0" fontId="5" fillId="3" borderId="19" xfId="0" applyFont="1" applyFill="1" applyBorder="1" applyAlignment="1">
      <alignment vertical="center"/>
    </xf>
    <xf numFmtId="0" fontId="5" fillId="3" borderId="7" xfId="0" applyFont="1" applyFill="1" applyBorder="1" applyAlignment="1">
      <alignment vertical="center"/>
    </xf>
    <xf numFmtId="0" fontId="14" fillId="0" borderId="0" xfId="0" applyFont="1"/>
    <xf numFmtId="0" fontId="5" fillId="2" borderId="4" xfId="0" applyFont="1" applyFill="1" applyBorder="1" applyAlignment="1" applyProtection="1">
      <alignment horizontal="left" vertical="center"/>
      <protection locked="0"/>
    </xf>
    <xf numFmtId="0" fontId="43" fillId="2" borderId="0" xfId="0" applyFont="1" applyFill="1" applyProtection="1">
      <protection locked="0"/>
    </xf>
    <xf numFmtId="0" fontId="69" fillId="0" borderId="0" xfId="0" applyFont="1"/>
    <xf numFmtId="0" fontId="64" fillId="12" borderId="0" xfId="0" applyFont="1" applyFill="1"/>
    <xf numFmtId="0" fontId="7" fillId="12" borderId="0" xfId="0" applyFont="1" applyFill="1"/>
    <xf numFmtId="0" fontId="82" fillId="0" borderId="0" xfId="0" applyFont="1"/>
    <xf numFmtId="3" fontId="12" fillId="4" borderId="1" xfId="2" applyNumberFormat="1" applyFont="1" applyFill="1" applyBorder="1" applyAlignment="1">
      <alignment horizontal="right" vertical="center"/>
    </xf>
    <xf numFmtId="3" fontId="5" fillId="5" borderId="1" xfId="0" applyNumberFormat="1" applyFont="1" applyFill="1" applyBorder="1" applyAlignment="1" applyProtection="1">
      <alignment horizontal="right" vertical="center"/>
      <protection locked="0"/>
    </xf>
    <xf numFmtId="10" fontId="5" fillId="5" borderId="1" xfId="0" applyNumberFormat="1" applyFont="1" applyFill="1" applyBorder="1" applyAlignment="1" applyProtection="1">
      <alignment horizontal="right"/>
      <protection locked="0"/>
    </xf>
    <xf numFmtId="3" fontId="5" fillId="2" borderId="4" xfId="0" applyNumberFormat="1" applyFont="1" applyFill="1" applyBorder="1" applyAlignment="1" applyProtection="1">
      <alignment horizontal="center"/>
      <protection locked="0"/>
    </xf>
    <xf numFmtId="0" fontId="95" fillId="3" borderId="0" xfId="0" applyFont="1" applyFill="1" applyAlignment="1">
      <alignment horizontal="right" vertical="top"/>
    </xf>
    <xf numFmtId="0" fontId="12" fillId="3" borderId="20" xfId="0" applyFont="1" applyFill="1" applyBorder="1" applyAlignment="1">
      <alignment horizontal="left" wrapText="1"/>
    </xf>
    <xf numFmtId="3" fontId="12" fillId="4" borderId="40" xfId="0" applyNumberFormat="1" applyFont="1" applyFill="1" applyBorder="1" applyAlignment="1">
      <alignment horizontal="right" vertical="center" wrapText="1"/>
    </xf>
    <xf numFmtId="0" fontId="0" fillId="0" borderId="69" xfId="0" applyBorder="1"/>
    <xf numFmtId="0" fontId="0" fillId="0" borderId="0" xfId="0"/>
    <xf numFmtId="0" fontId="90" fillId="3" borderId="0" xfId="0" applyFont="1" applyFill="1"/>
    <xf numFmtId="0" fontId="90" fillId="3" borderId="0" xfId="0" applyFont="1" applyFill="1" applyAlignment="1">
      <alignment horizontal="center"/>
    </xf>
    <xf numFmtId="0" fontId="69" fillId="3" borderId="0" xfId="0" applyFont="1" applyFill="1" applyAlignment="1">
      <alignment vertical="top"/>
    </xf>
    <xf numFmtId="0" fontId="123" fillId="0" borderId="0" xfId="0" applyFont="1"/>
    <xf numFmtId="0" fontId="11" fillId="3" borderId="0" xfId="0" applyFont="1" applyFill="1" applyAlignment="1">
      <alignment vertical="top"/>
    </xf>
    <xf numFmtId="0" fontId="124" fillId="3" borderId="0" xfId="0" applyFont="1" applyFill="1"/>
    <xf numFmtId="0" fontId="44" fillId="3" borderId="0" xfId="0" applyFont="1" applyFill="1" applyAlignment="1">
      <alignment vertical="top"/>
    </xf>
    <xf numFmtId="0" fontId="43" fillId="0" borderId="6" xfId="0" applyFont="1" applyBorder="1" applyAlignment="1">
      <alignment vertical="top" wrapText="1"/>
    </xf>
    <xf numFmtId="3" fontId="5" fillId="2" borderId="164" xfId="14" applyNumberFormat="1" applyFont="1" applyFill="1" applyBorder="1" applyAlignment="1" applyProtection="1">
      <alignment vertical="top"/>
      <protection locked="0"/>
    </xf>
    <xf numFmtId="0" fontId="5" fillId="5" borderId="6" xfId="17" applyFont="1" applyFill="1" applyBorder="1" applyAlignment="1" applyProtection="1">
      <alignment horizontal="center" vertical="top" wrapText="1"/>
      <protection locked="0"/>
    </xf>
    <xf numFmtId="0" fontId="5" fillId="0" borderId="6" xfId="0" applyFont="1" applyBorder="1" applyAlignment="1">
      <alignment vertical="top" wrapText="1"/>
    </xf>
    <xf numFmtId="3" fontId="5" fillId="0" borderId="164" xfId="14" applyNumberFormat="1" applyFont="1" applyBorder="1" applyAlignment="1">
      <alignment horizontal="left" vertical="top" wrapText="1"/>
    </xf>
    <xf numFmtId="0" fontId="5" fillId="0" borderId="55" xfId="17" applyFont="1" applyBorder="1" applyAlignment="1">
      <alignment horizontal="center" vertical="top" wrapText="1"/>
    </xf>
    <xf numFmtId="3" fontId="5" fillId="0" borderId="164" xfId="14" applyNumberFormat="1" applyFont="1" applyBorder="1" applyAlignment="1">
      <alignment vertical="top" wrapText="1"/>
    </xf>
    <xf numFmtId="0" fontId="5" fillId="0" borderId="56" xfId="17" applyFont="1" applyBorder="1" applyAlignment="1">
      <alignment horizontal="center" vertical="top" wrapText="1"/>
    </xf>
    <xf numFmtId="0" fontId="5" fillId="0" borderId="14" xfId="17" applyFont="1" applyBorder="1" applyAlignment="1">
      <alignment horizontal="center" vertical="top" wrapText="1"/>
    </xf>
    <xf numFmtId="0" fontId="43" fillId="0" borderId="55" xfId="0" applyFont="1" applyBorder="1" applyAlignment="1">
      <alignment vertical="top" wrapText="1"/>
    </xf>
    <xf numFmtId="0" fontId="0" fillId="0" borderId="19" xfId="0" applyBorder="1"/>
    <xf numFmtId="0" fontId="0" fillId="0" borderId="0" xfId="0"/>
    <xf numFmtId="0" fontId="125" fillId="0" borderId="0" xfId="0" applyFont="1" applyAlignment="1">
      <alignment vertical="top"/>
    </xf>
    <xf numFmtId="3" fontId="5" fillId="0" borderId="202" xfId="14" applyNumberFormat="1" applyFont="1" applyBorder="1" applyAlignment="1">
      <alignment vertical="top" wrapText="1"/>
    </xf>
    <xf numFmtId="3" fontId="5" fillId="2" borderId="1" xfId="14" applyNumberFormat="1" applyFont="1" applyFill="1" applyBorder="1" applyAlignment="1" applyProtection="1">
      <alignment vertical="top"/>
      <protection locked="0"/>
    </xf>
    <xf numFmtId="0" fontId="5" fillId="5" borderId="203" xfId="17" applyFont="1" applyFill="1" applyBorder="1" applyAlignment="1" applyProtection="1">
      <alignment horizontal="center" vertical="top" wrapText="1"/>
      <protection locked="0"/>
    </xf>
    <xf numFmtId="0" fontId="43" fillId="0" borderId="6" xfId="0" applyFont="1" applyBorder="1" applyAlignment="1">
      <alignment vertical="top"/>
    </xf>
    <xf numFmtId="3" fontId="5" fillId="0" borderId="1" xfId="14" applyNumberFormat="1" applyFont="1" applyBorder="1" applyAlignment="1">
      <alignment vertical="top" wrapText="1"/>
    </xf>
    <xf numFmtId="0" fontId="43" fillId="3" borderId="19" xfId="0" applyFont="1" applyFill="1" applyBorder="1" applyAlignment="1">
      <alignment vertical="top" wrapText="1"/>
    </xf>
    <xf numFmtId="1" fontId="5" fillId="2" borderId="1" xfId="14" applyNumberFormat="1" applyFont="1" applyFill="1" applyBorder="1" applyAlignment="1" applyProtection="1">
      <alignment vertical="top"/>
      <protection locked="0"/>
    </xf>
    <xf numFmtId="0" fontId="0" fillId="0" borderId="0" xfId="0" applyAlignment="1">
      <alignment wrapText="1"/>
    </xf>
    <xf numFmtId="0" fontId="43" fillId="3" borderId="6" xfId="0" applyFont="1" applyFill="1" applyBorder="1" applyAlignment="1">
      <alignment vertical="top"/>
    </xf>
    <xf numFmtId="3" fontId="5" fillId="0" borderId="66" xfId="14" applyNumberFormat="1" applyFont="1" applyBorder="1" applyAlignment="1">
      <alignment vertical="top" wrapText="1"/>
    </xf>
    <xf numFmtId="0" fontId="5" fillId="0" borderId="0" xfId="17" applyFont="1" applyAlignment="1">
      <alignment horizontal="center" vertical="top" wrapText="1"/>
    </xf>
    <xf numFmtId="0" fontId="0" fillId="0" borderId="0" xfId="0"/>
    <xf numFmtId="0" fontId="101" fillId="0" borderId="66" xfId="0" applyFont="1" applyBorder="1"/>
    <xf numFmtId="0" fontId="44" fillId="3" borderId="0" xfId="0" applyFont="1" applyFill="1" applyAlignment="1">
      <alignment vertical="top" wrapText="1"/>
    </xf>
    <xf numFmtId="0" fontId="0" fillId="0" borderId="7" xfId="0" applyBorder="1"/>
    <xf numFmtId="0" fontId="126" fillId="0" borderId="0" xfId="0" applyFont="1" applyAlignment="1">
      <alignment horizontal="right"/>
    </xf>
    <xf numFmtId="0" fontId="43" fillId="3" borderId="12" xfId="0" applyFont="1" applyFill="1" applyBorder="1" applyAlignment="1">
      <alignment horizontal="left" vertical="top"/>
    </xf>
    <xf numFmtId="0" fontId="110" fillId="3" borderId="0" xfId="0" applyFont="1" applyFill="1"/>
    <xf numFmtId="165" fontId="21" fillId="4" borderId="51" xfId="2" quotePrefix="1" applyNumberFormat="1" applyFont="1" applyFill="1" applyBorder="1" applyAlignment="1">
      <alignment horizontal="left" vertical="center"/>
    </xf>
    <xf numFmtId="0" fontId="43" fillId="3" borderId="0" xfId="0" applyFont="1" applyFill="1" applyAlignment="1">
      <alignment horizontal="left" vertical="top"/>
    </xf>
    <xf numFmtId="0" fontId="0" fillId="3" borderId="0" xfId="0" applyFill="1" applyAlignment="1">
      <alignment horizontal="left" vertical="top"/>
    </xf>
    <xf numFmtId="0" fontId="54" fillId="3" borderId="0" xfId="0" applyFont="1" applyFill="1" applyAlignment="1">
      <alignment horizontal="left" vertical="top"/>
    </xf>
    <xf numFmtId="0" fontId="54" fillId="3" borderId="0" xfId="0" applyFont="1" applyFill="1" applyAlignment="1">
      <alignment vertical="top" wrapText="1"/>
    </xf>
    <xf numFmtId="3" fontId="68" fillId="4" borderId="19" xfId="0" applyNumberFormat="1" applyFont="1" applyFill="1" applyBorder="1" applyAlignment="1">
      <alignment vertical="top"/>
    </xf>
    <xf numFmtId="3" fontId="12" fillId="4" borderId="43" xfId="0" applyNumberFormat="1" applyFont="1" applyFill="1" applyBorder="1" applyAlignment="1">
      <alignment vertical="top"/>
    </xf>
    <xf numFmtId="3" fontId="12" fillId="4" borderId="34" xfId="0" applyNumberFormat="1" applyFont="1" applyFill="1" applyBorder="1" applyAlignment="1">
      <alignment vertical="top"/>
    </xf>
    <xf numFmtId="3" fontId="68" fillId="4" borderId="34" xfId="0" applyNumberFormat="1" applyFont="1" applyFill="1" applyBorder="1" applyAlignment="1">
      <alignment horizontal="right" vertical="top" wrapText="1"/>
    </xf>
    <xf numFmtId="0" fontId="5" fillId="3" borderId="56" xfId="0" applyFont="1" applyFill="1" applyBorder="1" applyAlignment="1">
      <alignment horizontal="center"/>
    </xf>
    <xf numFmtId="3" fontId="5" fillId="2" borderId="36" xfId="0" applyNumberFormat="1" applyFont="1" applyFill="1" applyBorder="1" applyAlignment="1" applyProtection="1">
      <alignment vertical="top"/>
      <protection locked="0"/>
    </xf>
    <xf numFmtId="3" fontId="5" fillId="2" borderId="67" xfId="0" applyNumberFormat="1" applyFont="1" applyFill="1" applyBorder="1" applyAlignment="1" applyProtection="1">
      <alignment vertical="top"/>
      <protection locked="0"/>
    </xf>
    <xf numFmtId="0" fontId="55" fillId="3" borderId="0" xfId="0" applyFont="1" applyFill="1" applyAlignment="1">
      <alignment vertical="top"/>
    </xf>
    <xf numFmtId="0" fontId="54" fillId="3" borderId="56" xfId="0" applyFont="1" applyFill="1" applyBorder="1" applyAlignment="1">
      <alignment horizontal="center" vertical="top"/>
    </xf>
    <xf numFmtId="167" fontId="5" fillId="4" borderId="49" xfId="2" applyNumberFormat="1" applyFont="1" applyFill="1" applyBorder="1" applyAlignment="1">
      <alignment horizontal="right" vertical="top"/>
    </xf>
    <xf numFmtId="3" fontId="5" fillId="2" borderId="204" xfId="0" applyNumberFormat="1" applyFont="1" applyFill="1" applyBorder="1" applyAlignment="1" applyProtection="1">
      <alignment vertical="top"/>
      <protection locked="0"/>
    </xf>
    <xf numFmtId="3" fontId="5" fillId="2" borderId="205" xfId="0" applyNumberFormat="1" applyFont="1" applyFill="1" applyBorder="1" applyAlignment="1" applyProtection="1">
      <alignment vertical="top"/>
      <protection locked="0"/>
    </xf>
    <xf numFmtId="3" fontId="5" fillId="2" borderId="206" xfId="0" applyNumberFormat="1" applyFont="1" applyFill="1" applyBorder="1" applyAlignment="1" applyProtection="1">
      <alignment vertical="top"/>
      <protection locked="0"/>
    </xf>
    <xf numFmtId="3" fontId="12" fillId="4" borderId="166" xfId="2" applyNumberFormat="1" applyFont="1" applyFill="1" applyBorder="1" applyAlignment="1">
      <alignment horizontal="right" vertical="center"/>
    </xf>
    <xf numFmtId="3" fontId="5" fillId="2" borderId="165" xfId="0" applyNumberFormat="1" applyFont="1" applyFill="1" applyBorder="1" applyAlignment="1" applyProtection="1">
      <alignment vertical="top"/>
      <protection locked="0"/>
    </xf>
    <xf numFmtId="165" fontId="12" fillId="4" borderId="166" xfId="2" applyNumberFormat="1" applyFont="1" applyFill="1" applyBorder="1" applyAlignment="1">
      <alignment horizontal="right" vertical="center"/>
    </xf>
    <xf numFmtId="3" fontId="53" fillId="3" borderId="176" xfId="0" applyNumberFormat="1" applyFont="1" applyFill="1" applyBorder="1" applyAlignment="1">
      <alignment vertical="center"/>
    </xf>
    <xf numFmtId="0" fontId="127" fillId="0" borderId="0" xfId="0" applyFont="1" applyAlignment="1">
      <alignment horizontal="right"/>
    </xf>
    <xf numFmtId="0" fontId="5" fillId="3" borderId="176" xfId="0" applyFont="1" applyFill="1" applyBorder="1" applyAlignment="1">
      <alignment vertical="top" wrapText="1"/>
    </xf>
    <xf numFmtId="0" fontId="127" fillId="3" borderId="0" xfId="0" applyFont="1" applyFill="1" applyAlignment="1">
      <alignment horizontal="left"/>
    </xf>
    <xf numFmtId="0" fontId="127" fillId="3" borderId="0" xfId="0" applyFont="1" applyFill="1" applyAlignment="1">
      <alignment horizontal="left" vertical="top"/>
    </xf>
    <xf numFmtId="0" fontId="54" fillId="3" borderId="70" xfId="0" applyFont="1" applyFill="1" applyBorder="1" applyAlignment="1">
      <alignment vertical="top" wrapText="1"/>
    </xf>
    <xf numFmtId="0" fontId="54" fillId="3" borderId="71" xfId="0" applyFont="1" applyFill="1" applyBorder="1" applyAlignment="1">
      <alignment vertical="top" wrapText="1"/>
    </xf>
    <xf numFmtId="167" fontId="5" fillId="4" borderId="207" xfId="2" applyNumberFormat="1" applyFont="1" applyFill="1" applyBorder="1" applyAlignment="1">
      <alignment horizontal="right" vertical="center"/>
    </xf>
    <xf numFmtId="167" fontId="12" fillId="4" borderId="7" xfId="2" applyNumberFormat="1" applyFont="1" applyFill="1" applyBorder="1" applyAlignment="1">
      <alignment horizontal="right" vertical="center"/>
    </xf>
    <xf numFmtId="167" fontId="5" fillId="4" borderId="208" xfId="2" applyNumberFormat="1" applyFont="1" applyFill="1" applyBorder="1" applyAlignment="1">
      <alignment horizontal="right" vertical="center"/>
    </xf>
    <xf numFmtId="167" fontId="5" fillId="4" borderId="209" xfId="2" applyNumberFormat="1" applyFont="1" applyFill="1" applyBorder="1" applyAlignment="1">
      <alignment horizontal="right" vertical="top"/>
    </xf>
    <xf numFmtId="0" fontId="54" fillId="3" borderId="52" xfId="0" applyFont="1" applyFill="1" applyBorder="1"/>
    <xf numFmtId="0" fontId="54" fillId="3" borderId="176" xfId="0" applyFont="1" applyFill="1" applyBorder="1"/>
    <xf numFmtId="0" fontId="43" fillId="3" borderId="176" xfId="0" applyFont="1" applyFill="1" applyBorder="1"/>
    <xf numFmtId="0" fontId="5" fillId="3" borderId="176" xfId="0" applyFont="1" applyFill="1" applyBorder="1"/>
    <xf numFmtId="165" fontId="12" fillId="4" borderId="207" xfId="2" applyNumberFormat="1" applyFont="1" applyFill="1" applyBorder="1" applyAlignment="1">
      <alignment horizontal="right" vertical="top"/>
    </xf>
    <xf numFmtId="165" fontId="12" fillId="4" borderId="210" xfId="2" applyNumberFormat="1" applyFont="1" applyFill="1" applyBorder="1" applyAlignment="1">
      <alignment horizontal="right" vertical="top"/>
    </xf>
    <xf numFmtId="165" fontId="12" fillId="4" borderId="209" xfId="2" applyNumberFormat="1" applyFont="1" applyFill="1" applyBorder="1" applyAlignment="1">
      <alignment horizontal="right" vertical="top"/>
    </xf>
    <xf numFmtId="165" fontId="12" fillId="4" borderId="7" xfId="2" applyNumberFormat="1" applyFont="1" applyFill="1" applyBorder="1" applyAlignment="1">
      <alignment horizontal="right" vertical="top"/>
    </xf>
    <xf numFmtId="165" fontId="12" fillId="4" borderId="208" xfId="2" applyNumberFormat="1" applyFont="1" applyFill="1" applyBorder="1" applyAlignment="1">
      <alignment horizontal="right" vertical="top"/>
    </xf>
    <xf numFmtId="165" fontId="12" fillId="4" borderId="7" xfId="2" applyNumberFormat="1" applyFont="1" applyFill="1" applyBorder="1" applyAlignment="1">
      <alignment horizontal="right" vertical="center"/>
    </xf>
    <xf numFmtId="165" fontId="12" fillId="4" borderId="176" xfId="2" applyNumberFormat="1" applyFont="1" applyFill="1" applyBorder="1" applyAlignment="1">
      <alignment horizontal="right" vertical="top"/>
    </xf>
    <xf numFmtId="0" fontId="5" fillId="3" borderId="176" xfId="0" applyFont="1" applyFill="1" applyBorder="1" applyAlignment="1">
      <alignment vertical="top"/>
    </xf>
    <xf numFmtId="165" fontId="13" fillId="4" borderId="174" xfId="2" applyNumberFormat="1" applyFont="1" applyFill="1" applyBorder="1" applyAlignment="1">
      <alignment vertical="center"/>
    </xf>
    <xf numFmtId="0" fontId="7" fillId="0" borderId="0" xfId="18" applyFont="1"/>
    <xf numFmtId="0" fontId="64" fillId="0" borderId="0" xfId="18" applyFont="1"/>
    <xf numFmtId="0" fontId="7" fillId="0" borderId="0" xfId="15" applyFont="1"/>
    <xf numFmtId="0" fontId="119" fillId="3" borderId="0" xfId="0" applyFont="1" applyFill="1"/>
    <xf numFmtId="0" fontId="119" fillId="0" borderId="0" xfId="0" applyFont="1" applyAlignment="1">
      <alignment horizontal="right"/>
    </xf>
    <xf numFmtId="0" fontId="119" fillId="0" borderId="0" xfId="0" applyFont="1"/>
    <xf numFmtId="3" fontId="119" fillId="3" borderId="0" xfId="0" applyNumberFormat="1" applyFont="1" applyFill="1"/>
    <xf numFmtId="0" fontId="119" fillId="3" borderId="0" xfId="0" applyFont="1" applyFill="1" applyAlignment="1">
      <alignment horizontal="right"/>
    </xf>
    <xf numFmtId="0" fontId="54" fillId="3" borderId="16" xfId="0" applyFont="1" applyFill="1" applyBorder="1" applyAlignment="1">
      <alignment horizontal="left" vertical="top"/>
    </xf>
    <xf numFmtId="0" fontId="43" fillId="3" borderId="17" xfId="0" applyFont="1" applyFill="1" applyBorder="1" applyAlignment="1">
      <alignment vertical="top" wrapText="1"/>
    </xf>
    <xf numFmtId="3" fontId="12" fillId="4" borderId="94" xfId="0" applyNumberFormat="1" applyFont="1" applyFill="1" applyBorder="1" applyAlignment="1">
      <alignment horizontal="right" vertical="top" wrapText="1"/>
    </xf>
    <xf numFmtId="3" fontId="12" fillId="4" borderId="161" xfId="0" applyNumberFormat="1" applyFont="1" applyFill="1" applyBorder="1" applyAlignment="1">
      <alignment horizontal="right" vertical="top" wrapText="1"/>
    </xf>
    <xf numFmtId="3" fontId="12" fillId="4" borderId="16" xfId="0" applyNumberFormat="1" applyFont="1" applyFill="1" applyBorder="1" applyAlignment="1">
      <alignment horizontal="right" vertical="top" wrapText="1"/>
    </xf>
    <xf numFmtId="3" fontId="5" fillId="4" borderId="17" xfId="0" applyNumberFormat="1" applyFont="1" applyFill="1" applyBorder="1" applyAlignment="1">
      <alignment vertical="top"/>
    </xf>
    <xf numFmtId="3" fontId="5" fillId="2" borderId="17" xfId="0" applyNumberFormat="1" applyFont="1" applyFill="1" applyBorder="1" applyAlignment="1" applyProtection="1">
      <alignment vertical="top"/>
      <protection locked="0"/>
    </xf>
    <xf numFmtId="3" fontId="67" fillId="4" borderId="85" xfId="0" applyNumberFormat="1" applyFont="1" applyFill="1" applyBorder="1" applyAlignment="1">
      <alignment vertical="top"/>
    </xf>
    <xf numFmtId="3" fontId="5" fillId="4" borderId="94" xfId="0" applyNumberFormat="1" applyFont="1" applyFill="1" applyBorder="1" applyAlignment="1">
      <alignment vertical="top"/>
    </xf>
    <xf numFmtId="3" fontId="5" fillId="4" borderId="18" xfId="0" applyNumberFormat="1" applyFont="1" applyFill="1" applyBorder="1" applyAlignment="1">
      <alignment vertical="top"/>
    </xf>
    <xf numFmtId="3" fontId="34" fillId="4" borderId="85" xfId="0" applyNumberFormat="1" applyFont="1" applyFill="1" applyBorder="1" applyAlignment="1">
      <alignment vertical="top"/>
    </xf>
    <xf numFmtId="0" fontId="128" fillId="3" borderId="0" xfId="0" applyFont="1" applyFill="1"/>
    <xf numFmtId="0" fontId="119" fillId="0" borderId="0" xfId="0" applyFont="1"/>
    <xf numFmtId="3" fontId="5" fillId="4" borderId="0" xfId="0" applyNumberFormat="1" applyFont="1" applyFill="1" applyAlignment="1">
      <alignment vertical="top"/>
    </xf>
    <xf numFmtId="0" fontId="11" fillId="4" borderId="6" xfId="0" applyFont="1" applyFill="1" applyBorder="1"/>
    <xf numFmtId="0" fontId="129" fillId="3" borderId="0" xfId="0" applyFont="1" applyFill="1"/>
    <xf numFmtId="0" fontId="130" fillId="3" borderId="0" xfId="0" applyFont="1" applyFill="1"/>
    <xf numFmtId="0" fontId="131" fillId="0" borderId="0" xfId="0" applyFont="1" applyAlignment="1">
      <alignment horizontal="right"/>
    </xf>
    <xf numFmtId="0" fontId="131" fillId="0" borderId="0" xfId="0" applyFont="1"/>
    <xf numFmtId="0" fontId="132" fillId="0" borderId="0" xfId="0" applyFont="1"/>
    <xf numFmtId="0" fontId="133" fillId="0" borderId="0" xfId="0" applyFont="1"/>
    <xf numFmtId="0" fontId="134" fillId="0" borderId="0" xfId="0" applyFont="1"/>
    <xf numFmtId="0" fontId="135" fillId="0" borderId="0" xfId="0" applyFont="1"/>
    <xf numFmtId="0" fontId="131" fillId="0" borderId="0" xfId="0" quotePrefix="1" applyFont="1"/>
    <xf numFmtId="0" fontId="135" fillId="0" borderId="0" xfId="0" quotePrefix="1" applyFont="1"/>
    <xf numFmtId="0" fontId="12" fillId="4" borderId="6" xfId="19" applyFont="1" applyFill="1" applyBorder="1" applyAlignment="1">
      <alignment horizontal="right" vertical="center"/>
    </xf>
    <xf numFmtId="0" fontId="136" fillId="0" borderId="0" xfId="0" applyFont="1"/>
    <xf numFmtId="0" fontId="12" fillId="0" borderId="0" xfId="17" applyFont="1"/>
    <xf numFmtId="0" fontId="132" fillId="0" borderId="0" xfId="0" applyFont="1" applyAlignment="1">
      <alignment vertical="center"/>
    </xf>
    <xf numFmtId="0" fontId="134" fillId="0" borderId="0" xfId="0" applyFont="1" applyAlignment="1">
      <alignment horizontal="left"/>
    </xf>
    <xf numFmtId="0" fontId="131" fillId="0" borderId="0" xfId="0" applyFont="1" applyAlignment="1">
      <alignment vertical="center"/>
    </xf>
    <xf numFmtId="0" fontId="137" fillId="3" borderId="0" xfId="0" applyFont="1" applyFill="1" applyAlignment="1">
      <alignment vertical="center"/>
    </xf>
    <xf numFmtId="0" fontId="137" fillId="0" borderId="0" xfId="19" quotePrefix="1" applyFont="1" applyAlignment="1">
      <alignment vertical="center" wrapText="1"/>
    </xf>
    <xf numFmtId="0" fontId="135" fillId="0" borderId="0" xfId="0" applyFont="1" applyAlignment="1">
      <alignment horizontal="right" vertical="center"/>
    </xf>
    <xf numFmtId="0" fontId="12" fillId="0" borderId="0" xfId="19" applyFont="1" applyAlignment="1">
      <alignment vertical="top"/>
    </xf>
    <xf numFmtId="0" fontId="12" fillId="0" borderId="0" xfId="19" applyFont="1" applyAlignment="1">
      <alignment horizontal="right" vertical="top"/>
    </xf>
    <xf numFmtId="0" fontId="135" fillId="0" borderId="0" xfId="0" applyFont="1" applyAlignment="1">
      <alignment horizontal="center" vertical="center"/>
    </xf>
    <xf numFmtId="0" fontId="12" fillId="0" borderId="0" xfId="19" applyFont="1" applyAlignment="1">
      <alignment horizontal="center" textRotation="90"/>
    </xf>
    <xf numFmtId="0" fontId="5" fillId="0" borderId="0" xfId="19"/>
    <xf numFmtId="0" fontId="12" fillId="4" borderId="53" xfId="19" applyFont="1" applyFill="1" applyBorder="1" applyAlignment="1">
      <alignment vertical="center"/>
    </xf>
    <xf numFmtId="0" fontId="12" fillId="4" borderId="52" xfId="19" applyFont="1" applyFill="1" applyBorder="1" applyAlignment="1">
      <alignment horizontal="right" vertical="center"/>
    </xf>
    <xf numFmtId="0" fontId="12" fillId="13" borderId="55" xfId="19" applyFont="1" applyFill="1" applyBorder="1" applyAlignment="1">
      <alignment vertical="center"/>
    </xf>
    <xf numFmtId="0" fontId="12" fillId="4" borderId="66" xfId="20" applyFont="1" applyFill="1" applyBorder="1" applyAlignment="1">
      <alignment vertical="center"/>
    </xf>
    <xf numFmtId="0" fontId="12" fillId="4" borderId="176" xfId="19" applyFont="1" applyFill="1" applyBorder="1" applyAlignment="1">
      <alignment horizontal="right" vertical="center"/>
    </xf>
    <xf numFmtId="0" fontId="12" fillId="13" borderId="56" xfId="19" applyFont="1" applyFill="1" applyBorder="1" applyAlignment="1">
      <alignment vertical="center"/>
    </xf>
    <xf numFmtId="0" fontId="12" fillId="4" borderId="76" xfId="20" applyFont="1" applyFill="1" applyBorder="1" applyAlignment="1">
      <alignment vertical="center"/>
    </xf>
    <xf numFmtId="0" fontId="12" fillId="4" borderId="51" xfId="19" applyFont="1" applyFill="1" applyBorder="1" applyAlignment="1">
      <alignment horizontal="right" vertical="center"/>
    </xf>
    <xf numFmtId="0" fontId="12" fillId="13" borderId="14" xfId="19" applyFont="1" applyFill="1" applyBorder="1" applyAlignment="1">
      <alignment vertical="center"/>
    </xf>
    <xf numFmtId="0" fontId="5" fillId="0" borderId="0" xfId="19" applyAlignment="1">
      <alignment horizontal="right"/>
    </xf>
    <xf numFmtId="0" fontId="138" fillId="0" borderId="0" xfId="0" applyFont="1" applyAlignment="1">
      <alignment horizontal="right"/>
    </xf>
    <xf numFmtId="0" fontId="12" fillId="4" borderId="54" xfId="19" applyFont="1" applyFill="1" applyBorder="1" applyAlignment="1">
      <alignment horizontal="right" vertical="center"/>
    </xf>
    <xf numFmtId="3" fontId="12" fillId="4" borderId="6" xfId="19" applyNumberFormat="1" applyFont="1" applyFill="1" applyBorder="1" applyAlignment="1">
      <alignment vertical="center"/>
    </xf>
    <xf numFmtId="0" fontId="12" fillId="4" borderId="66" xfId="19" applyFont="1" applyFill="1" applyBorder="1" applyAlignment="1">
      <alignment vertical="center"/>
    </xf>
    <xf numFmtId="0" fontId="12" fillId="4" borderId="0" xfId="19" applyFont="1" applyFill="1" applyAlignment="1">
      <alignment horizontal="right" vertical="center"/>
    </xf>
    <xf numFmtId="0" fontId="134" fillId="0" borderId="0" xfId="0" applyFont="1" applyAlignment="1">
      <alignment horizontal="right"/>
    </xf>
    <xf numFmtId="0" fontId="12" fillId="4" borderId="66" xfId="19" quotePrefix="1" applyFont="1" applyFill="1" applyBorder="1" applyAlignment="1">
      <alignment vertical="center"/>
    </xf>
    <xf numFmtId="0" fontId="12" fillId="4" borderId="2" xfId="19" applyFont="1" applyFill="1" applyBorder="1" applyAlignment="1">
      <alignment horizontal="right" vertical="center"/>
    </xf>
    <xf numFmtId="0" fontId="12" fillId="0" borderId="0" xfId="19" applyFont="1" applyAlignment="1">
      <alignment vertical="center"/>
    </xf>
    <xf numFmtId="0" fontId="12" fillId="0" borderId="0" xfId="19" applyFont="1" applyAlignment="1">
      <alignment horizontal="right" vertical="center"/>
    </xf>
    <xf numFmtId="168" fontId="5" fillId="0" borderId="0" xfId="13" applyNumberFormat="1" applyAlignment="1">
      <alignment horizontal="right" vertical="center"/>
    </xf>
    <xf numFmtId="0" fontId="12" fillId="0" borderId="0" xfId="19" applyFont="1"/>
    <xf numFmtId="0" fontId="132" fillId="0" borderId="0" xfId="19" applyFont="1" applyAlignment="1">
      <alignment vertical="center"/>
    </xf>
    <xf numFmtId="1" fontId="5" fillId="0" borderId="0" xfId="19" applyNumberFormat="1" applyAlignment="1">
      <alignment horizontal="right"/>
    </xf>
    <xf numFmtId="0" fontId="129" fillId="0" borderId="0" xfId="19" applyFont="1"/>
    <xf numFmtId="1" fontId="12" fillId="0" borderId="0" xfId="19" applyNumberFormat="1" applyFont="1" applyAlignment="1">
      <alignment vertical="top"/>
    </xf>
    <xf numFmtId="0" fontId="131" fillId="0" borderId="0" xfId="0" applyFont="1" applyAlignment="1">
      <alignment horizontal="right" vertical="center"/>
    </xf>
    <xf numFmtId="3" fontId="12" fillId="13" borderId="134" xfId="19" applyNumberFormat="1" applyFont="1" applyFill="1" applyBorder="1" applyAlignment="1">
      <alignment horizontal="right" vertical="center"/>
    </xf>
    <xf numFmtId="3" fontId="12" fillId="13" borderId="117" xfId="19" applyNumberFormat="1" applyFont="1" applyFill="1" applyBorder="1" applyAlignment="1">
      <alignment horizontal="right" vertical="center"/>
    </xf>
    <xf numFmtId="0" fontId="12" fillId="4" borderId="19" xfId="19" quotePrefix="1" applyFont="1" applyFill="1" applyBorder="1" applyAlignment="1">
      <alignment vertical="center"/>
    </xf>
    <xf numFmtId="0" fontId="12" fillId="4" borderId="8" xfId="19" quotePrefix="1" applyFont="1" applyFill="1" applyBorder="1" applyAlignment="1">
      <alignment horizontal="right" vertical="center"/>
    </xf>
    <xf numFmtId="3" fontId="12" fillId="4" borderId="6" xfId="3" applyNumberFormat="1" applyFont="1" applyFill="1" applyBorder="1" applyAlignment="1">
      <alignment vertical="center"/>
    </xf>
    <xf numFmtId="1" fontId="12" fillId="0" borderId="0" xfId="19" applyNumberFormat="1" applyFont="1" applyAlignment="1">
      <alignment horizontal="right" vertical="center"/>
    </xf>
    <xf numFmtId="168" fontId="5" fillId="0" borderId="0" xfId="10" applyNumberFormat="1" applyFont="1" applyAlignment="1">
      <alignment vertical="center"/>
    </xf>
    <xf numFmtId="0" fontId="12" fillId="4" borderId="76" xfId="19" applyFont="1" applyFill="1" applyBorder="1" applyAlignment="1">
      <alignment vertical="center"/>
    </xf>
    <xf numFmtId="10" fontId="12" fillId="4" borderId="6" xfId="10" applyNumberFormat="1" applyFont="1" applyFill="1" applyBorder="1" applyAlignment="1">
      <alignment vertical="center"/>
    </xf>
    <xf numFmtId="0" fontId="139" fillId="0" borderId="0" xfId="0" applyFont="1" applyAlignment="1">
      <alignment horizontal="left"/>
    </xf>
    <xf numFmtId="0" fontId="129" fillId="0" borderId="0" xfId="0" applyFont="1" applyAlignment="1">
      <alignment horizontal="left"/>
    </xf>
    <xf numFmtId="0" fontId="12" fillId="13" borderId="0" xfId="19" applyFont="1" applyFill="1" applyAlignment="1">
      <alignment vertical="center"/>
    </xf>
    <xf numFmtId="3" fontId="5" fillId="2" borderId="6" xfId="0" applyNumberFormat="1" applyFont="1" applyFill="1" applyBorder="1" applyAlignment="1" applyProtection="1">
      <alignment horizontal="center" vertical="top"/>
      <protection locked="0"/>
    </xf>
    <xf numFmtId="3" fontId="5" fillId="2" borderId="6" xfId="19" applyNumberFormat="1" applyFill="1" applyBorder="1" applyAlignment="1" applyProtection="1">
      <alignment horizontal="right" vertical="center"/>
      <protection locked="0"/>
    </xf>
    <xf numFmtId="1" fontId="5" fillId="2" borderId="6" xfId="19" applyNumberFormat="1" applyFill="1" applyBorder="1" applyAlignment="1" applyProtection="1">
      <alignment horizontal="center" vertical="center"/>
      <protection locked="0"/>
    </xf>
    <xf numFmtId="3" fontId="5" fillId="2" borderId="7" xfId="19" applyNumberFormat="1" applyFill="1" applyBorder="1" applyAlignment="1" applyProtection="1">
      <alignment horizontal="right" vertical="center"/>
      <protection locked="0"/>
    </xf>
    <xf numFmtId="0" fontId="9" fillId="0" borderId="0" xfId="0" applyFont="1" applyAlignment="1">
      <alignment horizontal="right" vertical="center"/>
    </xf>
    <xf numFmtId="0" fontId="9" fillId="0" borderId="0" xfId="0" applyFont="1" applyAlignment="1">
      <alignment vertical="center"/>
    </xf>
    <xf numFmtId="0" fontId="12" fillId="4" borderId="0" xfId="20" applyFont="1" applyFill="1" applyAlignment="1">
      <alignment vertical="center"/>
    </xf>
    <xf numFmtId="0" fontId="9" fillId="0" borderId="0" xfId="0" applyFont="1" applyAlignment="1">
      <alignment horizontal="right"/>
    </xf>
    <xf numFmtId="0" fontId="5" fillId="3" borderId="64" xfId="0" quotePrefix="1" applyFont="1" applyFill="1" applyBorder="1"/>
    <xf numFmtId="1" fontId="140" fillId="0" borderId="0" xfId="19" applyNumberFormat="1" applyFont="1" applyAlignment="1">
      <alignment vertical="top"/>
    </xf>
    <xf numFmtId="0" fontId="13" fillId="0" borderId="0" xfId="19" applyFont="1" applyAlignment="1">
      <alignment vertical="center" wrapText="1"/>
    </xf>
    <xf numFmtId="43" fontId="112" fillId="4" borderId="55" xfId="2" applyFont="1" applyFill="1" applyBorder="1" applyAlignment="1">
      <alignment horizontal="right" vertical="center"/>
    </xf>
    <xf numFmtId="9" fontId="112" fillId="4" borderId="53" xfId="9" applyFont="1" applyFill="1" applyBorder="1" applyAlignment="1">
      <alignment horizontal="right" vertical="center"/>
    </xf>
    <xf numFmtId="9" fontId="112" fillId="4" borderId="19" xfId="9" applyFont="1" applyFill="1" applyBorder="1" applyAlignment="1">
      <alignment horizontal="right" vertical="center"/>
    </xf>
    <xf numFmtId="43" fontId="112" fillId="4" borderId="6" xfId="2" applyFont="1" applyFill="1" applyBorder="1" applyAlignment="1">
      <alignment horizontal="right" vertical="center"/>
    </xf>
    <xf numFmtId="0" fontId="12" fillId="0" borderId="0" xfId="0" quotePrefix="1" applyFont="1" applyAlignment="1">
      <alignment horizontal="right"/>
    </xf>
    <xf numFmtId="0" fontId="122" fillId="0" borderId="0" xfId="0" applyFont="1"/>
    <xf numFmtId="165" fontId="12" fillId="4" borderId="62" xfId="2" applyNumberFormat="1" applyFont="1" applyFill="1" applyBorder="1" applyAlignment="1">
      <alignment horizontal="center" wrapText="1"/>
    </xf>
    <xf numFmtId="165" fontId="68" fillId="4" borderId="22" xfId="2" applyNumberFormat="1" applyFont="1" applyFill="1" applyBorder="1" applyAlignment="1">
      <alignment horizontal="center" wrapText="1"/>
    </xf>
    <xf numFmtId="0" fontId="132" fillId="3" borderId="70" xfId="0" applyFont="1" applyFill="1" applyBorder="1" applyAlignment="1">
      <alignment vertical="top"/>
    </xf>
    <xf numFmtId="0" fontId="124" fillId="3" borderId="71" xfId="0" applyFont="1" applyFill="1" applyBorder="1" applyAlignment="1">
      <alignment vertical="top"/>
    </xf>
    <xf numFmtId="0" fontId="134" fillId="0" borderId="0" xfId="0" applyFont="1" applyAlignment="1">
      <alignment horizontal="left" vertical="center"/>
    </xf>
    <xf numFmtId="0" fontId="122" fillId="3" borderId="0" xfId="0" applyFont="1" applyFill="1"/>
    <xf numFmtId="0" fontId="12" fillId="2" borderId="6" xfId="19" applyFont="1" applyFill="1" applyBorder="1" applyAlignment="1" applyProtection="1">
      <alignment horizontal="center" vertical="center" wrapText="1"/>
      <protection locked="0"/>
    </xf>
    <xf numFmtId="3" fontId="12" fillId="13" borderId="117" xfId="19" applyNumberFormat="1" applyFont="1" applyFill="1" applyBorder="1" applyAlignment="1">
      <alignment horizontal="left" vertical="center"/>
    </xf>
    <xf numFmtId="1" fontId="129" fillId="0" borderId="0" xfId="19" applyNumberFormat="1" applyFont="1" applyAlignment="1">
      <alignment horizontal="left"/>
    </xf>
    <xf numFmtId="0" fontId="137" fillId="0" borderId="0" xfId="19" applyFont="1" applyAlignment="1">
      <alignment vertical="top"/>
    </xf>
    <xf numFmtId="1" fontId="137" fillId="0" borderId="0" xfId="19" applyNumberFormat="1" applyFont="1" applyAlignment="1">
      <alignment vertical="top"/>
    </xf>
    <xf numFmtId="0" fontId="137" fillId="0" borderId="0" xfId="19" applyFont="1" applyAlignment="1">
      <alignment vertical="center"/>
    </xf>
    <xf numFmtId="1" fontId="137" fillId="0" borderId="0" xfId="19" applyNumberFormat="1" applyFont="1" applyAlignment="1">
      <alignment horizontal="right" vertical="center"/>
    </xf>
    <xf numFmtId="3" fontId="129" fillId="0" borderId="0" xfId="19" applyNumberFormat="1" applyFont="1" applyAlignment="1">
      <alignment vertical="center"/>
    </xf>
    <xf numFmtId="1" fontId="129" fillId="0" borderId="0" xfId="19" applyNumberFormat="1" applyFont="1" applyAlignment="1">
      <alignment horizontal="left" vertical="top"/>
    </xf>
    <xf numFmtId="0" fontId="129" fillId="0" borderId="0" xfId="19" applyFont="1" applyAlignment="1">
      <alignment vertical="center"/>
    </xf>
    <xf numFmtId="0" fontId="129" fillId="0" borderId="0" xfId="19" applyFont="1" applyAlignment="1">
      <alignment vertical="top"/>
    </xf>
    <xf numFmtId="1" fontId="124" fillId="0" borderId="0" xfId="19" applyNumberFormat="1" applyFont="1" applyAlignment="1">
      <alignment horizontal="right"/>
    </xf>
    <xf numFmtId="0" fontId="141" fillId="0" borderId="0" xfId="0" applyFont="1" applyAlignment="1">
      <alignment horizontal="right"/>
    </xf>
    <xf numFmtId="0" fontId="130" fillId="0" borderId="0" xfId="0" applyFont="1"/>
    <xf numFmtId="0" fontId="5" fillId="2" borderId="6" xfId="19" applyFill="1" applyBorder="1" applyAlignment="1" applyProtection="1">
      <alignment horizontal="left" vertical="center"/>
      <protection locked="0"/>
    </xf>
    <xf numFmtId="10" fontId="5" fillId="2" borderId="6" xfId="10" applyNumberFormat="1" applyFont="1" applyFill="1" applyBorder="1" applyAlignment="1" applyProtection="1">
      <alignment horizontal="left" vertical="center"/>
      <protection locked="0"/>
    </xf>
    <xf numFmtId="9" fontId="29" fillId="4" borderId="17" xfId="9" applyFont="1" applyFill="1" applyBorder="1" applyAlignment="1">
      <alignment horizontal="right" vertical="center"/>
    </xf>
    <xf numFmtId="0" fontId="0" fillId="0" borderId="0" xfId="0"/>
    <xf numFmtId="0" fontId="10" fillId="3" borderId="34" xfId="8" applyFont="1" applyFill="1" applyBorder="1" applyProtection="1">
      <alignment vertical="center"/>
      <protection locked="0"/>
    </xf>
    <xf numFmtId="0" fontId="35" fillId="3" borderId="0" xfId="0" quotePrefix="1" applyFont="1" applyFill="1" applyAlignment="1">
      <alignment horizontal="center"/>
    </xf>
    <xf numFmtId="0" fontId="15" fillId="0" borderId="0" xfId="0" applyFont="1" applyFill="1"/>
    <xf numFmtId="0" fontId="0" fillId="0" borderId="0" xfId="0"/>
    <xf numFmtId="0" fontId="142" fillId="0" borderId="0" xfId="0" applyFont="1"/>
    <xf numFmtId="0" fontId="44" fillId="3" borderId="0" xfId="0" applyFont="1" applyFill="1" applyAlignment="1">
      <alignment vertical="center"/>
    </xf>
    <xf numFmtId="0" fontId="130" fillId="3" borderId="0" xfId="0" applyFont="1" applyFill="1" applyAlignment="1">
      <alignment vertical="center"/>
    </xf>
    <xf numFmtId="3" fontId="12" fillId="13" borderId="6" xfId="19" applyNumberFormat="1" applyFont="1" applyFill="1" applyBorder="1" applyAlignment="1">
      <alignment horizontal="right" vertical="center"/>
    </xf>
    <xf numFmtId="0" fontId="132" fillId="3" borderId="0" xfId="0" applyFont="1" applyFill="1"/>
    <xf numFmtId="0" fontId="127" fillId="0" borderId="0" xfId="0" applyFont="1"/>
    <xf numFmtId="0" fontId="0" fillId="3" borderId="0" xfId="0" applyFill="1" applyAlignment="1"/>
    <xf numFmtId="0" fontId="0" fillId="0" borderId="0" xfId="0" applyAlignment="1"/>
    <xf numFmtId="3" fontId="5" fillId="2" borderId="211" xfId="0" applyNumberFormat="1" applyFont="1" applyFill="1" applyBorder="1" applyAlignment="1" applyProtection="1">
      <alignment horizontal="right"/>
      <protection locked="0"/>
    </xf>
    <xf numFmtId="0" fontId="143" fillId="3" borderId="0" xfId="0" applyFont="1" applyFill="1" applyAlignment="1"/>
    <xf numFmtId="0" fontId="0" fillId="0" borderId="0" xfId="0"/>
    <xf numFmtId="0" fontId="43" fillId="14" borderId="0" xfId="0" applyFont="1" applyFill="1"/>
    <xf numFmtId="0" fontId="44" fillId="14" borderId="0" xfId="0" applyFont="1" applyFill="1"/>
    <xf numFmtId="0" fontId="132" fillId="14" borderId="0" xfId="0" applyFont="1" applyFill="1"/>
    <xf numFmtId="0" fontId="12" fillId="14" borderId="0" xfId="0" applyFont="1" applyFill="1"/>
    <xf numFmtId="0" fontId="130" fillId="14" borderId="0" xfId="0" applyFont="1" applyFill="1"/>
    <xf numFmtId="0" fontId="122" fillId="14" borderId="0" xfId="0" applyFont="1" applyFill="1"/>
    <xf numFmtId="0" fontId="5" fillId="14" borderId="0" xfId="0" applyFont="1" applyFill="1"/>
    <xf numFmtId="3" fontId="5" fillId="14" borderId="0" xfId="0" applyNumberFormat="1" applyFont="1" applyFill="1"/>
    <xf numFmtId="43" fontId="29" fillId="14" borderId="0" xfId="3" applyFont="1" applyFill="1" applyAlignment="1">
      <alignment horizontal="right" vertical="center"/>
    </xf>
    <xf numFmtId="0" fontId="0" fillId="14" borderId="0" xfId="0" applyFill="1"/>
    <xf numFmtId="165" fontId="12" fillId="4" borderId="178" xfId="3" applyNumberFormat="1" applyFont="1" applyFill="1" applyBorder="1" applyAlignment="1">
      <alignment horizontal="left" vertical="center"/>
    </xf>
    <xf numFmtId="165" fontId="5" fillId="14" borderId="149" xfId="3" applyNumberFormat="1" applyFont="1" applyFill="1" applyBorder="1" applyAlignment="1">
      <alignment horizontal="left" vertical="center"/>
    </xf>
    <xf numFmtId="43" fontId="29" fillId="4" borderId="55" xfId="3" applyFont="1" applyFill="1" applyBorder="1" applyAlignment="1">
      <alignment horizontal="right" vertical="center"/>
    </xf>
    <xf numFmtId="0" fontId="12" fillId="15" borderId="212" xfId="0" applyFont="1" applyFill="1" applyBorder="1" applyAlignment="1">
      <alignment horizontal="left"/>
    </xf>
    <xf numFmtId="3" fontId="5" fillId="14" borderId="0" xfId="0" applyNumberFormat="1" applyFont="1" applyFill="1" applyProtection="1">
      <protection locked="0"/>
    </xf>
    <xf numFmtId="43" fontId="112" fillId="14" borderId="0" xfId="3" applyFont="1" applyFill="1" applyBorder="1" applyAlignment="1">
      <alignment horizontal="right" vertical="center"/>
    </xf>
    <xf numFmtId="0" fontId="0" fillId="14" borderId="0" xfId="0" applyFill="1" applyAlignment="1">
      <alignment horizontal="left"/>
    </xf>
    <xf numFmtId="165" fontId="5" fillId="14" borderId="213" xfId="3" applyNumberFormat="1" applyFont="1" applyFill="1" applyBorder="1" applyAlignment="1">
      <alignment horizontal="left" vertical="center"/>
    </xf>
    <xf numFmtId="3" fontId="5" fillId="2" borderId="29" xfId="0" applyNumberFormat="1" applyFont="1" applyFill="1" applyBorder="1" applyProtection="1">
      <protection locked="0"/>
    </xf>
    <xf numFmtId="43" fontId="29" fillId="4" borderId="90" xfId="3" applyFont="1" applyFill="1" applyBorder="1" applyAlignment="1">
      <alignment horizontal="right" vertical="center"/>
    </xf>
    <xf numFmtId="0" fontId="65" fillId="14" borderId="0" xfId="0" applyFont="1" applyFill="1" applyAlignment="1">
      <alignment vertical="center"/>
    </xf>
    <xf numFmtId="0" fontId="12" fillId="15" borderId="16" xfId="0" applyFont="1" applyFill="1" applyBorder="1"/>
    <xf numFmtId="43" fontId="29" fillId="15" borderId="17" xfId="3" applyFont="1" applyFill="1" applyBorder="1" applyAlignment="1">
      <alignment horizontal="right" vertical="center"/>
    </xf>
    <xf numFmtId="43" fontId="29" fillId="14" borderId="0" xfId="3" applyFont="1" applyFill="1" applyBorder="1" applyAlignment="1">
      <alignment horizontal="right" vertical="center"/>
    </xf>
    <xf numFmtId="49" fontId="12" fillId="4" borderId="98" xfId="3" applyNumberFormat="1" applyFont="1" applyFill="1" applyBorder="1" applyAlignment="1">
      <alignment horizontal="left" vertical="center"/>
    </xf>
    <xf numFmtId="3" fontId="12" fillId="4" borderId="40" xfId="0" applyNumberFormat="1" applyFont="1" applyFill="1" applyBorder="1" applyAlignment="1">
      <alignment horizontal="right" vertical="center"/>
    </xf>
    <xf numFmtId="43" fontId="29" fillId="4" borderId="40" xfId="3" applyFont="1" applyFill="1" applyBorder="1" applyAlignment="1">
      <alignment horizontal="right" vertical="center"/>
    </xf>
    <xf numFmtId="0" fontId="65" fillId="14" borderId="0" xfId="0" applyFont="1" applyFill="1"/>
    <xf numFmtId="3" fontId="5" fillId="14" borderId="0" xfId="10" applyNumberFormat="1" applyFont="1" applyFill="1" applyBorder="1" applyAlignment="1">
      <alignment horizontal="right" vertical="center"/>
    </xf>
    <xf numFmtId="43" fontId="29" fillId="4" borderId="6" xfId="3" applyFont="1" applyFill="1" applyBorder="1" applyAlignment="1">
      <alignment horizontal="right" vertical="center"/>
    </xf>
    <xf numFmtId="0" fontId="132" fillId="0" borderId="0" xfId="0" quotePrefix="1" applyFont="1"/>
    <xf numFmtId="0" fontId="12" fillId="15" borderId="16" xfId="0" applyFont="1" applyFill="1" applyBorder="1" applyAlignment="1">
      <alignment vertical="center"/>
    </xf>
    <xf numFmtId="43" fontId="29" fillId="13" borderId="17" xfId="3" applyFont="1" applyFill="1" applyBorder="1" applyAlignment="1">
      <alignment horizontal="right" vertical="center"/>
    </xf>
    <xf numFmtId="0" fontId="132" fillId="3" borderId="0" xfId="0" applyFont="1" applyFill="1" applyAlignment="1">
      <alignment horizontal="right" vertical="center"/>
    </xf>
    <xf numFmtId="0" fontId="5" fillId="14" borderId="0" xfId="0" applyFont="1" applyFill="1" applyAlignment="1" applyProtection="1">
      <alignment horizontal="left" vertical="top" wrapText="1"/>
      <protection locked="0"/>
    </xf>
    <xf numFmtId="165" fontId="68" fillId="4" borderId="62" xfId="3" applyNumberFormat="1" applyFont="1" applyFill="1" applyBorder="1" applyAlignment="1">
      <alignment horizontal="center" wrapText="1"/>
    </xf>
    <xf numFmtId="165" fontId="68" fillId="4" borderId="22" xfId="3" applyNumberFormat="1" applyFont="1" applyFill="1" applyBorder="1" applyAlignment="1">
      <alignment horizontal="center" wrapText="1"/>
    </xf>
    <xf numFmtId="0" fontId="5" fillId="2" borderId="214" xfId="0" applyFont="1" applyFill="1" applyBorder="1" applyProtection="1">
      <protection locked="0"/>
    </xf>
    <xf numFmtId="0" fontId="11" fillId="5" borderId="215" xfId="1" applyFont="1" applyFill="1" applyBorder="1" applyAlignment="1">
      <protection locked="0"/>
    </xf>
    <xf numFmtId="0" fontId="5" fillId="0" borderId="0" xfId="0" applyFont="1" applyAlignment="1" applyProtection="1">
      <alignment horizontal="left" vertical="top" wrapText="1"/>
      <protection locked="0"/>
    </xf>
    <xf numFmtId="165" fontId="12" fillId="4" borderId="27" xfId="3" applyNumberFormat="1" applyFont="1" applyFill="1" applyBorder="1" applyAlignment="1">
      <alignment horizontal="left" vertical="center"/>
    </xf>
    <xf numFmtId="43" fontId="29" fillId="4" borderId="94" xfId="3" applyFont="1" applyFill="1" applyBorder="1" applyAlignment="1">
      <alignment horizontal="right" vertical="center"/>
    </xf>
    <xf numFmtId="0" fontId="5" fillId="13" borderId="41" xfId="0" applyFont="1" applyFill="1" applyBorder="1" applyAlignment="1" applyProtection="1">
      <alignment horizontal="left" vertical="top" wrapText="1"/>
      <protection locked="0"/>
    </xf>
    <xf numFmtId="0" fontId="11" fillId="5" borderId="249" xfId="1" applyFont="1" applyFill="1" applyBorder="1" applyAlignment="1">
      <protection locked="0"/>
    </xf>
    <xf numFmtId="3" fontId="12" fillId="4" borderId="6" xfId="2" applyNumberFormat="1" applyFont="1" applyFill="1" applyBorder="1" applyAlignment="1">
      <alignment horizontal="right" vertical="top"/>
    </xf>
    <xf numFmtId="0" fontId="5" fillId="2" borderId="216" xfId="0" applyFont="1" applyFill="1" applyBorder="1" applyProtection="1">
      <protection locked="0"/>
    </xf>
    <xf numFmtId="165" fontId="12" fillId="4" borderId="65" xfId="3" applyNumberFormat="1" applyFont="1" applyFill="1" applyBorder="1" applyAlignment="1">
      <alignment horizontal="left" vertical="center"/>
    </xf>
    <xf numFmtId="0" fontId="134" fillId="0" borderId="0" xfId="0" applyFont="1" applyFill="1"/>
    <xf numFmtId="3" fontId="12" fillId="4" borderId="17" xfId="0" applyNumberFormat="1" applyFont="1" applyFill="1" applyBorder="1" applyAlignment="1">
      <alignment horizontal="right" vertical="center"/>
    </xf>
    <xf numFmtId="0" fontId="11" fillId="16" borderId="198" xfId="1" applyFont="1" applyFill="1" applyBorder="1" applyAlignment="1">
      <protection locked="0"/>
    </xf>
    <xf numFmtId="0" fontId="143" fillId="3" borderId="0" xfId="0" applyFont="1" applyFill="1"/>
    <xf numFmtId="0" fontId="143" fillId="3" borderId="0" xfId="0" applyFont="1" applyFill="1" applyAlignment="1">
      <alignment vertical="center"/>
    </xf>
    <xf numFmtId="0" fontId="137" fillId="0" borderId="0" xfId="0" applyFont="1" applyAlignment="1">
      <alignment wrapText="1"/>
    </xf>
    <xf numFmtId="0" fontId="5" fillId="17" borderId="6" xfId="17" applyFont="1" applyFill="1" applyBorder="1" applyAlignment="1" applyProtection="1">
      <alignment horizontal="center" vertical="top" wrapText="1"/>
      <protection locked="0"/>
    </xf>
    <xf numFmtId="0" fontId="120" fillId="0" borderId="0" xfId="0" applyFont="1"/>
    <xf numFmtId="0" fontId="5" fillId="17" borderId="1" xfId="0" applyFont="1" applyFill="1" applyBorder="1" applyAlignment="1" applyProtection="1">
      <alignment horizontal="left" wrapText="1"/>
      <protection locked="0"/>
    </xf>
    <xf numFmtId="3" fontId="5" fillId="17" borderId="1" xfId="0" applyNumberFormat="1" applyFont="1" applyFill="1" applyBorder="1" applyAlignment="1" applyProtection="1">
      <alignment horizontal="left"/>
      <protection locked="0"/>
    </xf>
    <xf numFmtId="0" fontId="5" fillId="17" borderId="217" xfId="0" applyFont="1" applyFill="1" applyBorder="1" applyAlignment="1" applyProtection="1">
      <alignment horizontal="left" vertical="top" wrapText="1"/>
      <protection locked="0"/>
    </xf>
    <xf numFmtId="0" fontId="5" fillId="17" borderId="28" xfId="0" applyFont="1" applyFill="1" applyBorder="1" applyAlignment="1" applyProtection="1">
      <alignment horizontal="left" vertical="top" wrapText="1"/>
      <protection locked="0"/>
    </xf>
    <xf numFmtId="0" fontId="5" fillId="17" borderId="24" xfId="0" applyFont="1" applyFill="1" applyBorder="1" applyAlignment="1" applyProtection="1">
      <alignment horizontal="left" vertical="top" wrapText="1"/>
      <protection locked="0"/>
    </xf>
    <xf numFmtId="0" fontId="5" fillId="17" borderId="34" xfId="0" applyFont="1" applyFill="1" applyBorder="1" applyAlignment="1" applyProtection="1">
      <alignment vertical="top" wrapText="1"/>
      <protection locked="0"/>
    </xf>
    <xf numFmtId="0" fontId="5" fillId="17" borderId="34" xfId="8" applyFill="1" applyBorder="1" applyAlignment="1">
      <alignment vertical="top" wrapText="1"/>
      <protection locked="0"/>
    </xf>
    <xf numFmtId="0" fontId="122" fillId="3" borderId="0" xfId="0" applyFont="1" applyFill="1" applyAlignment="1">
      <alignment vertical="top"/>
    </xf>
    <xf numFmtId="0" fontId="122" fillId="3" borderId="0" xfId="0" quotePrefix="1" applyFont="1" applyFill="1" applyAlignment="1">
      <alignment vertical="top"/>
    </xf>
    <xf numFmtId="0" fontId="129" fillId="3" borderId="0" xfId="0" applyFont="1" applyFill="1" applyAlignment="1">
      <alignment vertical="top"/>
    </xf>
    <xf numFmtId="0" fontId="134" fillId="3" borderId="0" xfId="0" applyFont="1" applyFill="1" applyAlignment="1">
      <alignment vertical="center"/>
    </xf>
    <xf numFmtId="0" fontId="10" fillId="17" borderId="34" xfId="8" applyFont="1" applyFill="1" applyBorder="1" applyAlignment="1" applyProtection="1">
      <alignment vertical="top"/>
      <protection locked="0"/>
    </xf>
    <xf numFmtId="0" fontId="137" fillId="3" borderId="0" xfId="0" applyFont="1" applyFill="1" applyAlignment="1">
      <alignment horizontal="left"/>
    </xf>
    <xf numFmtId="0" fontId="129" fillId="3" borderId="0" xfId="0" applyFont="1" applyFill="1" applyAlignment="1">
      <alignment horizontal="right"/>
    </xf>
    <xf numFmtId="0" fontId="132" fillId="3" borderId="0" xfId="0" applyFont="1" applyFill="1" applyAlignment="1">
      <alignment vertical="top"/>
    </xf>
    <xf numFmtId="0" fontId="5" fillId="17" borderId="94" xfId="0" applyFont="1" applyFill="1" applyBorder="1" applyAlignment="1" applyProtection="1">
      <alignment vertical="top" wrapText="1"/>
      <protection locked="0"/>
    </xf>
    <xf numFmtId="0" fontId="5" fillId="17" borderId="34" xfId="0" applyFont="1" applyFill="1" applyBorder="1" applyAlignment="1" applyProtection="1">
      <alignment horizontal="left" vertical="top" wrapText="1"/>
      <protection locked="0"/>
    </xf>
    <xf numFmtId="0" fontId="10" fillId="17" borderId="35" xfId="8" applyFont="1" applyFill="1" applyBorder="1" applyAlignment="1">
      <alignment vertical="top" wrapText="1"/>
      <protection locked="0"/>
    </xf>
    <xf numFmtId="0" fontId="5" fillId="17" borderId="34" xfId="8" applyFill="1" applyBorder="1" applyAlignment="1">
      <alignment horizontal="left" vertical="top" wrapText="1"/>
      <protection locked="0"/>
    </xf>
    <xf numFmtId="0" fontId="144" fillId="3" borderId="0" xfId="0" applyFont="1" applyFill="1"/>
    <xf numFmtId="165" fontId="137" fillId="0" borderId="0" xfId="2" applyNumberFormat="1" applyFont="1" applyAlignment="1">
      <alignment horizontal="left" vertical="center"/>
    </xf>
    <xf numFmtId="165" fontId="137" fillId="0" borderId="0" xfId="3" applyNumberFormat="1" applyFont="1" applyAlignment="1">
      <alignment horizontal="right" vertical="center"/>
    </xf>
    <xf numFmtId="0" fontId="5" fillId="17" borderId="63" xfId="0" applyFont="1" applyFill="1" applyBorder="1" applyAlignment="1" applyProtection="1">
      <alignment horizontal="left" vertical="top" wrapText="1"/>
      <protection locked="0"/>
    </xf>
    <xf numFmtId="0" fontId="5" fillId="17" borderId="34" xfId="0" applyFont="1" applyFill="1" applyBorder="1" applyAlignment="1" applyProtection="1">
      <alignment horizontal="left" vertical="center" wrapText="1"/>
      <protection locked="0"/>
    </xf>
    <xf numFmtId="0" fontId="5" fillId="17" borderId="218" xfId="0" applyFont="1" applyFill="1" applyBorder="1" applyAlignment="1" applyProtection="1">
      <alignment horizontal="left" vertical="top" wrapText="1"/>
      <protection locked="0"/>
    </xf>
    <xf numFmtId="0" fontId="5" fillId="17" borderId="1" xfId="0" applyFont="1" applyFill="1" applyBorder="1" applyAlignment="1" applyProtection="1">
      <alignment horizontal="right" vertical="top" wrapText="1"/>
      <protection locked="0"/>
    </xf>
    <xf numFmtId="0" fontId="132" fillId="17" borderId="6" xfId="19" applyFont="1" applyFill="1" applyBorder="1" applyAlignment="1" applyProtection="1">
      <alignment horizontal="left" vertical="center"/>
      <protection locked="0"/>
    </xf>
    <xf numFmtId="0" fontId="12" fillId="17" borderId="6" xfId="19" applyFont="1" applyFill="1" applyBorder="1" applyAlignment="1" applyProtection="1">
      <alignment vertical="center"/>
      <protection locked="0"/>
    </xf>
    <xf numFmtId="0" fontId="5" fillId="17" borderId="6" xfId="19" applyFill="1" applyBorder="1" applyAlignment="1" applyProtection="1">
      <alignment vertical="center"/>
      <protection locked="0"/>
    </xf>
    <xf numFmtId="0" fontId="5" fillId="17" borderId="34" xfId="0" applyFont="1" applyFill="1" applyBorder="1" applyAlignment="1" applyProtection="1">
      <alignment horizontal="left" vertical="top"/>
      <protection locked="0"/>
    </xf>
    <xf numFmtId="0" fontId="5" fillId="17" borderId="27" xfId="0" applyFont="1" applyFill="1" applyBorder="1" applyAlignment="1" applyProtection="1">
      <alignment horizontal="left" vertical="top"/>
      <protection locked="0"/>
    </xf>
    <xf numFmtId="0" fontId="122" fillId="3" borderId="0" xfId="0" applyFont="1" applyFill="1" applyAlignment="1">
      <alignment vertical="center"/>
    </xf>
    <xf numFmtId="0" fontId="0" fillId="0" borderId="0" xfId="0"/>
    <xf numFmtId="165" fontId="5" fillId="4" borderId="0" xfId="3" applyNumberFormat="1" applyFont="1" applyFill="1" applyBorder="1" applyAlignment="1">
      <alignment horizontal="left" vertical="top"/>
    </xf>
    <xf numFmtId="165" fontId="145" fillId="4" borderId="0" xfId="3" applyNumberFormat="1" applyFont="1" applyFill="1" applyBorder="1" applyAlignment="1">
      <alignment horizontal="right" vertical="top"/>
    </xf>
    <xf numFmtId="3" fontId="5" fillId="4" borderId="22" xfId="0" applyNumberFormat="1" applyFont="1" applyFill="1" applyBorder="1" applyAlignment="1">
      <alignment vertical="top"/>
    </xf>
    <xf numFmtId="3" fontId="5" fillId="2" borderId="14" xfId="0" applyNumberFormat="1" applyFont="1" applyFill="1" applyBorder="1" applyAlignment="1" applyProtection="1">
      <alignment vertical="top"/>
      <protection locked="0"/>
    </xf>
    <xf numFmtId="0" fontId="146" fillId="0" borderId="54" xfId="0" applyFont="1" applyBorder="1"/>
    <xf numFmtId="0" fontId="147" fillId="0" borderId="0" xfId="0" applyFont="1"/>
    <xf numFmtId="0" fontId="126" fillId="0" borderId="0" xfId="0" applyFont="1"/>
    <xf numFmtId="165" fontId="5" fillId="4" borderId="70" xfId="3" applyNumberFormat="1" applyFont="1" applyFill="1" applyBorder="1" applyAlignment="1">
      <alignment horizontal="left" vertical="top"/>
    </xf>
    <xf numFmtId="165" fontId="5" fillId="4" borderId="111" xfId="3" applyNumberFormat="1" applyFont="1" applyFill="1" applyBorder="1" applyAlignment="1">
      <alignment horizontal="left" vertical="top"/>
    </xf>
    <xf numFmtId="165" fontId="5" fillId="4" borderId="20" xfId="3" applyNumberFormat="1" applyFont="1" applyFill="1" applyBorder="1" applyAlignment="1">
      <alignment horizontal="left" vertical="top"/>
    </xf>
    <xf numFmtId="165" fontId="145" fillId="4" borderId="20" xfId="3" applyNumberFormat="1" applyFont="1" applyFill="1" applyBorder="1" applyAlignment="1">
      <alignment horizontal="right" vertical="top"/>
    </xf>
    <xf numFmtId="165" fontId="12" fillId="4" borderId="188" xfId="2" applyNumberFormat="1" applyFont="1" applyFill="1" applyBorder="1" applyAlignment="1">
      <alignment vertical="top"/>
    </xf>
    <xf numFmtId="165" fontId="5" fillId="4" borderId="92" xfId="3" applyNumberFormat="1" applyFont="1" applyFill="1" applyBorder="1" applyAlignment="1">
      <alignment horizontal="left" vertical="top"/>
    </xf>
    <xf numFmtId="165" fontId="5" fillId="4" borderId="2" xfId="3" applyNumberFormat="1" applyFont="1" applyFill="1" applyBorder="1" applyAlignment="1">
      <alignment horizontal="left" vertical="top"/>
    </xf>
    <xf numFmtId="165" fontId="145" fillId="4" borderId="51" xfId="3" applyNumberFormat="1" applyFont="1" applyFill="1" applyBorder="1" applyAlignment="1">
      <alignment horizontal="right" vertical="top"/>
    </xf>
    <xf numFmtId="0" fontId="5" fillId="17" borderId="182" xfId="0" applyFont="1" applyFill="1" applyBorder="1" applyAlignment="1" applyProtection="1">
      <alignment horizontal="left" vertical="top" wrapText="1"/>
      <protection locked="0"/>
    </xf>
    <xf numFmtId="0" fontId="5" fillId="17" borderId="183" xfId="0" applyFont="1" applyFill="1" applyBorder="1" applyAlignment="1" applyProtection="1">
      <alignment horizontal="left" vertical="top" wrapText="1"/>
      <protection locked="0"/>
    </xf>
    <xf numFmtId="0" fontId="5" fillId="17" borderId="184" xfId="0" applyFont="1" applyFill="1" applyBorder="1" applyAlignment="1" applyProtection="1">
      <alignment horizontal="left" vertical="top" wrapText="1"/>
      <protection locked="0"/>
    </xf>
    <xf numFmtId="0" fontId="5" fillId="17" borderId="67" xfId="0" applyFont="1" applyFill="1" applyBorder="1" applyAlignment="1" applyProtection="1">
      <alignment horizontal="left" vertical="top" wrapText="1"/>
      <protection locked="0"/>
    </xf>
    <xf numFmtId="0" fontId="5" fillId="17" borderId="185" xfId="0" applyFont="1" applyFill="1" applyBorder="1" applyAlignment="1" applyProtection="1">
      <alignment horizontal="left" vertical="top" wrapText="1"/>
      <protection locked="0"/>
    </xf>
    <xf numFmtId="0" fontId="5" fillId="17" borderId="186" xfId="0" applyFont="1" applyFill="1" applyBorder="1" applyAlignment="1" applyProtection="1">
      <alignment horizontal="left" vertical="top" wrapText="1"/>
      <protection locked="0"/>
    </xf>
    <xf numFmtId="0" fontId="5" fillId="17" borderId="6" xfId="0" applyFont="1" applyFill="1" applyBorder="1" applyAlignment="1" applyProtection="1">
      <alignment horizontal="left" vertical="top" wrapText="1"/>
      <protection locked="0"/>
    </xf>
    <xf numFmtId="0" fontId="0" fillId="0" borderId="0" xfId="0"/>
    <xf numFmtId="3" fontId="12" fillId="2" borderId="1" xfId="2" applyNumberFormat="1" applyFont="1" applyFill="1" applyBorder="1" applyAlignment="1">
      <alignment horizontal="right" vertical="center"/>
    </xf>
    <xf numFmtId="3" fontId="5" fillId="18" borderId="4" xfId="0" applyNumberFormat="1" applyFont="1" applyFill="1" applyBorder="1" applyProtection="1">
      <protection locked="0"/>
    </xf>
    <xf numFmtId="3" fontId="5" fillId="18" borderId="25" xfId="0" applyNumberFormat="1" applyFont="1" applyFill="1" applyBorder="1" applyProtection="1">
      <protection locked="0"/>
    </xf>
    <xf numFmtId="0" fontId="95" fillId="3" borderId="0" xfId="0" applyFont="1" applyFill="1" applyAlignment="1">
      <alignment horizontal="left" vertical="top" wrapText="1"/>
    </xf>
    <xf numFmtId="0" fontId="0" fillId="0" borderId="0" xfId="0" applyAlignment="1"/>
    <xf numFmtId="0" fontId="0" fillId="0" borderId="0" xfId="0"/>
    <xf numFmtId="0" fontId="148" fillId="0" borderId="0" xfId="0" applyFont="1"/>
    <xf numFmtId="0" fontId="119" fillId="14" borderId="0" xfId="0" applyFont="1" applyFill="1"/>
    <xf numFmtId="0" fontId="122" fillId="3" borderId="0" xfId="0" applyFont="1" applyFill="1" applyAlignment="1">
      <alignment horizontal="left"/>
    </xf>
    <xf numFmtId="0" fontId="5" fillId="20" borderId="34" xfId="0" applyFont="1" applyFill="1" applyBorder="1" applyAlignment="1" applyProtection="1">
      <alignment vertical="top" wrapText="1"/>
      <protection locked="0"/>
    </xf>
    <xf numFmtId="0" fontId="5" fillId="4" borderId="218" xfId="0" applyFont="1" applyFill="1" applyBorder="1" applyAlignment="1">
      <alignment horizontal="left" wrapText="1"/>
    </xf>
    <xf numFmtId="0" fontId="122" fillId="0" borderId="0" xfId="0" applyFont="1" applyAlignment="1">
      <alignment horizontal="right"/>
    </xf>
    <xf numFmtId="0" fontId="122" fillId="0" borderId="0" xfId="0" applyFont="1" applyAlignment="1">
      <alignment horizontal="right" vertical="center"/>
    </xf>
    <xf numFmtId="0" fontId="129" fillId="3" borderId="0" xfId="0" applyFont="1" applyFill="1" applyAlignment="1">
      <alignment horizontal="left" vertical="center"/>
    </xf>
    <xf numFmtId="0" fontId="0" fillId="3" borderId="0" xfId="0" applyFont="1" applyFill="1"/>
    <xf numFmtId="0" fontId="119" fillId="0" borderId="78" xfId="0" applyFont="1" applyBorder="1"/>
    <xf numFmtId="0" fontId="119" fillId="0" borderId="0" xfId="0" applyFont="1" applyBorder="1"/>
    <xf numFmtId="0" fontId="119" fillId="0" borderId="71" xfId="0" applyFont="1" applyBorder="1"/>
    <xf numFmtId="0" fontId="119" fillId="0" borderId="194" xfId="0" applyFont="1" applyBorder="1"/>
    <xf numFmtId="0" fontId="141" fillId="3" borderId="0" xfId="0" applyFont="1" applyFill="1"/>
    <xf numFmtId="0" fontId="120" fillId="3" borderId="0" xfId="0" applyFont="1" applyFill="1"/>
    <xf numFmtId="0" fontId="163" fillId="0" borderId="0" xfId="0" applyFont="1" applyAlignment="1">
      <alignment vertical="center"/>
    </xf>
    <xf numFmtId="0" fontId="124" fillId="3" borderId="0" xfId="0" applyFont="1" applyFill="1" applyAlignment="1">
      <alignment vertical="top"/>
    </xf>
    <xf numFmtId="0" fontId="134" fillId="3" borderId="0" xfId="0" applyFont="1" applyFill="1"/>
    <xf numFmtId="0" fontId="164" fillId="3" borderId="0" xfId="0" applyFont="1" applyFill="1"/>
    <xf numFmtId="0" fontId="141" fillId="0" borderId="0" xfId="0" applyFont="1"/>
    <xf numFmtId="0" fontId="127" fillId="0" borderId="178" xfId="0" applyFont="1" applyBorder="1"/>
    <xf numFmtId="0" fontId="127" fillId="0" borderId="69" xfId="0" applyFont="1" applyBorder="1"/>
    <xf numFmtId="0" fontId="127" fillId="0" borderId="78" xfId="0" applyFont="1" applyBorder="1"/>
    <xf numFmtId="0" fontId="0" fillId="0" borderId="178" xfId="0" applyFont="1" applyBorder="1"/>
    <xf numFmtId="0" fontId="0" fillId="0" borderId="69" xfId="0" applyFont="1" applyBorder="1"/>
    <xf numFmtId="0" fontId="0" fillId="0" borderId="78" xfId="0" applyFont="1" applyBorder="1"/>
    <xf numFmtId="0" fontId="0" fillId="0" borderId="70" xfId="0" applyFont="1" applyBorder="1"/>
    <xf numFmtId="0" fontId="0" fillId="0" borderId="0" xfId="0" applyFont="1" applyBorder="1"/>
    <xf numFmtId="0" fontId="0" fillId="0" borderId="71" xfId="0" applyFont="1" applyBorder="1"/>
    <xf numFmtId="0" fontId="0" fillId="0" borderId="111" xfId="0" applyFont="1" applyBorder="1"/>
    <xf numFmtId="0" fontId="0" fillId="0" borderId="20" xfId="0" applyFont="1" applyBorder="1"/>
    <xf numFmtId="0" fontId="0" fillId="0" borderId="194" xfId="0" applyFont="1" applyBorder="1"/>
    <xf numFmtId="0" fontId="144" fillId="0" borderId="0" xfId="0" applyFont="1" applyFill="1" applyAlignment="1">
      <alignment vertical="center"/>
    </xf>
    <xf numFmtId="0" fontId="131" fillId="0" borderId="0" xfId="0" applyFont="1" applyFill="1"/>
    <xf numFmtId="0" fontId="131" fillId="0" borderId="0" xfId="0" applyFont="1" applyFill="1" applyAlignment="1">
      <alignment vertical="center"/>
    </xf>
    <xf numFmtId="0" fontId="64" fillId="0" borderId="0" xfId="0" applyFont="1" applyFill="1"/>
    <xf numFmtId="3" fontId="5" fillId="13" borderId="6" xfId="0" applyNumberFormat="1" applyFont="1" applyFill="1" applyBorder="1" applyAlignment="1" applyProtection="1">
      <alignment vertical="top"/>
      <protection locked="0"/>
    </xf>
    <xf numFmtId="3" fontId="5" fillId="13" borderId="9" xfId="0" applyNumberFormat="1" applyFont="1" applyFill="1" applyBorder="1" applyAlignment="1" applyProtection="1">
      <alignment vertical="top"/>
      <protection locked="0"/>
    </xf>
    <xf numFmtId="3" fontId="5" fillId="13" borderId="50" xfId="0" applyNumberFormat="1" applyFont="1" applyFill="1" applyBorder="1" applyAlignment="1" applyProtection="1">
      <alignment vertical="top"/>
      <protection locked="0"/>
    </xf>
    <xf numFmtId="3" fontId="5" fillId="13" borderId="49" xfId="0" applyNumberFormat="1" applyFont="1" applyFill="1" applyBorder="1" applyAlignment="1" applyProtection="1">
      <alignment vertical="top"/>
      <protection locked="0"/>
    </xf>
    <xf numFmtId="3" fontId="12" fillId="13" borderId="166" xfId="2" applyNumberFormat="1" applyFont="1" applyFill="1" applyBorder="1" applyAlignment="1">
      <alignment horizontal="right" vertical="center"/>
    </xf>
    <xf numFmtId="3" fontId="12" fillId="13" borderId="9" xfId="2" applyNumberFormat="1" applyFont="1" applyFill="1" applyBorder="1" applyAlignment="1">
      <alignment horizontal="right" vertical="center"/>
    </xf>
    <xf numFmtId="0" fontId="127" fillId="0" borderId="70" xfId="0" applyFont="1" applyBorder="1"/>
    <xf numFmtId="0" fontId="127" fillId="0" borderId="0" xfId="0" applyFont="1" applyBorder="1"/>
    <xf numFmtId="0" fontId="127" fillId="0" borderId="71" xfId="0" applyFont="1" applyBorder="1"/>
    <xf numFmtId="0" fontId="127" fillId="0" borderId="111" xfId="0" applyFont="1" applyBorder="1"/>
    <xf numFmtId="0" fontId="127" fillId="0" borderId="20" xfId="0" applyFont="1" applyBorder="1"/>
    <xf numFmtId="0" fontId="127" fillId="0" borderId="194" xfId="0" applyFont="1" applyBorder="1"/>
    <xf numFmtId="0" fontId="5" fillId="13" borderId="1" xfId="0" applyFont="1" applyFill="1" applyBorder="1" applyAlignment="1" applyProtection="1">
      <alignment horizontal="left" vertical="center" wrapText="1"/>
      <protection locked="0"/>
    </xf>
    <xf numFmtId="0" fontId="152" fillId="0" borderId="178" xfId="0" applyFont="1" applyBorder="1"/>
    <xf numFmtId="0" fontId="152" fillId="0" borderId="69" xfId="0" applyFont="1" applyBorder="1"/>
    <xf numFmtId="0" fontId="152" fillId="0" borderId="78" xfId="0" applyFont="1" applyBorder="1"/>
    <xf numFmtId="0" fontId="152" fillId="0" borderId="70" xfId="0" applyFont="1" applyBorder="1"/>
    <xf numFmtId="0" fontId="152" fillId="0" borderId="0" xfId="0" applyFont="1" applyBorder="1"/>
    <xf numFmtId="0" fontId="152" fillId="0" borderId="71" xfId="0" applyFont="1" applyBorder="1"/>
    <xf numFmtId="0" fontId="152" fillId="0" borderId="111" xfId="0" applyFont="1" applyBorder="1"/>
    <xf numFmtId="0" fontId="152" fillId="0" borderId="20" xfId="0" applyFont="1" applyBorder="1"/>
    <xf numFmtId="0" fontId="152" fillId="0" borderId="194" xfId="0" applyFont="1" applyBorder="1"/>
    <xf numFmtId="0" fontId="5" fillId="13" borderId="197" xfId="0" applyFont="1" applyFill="1" applyBorder="1" applyAlignment="1" applyProtection="1">
      <alignment horizontal="left" vertical="top" wrapText="1"/>
      <protection locked="0"/>
    </xf>
    <xf numFmtId="0" fontId="5" fillId="13" borderId="250" xfId="0" applyFont="1" applyFill="1" applyBorder="1" applyAlignment="1" applyProtection="1">
      <alignment horizontal="left" vertical="top" wrapText="1"/>
      <protection locked="0"/>
    </xf>
    <xf numFmtId="0" fontId="64" fillId="14" borderId="0" xfId="0" applyFont="1" applyFill="1"/>
    <xf numFmtId="0" fontId="64" fillId="14" borderId="71" xfId="0" applyFont="1" applyFill="1" applyBorder="1"/>
    <xf numFmtId="0" fontId="7" fillId="14" borderId="0" xfId="0" applyFont="1" applyFill="1"/>
    <xf numFmtId="0" fontId="101" fillId="14" borderId="0" xfId="0" applyFont="1" applyFill="1"/>
    <xf numFmtId="0" fontId="101" fillId="14" borderId="71" xfId="0" applyFont="1" applyFill="1" applyBorder="1"/>
    <xf numFmtId="0" fontId="37" fillId="0" borderId="0" xfId="0" applyFont="1" applyFill="1"/>
    <xf numFmtId="0" fontId="64" fillId="0" borderId="54" xfId="0" applyFont="1" applyFill="1" applyBorder="1"/>
    <xf numFmtId="0" fontId="166" fillId="0" borderId="54" xfId="0" applyFont="1" applyBorder="1"/>
    <xf numFmtId="0" fontId="166" fillId="0" borderId="0" xfId="0" applyFont="1"/>
    <xf numFmtId="0" fontId="166" fillId="0" borderId="66" xfId="0" applyFont="1" applyBorder="1"/>
    <xf numFmtId="0" fontId="166" fillId="0" borderId="20" xfId="0" applyFont="1" applyBorder="1"/>
    <xf numFmtId="0" fontId="166" fillId="14" borderId="0" xfId="0" applyFont="1" applyFill="1"/>
    <xf numFmtId="0" fontId="166" fillId="0" borderId="219" xfId="0" applyFont="1" applyBorder="1"/>
    <xf numFmtId="0" fontId="166" fillId="0" borderId="71" xfId="0" applyFont="1" applyBorder="1"/>
    <xf numFmtId="0" fontId="7" fillId="0" borderId="54" xfId="0" applyFont="1" applyBorder="1"/>
    <xf numFmtId="0" fontId="7" fillId="0" borderId="219" xfId="0" applyFont="1" applyBorder="1"/>
    <xf numFmtId="0" fontId="7" fillId="0" borderId="0" xfId="0" applyFont="1" applyFill="1"/>
    <xf numFmtId="0" fontId="101" fillId="0" borderId="0" xfId="0" applyFont="1" applyFill="1"/>
    <xf numFmtId="0" fontId="7" fillId="0" borderId="0" xfId="0" applyFont="1" applyFill="1" applyAlignment="1">
      <alignment horizontal="right"/>
    </xf>
    <xf numFmtId="0" fontId="126" fillId="0" borderId="0" xfId="0" applyFont="1" applyFill="1" applyAlignment="1">
      <alignment horizontal="right"/>
    </xf>
    <xf numFmtId="0" fontId="37" fillId="0" borderId="54" xfId="0" applyFont="1" applyFill="1" applyBorder="1"/>
    <xf numFmtId="0" fontId="166" fillId="0" borderId="0" xfId="0" applyFont="1" applyFill="1"/>
    <xf numFmtId="0" fontId="166" fillId="6" borderId="0" xfId="0" applyFont="1" applyFill="1"/>
    <xf numFmtId="1" fontId="166" fillId="0" borderId="0" xfId="0" applyNumberFormat="1" applyFont="1" applyAlignment="1">
      <alignment horizontal="right"/>
    </xf>
    <xf numFmtId="3" fontId="166" fillId="6" borderId="0" xfId="0" applyNumberFormat="1" applyFont="1" applyFill="1"/>
    <xf numFmtId="3" fontId="166" fillId="0" borderId="0" xfId="0" applyNumberFormat="1" applyFont="1"/>
    <xf numFmtId="0" fontId="147" fillId="0" borderId="0" xfId="0" applyFont="1" applyFill="1"/>
    <xf numFmtId="10" fontId="0" fillId="19" borderId="0" xfId="0" applyNumberFormat="1" applyFill="1"/>
    <xf numFmtId="2" fontId="5" fillId="2" borderId="1" xfId="0" applyNumberFormat="1" applyFont="1" applyFill="1" applyBorder="1" applyAlignment="1" applyProtection="1">
      <alignment horizontal="right"/>
      <protection locked="0"/>
    </xf>
    <xf numFmtId="0" fontId="124" fillId="3" borderId="0" xfId="0" applyFont="1" applyFill="1" applyAlignment="1">
      <alignment horizontal="right"/>
    </xf>
    <xf numFmtId="2" fontId="5" fillId="2" borderId="93" xfId="0" applyNumberFormat="1" applyFont="1" applyFill="1" applyBorder="1" applyAlignment="1" applyProtection="1">
      <alignment vertical="center"/>
      <protection locked="0"/>
    </xf>
    <xf numFmtId="2" fontId="5" fillId="2" borderId="73" xfId="0" applyNumberFormat="1" applyFont="1" applyFill="1" applyBorder="1" applyAlignment="1" applyProtection="1">
      <alignment horizontal="right"/>
      <protection locked="0"/>
    </xf>
    <xf numFmtId="2" fontId="5" fillId="2" borderId="1" xfId="9" applyNumberFormat="1" applyFont="1" applyFill="1" applyBorder="1" applyAlignment="1" applyProtection="1">
      <alignment horizontal="right"/>
      <protection locked="0"/>
    </xf>
    <xf numFmtId="2" fontId="5" fillId="2" borderId="93" xfId="0" applyNumberFormat="1" applyFont="1" applyFill="1" applyBorder="1" applyProtection="1">
      <protection locked="0"/>
    </xf>
    <xf numFmtId="2" fontId="5" fillId="2" borderId="1" xfId="11" applyNumberFormat="1" applyFont="1" applyFill="1" applyBorder="1" applyAlignment="1" applyProtection="1">
      <alignment horizontal="right"/>
      <protection locked="0"/>
    </xf>
    <xf numFmtId="0" fontId="168" fillId="0" borderId="0" xfId="0" applyFont="1"/>
    <xf numFmtId="0" fontId="168" fillId="0" borderId="0" xfId="0" applyFont="1" applyAlignment="1">
      <alignment wrapText="1"/>
    </xf>
    <xf numFmtId="0" fontId="168" fillId="0" borderId="70" xfId="0" applyFont="1" applyBorder="1"/>
    <xf numFmtId="0" fontId="168" fillId="0" borderId="0" xfId="0" applyFont="1" applyBorder="1"/>
    <xf numFmtId="0" fontId="168" fillId="0" borderId="0" xfId="0" applyFont="1" applyBorder="1" applyAlignment="1">
      <alignment wrapText="1"/>
    </xf>
    <xf numFmtId="0" fontId="127" fillId="3" borderId="0" xfId="0" applyFont="1" applyFill="1"/>
    <xf numFmtId="165" fontId="137" fillId="21" borderId="0" xfId="3" applyNumberFormat="1" applyFont="1" applyFill="1" applyAlignment="1">
      <alignment horizontal="right" vertical="center"/>
    </xf>
    <xf numFmtId="3" fontId="129" fillId="0" borderId="0" xfId="0" applyNumberFormat="1" applyFont="1" applyAlignment="1">
      <alignment horizontal="left" vertical="center"/>
    </xf>
    <xf numFmtId="0" fontId="5" fillId="3" borderId="3" xfId="0" applyFont="1" applyFill="1" applyBorder="1" applyAlignment="1">
      <alignment horizontal="left"/>
    </xf>
    <xf numFmtId="0" fontId="129" fillId="3" borderId="0" xfId="0" quotePrefix="1" applyFont="1" applyFill="1" applyAlignment="1">
      <alignment vertical="center"/>
    </xf>
    <xf numFmtId="0" fontId="169" fillId="0" borderId="0" xfId="0" applyFont="1" applyAlignment="1">
      <alignment vertical="center"/>
    </xf>
    <xf numFmtId="0" fontId="5" fillId="15" borderId="71" xfId="0" applyFont="1" applyFill="1" applyBorder="1" applyAlignment="1">
      <alignment horizontal="left" wrapText="1"/>
    </xf>
    <xf numFmtId="0" fontId="5" fillId="15" borderId="41" xfId="0" applyFont="1" applyFill="1" applyBorder="1" applyAlignment="1" applyProtection="1">
      <alignment horizontal="left" vertical="center" wrapText="1"/>
      <protection locked="0"/>
    </xf>
    <xf numFmtId="0" fontId="0" fillId="0" borderId="0" xfId="0" applyFill="1" applyAlignment="1">
      <alignment vertical="top"/>
    </xf>
    <xf numFmtId="0" fontId="170" fillId="0" borderId="0" xfId="0" applyFont="1" applyFill="1" applyAlignment="1">
      <alignment vertical="top"/>
    </xf>
    <xf numFmtId="0" fontId="171" fillId="3" borderId="0" xfId="0" applyFont="1" applyFill="1"/>
    <xf numFmtId="0" fontId="119" fillId="15" borderId="0" xfId="0" applyFont="1" applyFill="1"/>
    <xf numFmtId="1" fontId="5" fillId="2" borderId="164" xfId="14" applyNumberFormat="1" applyFont="1" applyFill="1" applyBorder="1" applyAlignment="1" applyProtection="1">
      <alignment vertical="top"/>
      <protection locked="0"/>
    </xf>
    <xf numFmtId="0" fontId="5" fillId="15" borderId="28" xfId="0" applyFont="1" applyFill="1" applyBorder="1" applyAlignment="1" applyProtection="1">
      <alignment horizontal="left" vertical="top" wrapText="1"/>
      <protection locked="0"/>
    </xf>
    <xf numFmtId="0" fontId="5" fillId="15" borderId="34" xfId="0" applyFont="1" applyFill="1" applyBorder="1" applyAlignment="1" applyProtection="1">
      <alignment vertical="top" wrapText="1"/>
      <protection locked="0"/>
    </xf>
    <xf numFmtId="0" fontId="141" fillId="15" borderId="0" xfId="0" applyFont="1" applyFill="1"/>
    <xf numFmtId="0" fontId="162" fillId="15" borderId="0" xfId="0" applyFont="1" applyFill="1"/>
    <xf numFmtId="0" fontId="124" fillId="15" borderId="0" xfId="0" applyFont="1" applyFill="1"/>
    <xf numFmtId="20" fontId="0" fillId="3" borderId="0" xfId="0" applyNumberFormat="1" applyFill="1"/>
    <xf numFmtId="0" fontId="127" fillId="0" borderId="70" xfId="0" applyFont="1" applyBorder="1" applyAlignment="1">
      <alignment horizontal="right"/>
    </xf>
    <xf numFmtId="0" fontId="125" fillId="0" borderId="0" xfId="0" applyFont="1" applyAlignment="1">
      <alignment horizontal="right"/>
    </xf>
    <xf numFmtId="3" fontId="15" fillId="0" borderId="0" xfId="0" applyNumberFormat="1" applyFont="1" applyAlignment="1">
      <alignment horizontal="left" vertical="center" wrapText="1"/>
    </xf>
    <xf numFmtId="0" fontId="129" fillId="3" borderId="0" xfId="0" applyFont="1" applyFill="1" applyAlignment="1">
      <alignment horizontal="right" vertical="top"/>
    </xf>
    <xf numFmtId="0" fontId="127" fillId="0" borderId="71" xfId="0" applyFont="1" applyBorder="1" applyAlignment="1">
      <alignment vertical="top"/>
    </xf>
    <xf numFmtId="0" fontId="0" fillId="0" borderId="0" xfId="0" applyAlignment="1">
      <alignment horizontal="right" vertical="top"/>
    </xf>
    <xf numFmtId="0" fontId="152" fillId="0" borderId="0" xfId="0" applyFont="1" applyBorder="1" applyAlignment="1">
      <alignment vertical="top" wrapText="1"/>
    </xf>
    <xf numFmtId="0" fontId="152" fillId="0" borderId="0" xfId="0" applyFont="1" applyBorder="1" applyAlignment="1">
      <alignment vertical="top"/>
    </xf>
    <xf numFmtId="0" fontId="152" fillId="0" borderId="71" xfId="0" applyFont="1" applyBorder="1" applyAlignment="1">
      <alignment vertical="top"/>
    </xf>
    <xf numFmtId="0" fontId="172" fillId="0" borderId="0" xfId="0" applyFont="1"/>
    <xf numFmtId="0" fontId="141" fillId="14" borderId="0" xfId="0" applyFont="1" applyFill="1" applyAlignment="1">
      <alignment horizontal="left"/>
    </xf>
    <xf numFmtId="0" fontId="131" fillId="14" borderId="0" xfId="0" applyFont="1" applyFill="1"/>
    <xf numFmtId="0" fontId="131" fillId="14" borderId="0" xfId="0" applyFont="1" applyFill="1" applyAlignment="1">
      <alignment horizontal="left"/>
    </xf>
    <xf numFmtId="0" fontId="131" fillId="14" borderId="0" xfId="0" applyFont="1" applyFill="1" applyAlignment="1">
      <alignment vertical="center"/>
    </xf>
    <xf numFmtId="0" fontId="129" fillId="14" borderId="0" xfId="0" applyFont="1" applyFill="1"/>
    <xf numFmtId="0" fontId="0" fillId="14" borderId="0" xfId="0" applyFill="1" applyAlignment="1">
      <alignment vertical="center"/>
    </xf>
    <xf numFmtId="0" fontId="42" fillId="14" borderId="0" xfId="0" applyFont="1" applyFill="1"/>
    <xf numFmtId="165" fontId="12" fillId="20" borderId="1" xfId="2" applyNumberFormat="1" applyFont="1" applyFill="1" applyBorder="1" applyAlignment="1">
      <alignment horizontal="right" vertical="center"/>
    </xf>
    <xf numFmtId="165" fontId="149" fillId="14" borderId="0" xfId="0" applyNumberFormat="1" applyFont="1" applyFill="1"/>
    <xf numFmtId="0" fontId="0" fillId="14" borderId="0" xfId="0" applyFill="1" applyAlignment="1">
      <alignment vertical="top"/>
    </xf>
    <xf numFmtId="0" fontId="169" fillId="14" borderId="0" xfId="0" applyFont="1" applyFill="1" applyAlignment="1">
      <alignment vertical="center"/>
    </xf>
    <xf numFmtId="41" fontId="12" fillId="4" borderId="5" xfId="2" applyNumberFormat="1" applyFont="1" applyFill="1" applyBorder="1" applyAlignment="1">
      <alignment horizontal="left" vertical="center"/>
    </xf>
    <xf numFmtId="0" fontId="119" fillId="14" borderId="0" xfId="0" applyFont="1" applyFill="1" applyAlignment="1">
      <alignment vertical="top"/>
    </xf>
    <xf numFmtId="0" fontId="150" fillId="14" borderId="0" xfId="0" applyFont="1" applyFill="1" applyAlignment="1">
      <alignment horizontal="left" vertical="top"/>
    </xf>
    <xf numFmtId="0" fontId="124" fillId="3" borderId="0" xfId="0" applyFont="1" applyFill="1" applyAlignment="1">
      <alignment horizontal="left"/>
    </xf>
    <xf numFmtId="0" fontId="124" fillId="3" borderId="0" xfId="0" applyFont="1" applyFill="1" applyAlignment="1">
      <alignment horizontal="left" vertical="top"/>
    </xf>
    <xf numFmtId="0" fontId="124" fillId="14" borderId="0" xfId="0" applyFont="1" applyFill="1" applyAlignment="1">
      <alignment horizontal="left"/>
    </xf>
    <xf numFmtId="0" fontId="119" fillId="3" borderId="0" xfId="0" applyFont="1" applyFill="1" applyAlignment="1">
      <alignment horizontal="left" vertical="top"/>
    </xf>
    <xf numFmtId="0" fontId="119" fillId="0" borderId="0" xfId="0" applyFont="1" applyFill="1" applyAlignment="1">
      <alignment horizontal="left" vertical="center"/>
    </xf>
    <xf numFmtId="0" fontId="119" fillId="3" borderId="0" xfId="0" applyFont="1" applyFill="1" applyAlignment="1">
      <alignment vertical="top"/>
    </xf>
    <xf numFmtId="0" fontId="0" fillId="0" borderId="70" xfId="0" applyBorder="1" applyAlignment="1">
      <alignment horizontal="right" vertical="top"/>
    </xf>
    <xf numFmtId="0" fontId="0" fillId="0" borderId="111" xfId="0" applyBorder="1" applyAlignment="1">
      <alignment horizontal="right" vertical="top"/>
    </xf>
    <xf numFmtId="0" fontId="152" fillId="0" borderId="194" xfId="0" applyFont="1" applyBorder="1" applyAlignment="1">
      <alignment vertical="top"/>
    </xf>
    <xf numFmtId="0" fontId="69" fillId="14" borderId="0" xfId="0" applyFont="1" applyFill="1" applyAlignment="1">
      <alignment vertical="center"/>
    </xf>
    <xf numFmtId="0" fontId="55" fillId="14" borderId="0" xfId="0" applyFont="1" applyFill="1" applyAlignment="1">
      <alignment vertical="center"/>
    </xf>
    <xf numFmtId="168" fontId="5" fillId="14" borderId="0" xfId="0" applyNumberFormat="1" applyFont="1" applyFill="1" applyAlignment="1">
      <alignment horizontal="right" vertical="center"/>
    </xf>
    <xf numFmtId="0" fontId="138" fillId="14" borderId="0" xfId="0" applyFont="1" applyFill="1" applyAlignment="1">
      <alignment vertical="center"/>
    </xf>
    <xf numFmtId="0" fontId="119" fillId="14" borderId="0" xfId="0" applyFont="1" applyFill="1" applyAlignment="1">
      <alignment vertical="center"/>
    </xf>
    <xf numFmtId="3" fontId="67" fillId="14" borderId="0" xfId="0" applyNumberFormat="1" applyFont="1" applyFill="1" applyAlignment="1">
      <alignment horizontal="left" vertical="center"/>
    </xf>
    <xf numFmtId="0" fontId="0" fillId="14" borderId="0" xfId="0" applyFill="1" applyAlignment="1">
      <alignment horizontal="right" vertical="center"/>
    </xf>
    <xf numFmtId="0" fontId="173" fillId="3" borderId="0" xfId="0" applyFont="1" applyFill="1" applyAlignment="1">
      <alignment vertical="center"/>
    </xf>
    <xf numFmtId="165" fontId="124" fillId="0" borderId="0" xfId="3" applyNumberFormat="1" applyFont="1" applyAlignment="1">
      <alignment horizontal="left" vertical="center"/>
    </xf>
    <xf numFmtId="0" fontId="141" fillId="0" borderId="0" xfId="0" applyFont="1" applyAlignment="1">
      <alignment vertical="center"/>
    </xf>
    <xf numFmtId="0" fontId="70" fillId="14" borderId="0" xfId="0" applyFont="1" applyFill="1"/>
    <xf numFmtId="0" fontId="173" fillId="0" borderId="0" xfId="0" applyFont="1" applyAlignment="1">
      <alignment horizontal="left"/>
    </xf>
    <xf numFmtId="0" fontId="173" fillId="0" borderId="0" xfId="0" applyFont="1"/>
    <xf numFmtId="0" fontId="70" fillId="14" borderId="0" xfId="0" applyFont="1" applyFill="1" applyAlignment="1">
      <alignment vertical="center"/>
    </xf>
    <xf numFmtId="0" fontId="122" fillId="0" borderId="0" xfId="0" applyFont="1" applyAlignment="1">
      <alignment vertical="center"/>
    </xf>
    <xf numFmtId="0" fontId="170" fillId="14" borderId="0" xfId="0" applyFont="1" applyFill="1"/>
    <xf numFmtId="0" fontId="174" fillId="14" borderId="0" xfId="0" applyFont="1" applyFill="1"/>
    <xf numFmtId="9" fontId="53" fillId="14" borderId="0" xfId="0" applyNumberFormat="1" applyFont="1" applyFill="1"/>
    <xf numFmtId="10" fontId="119" fillId="14" borderId="0" xfId="0" applyNumberFormat="1" applyFont="1" applyFill="1"/>
    <xf numFmtId="0" fontId="5" fillId="13" borderId="63" xfId="0" applyFont="1" applyFill="1" applyBorder="1" applyAlignment="1" applyProtection="1">
      <alignment horizontal="left" vertical="top" wrapText="1"/>
      <protection locked="0"/>
    </xf>
    <xf numFmtId="2" fontId="5" fillId="2" borderId="6" xfId="10" applyNumberFormat="1" applyFont="1" applyFill="1" applyBorder="1" applyAlignment="1" applyProtection="1">
      <alignment horizontal="center" vertical="center"/>
      <protection locked="0"/>
    </xf>
    <xf numFmtId="2" fontId="5" fillId="2" borderId="6" xfId="9" applyNumberFormat="1" applyFont="1" applyFill="1" applyBorder="1" applyAlignment="1" applyProtection="1">
      <alignment horizontal="center" vertical="center"/>
      <protection locked="0"/>
    </xf>
    <xf numFmtId="10" fontId="56" fillId="14" borderId="0" xfId="0" applyNumberFormat="1" applyFont="1" applyFill="1" applyAlignment="1">
      <alignment horizontal="left"/>
    </xf>
    <xf numFmtId="0" fontId="56" fillId="14" borderId="0" xfId="0" applyFont="1" applyFill="1" applyAlignment="1">
      <alignment horizontal="left"/>
    </xf>
    <xf numFmtId="0" fontId="141" fillId="14" borderId="0" xfId="0" applyFont="1" applyFill="1"/>
    <xf numFmtId="0" fontId="12" fillId="3" borderId="0" xfId="0" quotePrefix="1" applyFont="1" applyFill="1" applyAlignment="1">
      <alignment wrapText="1"/>
    </xf>
    <xf numFmtId="0" fontId="0" fillId="14" borderId="0" xfId="0" quotePrefix="1" applyFill="1"/>
    <xf numFmtId="3" fontId="12" fillId="2" borderId="91" xfId="0" applyNumberFormat="1" applyFont="1" applyFill="1" applyBorder="1" applyAlignment="1" applyProtection="1">
      <alignment vertical="center"/>
      <protection locked="0"/>
    </xf>
    <xf numFmtId="3" fontId="5" fillId="5" borderId="62" xfId="0" applyNumberFormat="1" applyFont="1" applyFill="1" applyBorder="1" applyAlignment="1" applyProtection="1">
      <alignment vertical="center"/>
      <protection locked="0"/>
    </xf>
    <xf numFmtId="3" fontId="5" fillId="5" borderId="19" xfId="0" applyNumberFormat="1" applyFont="1" applyFill="1" applyBorder="1" applyAlignment="1" applyProtection="1">
      <alignment vertical="center"/>
      <protection locked="0"/>
    </xf>
    <xf numFmtId="0" fontId="42" fillId="0" borderId="0" xfId="0" applyFont="1" applyFill="1" applyAlignment="1">
      <alignment horizontal="right" vertical="top"/>
    </xf>
    <xf numFmtId="0" fontId="141" fillId="3" borderId="0" xfId="0" applyFont="1" applyFill="1" applyAlignment="1">
      <alignment vertical="center"/>
    </xf>
    <xf numFmtId="0" fontId="126" fillId="14" borderId="0" xfId="0" applyFont="1" applyFill="1" applyAlignment="1">
      <alignment vertical="center"/>
    </xf>
    <xf numFmtId="0" fontId="134" fillId="14" borderId="0" xfId="0" applyFont="1" applyFill="1" applyAlignment="1">
      <alignment horizontal="left" vertical="center"/>
    </xf>
    <xf numFmtId="0" fontId="141" fillId="3" borderId="0" xfId="0" applyFont="1" applyFill="1" applyAlignment="1">
      <alignment horizontal="left"/>
    </xf>
    <xf numFmtId="0" fontId="1" fillId="18" borderId="0" xfId="0" applyFont="1" applyFill="1" applyAlignment="1">
      <alignment horizontal="left" wrapText="1"/>
    </xf>
    <xf numFmtId="2" fontId="5" fillId="20" borderId="1" xfId="0" applyNumberFormat="1" applyFont="1" applyFill="1" applyBorder="1" applyAlignment="1" applyProtection="1">
      <alignment horizontal="right"/>
      <protection locked="0"/>
    </xf>
    <xf numFmtId="10" fontId="173" fillId="14" borderId="0" xfId="0" applyNumberFormat="1" applyFont="1" applyFill="1"/>
    <xf numFmtId="9" fontId="175" fillId="14" borderId="0" xfId="9" applyFont="1" applyFill="1"/>
    <xf numFmtId="0" fontId="169" fillId="0" borderId="0" xfId="0" applyFont="1"/>
    <xf numFmtId="10" fontId="53" fillId="14" borderId="0" xfId="0" applyNumberFormat="1" applyFont="1" applyFill="1" applyAlignment="1">
      <alignment horizontal="center" wrapText="1"/>
    </xf>
    <xf numFmtId="0" fontId="5" fillId="13" borderId="34" xfId="0" applyFont="1" applyFill="1" applyBorder="1" applyAlignment="1" applyProtection="1">
      <alignment vertical="top" wrapText="1"/>
      <protection locked="0"/>
    </xf>
    <xf numFmtId="175" fontId="124" fillId="14" borderId="0" xfId="2" applyNumberFormat="1" applyFont="1" applyFill="1" applyAlignment="1">
      <alignment horizontal="right" vertical="center"/>
    </xf>
    <xf numFmtId="175" fontId="53" fillId="14" borderId="0" xfId="2" applyNumberFormat="1" applyFont="1" applyFill="1" applyAlignment="1">
      <alignment vertical="center"/>
    </xf>
    <xf numFmtId="0" fontId="5" fillId="20" borderId="34" xfId="0" applyFont="1" applyFill="1" applyBorder="1" applyAlignment="1" applyProtection="1">
      <alignment horizontal="left" vertical="top" wrapText="1"/>
      <protection locked="0"/>
    </xf>
    <xf numFmtId="0" fontId="5" fillId="15" borderId="94" xfId="0" applyFont="1" applyFill="1" applyBorder="1" applyAlignment="1" applyProtection="1">
      <alignment horizontal="left" vertical="top" wrapText="1"/>
      <protection locked="0"/>
    </xf>
    <xf numFmtId="0" fontId="5" fillId="15" borderId="1" xfId="0" applyFont="1" applyFill="1" applyBorder="1" applyAlignment="1" applyProtection="1">
      <alignment horizontal="right" vertical="top" wrapText="1"/>
      <protection locked="0"/>
    </xf>
    <xf numFmtId="0" fontId="5" fillId="15" borderId="68" xfId="0" applyFont="1" applyFill="1" applyBorder="1" applyAlignment="1" applyProtection="1">
      <alignment horizontal="left" vertical="top" wrapText="1"/>
      <protection locked="0"/>
    </xf>
    <xf numFmtId="0" fontId="5" fillId="15" borderId="220" xfId="0" applyFont="1" applyFill="1" applyBorder="1" applyAlignment="1" applyProtection="1">
      <alignment horizontal="left" vertical="top" wrapText="1"/>
      <protection locked="0"/>
    </xf>
    <xf numFmtId="0" fontId="5" fillId="15" borderId="97" xfId="0" applyFont="1" applyFill="1" applyBorder="1" applyAlignment="1" applyProtection="1">
      <alignment horizontal="left" vertical="top" wrapText="1"/>
      <protection locked="0"/>
    </xf>
    <xf numFmtId="0" fontId="5" fillId="15" borderId="26" xfId="0" applyFont="1" applyFill="1" applyBorder="1" applyAlignment="1" applyProtection="1">
      <alignment horizontal="left" vertical="top" wrapText="1"/>
      <protection locked="0"/>
    </xf>
    <xf numFmtId="0" fontId="5" fillId="15" borderId="70" xfId="0" applyFont="1" applyFill="1" applyBorder="1" applyAlignment="1" applyProtection="1">
      <alignment horizontal="right" vertical="top" wrapText="1"/>
      <protection locked="0"/>
    </xf>
    <xf numFmtId="0" fontId="5" fillId="15" borderId="221" xfId="0" applyFont="1" applyFill="1" applyBorder="1" applyAlignment="1" applyProtection="1">
      <alignment horizontal="right" vertical="top" wrapText="1"/>
      <protection locked="0"/>
    </xf>
    <xf numFmtId="0" fontId="5" fillId="15" borderId="222" xfId="0" applyFont="1" applyFill="1" applyBorder="1" applyAlignment="1" applyProtection="1">
      <alignment horizontal="right" vertical="top" wrapText="1"/>
      <protection locked="0"/>
    </xf>
    <xf numFmtId="49" fontId="161" fillId="6" borderId="66" xfId="0" applyNumberFormat="1" applyFont="1" applyFill="1" applyBorder="1"/>
    <xf numFmtId="49" fontId="64" fillId="0" borderId="0" xfId="0" applyNumberFormat="1" applyFont="1"/>
    <xf numFmtId="49" fontId="166" fillId="6" borderId="66" xfId="0" applyNumberFormat="1" applyFont="1" applyFill="1" applyBorder="1"/>
    <xf numFmtId="49" fontId="64" fillId="6" borderId="66" xfId="0" applyNumberFormat="1" applyFont="1" applyFill="1" applyBorder="1"/>
    <xf numFmtId="49" fontId="147" fillId="0" borderId="0" xfId="0" applyNumberFormat="1" applyFont="1"/>
    <xf numFmtId="49" fontId="66" fillId="6" borderId="66" xfId="0" applyNumberFormat="1" applyFont="1" applyFill="1" applyBorder="1"/>
    <xf numFmtId="49" fontId="166" fillId="0" borderId="0" xfId="0" applyNumberFormat="1" applyFont="1"/>
    <xf numFmtId="49" fontId="64" fillId="6" borderId="0" xfId="0" applyNumberFormat="1" applyFont="1" applyFill="1"/>
    <xf numFmtId="49" fontId="166" fillId="0" borderId="20" xfId="0" applyNumberFormat="1" applyFont="1" applyBorder="1"/>
    <xf numFmtId="49" fontId="64" fillId="0" borderId="20" xfId="0" applyNumberFormat="1" applyFont="1" applyBorder="1"/>
    <xf numFmtId="49" fontId="64" fillId="0" borderId="2" xfId="0" applyNumberFormat="1" applyFont="1" applyBorder="1"/>
    <xf numFmtId="49" fontId="64" fillId="0" borderId="66" xfId="0" applyNumberFormat="1" applyFont="1" applyBorder="1"/>
    <xf numFmtId="49" fontId="101" fillId="0" borderId="0" xfId="0" applyNumberFormat="1" applyFont="1"/>
    <xf numFmtId="49" fontId="7" fillId="6" borderId="66" xfId="0" applyNumberFormat="1" applyFont="1" applyFill="1" applyBorder="1"/>
    <xf numFmtId="49" fontId="7" fillId="0" borderId="0" xfId="0" applyNumberFormat="1" applyFont="1"/>
    <xf numFmtId="49" fontId="166" fillId="0" borderId="71" xfId="0" applyNumberFormat="1" applyFont="1" applyBorder="1"/>
    <xf numFmtId="49" fontId="7" fillId="0" borderId="71" xfId="0" applyNumberFormat="1" applyFont="1" applyBorder="1"/>
    <xf numFmtId="49" fontId="166" fillId="0" borderId="54" xfId="0" applyNumberFormat="1" applyFont="1" applyBorder="1"/>
    <xf numFmtId="49" fontId="64" fillId="0" borderId="54" xfId="0" applyNumberFormat="1" applyFont="1" applyBorder="1"/>
    <xf numFmtId="49" fontId="7" fillId="0" borderId="2" xfId="0" applyNumberFormat="1" applyFont="1" applyBorder="1"/>
    <xf numFmtId="49" fontId="99" fillId="0" borderId="0" xfId="0" applyNumberFormat="1" applyFont="1"/>
    <xf numFmtId="49" fontId="23" fillId="0" borderId="54" xfId="0" applyNumberFormat="1" applyFont="1" applyBorder="1"/>
    <xf numFmtId="49" fontId="23" fillId="0" borderId="0" xfId="0" applyNumberFormat="1" applyFont="1"/>
    <xf numFmtId="49" fontId="23" fillId="0" borderId="66" xfId="0" applyNumberFormat="1" applyFont="1" applyBorder="1"/>
    <xf numFmtId="49" fontId="23" fillId="6" borderId="66" xfId="0" applyNumberFormat="1" applyFont="1" applyFill="1" applyBorder="1"/>
    <xf numFmtId="0" fontId="143" fillId="14" borderId="0" xfId="0" applyFont="1" applyFill="1"/>
    <xf numFmtId="0" fontId="141" fillId="14" borderId="0" xfId="0" applyFont="1" applyFill="1"/>
    <xf numFmtId="0" fontId="141" fillId="14" borderId="0" xfId="0" applyFont="1" applyFill="1"/>
    <xf numFmtId="0" fontId="141" fillId="14" borderId="0" xfId="0" applyFont="1" applyFill="1"/>
    <xf numFmtId="0" fontId="42" fillId="16" borderId="1" xfId="0" applyFont="1" applyFill="1" applyBorder="1" applyAlignment="1">
      <alignment horizontal="left"/>
    </xf>
    <xf numFmtId="0" fontId="141" fillId="14" borderId="0" xfId="0" applyFont="1" applyFill="1"/>
    <xf numFmtId="0" fontId="119" fillId="15" borderId="0" xfId="0" applyFont="1" applyFill="1"/>
    <xf numFmtId="0" fontId="119" fillId="14" borderId="0" xfId="0" applyFont="1" applyFill="1"/>
    <xf numFmtId="0" fontId="119" fillId="15" borderId="0" xfId="0" applyFont="1" applyFill="1"/>
    <xf numFmtId="0" fontId="119" fillId="15" borderId="0" xfId="0" applyFont="1" applyFill="1"/>
    <xf numFmtId="3" fontId="54" fillId="4" borderId="13" xfId="0" applyNumberFormat="1" applyFont="1" applyFill="1" applyBorder="1"/>
    <xf numFmtId="3" fontId="54" fillId="4" borderId="14" xfId="0" applyNumberFormat="1" applyFont="1" applyFill="1" applyBorder="1"/>
    <xf numFmtId="3" fontId="54" fillId="4" borderId="14" xfId="0" applyNumberFormat="1" applyFont="1" applyFill="1" applyBorder="1"/>
    <xf numFmtId="3" fontId="54" fillId="4" borderId="6" xfId="0" applyNumberFormat="1" applyFont="1" applyFill="1" applyBorder="1"/>
    <xf numFmtId="3" fontId="54" fillId="4" borderId="13" xfId="0" applyNumberFormat="1" applyFont="1" applyFill="1" applyBorder="1"/>
    <xf numFmtId="3" fontId="54" fillId="4" borderId="34" xfId="0" applyNumberFormat="1" applyFont="1" applyFill="1" applyBorder="1"/>
    <xf numFmtId="3" fontId="54" fillId="4" borderId="14" xfId="0" applyNumberFormat="1" applyFont="1" applyFill="1" applyBorder="1"/>
    <xf numFmtId="3" fontId="54" fillId="4" borderId="14" xfId="0" applyNumberFormat="1" applyFont="1" applyFill="1" applyBorder="1"/>
    <xf numFmtId="3" fontId="54" fillId="4" borderId="6" xfId="0" applyNumberFormat="1" applyFont="1" applyFill="1" applyBorder="1"/>
    <xf numFmtId="3" fontId="54" fillId="4" borderId="34" xfId="0" applyNumberFormat="1" applyFont="1" applyFill="1" applyBorder="1"/>
    <xf numFmtId="0" fontId="119" fillId="13" borderId="0" xfId="0" applyFont="1" applyFill="1"/>
    <xf numFmtId="0" fontId="119" fillId="15" borderId="0" xfId="0" applyFont="1" applyFill="1"/>
    <xf numFmtId="0" fontId="119" fillId="15" borderId="0" xfId="0" applyFont="1" applyFill="1"/>
    <xf numFmtId="3" fontId="5" fillId="2" borderId="22" xfId="0" applyNumberFormat="1" applyFont="1" applyFill="1" applyBorder="1" applyAlignment="1" applyProtection="1">
      <alignment vertical="top"/>
      <protection locked="0"/>
    </xf>
    <xf numFmtId="0" fontId="119" fillId="15" borderId="0" xfId="0" applyFont="1" applyFill="1"/>
    <xf numFmtId="0" fontId="119" fillId="15" borderId="0" xfId="0" applyFont="1" applyFill="1"/>
    <xf numFmtId="0" fontId="119" fillId="0" borderId="0" xfId="0" applyFont="1"/>
    <xf numFmtId="0" fontId="119" fillId="0" borderId="0" xfId="0" applyFont="1"/>
    <xf numFmtId="0" fontId="119" fillId="0" borderId="0" xfId="0" applyFont="1"/>
    <xf numFmtId="0" fontId="119" fillId="0" borderId="0" xfId="0" applyFont="1"/>
    <xf numFmtId="0" fontId="119" fillId="0" borderId="0" xfId="0" applyFont="1"/>
    <xf numFmtId="0" fontId="119" fillId="0" borderId="0" xfId="0" applyFont="1"/>
    <xf numFmtId="0" fontId="119" fillId="0" borderId="0" xfId="0" applyFont="1"/>
    <xf numFmtId="3" fontId="12" fillId="4" borderId="43" xfId="0" applyNumberFormat="1" applyFont="1" applyFill="1" applyBorder="1" applyAlignment="1">
      <alignment horizontal="right" vertical="top" wrapText="1"/>
    </xf>
    <xf numFmtId="3" fontId="12" fillId="4" borderId="34" xfId="0" applyNumberFormat="1" applyFont="1" applyFill="1" applyBorder="1" applyAlignment="1">
      <alignment horizontal="right" vertical="top" wrapText="1"/>
    </xf>
    <xf numFmtId="3" fontId="12" fillId="4" borderId="43" xfId="0" applyNumberFormat="1" applyFont="1" applyFill="1" applyBorder="1" applyAlignment="1">
      <alignment horizontal="right" vertical="top" wrapText="1"/>
    </xf>
    <xf numFmtId="3" fontId="12" fillId="4" borderId="34" xfId="0" applyNumberFormat="1" applyFont="1" applyFill="1" applyBorder="1" applyAlignment="1">
      <alignment horizontal="right" vertical="top" wrapText="1"/>
    </xf>
    <xf numFmtId="0" fontId="119" fillId="13" borderId="0" xfId="0" applyFont="1" applyFill="1"/>
    <xf numFmtId="3" fontId="5" fillId="4" borderId="16" xfId="0" applyNumberFormat="1" applyFont="1" applyFill="1" applyBorder="1" applyAlignment="1">
      <alignment vertical="top"/>
    </xf>
    <xf numFmtId="3" fontId="5" fillId="4" borderId="94" xfId="0" applyNumberFormat="1" applyFont="1" applyFill="1" applyBorder="1" applyAlignment="1">
      <alignment vertical="top"/>
    </xf>
    <xf numFmtId="0" fontId="55" fillId="13" borderId="0" xfId="0" applyFont="1" applyFill="1"/>
    <xf numFmtId="0" fontId="119" fillId="15" borderId="0" xfId="0" applyFont="1" applyFill="1"/>
    <xf numFmtId="0" fontId="119" fillId="13" borderId="0" xfId="0" applyFont="1" applyFill="1"/>
    <xf numFmtId="0" fontId="42" fillId="13" borderId="0" xfId="0" applyFont="1" applyFill="1"/>
    <xf numFmtId="3" fontId="5" fillId="2" borderId="17" xfId="0" applyNumberFormat="1" applyFont="1" applyFill="1" applyBorder="1" applyProtection="1">
      <protection locked="0"/>
    </xf>
    <xf numFmtId="0" fontId="0" fillId="13" borderId="0" xfId="0" applyFill="1"/>
    <xf numFmtId="0" fontId="42" fillId="13" borderId="0" xfId="0" applyFont="1" applyFill="1"/>
    <xf numFmtId="0" fontId="131" fillId="13" borderId="0" xfId="0" applyFont="1" applyFill="1" applyAlignment="1">
      <alignment horizontal="right"/>
    </xf>
    <xf numFmtId="0" fontId="0" fillId="13" borderId="0" xfId="0" applyFill="1"/>
    <xf numFmtId="0" fontId="151" fillId="0" borderId="0" xfId="0" quotePrefix="1" applyFont="1" applyAlignment="1">
      <alignment horizontal="left" vertical="top" wrapText="1"/>
    </xf>
    <xf numFmtId="0" fontId="152" fillId="0" borderId="0" xfId="0" applyFont="1" applyAlignment="1">
      <alignment vertical="top" wrapText="1"/>
    </xf>
    <xf numFmtId="0" fontId="5" fillId="2" borderId="1" xfId="0" applyFont="1" applyFill="1" applyBorder="1" applyAlignment="1" applyProtection="1">
      <alignment horizontal="left"/>
      <protection locked="0"/>
    </xf>
    <xf numFmtId="0" fontId="5" fillId="2" borderId="164" xfId="0" applyFont="1" applyFill="1" applyBorder="1" applyAlignment="1" applyProtection="1">
      <alignment horizontal="left" wrapText="1"/>
      <protection locked="0"/>
    </xf>
    <xf numFmtId="0" fontId="5" fillId="2" borderId="88" xfId="0" applyFont="1" applyFill="1" applyBorder="1" applyAlignment="1" applyProtection="1">
      <alignment horizontal="left" wrapText="1"/>
      <protection locked="0"/>
    </xf>
    <xf numFmtId="0" fontId="5" fillId="2" borderId="109" xfId="0" applyFont="1" applyFill="1" applyBorder="1" applyAlignment="1" applyProtection="1">
      <alignment horizontal="left" wrapText="1"/>
      <protection locked="0"/>
    </xf>
    <xf numFmtId="0" fontId="9" fillId="16" borderId="164" xfId="0" applyFont="1" applyFill="1" applyBorder="1" applyAlignment="1">
      <alignment horizontal="left"/>
    </xf>
    <xf numFmtId="0" fontId="9" fillId="16" borderId="88" xfId="0" applyFont="1" applyFill="1" applyBorder="1" applyAlignment="1">
      <alignment horizontal="left"/>
    </xf>
    <xf numFmtId="0" fontId="9" fillId="16" borderId="109" xfId="0" applyFont="1" applyFill="1" applyBorder="1" applyAlignment="1">
      <alignment horizontal="left"/>
    </xf>
    <xf numFmtId="0" fontId="42" fillId="16" borderId="164" xfId="0" applyFont="1" applyFill="1" applyBorder="1" applyAlignment="1">
      <alignment horizontal="left"/>
    </xf>
    <xf numFmtId="0" fontId="42" fillId="16" borderId="88" xfId="0" applyFont="1" applyFill="1" applyBorder="1" applyAlignment="1">
      <alignment horizontal="left"/>
    </xf>
    <xf numFmtId="0" fontId="42" fillId="16" borderId="109" xfId="0" applyFont="1" applyFill="1" applyBorder="1" applyAlignment="1">
      <alignment horizontal="left"/>
    </xf>
    <xf numFmtId="0" fontId="5" fillId="0" borderId="0" xfId="0" applyFont="1" applyAlignment="1">
      <alignment wrapText="1"/>
    </xf>
    <xf numFmtId="0" fontId="43" fillId="0" borderId="0" xfId="0" applyFont="1" applyAlignment="1">
      <alignment vertical="top" wrapText="1"/>
    </xf>
    <xf numFmtId="0" fontId="5" fillId="5" borderId="164" xfId="0" applyFont="1" applyFill="1" applyBorder="1" applyAlignment="1" applyProtection="1">
      <alignment horizontal="left" wrapText="1"/>
      <protection locked="0"/>
    </xf>
    <xf numFmtId="0" fontId="5" fillId="5" borderId="88" xfId="0" applyFont="1" applyFill="1" applyBorder="1" applyAlignment="1" applyProtection="1">
      <alignment horizontal="left" wrapText="1"/>
      <protection locked="0"/>
    </xf>
    <xf numFmtId="0" fontId="42" fillId="0" borderId="109" xfId="0" applyFont="1" applyBorder="1" applyAlignment="1" applyProtection="1">
      <alignment horizontal="left" wrapText="1"/>
      <protection locked="0"/>
    </xf>
    <xf numFmtId="0" fontId="5" fillId="5" borderId="1" xfId="0" applyFont="1" applyFill="1" applyBorder="1" applyAlignment="1" applyProtection="1">
      <alignment horizontal="left"/>
      <protection locked="0"/>
    </xf>
    <xf numFmtId="0" fontId="0" fillId="0" borderId="0" xfId="0" applyAlignment="1"/>
    <xf numFmtId="0" fontId="43" fillId="5" borderId="109" xfId="0" applyFont="1" applyFill="1" applyBorder="1" applyAlignment="1" applyProtection="1">
      <alignment wrapText="1"/>
      <protection locked="0"/>
    </xf>
    <xf numFmtId="0" fontId="5" fillId="3" borderId="3" xfId="0" applyFont="1" applyFill="1" applyBorder="1" applyAlignment="1">
      <alignment horizontal="left"/>
    </xf>
    <xf numFmtId="0" fontId="5" fillId="3" borderId="223" xfId="0" applyFont="1" applyFill="1" applyBorder="1" applyAlignment="1">
      <alignment horizontal="left"/>
    </xf>
    <xf numFmtId="0" fontId="5" fillId="20" borderId="1" xfId="0" applyFont="1" applyFill="1" applyBorder="1" applyAlignment="1" applyProtection="1">
      <alignment horizontal="left"/>
      <protection locked="0"/>
    </xf>
    <xf numFmtId="0" fontId="5" fillId="2" borderId="164" xfId="0" applyFont="1" applyFill="1" applyBorder="1" applyAlignment="1" applyProtection="1">
      <alignment horizontal="left"/>
      <protection locked="0"/>
    </xf>
    <xf numFmtId="0" fontId="5" fillId="2" borderId="88" xfId="0" applyFont="1" applyFill="1" applyBorder="1" applyAlignment="1" applyProtection="1">
      <alignment horizontal="left"/>
      <protection locked="0"/>
    </xf>
    <xf numFmtId="0" fontId="42" fillId="0" borderId="109" xfId="0" applyFont="1" applyBorder="1" applyAlignment="1" applyProtection="1">
      <alignment horizontal="left"/>
      <protection locked="0"/>
    </xf>
    <xf numFmtId="0" fontId="21" fillId="0" borderId="164" xfId="0" applyFont="1" applyBorder="1" applyAlignment="1">
      <alignment horizontal="left" vertical="center" wrapText="1"/>
    </xf>
    <xf numFmtId="0" fontId="21" fillId="0" borderId="88" xfId="0" applyFont="1" applyBorder="1" applyAlignment="1">
      <alignment horizontal="left" vertical="center" wrapText="1"/>
    </xf>
    <xf numFmtId="0" fontId="71" fillId="0" borderId="109" xfId="0" applyFont="1" applyBorder="1" applyAlignment="1">
      <alignment horizontal="left" vertical="center" wrapText="1"/>
    </xf>
    <xf numFmtId="0" fontId="5" fillId="3" borderId="3" xfId="0" applyFont="1" applyFill="1" applyBorder="1" applyAlignment="1">
      <alignment horizontal="left" vertical="center"/>
    </xf>
    <xf numFmtId="0" fontId="5" fillId="3" borderId="223" xfId="0" applyFont="1" applyFill="1" applyBorder="1" applyAlignment="1">
      <alignment horizontal="left" vertical="center"/>
    </xf>
    <xf numFmtId="14" fontId="5" fillId="2" borderId="164" xfId="0" applyNumberFormat="1" applyFont="1" applyFill="1" applyBorder="1" applyAlignment="1" applyProtection="1">
      <alignment horizontal="left"/>
      <protection locked="0"/>
    </xf>
    <xf numFmtId="14" fontId="5" fillId="2" borderId="88" xfId="0" applyNumberFormat="1" applyFont="1" applyFill="1" applyBorder="1" applyAlignment="1" applyProtection="1">
      <alignment horizontal="left"/>
      <protection locked="0"/>
    </xf>
    <xf numFmtId="14" fontId="5" fillId="2" borderId="109" xfId="0" applyNumberFormat="1" applyFont="1" applyFill="1" applyBorder="1" applyAlignment="1" applyProtection="1">
      <alignment horizontal="left"/>
      <protection locked="0"/>
    </xf>
    <xf numFmtId="0" fontId="5" fillId="18" borderId="164" xfId="0" applyFont="1" applyFill="1" applyBorder="1" applyAlignment="1" applyProtection="1">
      <alignment horizontal="left" wrapText="1"/>
      <protection locked="0"/>
    </xf>
    <xf numFmtId="0" fontId="43" fillId="18" borderId="109" xfId="0" applyFont="1" applyFill="1" applyBorder="1" applyAlignment="1" applyProtection="1">
      <alignment wrapText="1"/>
      <protection locked="0"/>
    </xf>
    <xf numFmtId="0" fontId="94" fillId="0" borderId="0" xfId="0" applyFont="1" applyAlignment="1">
      <alignment vertical="top" wrapText="1"/>
    </xf>
    <xf numFmtId="0" fontId="5" fillId="0" borderId="0" xfId="0" applyFont="1" applyAlignment="1">
      <alignment vertical="top" wrapText="1"/>
    </xf>
    <xf numFmtId="0" fontId="5" fillId="5" borderId="164" xfId="0" applyFont="1" applyFill="1" applyBorder="1" applyAlignment="1" applyProtection="1">
      <alignment horizontal="left" vertical="top" wrapText="1"/>
      <protection locked="0"/>
    </xf>
    <xf numFmtId="0" fontId="42" fillId="5" borderId="88" xfId="0" applyFont="1" applyFill="1" applyBorder="1" applyAlignment="1" applyProtection="1">
      <alignment horizontal="left" vertical="top" wrapText="1"/>
      <protection locked="0"/>
    </xf>
    <xf numFmtId="0" fontId="42" fillId="5" borderId="109" xfId="0" applyFont="1" applyFill="1" applyBorder="1" applyAlignment="1" applyProtection="1">
      <alignment horizontal="left" vertical="top" wrapText="1"/>
      <protection locked="0"/>
    </xf>
    <xf numFmtId="0" fontId="153" fillId="0" borderId="0" xfId="8" applyFont="1" applyFill="1" applyBorder="1" applyAlignment="1" applyProtection="1">
      <alignment vertical="center"/>
      <protection locked="0"/>
    </xf>
    <xf numFmtId="0" fontId="5" fillId="3" borderId="0" xfId="0" applyFont="1" applyFill="1" applyAlignment="1">
      <alignment wrapText="1"/>
    </xf>
    <xf numFmtId="0" fontId="127" fillId="0" borderId="0" xfId="0" applyFont="1" applyAlignment="1">
      <alignment wrapText="1"/>
    </xf>
    <xf numFmtId="0" fontId="5" fillId="5" borderId="88" xfId="0" applyFont="1" applyFill="1" applyBorder="1" applyAlignment="1" applyProtection="1">
      <alignment horizontal="left" vertical="top" wrapText="1"/>
      <protection locked="0"/>
    </xf>
    <xf numFmtId="0" fontId="5" fillId="5" borderId="109" xfId="0" applyFont="1" applyFill="1" applyBorder="1" applyAlignment="1" applyProtection="1">
      <alignment horizontal="left" vertical="top" wrapText="1"/>
      <protection locked="0"/>
    </xf>
    <xf numFmtId="0" fontId="43" fillId="0" borderId="55" xfId="0" applyFont="1" applyBorder="1" applyAlignment="1">
      <alignment horizontal="left" vertical="top" wrapText="1"/>
    </xf>
    <xf numFmtId="0" fontId="43" fillId="0" borderId="56" xfId="0" applyFont="1" applyBorder="1" applyAlignment="1">
      <alignment horizontal="left" vertical="top" wrapText="1"/>
    </xf>
    <xf numFmtId="0" fontId="43" fillId="0" borderId="14" xfId="0" applyFont="1" applyBorder="1" applyAlignment="1">
      <alignment horizontal="left" vertical="top" wrapText="1"/>
    </xf>
    <xf numFmtId="0" fontId="43" fillId="3" borderId="55" xfId="0" applyFont="1" applyFill="1" applyBorder="1" applyAlignment="1">
      <alignment horizontal="left" vertical="top" wrapText="1"/>
    </xf>
    <xf numFmtId="0" fontId="43" fillId="3" borderId="14" xfId="0" applyFont="1" applyFill="1" applyBorder="1" applyAlignment="1">
      <alignment horizontal="left" vertical="top" wrapText="1"/>
    </xf>
    <xf numFmtId="0" fontId="43" fillId="0" borderId="55" xfId="0" applyFont="1" applyBorder="1" applyAlignment="1">
      <alignment vertical="top" wrapText="1"/>
    </xf>
    <xf numFmtId="0" fontId="0" fillId="0" borderId="14" xfId="0" applyBorder="1" applyAlignment="1">
      <alignment vertical="top" wrapText="1"/>
    </xf>
    <xf numFmtId="0" fontId="5" fillId="5" borderId="164" xfId="0" applyFont="1" applyFill="1" applyBorder="1" applyAlignment="1" applyProtection="1">
      <alignment vertical="top" wrapText="1"/>
      <protection locked="0"/>
    </xf>
    <xf numFmtId="0" fontId="5" fillId="5" borderId="88" xfId="0" applyFont="1" applyFill="1" applyBorder="1" applyAlignment="1" applyProtection="1">
      <alignment vertical="top" wrapText="1"/>
      <protection locked="0"/>
    </xf>
    <xf numFmtId="0" fontId="5" fillId="5" borderId="109" xfId="0" applyFont="1" applyFill="1" applyBorder="1" applyAlignment="1" applyProtection="1">
      <alignment vertical="top" wrapText="1"/>
      <protection locked="0"/>
    </xf>
    <xf numFmtId="165" fontId="21" fillId="4" borderId="76" xfId="2" applyNumberFormat="1" applyFont="1" applyFill="1" applyBorder="1" applyAlignment="1">
      <alignment horizontal="left" vertical="center"/>
    </xf>
    <xf numFmtId="165" fontId="21" fillId="4" borderId="51" xfId="2" quotePrefix="1" applyNumberFormat="1" applyFont="1" applyFill="1" applyBorder="1" applyAlignment="1">
      <alignment horizontal="left" vertical="center"/>
    </xf>
    <xf numFmtId="0" fontId="5" fillId="17" borderId="224" xfId="0" applyFont="1" applyFill="1" applyBorder="1" applyAlignment="1" applyProtection="1">
      <alignment horizontal="left" vertical="top" wrapText="1"/>
      <protection locked="0"/>
    </xf>
    <xf numFmtId="165" fontId="21" fillId="4" borderId="53" xfId="2" quotePrefix="1" applyNumberFormat="1" applyFont="1" applyFill="1" applyBorder="1" applyAlignment="1">
      <alignment horizontal="left" vertical="center"/>
    </xf>
    <xf numFmtId="165" fontId="21" fillId="4" borderId="52" xfId="2" quotePrefix="1" applyNumberFormat="1" applyFont="1" applyFill="1" applyBorder="1" applyAlignment="1">
      <alignment horizontal="left" vertical="center"/>
    </xf>
    <xf numFmtId="165" fontId="21" fillId="4" borderId="76" xfId="2" quotePrefix="1" applyNumberFormat="1" applyFont="1" applyFill="1" applyBorder="1" applyAlignment="1">
      <alignment horizontal="left" vertical="center"/>
    </xf>
    <xf numFmtId="165" fontId="21" fillId="4" borderId="176" xfId="2" quotePrefix="1" applyNumberFormat="1" applyFont="1" applyFill="1" applyBorder="1" applyAlignment="1">
      <alignment horizontal="left" vertical="center"/>
    </xf>
    <xf numFmtId="0" fontId="5" fillId="17" borderId="226" xfId="0" applyFont="1" applyFill="1" applyBorder="1" applyAlignment="1" applyProtection="1">
      <alignment horizontal="left" vertical="top" wrapText="1"/>
      <protection locked="0"/>
    </xf>
    <xf numFmtId="0" fontId="5" fillId="17" borderId="227" xfId="0" applyFont="1" applyFill="1" applyBorder="1" applyAlignment="1" applyProtection="1">
      <alignment horizontal="left" vertical="top" wrapText="1"/>
      <protection locked="0"/>
    </xf>
    <xf numFmtId="0" fontId="5" fillId="5" borderId="228" xfId="0" applyFont="1" applyFill="1" applyBorder="1" applyAlignment="1" applyProtection="1">
      <alignment horizontal="left" vertical="top" wrapText="1"/>
      <protection locked="0"/>
    </xf>
    <xf numFmtId="0" fontId="5" fillId="3" borderId="0" xfId="0" applyFont="1" applyFill="1" applyAlignment="1">
      <alignment vertical="top" wrapText="1"/>
    </xf>
    <xf numFmtId="0" fontId="54" fillId="3" borderId="0" xfId="0" applyFont="1" applyFill="1" applyAlignment="1">
      <alignment vertical="top" wrapText="1"/>
    </xf>
    <xf numFmtId="0" fontId="5" fillId="3" borderId="0" xfId="0" quotePrefix="1" applyFont="1" applyFill="1" applyAlignment="1">
      <alignment vertical="top" wrapText="1"/>
    </xf>
    <xf numFmtId="0" fontId="5" fillId="3" borderId="0" xfId="0" applyFont="1" applyFill="1" applyAlignment="1">
      <alignment horizontal="left" wrapText="1"/>
    </xf>
    <xf numFmtId="0" fontId="54" fillId="3" borderId="0" xfId="0" applyFont="1" applyFill="1" applyAlignment="1">
      <alignment horizontal="left" wrapText="1"/>
    </xf>
    <xf numFmtId="0" fontId="54" fillId="3" borderId="223" xfId="0" applyFont="1" applyFill="1" applyBorder="1" applyAlignment="1">
      <alignment horizontal="left" wrapText="1"/>
    </xf>
    <xf numFmtId="0" fontId="5" fillId="13" borderId="228" xfId="0" applyFont="1" applyFill="1" applyBorder="1" applyAlignment="1" applyProtection="1">
      <alignment horizontal="left" vertical="top" wrapText="1"/>
      <protection locked="0"/>
    </xf>
    <xf numFmtId="0" fontId="5" fillId="3" borderId="0" xfId="0" applyFont="1" applyFill="1" applyAlignment="1">
      <alignment horizontal="left" vertical="center" wrapText="1"/>
    </xf>
    <xf numFmtId="3" fontId="5" fillId="2" borderId="164" xfId="0" applyNumberFormat="1" applyFont="1" applyFill="1" applyBorder="1" applyAlignment="1" applyProtection="1">
      <alignment horizontal="left" vertical="top" wrapText="1"/>
      <protection locked="0"/>
    </xf>
    <xf numFmtId="3" fontId="5" fillId="2" borderId="109" xfId="0" applyNumberFormat="1" applyFont="1" applyFill="1" applyBorder="1" applyAlignment="1" applyProtection="1">
      <alignment horizontal="left" vertical="top" wrapText="1"/>
      <protection locked="0"/>
    </xf>
    <xf numFmtId="0" fontId="5" fillId="2" borderId="109" xfId="0" applyFont="1" applyFill="1" applyBorder="1" applyAlignment="1" applyProtection="1">
      <alignment horizontal="left"/>
      <protection locked="0"/>
    </xf>
    <xf numFmtId="165" fontId="21" fillId="4" borderId="19" xfId="2" quotePrefix="1" applyNumberFormat="1" applyFont="1" applyFill="1" applyBorder="1" applyAlignment="1">
      <alignment horizontal="left" vertical="center"/>
    </xf>
    <xf numFmtId="165" fontId="21" fillId="4" borderId="7" xfId="2" quotePrefix="1" applyNumberFormat="1" applyFont="1" applyFill="1" applyBorder="1" applyAlignment="1">
      <alignment horizontal="left" vertical="center"/>
    </xf>
    <xf numFmtId="165" fontId="12" fillId="4" borderId="6" xfId="2" applyNumberFormat="1" applyFont="1" applyFill="1" applyBorder="1" applyAlignment="1">
      <alignment horizontal="left" vertical="center"/>
    </xf>
    <xf numFmtId="0" fontId="5" fillId="17" borderId="225" xfId="0" applyFont="1" applyFill="1" applyBorder="1" applyAlignment="1" applyProtection="1">
      <alignment horizontal="left" vertical="top" wrapText="1"/>
      <protection locked="0"/>
    </xf>
    <xf numFmtId="0" fontId="5" fillId="5" borderId="109" xfId="0" applyFont="1" applyFill="1" applyBorder="1" applyAlignment="1" applyProtection="1">
      <alignment horizontal="left" wrapText="1"/>
      <protection locked="0"/>
    </xf>
    <xf numFmtId="0" fontId="12" fillId="3" borderId="0" xfId="0" applyFont="1" applyFill="1" applyAlignment="1">
      <alignment horizontal="left" wrapText="1"/>
    </xf>
    <xf numFmtId="0" fontId="5" fillId="2" borderId="164" xfId="0" applyFont="1" applyFill="1" applyBorder="1" applyAlignment="1" applyProtection="1">
      <alignment wrapText="1"/>
      <protection locked="0"/>
    </xf>
    <xf numFmtId="0" fontId="5" fillId="2" borderId="109" xfId="0" applyFont="1" applyFill="1" applyBorder="1" applyAlignment="1" applyProtection="1">
      <alignment wrapText="1"/>
      <protection locked="0"/>
    </xf>
    <xf numFmtId="0" fontId="5" fillId="2" borderId="164" xfId="0" applyFont="1" applyFill="1" applyBorder="1" applyAlignment="1" applyProtection="1">
      <alignment vertical="center" wrapText="1"/>
      <protection locked="0"/>
    </xf>
    <xf numFmtId="0" fontId="5" fillId="2" borderId="109" xfId="0" applyFont="1" applyFill="1" applyBorder="1" applyAlignment="1" applyProtection="1">
      <alignment vertical="center" wrapText="1"/>
      <protection locked="0"/>
    </xf>
    <xf numFmtId="0" fontId="5" fillId="2" borderId="164" xfId="0" applyFont="1" applyFill="1" applyBorder="1" applyAlignment="1" applyProtection="1">
      <alignment vertical="top" wrapText="1"/>
      <protection locked="0"/>
    </xf>
    <xf numFmtId="0" fontId="5" fillId="2" borderId="109" xfId="0" applyFont="1" applyFill="1" applyBorder="1" applyAlignment="1" applyProtection="1">
      <alignment vertical="top" wrapText="1"/>
      <protection locked="0"/>
    </xf>
    <xf numFmtId="0" fontId="23" fillId="3" borderId="0" xfId="0" applyFont="1" applyFill="1" applyAlignment="1">
      <alignment horizontal="left" wrapText="1"/>
    </xf>
    <xf numFmtId="49" fontId="5" fillId="2" borderId="164" xfId="0" applyNumberFormat="1" applyFont="1" applyFill="1" applyBorder="1" applyAlignment="1" applyProtection="1">
      <alignment horizontal="left" vertical="center" wrapText="1"/>
      <protection locked="0"/>
    </xf>
    <xf numFmtId="49" fontId="5" fillId="2" borderId="109" xfId="0" applyNumberFormat="1" applyFont="1" applyFill="1" applyBorder="1" applyAlignment="1" applyProtection="1">
      <alignment horizontal="left" vertical="center" wrapText="1"/>
      <protection locked="0"/>
    </xf>
    <xf numFmtId="0" fontId="5" fillId="15" borderId="164" xfId="0" applyFont="1" applyFill="1" applyBorder="1" applyAlignment="1" applyProtection="1">
      <alignment vertical="top" wrapText="1"/>
      <protection locked="0"/>
    </xf>
    <xf numFmtId="0" fontId="5" fillId="15" borderId="109" xfId="0" applyFont="1" applyFill="1" applyBorder="1" applyAlignment="1" applyProtection="1">
      <alignment vertical="top" wrapText="1"/>
      <protection locked="0"/>
    </xf>
    <xf numFmtId="0" fontId="5" fillId="20" borderId="164" xfId="0" applyFont="1" applyFill="1" applyBorder="1" applyAlignment="1" applyProtection="1">
      <alignment vertical="top" wrapText="1"/>
      <protection locked="0"/>
    </xf>
    <xf numFmtId="0" fontId="5" fillId="20" borderId="109" xfId="0" applyFont="1" applyFill="1" applyBorder="1" applyAlignment="1" applyProtection="1">
      <alignment vertical="top" wrapText="1"/>
      <protection locked="0"/>
    </xf>
    <xf numFmtId="0" fontId="13" fillId="4" borderId="11" xfId="0" applyFont="1" applyFill="1" applyBorder="1" applyAlignment="1">
      <alignment horizontal="center"/>
    </xf>
    <xf numFmtId="0" fontId="13" fillId="4" borderId="190" xfId="0" applyFont="1" applyFill="1" applyBorder="1" applyAlignment="1">
      <alignment horizontal="center"/>
    </xf>
    <xf numFmtId="0" fontId="13" fillId="4" borderId="125" xfId="0" applyFont="1" applyFill="1" applyBorder="1" applyAlignment="1">
      <alignment horizontal="center"/>
    </xf>
    <xf numFmtId="0" fontId="43" fillId="3" borderId="0" xfId="0" quotePrefix="1" applyFont="1" applyFill="1" applyAlignment="1">
      <alignment horizontal="left" vertical="top" wrapText="1"/>
    </xf>
    <xf numFmtId="0" fontId="43" fillId="3" borderId="0" xfId="0" applyFont="1" applyFill="1" applyAlignment="1">
      <alignment horizontal="left" vertical="top" wrapText="1"/>
    </xf>
    <xf numFmtId="0" fontId="43" fillId="0" borderId="0" xfId="0" quotePrefix="1" applyFont="1" applyAlignment="1">
      <alignment horizontal="left" vertical="top" wrapText="1"/>
    </xf>
    <xf numFmtId="0" fontId="43" fillId="0" borderId="0" xfId="0" applyFont="1" applyAlignment="1">
      <alignment horizontal="left" vertical="top" wrapText="1"/>
    </xf>
    <xf numFmtId="0" fontId="5" fillId="5" borderId="49" xfId="0" applyFont="1" applyFill="1" applyBorder="1" applyAlignment="1" applyProtection="1">
      <alignment horizontal="left" vertical="top" wrapText="1"/>
      <protection locked="0"/>
    </xf>
    <xf numFmtId="0" fontId="0" fillId="5" borderId="195" xfId="0" applyFill="1" applyBorder="1" applyAlignment="1" applyProtection="1">
      <alignment horizontal="left" vertical="top" wrapText="1"/>
      <protection locked="0"/>
    </xf>
    <xf numFmtId="0" fontId="0" fillId="5" borderId="229" xfId="0" applyFill="1" applyBorder="1" applyAlignment="1" applyProtection="1">
      <alignment horizontal="left" vertical="top" wrapText="1"/>
      <protection locked="0"/>
    </xf>
    <xf numFmtId="0" fontId="0" fillId="5" borderId="230"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132" xfId="0" applyFill="1" applyBorder="1" applyAlignment="1" applyProtection="1">
      <alignment horizontal="left" vertical="top" wrapText="1"/>
      <protection locked="0"/>
    </xf>
    <xf numFmtId="3" fontId="5" fillId="2" borderId="82" xfId="0" applyNumberFormat="1" applyFont="1" applyFill="1" applyBorder="1" applyProtection="1">
      <protection locked="0"/>
    </xf>
    <xf numFmtId="3" fontId="5" fillId="2" borderId="109" xfId="0" applyNumberFormat="1" applyFont="1" applyFill="1" applyBorder="1" applyProtection="1">
      <protection locked="0"/>
    </xf>
    <xf numFmtId="3" fontId="5" fillId="5" borderId="82" xfId="0" applyNumberFormat="1" applyFont="1" applyFill="1" applyBorder="1" applyAlignment="1" applyProtection="1">
      <alignment horizontal="left" vertical="center"/>
      <protection locked="0"/>
    </xf>
    <xf numFmtId="3" fontId="5" fillId="5" borderId="109" xfId="0" applyNumberFormat="1" applyFont="1" applyFill="1" applyBorder="1" applyAlignment="1" applyProtection="1">
      <alignment horizontal="left" vertical="center"/>
      <protection locked="0"/>
    </xf>
    <xf numFmtId="2" fontId="12" fillId="3" borderId="0" xfId="0" applyNumberFormat="1" applyFont="1" applyFill="1" applyAlignment="1">
      <alignment horizontal="right" wrapText="1"/>
    </xf>
    <xf numFmtId="2" fontId="0" fillId="3" borderId="223" xfId="0" applyNumberFormat="1" applyFill="1" applyBorder="1" applyAlignment="1">
      <alignment horizontal="right" wrapText="1"/>
    </xf>
    <xf numFmtId="0" fontId="44" fillId="3" borderId="0" xfId="0" quotePrefix="1" applyFont="1" applyFill="1" applyAlignment="1">
      <alignment horizontal="left" vertical="center" wrapText="1"/>
    </xf>
    <xf numFmtId="165" fontId="12" fillId="4" borderId="232" xfId="2" applyNumberFormat="1" applyFont="1" applyFill="1" applyBorder="1" applyAlignment="1">
      <alignment horizontal="left" vertical="center"/>
    </xf>
    <xf numFmtId="0" fontId="0" fillId="0" borderId="233" xfId="0" applyBorder="1" applyAlignment="1">
      <alignment vertical="center"/>
    </xf>
    <xf numFmtId="165" fontId="12" fillId="4" borderId="82" xfId="2" applyNumberFormat="1" applyFont="1" applyFill="1" applyBorder="1" applyAlignment="1">
      <alignment horizontal="left" vertical="center"/>
    </xf>
    <xf numFmtId="0" fontId="0" fillId="0" borderId="109" xfId="0" applyBorder="1" applyAlignment="1">
      <alignment vertical="center"/>
    </xf>
    <xf numFmtId="165" fontId="12" fillId="4" borderId="222" xfId="2" applyNumberFormat="1" applyFont="1" applyFill="1" applyBorder="1" applyAlignment="1">
      <alignment horizontal="left" vertical="center"/>
    </xf>
    <xf numFmtId="0" fontId="0" fillId="0" borderId="234" xfId="0" applyBorder="1" applyAlignment="1">
      <alignment vertical="center"/>
    </xf>
    <xf numFmtId="0" fontId="5" fillId="17" borderId="235" xfId="0" applyFont="1" applyFill="1" applyBorder="1" applyAlignment="1" applyProtection="1">
      <alignment vertical="top" wrapText="1"/>
      <protection locked="0"/>
    </xf>
    <xf numFmtId="0" fontId="5" fillId="17" borderId="189" xfId="0" applyFont="1" applyFill="1" applyBorder="1" applyAlignment="1" applyProtection="1">
      <alignment vertical="top" wrapText="1"/>
      <protection locked="0"/>
    </xf>
    <xf numFmtId="0" fontId="5" fillId="17" borderId="236" xfId="0" applyFont="1" applyFill="1" applyBorder="1" applyAlignment="1" applyProtection="1">
      <alignment vertical="top" wrapText="1"/>
      <protection locked="0"/>
    </xf>
    <xf numFmtId="0" fontId="5" fillId="17" borderId="164" xfId="0" applyFont="1" applyFill="1" applyBorder="1" applyAlignment="1" applyProtection="1">
      <alignment vertical="top" wrapText="1"/>
      <protection locked="0"/>
    </xf>
    <xf numFmtId="0" fontId="5" fillId="17" borderId="88" xfId="0" applyFont="1" applyFill="1" applyBorder="1" applyAlignment="1" applyProtection="1">
      <alignment vertical="top" wrapText="1"/>
      <protection locked="0"/>
    </xf>
    <xf numFmtId="0" fontId="5" fillId="17" borderId="86" xfId="0" applyFont="1" applyFill="1" applyBorder="1" applyAlignment="1" applyProtection="1">
      <alignment vertical="top" wrapText="1"/>
      <protection locked="0"/>
    </xf>
    <xf numFmtId="0" fontId="5" fillId="16" borderId="237" xfId="0" applyFont="1" applyFill="1" applyBorder="1" applyAlignment="1" applyProtection="1">
      <alignment vertical="top" wrapText="1"/>
      <protection locked="0"/>
    </xf>
    <xf numFmtId="0" fontId="5" fillId="16" borderId="238" xfId="0" applyFont="1" applyFill="1" applyBorder="1" applyAlignment="1" applyProtection="1">
      <alignment vertical="top" wrapText="1"/>
      <protection locked="0"/>
    </xf>
    <xf numFmtId="0" fontId="5" fillId="16" borderId="87" xfId="0" applyFont="1" applyFill="1" applyBorder="1" applyAlignment="1" applyProtection="1">
      <alignment vertical="top" wrapText="1"/>
      <protection locked="0"/>
    </xf>
    <xf numFmtId="0" fontId="12" fillId="3" borderId="0" xfId="0" quotePrefix="1" applyFont="1" applyFill="1" applyAlignment="1">
      <alignment wrapText="1"/>
    </xf>
    <xf numFmtId="0" fontId="12" fillId="3" borderId="0" xfId="0" applyFont="1" applyFill="1" applyAlignment="1">
      <alignment wrapText="1"/>
    </xf>
    <xf numFmtId="0" fontId="122" fillId="3" borderId="69" xfId="0" applyFont="1" applyFill="1" applyBorder="1" applyAlignment="1">
      <alignment vertical="top" wrapText="1"/>
    </xf>
    <xf numFmtId="0" fontId="122" fillId="0" borderId="69" xfId="0" applyFont="1" applyBorder="1" applyAlignment="1">
      <alignment vertical="top" wrapText="1"/>
    </xf>
    <xf numFmtId="0" fontId="122" fillId="0" borderId="0" xfId="0" applyFont="1" applyAlignment="1">
      <alignment vertical="top" wrapText="1"/>
    </xf>
    <xf numFmtId="165" fontId="12" fillId="4" borderId="69" xfId="2" applyNumberFormat="1" applyFont="1" applyFill="1" applyBorder="1" applyAlignment="1">
      <alignment horizontal="left" vertical="center"/>
    </xf>
    <xf numFmtId="0" fontId="0" fillId="0" borderId="231" xfId="0" applyBorder="1"/>
    <xf numFmtId="165" fontId="12" fillId="4" borderId="109" xfId="2" applyNumberFormat="1" applyFont="1" applyFill="1" applyBorder="1" applyAlignment="1">
      <alignment horizontal="left" vertical="center"/>
    </xf>
    <xf numFmtId="3" fontId="5" fillId="5" borderId="221" xfId="0" applyNumberFormat="1" applyFont="1" applyFill="1" applyBorder="1" applyAlignment="1" applyProtection="1">
      <alignment horizontal="left" vertical="center"/>
      <protection locked="0"/>
    </xf>
    <xf numFmtId="3" fontId="5" fillId="5" borderId="229" xfId="0" applyNumberFormat="1" applyFont="1" applyFill="1" applyBorder="1" applyAlignment="1" applyProtection="1">
      <alignment horizontal="left" vertical="center"/>
      <protection locked="0"/>
    </xf>
    <xf numFmtId="2" fontId="12" fillId="3" borderId="0" xfId="0" quotePrefix="1" applyNumberFormat="1" applyFont="1" applyFill="1" applyAlignment="1">
      <alignment wrapText="1"/>
    </xf>
    <xf numFmtId="0" fontId="5" fillId="2" borderId="88" xfId="0" applyFont="1" applyFill="1" applyBorder="1" applyAlignment="1" applyProtection="1">
      <alignment vertical="center" wrapText="1"/>
      <protection locked="0"/>
    </xf>
    <xf numFmtId="0" fontId="5" fillId="17" borderId="91" xfId="0" applyFont="1" applyFill="1" applyBorder="1" applyAlignment="1" applyProtection="1">
      <alignment horizontal="left" vertical="top"/>
      <protection locked="0"/>
    </xf>
    <xf numFmtId="0" fontId="5" fillId="17" borderId="188" xfId="0" applyFont="1" applyFill="1" applyBorder="1" applyAlignment="1" applyProtection="1">
      <alignment horizontal="left" vertical="top"/>
      <protection locked="0"/>
    </xf>
    <xf numFmtId="0" fontId="5" fillId="17" borderId="197" xfId="0" applyFont="1" applyFill="1" applyBorder="1" applyAlignment="1" applyProtection="1">
      <alignment horizontal="left" vertical="top"/>
      <protection locked="0"/>
    </xf>
    <xf numFmtId="0" fontId="5" fillId="17" borderId="19" xfId="0" applyFont="1" applyFill="1" applyBorder="1" applyAlignment="1" applyProtection="1">
      <alignment horizontal="left" vertical="top"/>
      <protection locked="0"/>
    </xf>
    <xf numFmtId="0" fontId="5" fillId="17" borderId="8" xfId="0" applyFont="1" applyFill="1" applyBorder="1" applyAlignment="1" applyProtection="1">
      <alignment horizontal="left" vertical="top"/>
      <protection locked="0"/>
    </xf>
    <xf numFmtId="0" fontId="5" fillId="17" borderId="240" xfId="0" applyFont="1" applyFill="1" applyBorder="1" applyAlignment="1" applyProtection="1">
      <alignment horizontal="left" vertical="top"/>
      <protection locked="0"/>
    </xf>
    <xf numFmtId="0" fontId="12" fillId="3" borderId="11"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5" fillId="17" borderId="62" xfId="0" applyFont="1" applyFill="1" applyBorder="1" applyAlignment="1" applyProtection="1">
      <alignment horizontal="left" vertical="top"/>
      <protection locked="0"/>
    </xf>
    <xf numFmtId="0" fontId="5" fillId="17" borderId="190" xfId="0" applyFont="1" applyFill="1" applyBorder="1" applyAlignment="1" applyProtection="1">
      <alignment horizontal="left" vertical="top"/>
      <protection locked="0"/>
    </xf>
    <xf numFmtId="0" fontId="5" fillId="17" borderId="125" xfId="0" applyFont="1" applyFill="1" applyBorder="1" applyAlignment="1" applyProtection="1">
      <alignment horizontal="left" vertical="top"/>
      <protection locked="0"/>
    </xf>
    <xf numFmtId="0" fontId="5" fillId="17" borderId="53" xfId="0" applyFont="1" applyFill="1" applyBorder="1" applyAlignment="1" applyProtection="1">
      <alignment horizontal="left" vertical="top"/>
      <protection locked="0"/>
    </xf>
    <xf numFmtId="0" fontId="5" fillId="17" borderId="54" xfId="0" applyFont="1" applyFill="1" applyBorder="1" applyAlignment="1" applyProtection="1">
      <alignment horizontal="left" vertical="top"/>
      <protection locked="0"/>
    </xf>
    <xf numFmtId="0" fontId="5" fillId="17" borderId="219" xfId="0" applyFont="1" applyFill="1" applyBorder="1" applyAlignment="1" applyProtection="1">
      <alignment horizontal="left" vertical="top"/>
      <protection locked="0"/>
    </xf>
    <xf numFmtId="165" fontId="5" fillId="0" borderId="54" xfId="2" applyNumberFormat="1" applyFont="1" applyBorder="1" applyAlignment="1">
      <alignment horizontal="left" vertical="top"/>
    </xf>
    <xf numFmtId="0" fontId="5" fillId="5" borderId="239" xfId="0" applyFont="1" applyFill="1" applyBorder="1" applyAlignment="1" applyProtection="1">
      <alignment horizontal="left" vertical="top" wrapText="1"/>
      <protection locked="0"/>
    </xf>
    <xf numFmtId="0" fontId="0" fillId="0" borderId="239" xfId="0" applyBorder="1" applyAlignment="1">
      <alignment horizontal="left" vertical="top" wrapText="1"/>
    </xf>
    <xf numFmtId="0" fontId="0" fillId="0" borderId="18" xfId="0" applyBorder="1" applyAlignment="1">
      <alignment horizontal="left" vertical="top" wrapText="1"/>
    </xf>
    <xf numFmtId="0" fontId="5" fillId="4" borderId="90" xfId="0" applyFont="1" applyFill="1" applyBorder="1" applyAlignment="1">
      <alignment horizontal="center" wrapText="1"/>
    </xf>
    <xf numFmtId="0" fontId="0" fillId="0" borderId="56" xfId="0" applyBorder="1" applyAlignment="1">
      <alignment horizontal="center" wrapText="1"/>
    </xf>
    <xf numFmtId="0" fontId="5" fillId="4" borderId="91" xfId="0" applyFont="1" applyFill="1" applyBorder="1" applyAlignment="1">
      <alignment horizontal="left" vertical="center"/>
    </xf>
    <xf numFmtId="0" fontId="5" fillId="4" borderId="188" xfId="0" applyFont="1" applyFill="1" applyBorder="1" applyAlignment="1">
      <alignment horizontal="left" vertical="center"/>
    </xf>
    <xf numFmtId="0" fontId="5" fillId="4" borderId="197" xfId="0" applyFont="1" applyFill="1" applyBorder="1" applyAlignment="1">
      <alignment horizontal="left" vertical="center"/>
    </xf>
    <xf numFmtId="0" fontId="5" fillId="5" borderId="62" xfId="0" quotePrefix="1" applyFont="1" applyFill="1" applyBorder="1" applyAlignment="1" applyProtection="1">
      <alignment horizontal="left" vertical="top"/>
      <protection locked="0"/>
    </xf>
    <xf numFmtId="0" fontId="5" fillId="5" borderId="190" xfId="0" quotePrefix="1" applyFont="1" applyFill="1" applyBorder="1" applyAlignment="1" applyProtection="1">
      <alignment horizontal="left" vertical="top"/>
      <protection locked="0"/>
    </xf>
    <xf numFmtId="0" fontId="5" fillId="5" borderId="125" xfId="0" quotePrefix="1" applyFont="1" applyFill="1" applyBorder="1" applyAlignment="1" applyProtection="1">
      <alignment horizontal="left" vertical="top"/>
      <protection locked="0"/>
    </xf>
    <xf numFmtId="0" fontId="5" fillId="5" borderId="85" xfId="0" quotePrefix="1" applyFont="1" applyFill="1" applyBorder="1" applyAlignment="1" applyProtection="1">
      <alignment horizontal="left" vertical="top"/>
      <protection locked="0"/>
    </xf>
    <xf numFmtId="0" fontId="5" fillId="5" borderId="239" xfId="0" quotePrefix="1" applyFont="1" applyFill="1" applyBorder="1" applyAlignment="1" applyProtection="1">
      <alignment horizontal="left" vertical="top"/>
      <protection locked="0"/>
    </xf>
    <xf numFmtId="0" fontId="5" fillId="5" borderId="180" xfId="0" quotePrefix="1" applyFont="1" applyFill="1" applyBorder="1" applyAlignment="1" applyProtection="1">
      <alignment horizontal="left" vertical="top"/>
      <protection locked="0"/>
    </xf>
    <xf numFmtId="0" fontId="5" fillId="13" borderId="19" xfId="0" quotePrefix="1" applyFont="1" applyFill="1" applyBorder="1" applyAlignment="1" applyProtection="1">
      <alignment horizontal="left" vertical="top" wrapText="1"/>
      <protection locked="0"/>
    </xf>
    <xf numFmtId="0" fontId="5" fillId="13" borderId="8" xfId="0" quotePrefix="1" applyFont="1" applyFill="1" applyBorder="1" applyAlignment="1" applyProtection="1">
      <alignment horizontal="left" vertical="top" wrapText="1"/>
      <protection locked="0"/>
    </xf>
    <xf numFmtId="0" fontId="5" fillId="13" borderId="7" xfId="0" quotePrefix="1" applyFont="1" applyFill="1" applyBorder="1" applyAlignment="1" applyProtection="1">
      <alignment horizontal="left" vertical="top" wrapText="1"/>
      <protection locked="0"/>
    </xf>
    <xf numFmtId="0" fontId="2" fillId="13" borderId="69" xfId="0" applyFont="1" applyFill="1" applyBorder="1" applyAlignment="1">
      <alignment horizontal="left" vertical="top"/>
    </xf>
    <xf numFmtId="0" fontId="0" fillId="0" borderId="69" xfId="0" applyBorder="1" applyAlignment="1"/>
    <xf numFmtId="0" fontId="0" fillId="5" borderId="88" xfId="0" applyFill="1" applyBorder="1" applyAlignment="1" applyProtection="1">
      <alignment horizontal="left" vertical="top" wrapText="1"/>
      <protection locked="0"/>
    </xf>
    <xf numFmtId="0" fontId="0" fillId="5" borderId="109" xfId="0" applyFill="1" applyBorder="1" applyAlignment="1" applyProtection="1">
      <alignment horizontal="left" vertical="top" wrapText="1"/>
      <protection locked="0"/>
    </xf>
    <xf numFmtId="0" fontId="12" fillId="3" borderId="0" xfId="0" applyFont="1" applyFill="1" applyAlignment="1">
      <alignment vertical="center"/>
    </xf>
    <xf numFmtId="0" fontId="15" fillId="3" borderId="0" xfId="0" applyFont="1" applyFill="1" applyAlignment="1">
      <alignment horizontal="left" vertical="top" wrapText="1"/>
    </xf>
    <xf numFmtId="0" fontId="44" fillId="3" borderId="239" xfId="0" applyFont="1" applyFill="1" applyBorder="1" applyAlignment="1">
      <alignment horizontal="center"/>
    </xf>
    <xf numFmtId="0" fontId="44" fillId="3" borderId="180" xfId="0" applyFont="1" applyFill="1" applyBorder="1" applyAlignment="1">
      <alignment horizontal="center"/>
    </xf>
    <xf numFmtId="0" fontId="5" fillId="17" borderId="76" xfId="0" applyFont="1" applyFill="1" applyBorder="1" applyAlignment="1" applyProtection="1">
      <alignment horizontal="left" vertical="top"/>
      <protection locked="0"/>
    </xf>
    <xf numFmtId="0" fontId="5" fillId="17" borderId="2" xfId="0" applyFont="1" applyFill="1" applyBorder="1" applyAlignment="1" applyProtection="1">
      <alignment horizontal="left" vertical="top"/>
      <protection locked="0"/>
    </xf>
    <xf numFmtId="0" fontId="5" fillId="17" borderId="79" xfId="0" applyFont="1" applyFill="1" applyBorder="1" applyAlignment="1" applyProtection="1">
      <alignment horizontal="left" vertical="top"/>
      <protection locked="0"/>
    </xf>
    <xf numFmtId="0" fontId="0" fillId="0" borderId="188" xfId="0" applyBorder="1"/>
    <xf numFmtId="0" fontId="0" fillId="0" borderId="197" xfId="0" applyBorder="1"/>
    <xf numFmtId="165" fontId="12" fillId="4" borderId="188" xfId="2" applyNumberFormat="1" applyFont="1" applyFill="1" applyBorder="1" applyAlignment="1">
      <alignment horizontal="left" vertical="top"/>
    </xf>
    <xf numFmtId="165" fontId="12" fillId="4" borderId="167" xfId="2" applyNumberFormat="1" applyFont="1" applyFill="1" applyBorder="1" applyAlignment="1">
      <alignment horizontal="left" vertical="top"/>
    </xf>
    <xf numFmtId="0" fontId="5" fillId="5" borderId="53" xfId="0" applyFont="1" applyFill="1" applyBorder="1" applyAlignment="1" applyProtection="1">
      <alignment horizontal="left" vertical="top" wrapText="1"/>
      <protection locked="0"/>
    </xf>
    <xf numFmtId="0" fontId="0" fillId="0" borderId="54" xfId="0" applyBorder="1" applyAlignment="1">
      <alignment horizontal="left" vertical="top" wrapText="1"/>
    </xf>
    <xf numFmtId="0" fontId="0" fillId="0" borderId="52" xfId="0" applyBorder="1" applyAlignment="1">
      <alignment horizontal="left" vertical="top" wrapText="1"/>
    </xf>
    <xf numFmtId="0" fontId="0" fillId="0" borderId="66" xfId="0" applyBorder="1" applyAlignment="1">
      <alignment horizontal="left" vertical="top" wrapText="1"/>
    </xf>
    <xf numFmtId="0" fontId="0" fillId="0" borderId="0" xfId="0" applyAlignment="1">
      <alignment horizontal="left" vertical="top" wrapText="1"/>
    </xf>
    <xf numFmtId="0" fontId="0" fillId="0" borderId="176" xfId="0" applyBorder="1" applyAlignment="1">
      <alignment horizontal="left" vertical="top" wrapText="1"/>
    </xf>
    <xf numFmtId="0" fontId="0" fillId="0" borderId="76" xfId="0" applyBorder="1" applyAlignment="1">
      <alignment horizontal="left" vertical="top" wrapText="1"/>
    </xf>
    <xf numFmtId="0" fontId="0" fillId="0" borderId="2" xfId="0" applyBorder="1" applyAlignment="1">
      <alignment horizontal="left" vertical="top" wrapText="1"/>
    </xf>
    <xf numFmtId="0" fontId="0" fillId="0" borderId="51" xfId="0" applyBorder="1" applyAlignment="1">
      <alignment horizontal="left" vertical="top" wrapText="1"/>
    </xf>
    <xf numFmtId="0" fontId="12" fillId="4" borderId="91" xfId="0" applyFont="1" applyFill="1" applyBorder="1" applyAlignment="1">
      <alignment horizontal="left" vertical="center"/>
    </xf>
    <xf numFmtId="0" fontId="12" fillId="4" borderId="188" xfId="0" applyFont="1" applyFill="1" applyBorder="1" applyAlignment="1">
      <alignment horizontal="left" vertical="center"/>
    </xf>
    <xf numFmtId="0" fontId="12" fillId="4" borderId="197" xfId="0" applyFont="1" applyFill="1" applyBorder="1" applyAlignment="1">
      <alignment horizontal="left" vertical="center"/>
    </xf>
    <xf numFmtId="0" fontId="5" fillId="18" borderId="91" xfId="0" quotePrefix="1" applyFont="1" applyFill="1" applyBorder="1" applyAlignment="1" applyProtection="1">
      <alignment horizontal="left" vertical="top"/>
      <protection locked="0"/>
    </xf>
    <xf numFmtId="0" fontId="5" fillId="18" borderId="188" xfId="0" quotePrefix="1" applyFont="1" applyFill="1" applyBorder="1" applyAlignment="1" applyProtection="1">
      <alignment horizontal="left" vertical="top"/>
      <protection locked="0"/>
    </xf>
    <xf numFmtId="0" fontId="5" fillId="18" borderId="197" xfId="0" quotePrefix="1" applyFont="1" applyFill="1" applyBorder="1" applyAlignment="1" applyProtection="1">
      <alignment horizontal="left" vertical="top"/>
      <protection locked="0"/>
    </xf>
    <xf numFmtId="0" fontId="5" fillId="5" borderId="190" xfId="0" applyFont="1" applyFill="1" applyBorder="1" applyAlignment="1" applyProtection="1">
      <alignment vertical="top" wrapText="1"/>
      <protection locked="0"/>
    </xf>
    <xf numFmtId="0" fontId="0" fillId="0" borderId="190" xfId="0" applyBorder="1" applyAlignment="1">
      <alignment vertical="top" wrapText="1"/>
    </xf>
    <xf numFmtId="0" fontId="0" fillId="0" borderId="21" xfId="0" applyBorder="1" applyAlignment="1">
      <alignment vertical="top" wrapText="1"/>
    </xf>
    <xf numFmtId="0" fontId="44" fillId="3" borderId="15" xfId="0" applyFont="1" applyFill="1" applyBorder="1" applyAlignment="1">
      <alignment horizontal="center"/>
    </xf>
    <xf numFmtId="0" fontId="5" fillId="4" borderId="108" xfId="0" applyFont="1" applyFill="1" applyBorder="1" applyAlignment="1">
      <alignment horizontal="left" vertical="top" wrapText="1"/>
    </xf>
    <xf numFmtId="0" fontId="5" fillId="4" borderId="88" xfId="0" applyFont="1" applyFill="1" applyBorder="1" applyAlignment="1">
      <alignment horizontal="left" vertical="top" wrapText="1"/>
    </xf>
    <xf numFmtId="0" fontId="5" fillId="4" borderId="109" xfId="0" applyFont="1" applyFill="1" applyBorder="1" applyAlignment="1">
      <alignment horizontal="left" vertical="top" wrapText="1"/>
    </xf>
    <xf numFmtId="0" fontId="5" fillId="5" borderId="164" xfId="0" applyFont="1" applyFill="1" applyBorder="1" applyAlignment="1">
      <alignment horizontal="left" vertical="top" wrapText="1"/>
    </xf>
    <xf numFmtId="0" fontId="5" fillId="5" borderId="109" xfId="0" applyFont="1" applyFill="1" applyBorder="1" applyAlignment="1">
      <alignment horizontal="left" vertical="top" wrapText="1"/>
    </xf>
    <xf numFmtId="0" fontId="12" fillId="4" borderId="108" xfId="0" applyFont="1" applyFill="1" applyBorder="1" applyAlignment="1">
      <alignment horizontal="left" vertical="top" wrapText="1"/>
    </xf>
    <xf numFmtId="0" fontId="12" fillId="4" borderId="88" xfId="0" applyFont="1" applyFill="1" applyBorder="1" applyAlignment="1">
      <alignment horizontal="left" vertical="top" wrapText="1"/>
    </xf>
    <xf numFmtId="0" fontId="12" fillId="4" borderId="109" xfId="0" applyFont="1" applyFill="1" applyBorder="1" applyAlignment="1">
      <alignment horizontal="left" vertical="top" wrapText="1"/>
    </xf>
    <xf numFmtId="0" fontId="12" fillId="4" borderId="105" xfId="0" applyFont="1" applyFill="1" applyBorder="1" applyAlignment="1">
      <alignment horizontal="left" vertical="top" wrapText="1"/>
    </xf>
    <xf numFmtId="0" fontId="12" fillId="4" borderId="106" xfId="0" applyFont="1" applyFill="1" applyBorder="1" applyAlignment="1">
      <alignment horizontal="left" vertical="top" wrapText="1"/>
    </xf>
    <xf numFmtId="0" fontId="12" fillId="4" borderId="107" xfId="0" applyFont="1" applyFill="1" applyBorder="1" applyAlignment="1">
      <alignment horizontal="left" vertical="top" wrapText="1"/>
    </xf>
    <xf numFmtId="0" fontId="12" fillId="3" borderId="0" xfId="0" quotePrefix="1" applyFont="1" applyFill="1" applyAlignment="1">
      <alignment vertical="top" wrapText="1"/>
    </xf>
    <xf numFmtId="0" fontId="5" fillId="2" borderId="164" xfId="0" applyFont="1" applyFill="1" applyBorder="1" applyAlignment="1" applyProtection="1">
      <alignment horizontal="left" vertical="top" wrapText="1"/>
      <protection locked="0"/>
    </xf>
    <xf numFmtId="0" fontId="5" fillId="2" borderId="88" xfId="0" applyFont="1" applyFill="1" applyBorder="1" applyAlignment="1" applyProtection="1">
      <alignment horizontal="left" vertical="top" wrapText="1"/>
      <protection locked="0"/>
    </xf>
    <xf numFmtId="0" fontId="5" fillId="2" borderId="109" xfId="0" applyFont="1" applyFill="1" applyBorder="1" applyAlignment="1" applyProtection="1">
      <alignment horizontal="left" vertical="top" wrapText="1"/>
      <protection locked="0"/>
    </xf>
    <xf numFmtId="0" fontId="75" fillId="0" borderId="126" xfId="0" applyFont="1" applyBorder="1" applyAlignment="1">
      <alignment horizontal="center" vertical="center"/>
    </xf>
    <xf numFmtId="0" fontId="75" fillId="0" borderId="99" xfId="0" applyFont="1" applyBorder="1" applyAlignment="1">
      <alignment horizontal="center" vertical="center"/>
    </xf>
    <xf numFmtId="0" fontId="75" fillId="0" borderId="245" xfId="0" applyFont="1" applyBorder="1" applyAlignment="1">
      <alignment horizontal="center" vertical="center"/>
    </xf>
    <xf numFmtId="0" fontId="12" fillId="3" borderId="0" xfId="0" quotePrefix="1" applyFont="1" applyFill="1" applyAlignment="1">
      <alignment horizontal="left" vertical="top" wrapText="1"/>
    </xf>
    <xf numFmtId="0" fontId="12" fillId="3" borderId="0" xfId="0" applyFont="1" applyFill="1" applyAlignment="1">
      <alignment horizontal="left" vertical="top" wrapText="1"/>
    </xf>
    <xf numFmtId="0" fontId="5" fillId="2" borderId="1" xfId="8">
      <alignment vertical="center"/>
      <protection locked="0"/>
    </xf>
    <xf numFmtId="0" fontId="12" fillId="4" borderId="226" xfId="0" applyFont="1" applyFill="1" applyBorder="1" applyAlignment="1">
      <alignment horizontal="left" vertical="center"/>
    </xf>
    <xf numFmtId="0" fontId="12" fillId="4" borderId="88" xfId="0" applyFont="1" applyFill="1" applyBorder="1" applyAlignment="1">
      <alignment horizontal="left" vertical="center"/>
    </xf>
    <xf numFmtId="0" fontId="12" fillId="4" borderId="227" xfId="0" applyFont="1" applyFill="1" applyBorder="1" applyAlignment="1">
      <alignment horizontal="left" vertical="center"/>
    </xf>
    <xf numFmtId="0" fontId="27" fillId="4" borderId="241" xfId="0" applyFont="1" applyFill="1" applyBorder="1" applyAlignment="1">
      <alignment horizontal="left" vertical="center"/>
    </xf>
    <xf numFmtId="0" fontId="27" fillId="4" borderId="129" xfId="0" applyFont="1" applyFill="1" applyBorder="1" applyAlignment="1">
      <alignment horizontal="left" vertical="center"/>
    </xf>
    <xf numFmtId="0" fontId="27" fillId="4" borderId="242" xfId="0" applyFont="1" applyFill="1" applyBorder="1" applyAlignment="1">
      <alignment horizontal="left" vertical="center"/>
    </xf>
    <xf numFmtId="0" fontId="13" fillId="4" borderId="243" xfId="0" applyFont="1" applyFill="1" applyBorder="1" applyAlignment="1">
      <alignment horizontal="left" vertical="center"/>
    </xf>
    <xf numFmtId="0" fontId="13" fillId="4" borderId="130" xfId="0" applyFont="1" applyFill="1" applyBorder="1" applyAlignment="1">
      <alignment horizontal="left" vertical="center"/>
    </xf>
    <xf numFmtId="0" fontId="13" fillId="4" borderId="244" xfId="0" applyFont="1" applyFill="1" applyBorder="1" applyAlignment="1">
      <alignment horizontal="left" vertical="center"/>
    </xf>
    <xf numFmtId="0" fontId="5" fillId="4" borderId="116" xfId="0" applyFont="1" applyFill="1" applyBorder="1" applyAlignment="1">
      <alignment horizontal="left" vertical="top" wrapText="1"/>
    </xf>
    <xf numFmtId="0" fontId="5" fillId="4" borderId="119" xfId="0" applyFont="1" applyFill="1" applyBorder="1" applyAlignment="1">
      <alignment horizontal="left" vertical="top" wrapText="1"/>
    </xf>
    <xf numFmtId="0" fontId="5" fillId="4" borderId="120" xfId="0" applyFont="1" applyFill="1" applyBorder="1" applyAlignment="1">
      <alignment horizontal="left" vertical="top" wrapText="1"/>
    </xf>
    <xf numFmtId="0" fontId="5" fillId="17" borderId="246" xfId="0" applyFont="1" applyFill="1" applyBorder="1" applyAlignment="1" applyProtection="1">
      <alignment horizontal="left" vertical="top" wrapText="1"/>
      <protection locked="0"/>
    </xf>
    <xf numFmtId="0" fontId="5" fillId="17" borderId="239" xfId="0" applyFont="1" applyFill="1" applyBorder="1" applyAlignment="1" applyProtection="1">
      <alignment horizontal="left" vertical="top" wrapText="1"/>
      <protection locked="0"/>
    </xf>
    <xf numFmtId="0" fontId="5" fillId="17" borderId="53" xfId="0" applyFont="1" applyFill="1" applyBorder="1" applyAlignment="1" applyProtection="1">
      <alignment horizontal="left" vertical="top" wrapText="1"/>
      <protection locked="0"/>
    </xf>
    <xf numFmtId="0" fontId="5" fillId="17" borderId="54" xfId="0" applyFont="1" applyFill="1" applyBorder="1" applyAlignment="1" applyProtection="1">
      <alignment horizontal="left" vertical="top" wrapText="1"/>
      <protection locked="0"/>
    </xf>
    <xf numFmtId="0" fontId="5" fillId="2" borderId="53" xfId="0" applyFont="1" applyFill="1" applyBorder="1" applyAlignment="1" applyProtection="1">
      <alignment horizontal="left" vertical="top" wrapText="1"/>
      <protection locked="0"/>
    </xf>
    <xf numFmtId="0" fontId="5" fillId="2" borderId="54" xfId="0" applyFont="1" applyFill="1" applyBorder="1" applyAlignment="1" applyProtection="1">
      <alignment horizontal="left" vertical="top" wrapText="1"/>
      <protection locked="0"/>
    </xf>
    <xf numFmtId="0" fontId="5" fillId="5" borderId="19" xfId="0" applyFont="1" applyFill="1" applyBorder="1" applyAlignment="1" applyProtection="1">
      <alignment horizontal="left" vertical="top" wrapText="1"/>
      <protection locked="0"/>
    </xf>
    <xf numFmtId="0" fontId="5" fillId="5" borderId="8" xfId="0" applyFont="1" applyFill="1" applyBorder="1" applyAlignment="1" applyProtection="1">
      <alignment horizontal="left" vertical="top" wrapText="1"/>
      <protection locked="0"/>
    </xf>
    <xf numFmtId="0" fontId="5" fillId="5" borderId="7" xfId="0" applyFont="1" applyFill="1" applyBorder="1" applyAlignment="1" applyProtection="1">
      <alignment horizontal="left" vertical="top" wrapText="1"/>
      <protection locked="0"/>
    </xf>
    <xf numFmtId="0" fontId="5" fillId="2" borderId="19" xfId="0" applyFont="1" applyFill="1" applyBorder="1" applyAlignment="1">
      <alignment horizontal="center" vertical="top" wrapText="1"/>
    </xf>
    <xf numFmtId="0" fontId="5" fillId="2" borderId="8" xfId="0" applyFont="1" applyFill="1" applyBorder="1" applyAlignment="1">
      <alignment horizontal="center" vertical="top" wrapText="1"/>
    </xf>
    <xf numFmtId="165" fontId="12" fillId="4" borderId="22" xfId="2" applyNumberFormat="1" applyFont="1" applyFill="1" applyBorder="1" applyAlignment="1">
      <alignment horizontal="left" vertical="center"/>
    </xf>
    <xf numFmtId="0" fontId="55" fillId="3" borderId="176" xfId="0" applyFont="1" applyFill="1" applyBorder="1" applyAlignment="1">
      <alignment vertical="center" wrapText="1"/>
    </xf>
    <xf numFmtId="165" fontId="12" fillId="3" borderId="19" xfId="2" applyNumberFormat="1" applyFont="1" applyFill="1" applyBorder="1" applyAlignment="1">
      <alignment horizontal="left" vertical="center"/>
    </xf>
    <xf numFmtId="165" fontId="12" fillId="3" borderId="7" xfId="2" applyNumberFormat="1" applyFont="1" applyFill="1" applyBorder="1" applyAlignment="1">
      <alignment horizontal="left" vertical="center"/>
    </xf>
    <xf numFmtId="0" fontId="5" fillId="3" borderId="176" xfId="0" applyFont="1" applyFill="1" applyBorder="1" applyAlignment="1">
      <alignment horizontal="center" wrapText="1"/>
    </xf>
    <xf numFmtId="0" fontId="12" fillId="3" borderId="52" xfId="0" applyFont="1" applyFill="1" applyBorder="1" applyAlignment="1">
      <alignment horizontal="center" vertical="center"/>
    </xf>
    <xf numFmtId="0" fontId="12" fillId="3" borderId="51" xfId="0" applyFont="1" applyFill="1" applyBorder="1" applyAlignment="1">
      <alignment horizontal="center" vertical="center"/>
    </xf>
    <xf numFmtId="165" fontId="12" fillId="3" borderId="19" xfId="2" applyNumberFormat="1" applyFont="1" applyFill="1" applyBorder="1" applyAlignment="1">
      <alignment horizontal="left" vertical="top"/>
    </xf>
    <xf numFmtId="165" fontId="12" fillId="3" borderId="7" xfId="2" applyNumberFormat="1" applyFont="1" applyFill="1" applyBorder="1" applyAlignment="1">
      <alignment horizontal="left" vertical="top"/>
    </xf>
    <xf numFmtId="0" fontId="5" fillId="3" borderId="52" xfId="0" applyFont="1" applyFill="1" applyBorder="1" applyAlignment="1">
      <alignment horizontal="center" wrapText="1"/>
    </xf>
    <xf numFmtId="0" fontId="5" fillId="3" borderId="51" xfId="0" applyFont="1" applyFill="1" applyBorder="1" applyAlignment="1">
      <alignment horizontal="center" wrapText="1"/>
    </xf>
    <xf numFmtId="0" fontId="5" fillId="3" borderId="55"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5" fillId="3" borderId="55" xfId="0" applyFont="1" applyFill="1" applyBorder="1" applyAlignment="1">
      <alignment horizontal="center" wrapText="1"/>
    </xf>
    <xf numFmtId="0" fontId="5" fillId="3" borderId="14" xfId="0" applyFont="1" applyFill="1" applyBorder="1" applyAlignment="1">
      <alignment horizontal="center" wrapText="1"/>
    </xf>
    <xf numFmtId="0" fontId="5" fillId="3" borderId="176" xfId="0" applyFont="1" applyFill="1" applyBorder="1" applyAlignment="1">
      <alignment vertical="center" wrapText="1"/>
    </xf>
    <xf numFmtId="0" fontId="5" fillId="3" borderId="176" xfId="0" applyFont="1" applyFill="1" applyBorder="1" applyAlignment="1">
      <alignment vertical="top" wrapText="1"/>
    </xf>
    <xf numFmtId="0" fontId="76" fillId="3" borderId="247" xfId="0" applyFont="1" applyFill="1" applyBorder="1" applyAlignment="1">
      <alignment horizontal="left" vertical="center" wrapText="1"/>
    </xf>
    <xf numFmtId="0" fontId="76" fillId="3" borderId="0" xfId="0" applyFont="1" applyFill="1" applyAlignment="1">
      <alignment horizontal="left" vertical="center" wrapText="1"/>
    </xf>
    <xf numFmtId="0" fontId="123" fillId="3" borderId="0" xfId="0" applyFont="1" applyFill="1" applyAlignment="1">
      <alignment horizontal="center" vertical="center"/>
    </xf>
    <xf numFmtId="0" fontId="44" fillId="3" borderId="0" xfId="0" applyFont="1" applyFill="1" applyAlignment="1">
      <alignment horizontal="center"/>
    </xf>
    <xf numFmtId="164" fontId="5" fillId="2" borderId="68" xfId="0" applyNumberFormat="1" applyFont="1" applyFill="1" applyBorder="1" applyAlignment="1" applyProtection="1">
      <alignment horizontal="right" vertical="center"/>
      <protection locked="0"/>
    </xf>
    <xf numFmtId="164" fontId="5" fillId="2" borderId="114" xfId="0" applyNumberFormat="1" applyFont="1" applyFill="1" applyBorder="1" applyAlignment="1" applyProtection="1">
      <alignment horizontal="right" vertical="center"/>
      <protection locked="0"/>
    </xf>
    <xf numFmtId="0" fontId="0" fillId="3" borderId="10" xfId="0" applyFill="1" applyBorder="1" applyAlignment="1">
      <alignment horizontal="left" wrapText="1"/>
    </xf>
    <xf numFmtId="0" fontId="5" fillId="13" borderId="49" xfId="0" applyFont="1" applyFill="1" applyBorder="1" applyAlignment="1" applyProtection="1">
      <alignment horizontal="left" vertical="top" wrapText="1"/>
      <protection locked="0"/>
    </xf>
    <xf numFmtId="0" fontId="0" fillId="13" borderId="195" xfId="0" applyFill="1" applyBorder="1" applyAlignment="1" applyProtection="1">
      <alignment horizontal="left" vertical="top" wrapText="1"/>
      <protection locked="0"/>
    </xf>
    <xf numFmtId="0" fontId="0" fillId="13" borderId="229" xfId="0" applyFill="1" applyBorder="1" applyAlignment="1" applyProtection="1">
      <alignment horizontal="left" vertical="top" wrapText="1"/>
      <protection locked="0"/>
    </xf>
    <xf numFmtId="0" fontId="0" fillId="13" borderId="230" xfId="0" applyFill="1" applyBorder="1" applyAlignment="1" applyProtection="1">
      <alignment horizontal="left" vertical="top" wrapText="1"/>
      <protection locked="0"/>
    </xf>
    <xf numFmtId="0" fontId="0" fillId="13" borderId="10" xfId="0" applyFill="1" applyBorder="1" applyAlignment="1" applyProtection="1">
      <alignment horizontal="left" vertical="top" wrapText="1"/>
      <protection locked="0"/>
    </xf>
    <xf numFmtId="0" fontId="0" fillId="13" borderId="132" xfId="0" applyFill="1" applyBorder="1" applyAlignment="1" applyProtection="1">
      <alignment horizontal="left" vertical="top" wrapText="1"/>
      <protection locked="0"/>
    </xf>
    <xf numFmtId="0" fontId="42" fillId="0" borderId="88" xfId="0" applyFont="1" applyBorder="1" applyAlignment="1" applyProtection="1">
      <alignment horizontal="left" wrapText="1"/>
      <protection locked="0"/>
    </xf>
    <xf numFmtId="0" fontId="42" fillId="18" borderId="88" xfId="0" applyFont="1" applyFill="1" applyBorder="1" applyAlignment="1" applyProtection="1">
      <alignment horizontal="left" wrapText="1"/>
      <protection locked="0"/>
    </xf>
    <xf numFmtId="0" fontId="42" fillId="18" borderId="109" xfId="0" applyFont="1" applyFill="1" applyBorder="1" applyAlignment="1" applyProtection="1">
      <alignment horizontal="left" wrapText="1"/>
      <protection locked="0"/>
    </xf>
    <xf numFmtId="0" fontId="5" fillId="17" borderId="98" xfId="0" applyFont="1" applyFill="1" applyBorder="1" applyAlignment="1" applyProtection="1">
      <alignment horizontal="center" vertical="top" wrapText="1"/>
      <protection locked="0"/>
    </xf>
    <xf numFmtId="0" fontId="5" fillId="17" borderId="188" xfId="0" applyFont="1" applyFill="1" applyBorder="1" applyAlignment="1" applyProtection="1">
      <alignment horizontal="center" vertical="top" wrapText="1"/>
      <protection locked="0"/>
    </xf>
    <xf numFmtId="0" fontId="5" fillId="17" borderId="197" xfId="0" applyFont="1" applyFill="1" applyBorder="1" applyAlignment="1" applyProtection="1">
      <alignment horizontal="center" vertical="top" wrapText="1"/>
      <protection locked="0"/>
    </xf>
    <xf numFmtId="0" fontId="127" fillId="3" borderId="0" xfId="0" applyFont="1" applyFill="1" applyAlignment="1">
      <alignment horizontal="left" wrapText="1"/>
    </xf>
    <xf numFmtId="0" fontId="127" fillId="0" borderId="0" xfId="0" applyFont="1" applyAlignment="1">
      <alignment horizontal="left" wrapText="1"/>
    </xf>
    <xf numFmtId="0" fontId="127" fillId="0" borderId="176" xfId="0" applyFont="1" applyBorder="1" applyAlignment="1">
      <alignment horizontal="left" wrapText="1"/>
    </xf>
    <xf numFmtId="0" fontId="5" fillId="15" borderId="19" xfId="0" applyFont="1" applyFill="1" applyBorder="1" applyAlignment="1" applyProtection="1">
      <alignment horizontal="left" vertical="top" wrapText="1"/>
      <protection locked="0"/>
    </xf>
    <xf numFmtId="0" fontId="5" fillId="15" borderId="8" xfId="0" applyFont="1" applyFill="1" applyBorder="1" applyAlignment="1" applyProtection="1">
      <alignment horizontal="left" vertical="top" wrapText="1"/>
      <protection locked="0"/>
    </xf>
    <xf numFmtId="0" fontId="5" fillId="15" borderId="7" xfId="0" applyFont="1" applyFill="1" applyBorder="1" applyAlignment="1" applyProtection="1">
      <alignment horizontal="left" vertical="top" wrapText="1"/>
      <protection locked="0"/>
    </xf>
    <xf numFmtId="0" fontId="5" fillId="17" borderId="19" xfId="0" applyFont="1" applyFill="1" applyBorder="1" applyAlignment="1" applyProtection="1">
      <alignment horizontal="left" vertical="top" wrapText="1"/>
      <protection locked="0"/>
    </xf>
    <xf numFmtId="0" fontId="5" fillId="17" borderId="240" xfId="0" applyFont="1" applyFill="1" applyBorder="1" applyAlignment="1" applyProtection="1">
      <alignment horizontal="left" vertical="top" wrapText="1"/>
      <protection locked="0"/>
    </xf>
    <xf numFmtId="0" fontId="5" fillId="13" borderId="19" xfId="0" applyFont="1" applyFill="1" applyBorder="1" applyAlignment="1" applyProtection="1">
      <alignment horizontal="left" vertical="top" wrapText="1"/>
      <protection locked="0"/>
    </xf>
    <xf numFmtId="0" fontId="5" fillId="13" borderId="240" xfId="0" applyFont="1" applyFill="1" applyBorder="1" applyAlignment="1" applyProtection="1">
      <alignment horizontal="left" vertical="top" wrapText="1"/>
      <protection locked="0"/>
    </xf>
    <xf numFmtId="165" fontId="12" fillId="4" borderId="62" xfId="2" applyNumberFormat="1" applyFont="1" applyFill="1" applyBorder="1" applyAlignment="1">
      <alignment horizontal="left" vertical="center"/>
    </xf>
    <xf numFmtId="0" fontId="0" fillId="0" borderId="125" xfId="0" applyBorder="1"/>
    <xf numFmtId="165" fontId="68" fillId="4" borderId="19" xfId="2" applyNumberFormat="1" applyFont="1" applyFill="1" applyBorder="1" applyAlignment="1">
      <alignment horizontal="left" wrapText="1"/>
    </xf>
    <xf numFmtId="0" fontId="0" fillId="0" borderId="240" xfId="0" applyBorder="1" applyAlignment="1">
      <alignment horizontal="left"/>
    </xf>
    <xf numFmtId="0" fontId="5" fillId="17" borderId="85" xfId="0" applyFont="1" applyFill="1" applyBorder="1" applyAlignment="1" applyProtection="1">
      <alignment horizontal="left" vertical="center" wrapText="1"/>
      <protection locked="0"/>
    </xf>
    <xf numFmtId="0" fontId="5" fillId="17" borderId="180" xfId="0" applyFont="1" applyFill="1" applyBorder="1" applyAlignment="1" applyProtection="1">
      <alignment horizontal="left" vertical="center" wrapText="1"/>
      <protection locked="0"/>
    </xf>
    <xf numFmtId="165" fontId="68" fillId="4" borderId="62" xfId="2" applyNumberFormat="1" applyFont="1" applyFill="1" applyBorder="1" applyAlignment="1">
      <alignment horizontal="left" wrapText="1"/>
    </xf>
    <xf numFmtId="0" fontId="0" fillId="0" borderId="125" xfId="0" applyBorder="1" applyAlignment="1">
      <alignment horizontal="left"/>
    </xf>
    <xf numFmtId="0" fontId="5" fillId="15" borderId="240" xfId="0" applyFont="1" applyFill="1" applyBorder="1" applyAlignment="1" applyProtection="1">
      <alignment horizontal="left" vertical="top" wrapText="1"/>
      <protection locked="0"/>
    </xf>
    <xf numFmtId="0" fontId="5" fillId="4" borderId="248" xfId="0" applyFont="1" applyFill="1" applyBorder="1" applyAlignment="1">
      <alignment horizontal="left" vertical="center"/>
    </xf>
    <xf numFmtId="0" fontId="5" fillId="4" borderId="89" xfId="0" applyFont="1" applyFill="1" applyBorder="1" applyAlignment="1">
      <alignment horizontal="left" vertical="center"/>
    </xf>
    <xf numFmtId="165" fontId="13" fillId="4" borderId="98" xfId="2" applyNumberFormat="1" applyFont="1" applyFill="1" applyBorder="1" applyAlignment="1">
      <alignment horizontal="left" vertical="center"/>
    </xf>
    <xf numFmtId="165" fontId="13" fillId="4" borderId="167" xfId="2" applyNumberFormat="1" applyFont="1" applyFill="1" applyBorder="1" applyAlignment="1">
      <alignment horizontal="left" vertical="center"/>
    </xf>
    <xf numFmtId="3" fontId="67" fillId="15" borderId="91" xfId="0" applyNumberFormat="1" applyFont="1" applyFill="1" applyBorder="1" applyAlignment="1">
      <alignment horizontal="left" vertical="center"/>
    </xf>
    <xf numFmtId="3" fontId="67" fillId="15" borderId="188" xfId="0" applyNumberFormat="1" applyFont="1" applyFill="1" applyBorder="1" applyAlignment="1">
      <alignment horizontal="left" vertical="center"/>
    </xf>
    <xf numFmtId="3" fontId="67" fillId="15" borderId="197" xfId="0" applyNumberFormat="1" applyFont="1" applyFill="1" applyBorder="1" applyAlignment="1">
      <alignment horizontal="left" vertical="center"/>
    </xf>
    <xf numFmtId="165" fontId="12" fillId="4" borderId="98" xfId="2" applyNumberFormat="1" applyFont="1" applyFill="1" applyBorder="1" applyAlignment="1">
      <alignment horizontal="left" vertical="center"/>
    </xf>
    <xf numFmtId="165" fontId="12" fillId="4" borderId="167" xfId="2" applyNumberFormat="1" applyFont="1" applyFill="1" applyBorder="1" applyAlignment="1">
      <alignment horizontal="left" vertical="center"/>
    </xf>
    <xf numFmtId="3" fontId="129" fillId="0" borderId="66" xfId="0" applyNumberFormat="1" applyFont="1" applyBorder="1" applyAlignment="1">
      <alignment horizontal="left" vertical="center"/>
    </xf>
    <xf numFmtId="3" fontId="129" fillId="0" borderId="0" xfId="0" applyNumberFormat="1" applyFont="1" applyAlignment="1">
      <alignment horizontal="left" vertical="center"/>
    </xf>
    <xf numFmtId="3" fontId="15" fillId="0" borderId="69" xfId="0" applyNumberFormat="1" applyFont="1" applyBorder="1" applyAlignment="1">
      <alignment horizontal="left" vertical="top" wrapText="1"/>
    </xf>
    <xf numFmtId="165" fontId="137" fillId="15" borderId="0" xfId="3" applyNumberFormat="1" applyFont="1" applyFill="1" applyAlignment="1">
      <alignment horizontal="right" vertical="center" wrapText="1"/>
    </xf>
    <xf numFmtId="0" fontId="0" fillId="15" borderId="0" xfId="0" applyFill="1" applyAlignment="1">
      <alignment horizontal="right" vertical="center" wrapText="1"/>
    </xf>
    <xf numFmtId="0" fontId="5" fillId="5" borderId="195" xfId="0" applyFont="1" applyFill="1" applyBorder="1" applyAlignment="1" applyProtection="1">
      <alignment horizontal="left" vertical="top" wrapText="1"/>
      <protection locked="0"/>
    </xf>
    <xf numFmtId="0" fontId="5" fillId="5" borderId="229" xfId="0" applyFont="1" applyFill="1" applyBorder="1" applyAlignment="1" applyProtection="1">
      <alignment horizontal="left" vertical="top" wrapText="1"/>
      <protection locked="0"/>
    </xf>
    <xf numFmtId="0" fontId="5" fillId="5" borderId="230" xfId="0" applyFont="1" applyFill="1" applyBorder="1" applyAlignment="1" applyProtection="1">
      <alignment horizontal="left" vertical="top" wrapText="1"/>
      <protection locked="0"/>
    </xf>
    <xf numFmtId="0" fontId="5" fillId="5" borderId="10" xfId="0" applyFont="1" applyFill="1" applyBorder="1" applyAlignment="1" applyProtection="1">
      <alignment horizontal="left" vertical="top" wrapText="1"/>
      <protection locked="0"/>
    </xf>
    <xf numFmtId="0" fontId="5" fillId="5" borderId="132" xfId="0" applyFont="1" applyFill="1" applyBorder="1" applyAlignment="1" applyProtection="1">
      <alignment horizontal="left" vertical="top" wrapText="1"/>
      <protection locked="0"/>
    </xf>
    <xf numFmtId="165" fontId="12" fillId="4" borderId="248" xfId="2" applyNumberFormat="1" applyFont="1" applyFill="1" applyBorder="1" applyAlignment="1">
      <alignment horizontal="left" vertical="center"/>
    </xf>
    <xf numFmtId="0" fontId="5" fillId="0" borderId="13" xfId="0" applyFont="1" applyBorder="1" applyAlignment="1">
      <alignment horizontal="left" vertical="center"/>
    </xf>
    <xf numFmtId="165" fontId="12" fillId="4" borderId="188" xfId="2" applyNumberFormat="1" applyFont="1" applyFill="1" applyBorder="1" applyAlignment="1">
      <alignment horizontal="left" vertical="center"/>
    </xf>
    <xf numFmtId="3" fontId="5" fillId="4" borderId="91" xfId="0" applyNumberFormat="1" applyFont="1" applyFill="1" applyBorder="1" applyAlignment="1">
      <alignment horizontal="left" vertical="center"/>
    </xf>
    <xf numFmtId="3" fontId="5" fillId="4" borderId="188" xfId="0" applyNumberFormat="1" applyFont="1" applyFill="1" applyBorder="1" applyAlignment="1">
      <alignment horizontal="left" vertical="center"/>
    </xf>
    <xf numFmtId="3" fontId="5" fillId="4" borderId="167" xfId="0" applyNumberFormat="1" applyFont="1" applyFill="1" applyBorder="1" applyAlignment="1">
      <alignment horizontal="left" vertical="center"/>
    </xf>
    <xf numFmtId="165" fontId="12" fillId="4" borderId="15" xfId="2" quotePrefix="1" applyNumberFormat="1" applyFont="1" applyFill="1" applyBorder="1" applyAlignment="1">
      <alignment horizontal="left" vertical="center"/>
    </xf>
    <xf numFmtId="165" fontId="12" fillId="4" borderId="18" xfId="2" applyNumberFormat="1" applyFont="1" applyFill="1" applyBorder="1" applyAlignment="1">
      <alignment horizontal="left" vertical="center"/>
    </xf>
    <xf numFmtId="3" fontId="5" fillId="4" borderId="113"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5" fillId="4" borderId="194" xfId="0" applyNumberFormat="1" applyFont="1" applyFill="1" applyBorder="1" applyAlignment="1">
      <alignment horizontal="left" vertical="center"/>
    </xf>
    <xf numFmtId="165" fontId="5" fillId="5" borderId="11" xfId="2" applyNumberFormat="1" applyFont="1" applyFill="1" applyBorder="1" applyAlignment="1" applyProtection="1">
      <alignment horizontal="left" vertical="center"/>
      <protection locked="0"/>
    </xf>
    <xf numFmtId="165" fontId="5" fillId="5" borderId="21" xfId="2" applyNumberFormat="1" applyFont="1" applyFill="1" applyBorder="1" applyAlignment="1" applyProtection="1">
      <alignment horizontal="left" vertical="center"/>
      <protection locked="0"/>
    </xf>
    <xf numFmtId="165" fontId="5" fillId="5" borderId="12" xfId="2" applyNumberFormat="1" applyFont="1" applyFill="1" applyBorder="1" applyAlignment="1" applyProtection="1">
      <alignment horizontal="left" vertical="center"/>
      <protection locked="0"/>
    </xf>
    <xf numFmtId="165" fontId="5" fillId="5" borderId="7" xfId="2" applyNumberFormat="1" applyFont="1" applyFill="1" applyBorder="1" applyAlignment="1" applyProtection="1">
      <alignment horizontal="left" vertical="center"/>
      <protection locked="0"/>
    </xf>
    <xf numFmtId="0" fontId="0" fillId="0" borderId="197" xfId="0" applyBorder="1" applyAlignment="1">
      <alignment horizontal="left" vertical="center"/>
    </xf>
    <xf numFmtId="0" fontId="5" fillId="17" borderId="85" xfId="0" applyFont="1" applyFill="1" applyBorder="1" applyAlignment="1" applyProtection="1">
      <alignment horizontal="left" vertical="top" wrapText="1"/>
      <protection locked="0"/>
    </xf>
    <xf numFmtId="0" fontId="5" fillId="17" borderId="180" xfId="0" applyFont="1" applyFill="1" applyBorder="1" applyAlignment="1" applyProtection="1">
      <alignment horizontal="left" vertical="top" wrapText="1"/>
      <protection locked="0"/>
    </xf>
    <xf numFmtId="43" fontId="29" fillId="4" borderId="113" xfId="2" applyFont="1" applyFill="1" applyBorder="1" applyAlignment="1">
      <alignment horizontal="right" vertical="center"/>
    </xf>
    <xf numFmtId="0" fontId="0" fillId="0" borderId="194" xfId="0" applyBorder="1"/>
    <xf numFmtId="0" fontId="12" fillId="3" borderId="76" xfId="0" quotePrefix="1" applyFont="1" applyFill="1" applyBorder="1"/>
    <xf numFmtId="0" fontId="12" fillId="3" borderId="51" xfId="0" applyFont="1" applyFill="1" applyBorder="1"/>
    <xf numFmtId="0" fontId="12" fillId="4" borderId="19" xfId="0" applyFont="1" applyFill="1" applyBorder="1" applyAlignment="1">
      <alignment horizontal="left"/>
    </xf>
    <xf numFmtId="0" fontId="12" fillId="4" borderId="8" xfId="0" applyFont="1" applyFill="1" applyBorder="1" applyAlignment="1">
      <alignment horizontal="left"/>
    </xf>
    <xf numFmtId="0" fontId="5" fillId="3" borderId="66" xfId="0" applyFont="1" applyFill="1" applyBorder="1" applyAlignment="1" applyProtection="1">
      <alignment horizontal="left"/>
      <protection locked="0"/>
    </xf>
    <xf numFmtId="0" fontId="5" fillId="3" borderId="0" xfId="0" applyFont="1" applyFill="1" applyAlignment="1" applyProtection="1">
      <alignment horizontal="left"/>
      <protection locked="0"/>
    </xf>
    <xf numFmtId="0" fontId="5" fillId="3" borderId="223" xfId="0" applyFont="1" applyFill="1" applyBorder="1" applyAlignment="1" applyProtection="1">
      <alignment horizontal="left"/>
      <protection locked="0"/>
    </xf>
    <xf numFmtId="0" fontId="131" fillId="18" borderId="19" xfId="0" applyFont="1" applyFill="1" applyBorder="1" applyAlignment="1" applyProtection="1">
      <alignment vertical="top"/>
      <protection locked="0"/>
    </xf>
    <xf numFmtId="0" fontId="0" fillId="18" borderId="8" xfId="0" applyFill="1" applyBorder="1" applyAlignment="1" applyProtection="1">
      <alignment vertical="top"/>
      <protection locked="0"/>
    </xf>
    <xf numFmtId="0" fontId="0" fillId="0" borderId="7" xfId="0" applyBorder="1" applyProtection="1">
      <protection locked="0"/>
    </xf>
    <xf numFmtId="0" fontId="46" fillId="3" borderId="0" xfId="0" applyFont="1" applyFill="1" applyAlignment="1" applyProtection="1">
      <alignment horizontal="left" vertical="top" wrapText="1"/>
      <protection locked="0"/>
    </xf>
  </cellXfs>
  <cellStyles count="24">
    <cellStyle name="Hyperlink_NeVal_5_0_1" xfId="1"/>
    <cellStyle name="Komma" xfId="2" builtinId="3"/>
    <cellStyle name="Komma 2" xfId="3"/>
    <cellStyle name="Komma 2 2" xfId="4"/>
    <cellStyle name="Komma 3" xfId="5"/>
    <cellStyle name="Komma 3 2" xfId="6"/>
    <cellStyle name="Komma 4" xfId="7"/>
    <cellStyle name="Link" xfId="8" builtinId="8"/>
    <cellStyle name="Prozent" xfId="9" builtinId="5"/>
    <cellStyle name="Prozent 2" xfId="10"/>
    <cellStyle name="Prozent 2 2" xfId="11"/>
    <cellStyle name="Prozent 3" xfId="12"/>
    <cellStyle name="Prozent 4" xfId="13"/>
    <cellStyle name="Standard" xfId="0" builtinId="0"/>
    <cellStyle name="Standard 2" xfId="14"/>
    <cellStyle name="Standard 2 2" xfId="15"/>
    <cellStyle name="Standard 2 3" xfId="16"/>
    <cellStyle name="Standard 3" xfId="17"/>
    <cellStyle name="Standard 4" xfId="18"/>
    <cellStyle name="Standard 5" xfId="19"/>
    <cellStyle name="Standard 6" xfId="20"/>
    <cellStyle name="Standard 6 2" xfId="21"/>
    <cellStyle name="Standard_Vorschlag Gestehungskostenblatt Kore-Tool" xfId="22"/>
    <cellStyle name="Standard_Vorschlag Gestehungskostenblatt Kore-Tool_Voll_d_V1" xfId="23"/>
  </cellStyles>
  <dxfs count="140">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val="0"/>
        <i val="0"/>
        <condense val="0"/>
        <extend val="0"/>
        <color indexed="9"/>
      </font>
    </dxf>
    <dxf>
      <font>
        <b val="0"/>
        <i val="0"/>
        <condense val="0"/>
        <extend val="0"/>
        <color indexed="9"/>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b val="0"/>
        <i val="0"/>
        <condense val="0"/>
        <extend val="0"/>
        <color indexed="9"/>
      </font>
    </dxf>
    <dxf>
      <font>
        <color indexed="8"/>
      </font>
    </dxf>
    <dxf>
      <font>
        <color indexed="8"/>
      </font>
    </dxf>
    <dxf>
      <font>
        <strike val="0"/>
        <color indexed="8"/>
      </font>
    </dxf>
    <dxf>
      <font>
        <condense val="0"/>
        <extend val="0"/>
        <color indexed="9"/>
      </font>
      <fill>
        <patternFill patternType="none">
          <bgColor indexed="65"/>
        </patternFill>
      </fill>
      <border>
        <left/>
        <right/>
        <top/>
        <bottom/>
      </border>
    </dxf>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
      <font>
        <b/>
        <i val="0"/>
        <condense val="0"/>
        <extend val="0"/>
        <color auto="1"/>
      </font>
      <border>
        <left style="thin">
          <color indexed="64"/>
        </left>
        <right style="thin">
          <color indexed="64"/>
        </right>
        <bottom style="thin">
          <color indexed="64"/>
        </bottom>
      </border>
    </dxf>
    <dxf>
      <font>
        <b val="0"/>
        <i val="0"/>
        <strike val="0"/>
        <u val="none"/>
        <color indexed="12"/>
        <name val="Cambria"/>
        <scheme val="none"/>
      </font>
    </dxf>
    <dxf>
      <font>
        <condense val="0"/>
        <extend val="0"/>
        <color indexed="8"/>
      </font>
    </dxf>
    <dxf>
      <font>
        <b val="0"/>
        <i val="0"/>
        <condense val="0"/>
        <extend val="0"/>
        <color indexed="9"/>
      </font>
    </dxf>
    <dxf>
      <font>
        <color indexed="8"/>
      </font>
    </dxf>
    <dxf>
      <font>
        <color indexed="8"/>
      </font>
    </dxf>
    <dxf>
      <font>
        <strike val="0"/>
        <color indexed="8"/>
      </font>
    </dxf>
    <dxf>
      <font>
        <color rgb="FF0000FF"/>
        <name val="Cambria"/>
        <scheme val="none"/>
      </font>
    </dxf>
    <dxf>
      <font>
        <condense val="0"/>
        <extend val="0"/>
        <color auto="1"/>
      </font>
      <fill>
        <patternFill>
          <bgColor indexed="44"/>
        </patternFill>
      </fill>
    </dxf>
    <dxf>
      <font>
        <condense val="0"/>
        <extend val="0"/>
        <color auto="1"/>
      </font>
      <fill>
        <patternFill>
          <bgColor indexed="43"/>
        </patternFill>
      </fill>
    </dxf>
    <dxf>
      <font>
        <condense val="0"/>
        <extend val="0"/>
        <color auto="1"/>
      </font>
      <fill>
        <patternFill>
          <bgColor indexed="44"/>
        </patternFill>
      </fill>
    </dxf>
    <dxf>
      <font>
        <condense val="0"/>
        <extend val="0"/>
        <color auto="1"/>
      </font>
      <fill>
        <patternFill>
          <bgColor indexed="43"/>
        </patternFill>
      </fill>
    </dxf>
    <dxf>
      <font>
        <b val="0"/>
        <i val="0"/>
        <strike val="0"/>
        <u val="none"/>
        <color indexed="12"/>
        <name val="Cambria"/>
        <scheme val="none"/>
      </font>
    </dxf>
    <dxf>
      <font>
        <condense val="0"/>
        <extend val="0"/>
        <color indexed="8"/>
      </font>
    </dxf>
    <dxf>
      <font>
        <b val="0"/>
        <i val="0"/>
        <condense val="0"/>
        <extend val="0"/>
        <color indexed="9"/>
      </font>
    </dxf>
    <dxf>
      <font>
        <color theme="1"/>
      </font>
    </dxf>
    <dxf>
      <font>
        <color theme="1"/>
      </font>
    </dxf>
    <dxf>
      <font>
        <strike val="0"/>
        <color theme="1"/>
      </font>
    </dxf>
    <dxf>
      <font>
        <b val="0"/>
        <i val="0"/>
        <condense val="0"/>
        <extend val="0"/>
        <color indexed="9"/>
      </font>
    </dxf>
    <dxf>
      <fill>
        <patternFill>
          <bgColor indexed="22"/>
        </patternFill>
      </fill>
    </dxf>
    <dxf>
      <fill>
        <patternFill>
          <bgColor indexed="22"/>
        </patternFill>
      </fill>
    </dxf>
    <dxf>
      <font>
        <b val="0"/>
        <i val="0"/>
        <condense val="0"/>
        <extend val="0"/>
        <color indexed="9"/>
      </font>
    </dxf>
    <dxf>
      <font>
        <color theme="1"/>
      </font>
    </dxf>
    <dxf>
      <font>
        <color theme="1"/>
      </font>
    </dxf>
    <dxf>
      <font>
        <strike val="0"/>
        <color theme="1"/>
      </font>
    </dxf>
    <dxf>
      <font>
        <b val="0"/>
        <i val="0"/>
        <condense val="0"/>
        <extend val="0"/>
        <color indexed="9"/>
      </font>
    </dxf>
    <dxf>
      <fill>
        <patternFill>
          <bgColor indexed="22"/>
        </patternFill>
      </fill>
    </dxf>
    <dxf>
      <fill>
        <patternFill>
          <bgColor indexed="22"/>
        </patternFill>
      </fill>
    </dxf>
    <dxf>
      <fill>
        <patternFill>
          <bgColor indexed="10"/>
        </patternFill>
      </fill>
    </dxf>
    <dxf>
      <font>
        <b val="0"/>
        <i val="0"/>
        <condense val="0"/>
        <extend val="0"/>
        <color indexed="9"/>
      </font>
    </dxf>
    <dxf>
      <font>
        <condense val="0"/>
        <extend val="0"/>
        <color indexed="9"/>
      </font>
      <border>
        <left/>
        <right/>
        <top/>
        <bottom/>
      </border>
    </dxf>
    <dxf>
      <font>
        <condense val="0"/>
        <extend val="0"/>
        <color indexed="10"/>
      </font>
      <border>
        <left style="thin">
          <color indexed="64"/>
        </left>
        <right style="thin">
          <color indexed="64"/>
        </right>
        <top style="thin">
          <color indexed="64"/>
        </top>
        <bottom style="thin">
          <color indexed="64"/>
        </bottom>
      </border>
    </dxf>
    <dxf>
      <font>
        <condense val="0"/>
        <extend val="0"/>
        <color indexed="9"/>
      </font>
    </dxf>
    <dxf>
      <font>
        <color indexed="8"/>
      </font>
      <fill>
        <patternFill>
          <bgColor indexed="44"/>
        </patternFill>
      </fill>
      <border>
        <left style="thin">
          <color indexed="23"/>
        </left>
        <right style="thin">
          <color indexed="23"/>
        </right>
        <top style="thin">
          <color indexed="23"/>
        </top>
        <bottom style="thin">
          <color indexed="23"/>
        </bottom>
      </border>
    </dxf>
    <dxf>
      <font>
        <color rgb="FFFF0000"/>
      </font>
    </dxf>
    <dxf>
      <font>
        <color theme="1"/>
      </font>
      <fill>
        <patternFill>
          <bgColor rgb="FFC0C0C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indexed="22"/>
        </patternFill>
      </fill>
    </dxf>
    <dxf>
      <fill>
        <patternFill>
          <bgColor indexed="22"/>
        </patternFill>
      </fill>
    </dxf>
    <dxf>
      <font>
        <condense val="0"/>
        <extend val="0"/>
        <color indexed="8"/>
      </font>
    </dxf>
    <dxf>
      <font>
        <color auto="1"/>
      </font>
      <fill>
        <patternFill>
          <bgColor rgb="FFFF0000"/>
        </patternFill>
      </fill>
    </dxf>
    <dxf>
      <font>
        <color theme="1"/>
      </font>
      <fill>
        <patternFill>
          <bgColor rgb="FFFF0000"/>
        </patternFill>
      </fill>
    </dxf>
    <dxf>
      <font>
        <b val="0"/>
        <i val="0"/>
        <condense val="0"/>
        <extend val="0"/>
        <color indexed="9"/>
      </font>
    </dxf>
    <dxf>
      <font>
        <condense val="0"/>
        <extend val="0"/>
        <color indexed="22"/>
      </font>
      <fill>
        <patternFill patternType="solid">
          <bgColor indexed="22"/>
        </patternFill>
      </fill>
      <border>
        <left style="thin">
          <color indexed="64"/>
        </left>
        <right style="thin">
          <color indexed="64"/>
        </right>
        <top style="thin">
          <color indexed="64"/>
        </top>
        <bottom style="thin">
          <color indexed="64"/>
        </bottom>
      </border>
    </dxf>
    <dxf>
      <font>
        <condense val="0"/>
        <extend val="0"/>
        <color auto="1"/>
      </font>
      <fill>
        <patternFill>
          <bgColor indexed="43"/>
        </patternFill>
      </fill>
      <border>
        <left style="thin">
          <color indexed="23"/>
        </left>
        <right style="thin">
          <color indexed="23"/>
        </right>
        <top style="thin">
          <color indexed="64"/>
        </top>
        <bottom style="thin">
          <color indexed="23"/>
        </bottom>
      </border>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ill>
        <patternFill>
          <bgColor indexed="44"/>
        </patternFill>
      </fill>
    </dxf>
    <dxf>
      <fill>
        <patternFill>
          <bgColor indexed="43"/>
        </patternFill>
      </fill>
    </dxf>
    <dxf>
      <fill>
        <patternFill>
          <bgColor indexed="44"/>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color indexed="9"/>
      </font>
    </dxf>
    <dxf>
      <fill>
        <patternFill>
          <bgColor indexed="44"/>
        </patternFill>
      </fill>
    </dxf>
    <dxf>
      <fill>
        <patternFill>
          <bgColor indexed="43"/>
        </patternFill>
      </fill>
    </dxf>
    <dxf>
      <fill>
        <patternFill>
          <bgColor indexed="44"/>
        </patternFill>
      </fill>
    </dxf>
    <dxf>
      <fill>
        <patternFill>
          <bgColor indexed="43"/>
        </patternFill>
      </fill>
    </dxf>
    <dxf>
      <font>
        <color indexed="8"/>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indexed="8"/>
      </font>
    </dxf>
    <dxf>
      <font>
        <color indexed="8"/>
      </font>
    </dxf>
    <dxf>
      <font>
        <color indexed="8"/>
      </font>
    </dxf>
    <dxf>
      <font>
        <b val="0"/>
        <i val="0"/>
        <condense val="0"/>
        <extend val="0"/>
        <color indexed="9"/>
      </font>
    </dxf>
    <dxf>
      <font>
        <color theme="1"/>
      </font>
    </dxf>
    <dxf>
      <fill>
        <patternFill>
          <bgColor indexed="43"/>
        </patternFill>
      </fill>
    </dxf>
    <dxf>
      <fill>
        <patternFill>
          <bgColor indexed="43"/>
        </patternFill>
      </fill>
    </dxf>
    <dxf>
      <font>
        <color theme="1"/>
      </font>
    </dxf>
    <dxf>
      <font>
        <color theme="1"/>
      </font>
    </dxf>
    <dxf>
      <font>
        <color theme="1"/>
      </font>
    </dxf>
    <dxf>
      <font>
        <color theme="1"/>
      </font>
    </dxf>
    <dxf>
      <fill>
        <patternFill>
          <bgColor indexed="10"/>
        </patternFill>
      </fill>
    </dxf>
    <dxf>
      <fill>
        <patternFill>
          <bgColor indexed="10"/>
        </patternFill>
      </fill>
    </dxf>
    <dxf>
      <font>
        <b val="0"/>
        <i val="0"/>
        <condense val="0"/>
        <extend val="0"/>
        <color indexed="9"/>
      </font>
    </dxf>
    <dxf>
      <font>
        <b val="0"/>
        <i val="0"/>
        <condense val="0"/>
        <extend val="0"/>
        <color indexed="9"/>
      </font>
    </dxf>
    <dxf>
      <font>
        <condense val="0"/>
        <extend val="0"/>
        <color auto="1"/>
      </font>
      <fill>
        <patternFill>
          <bgColor indexed="10"/>
        </patternFill>
      </fill>
    </dxf>
    <dxf>
      <font>
        <condense val="0"/>
        <extend val="0"/>
        <color auto="1"/>
      </font>
      <fill>
        <patternFill>
          <bgColor indexed="10"/>
        </patternFill>
      </fill>
    </dxf>
    <dxf>
      <font>
        <b val="0"/>
        <i val="0"/>
        <condense val="0"/>
        <extend val="0"/>
        <color indexed="9"/>
      </font>
    </dxf>
    <dxf>
      <fill>
        <patternFill>
          <bgColor indexed="10"/>
        </patternFill>
      </fill>
    </dxf>
    <dxf>
      <font>
        <condense val="0"/>
        <extend val="0"/>
        <color auto="1"/>
      </font>
      <fill>
        <patternFill>
          <bgColor indexed="10"/>
        </patternFill>
      </fill>
    </dxf>
    <dxf>
      <font>
        <condense val="0"/>
        <extend val="0"/>
        <color auto="1"/>
      </font>
      <fill>
        <patternFill>
          <bgColor indexed="10"/>
        </patternFill>
      </fill>
    </dxf>
    <dxf>
      <fill>
        <patternFill>
          <bgColor indexed="43"/>
        </patternFill>
      </fill>
    </dxf>
    <dxf>
      <font>
        <b/>
        <i val="0"/>
        <condense val="0"/>
        <extend val="0"/>
        <color indexed="10"/>
      </font>
      <fill>
        <patternFill patternType="none">
          <bgColor indexed="65"/>
        </patternFill>
      </fill>
    </dxf>
    <dxf>
      <font>
        <b val="0"/>
        <i val="0"/>
        <condense val="0"/>
        <extend val="0"/>
        <color indexed="9"/>
      </font>
    </dxf>
    <dxf>
      <fill>
        <patternFill>
          <bgColor indexed="10"/>
        </patternFill>
      </fill>
    </dxf>
    <dxf>
      <font>
        <b val="0"/>
        <i val="0"/>
        <condense val="0"/>
        <extend val="0"/>
        <color indexed="9"/>
      </font>
    </dxf>
    <dxf>
      <font>
        <b val="0"/>
        <i val="0"/>
        <condense val="0"/>
        <extend val="0"/>
        <color indexed="9"/>
      </font>
    </dxf>
    <dxf>
      <border>
        <top style="thin">
          <color indexed="10"/>
        </top>
      </border>
    </dxf>
    <dxf>
      <border>
        <right style="thin">
          <color indexed="10"/>
        </right>
      </border>
    </dxf>
    <dxf>
      <border>
        <right style="thin">
          <color indexed="10"/>
        </right>
        <bottom style="thin">
          <color indexed="10"/>
        </bottom>
      </border>
    </dxf>
    <dxf>
      <border>
        <bottom style="thin">
          <color indexed="10"/>
        </bottom>
      </border>
    </dxf>
    <dxf>
      <border>
        <left style="thin">
          <color indexed="10"/>
        </left>
        <bottom style="thin">
          <color indexed="10"/>
        </bottom>
      </border>
    </dxf>
    <dxf>
      <border>
        <left style="thin">
          <color indexed="10"/>
        </left>
      </border>
    </dxf>
    <dxf>
      <fill>
        <patternFill patternType="none">
          <bgColor indexed="65"/>
        </patternFill>
      </fill>
    </dxf>
    <dxf>
      <fill>
        <patternFill>
          <bgColor indexed="10"/>
        </patternFill>
      </fill>
    </dxf>
    <dxf>
      <font>
        <b val="0"/>
        <i val="0"/>
        <condense val="0"/>
        <extend val="0"/>
        <color indexed="9"/>
      </font>
    </dxf>
    <dxf>
      <fill>
        <patternFill>
          <bgColor rgb="FFFFFF99"/>
        </patternFill>
      </fill>
    </dxf>
    <dxf>
      <fill>
        <patternFill>
          <bgColor rgb="FFFFFF99"/>
        </patternFill>
      </fill>
    </dxf>
    <dxf>
      <fill>
        <patternFill>
          <bgColor rgb="FFFFFF99"/>
        </patternFill>
      </fill>
    </dxf>
    <dxf>
      <fill>
        <patternFill>
          <bgColor indexed="22"/>
        </patternFill>
      </fill>
    </dxf>
    <dxf>
      <fill>
        <patternFill>
          <bgColor indexed="22"/>
        </patternFill>
      </fill>
    </dxf>
    <dxf>
      <font>
        <condense val="0"/>
        <extend val="0"/>
        <color auto="1"/>
      </font>
    </dxf>
    <dxf>
      <font>
        <b val="0"/>
        <i val="0"/>
        <condense val="0"/>
        <extend val="0"/>
        <color indexed="9"/>
      </font>
    </dxf>
  </dxfs>
  <tableStyles count="0" defaultTableStyle="TableStyleMedium9" defaultPivotStyle="PivotStyleLight16"/>
  <colors>
    <mruColors>
      <color rgb="FFC0C0C0"/>
      <color rgb="FF99CCFF"/>
      <color rgb="FFFFFF99"/>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Stammdaten!$N$31" fmlaRange="Stammdaten!$O$31:$P$33" sel="1" val="0"/>
</file>

<file path=xl/ctrlProps/ctrlProp10.xml><?xml version="1.0" encoding="utf-8"?>
<formControlPr xmlns="http://schemas.microsoft.com/office/spreadsheetml/2009/9/main" objectType="Drop" dropLines="4" dropStyle="combo" dx="26" fmlaLink="Stammdaten!$Z$37" fmlaRange="Stammdaten!$AA$37:$AB$40" sel="1" val="0"/>
</file>

<file path=xl/ctrlProps/ctrlProp100.xml><?xml version="1.0" encoding="utf-8"?>
<formControlPr xmlns="http://schemas.microsoft.com/office/spreadsheetml/2009/9/main" objectType="Drop" dropLines="7" dropStyle="combo" dx="26" fmlaLink="Stammdaten!$M$174" fmlaRange="Stammdaten!$N$174:$O$180" sel="1" val="0"/>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Drop" dropLines="3" dropStyle="combo" dx="26" fmlaLink="Stammdaten!$L$301" fmlaRange="Stammdaten!$M$301:$N$303" sel="1" val="0"/>
</file>

<file path=xl/ctrlProps/ctrlProp104.xml><?xml version="1.0" encoding="utf-8"?>
<formControlPr xmlns="http://schemas.microsoft.com/office/spreadsheetml/2009/9/main" objectType="Drop" dropLines="3" dropStyle="combo" dx="26" fmlaLink="Stammdaten!$P$301" fmlaRange="Stammdaten!$Q$301:$R$303" sel="1" val="0"/>
</file>

<file path=xl/ctrlProps/ctrlProp105.xml><?xml version="1.0" encoding="utf-8"?>
<formControlPr xmlns="http://schemas.microsoft.com/office/spreadsheetml/2009/9/main" objectType="Drop" dropLines="3" dropStyle="combo" dx="26" fmlaLink="Stammdaten!$N$66" fmlaRange="Stammdaten!$O$66:$P$68" sel="1" val="0"/>
</file>

<file path=xl/ctrlProps/ctrlProp106.xml><?xml version="1.0" encoding="utf-8"?>
<formControlPr xmlns="http://schemas.microsoft.com/office/spreadsheetml/2009/9/main" objectType="Drop" dropLines="3" dropStyle="combo" dx="26" fmlaLink="Stammdaten!$N$72" fmlaRange="Stammdaten!$O$72:$P$74" sel="1" val="0"/>
</file>

<file path=xl/ctrlProps/ctrlProp107.xml><?xml version="1.0" encoding="utf-8"?>
<formControlPr xmlns="http://schemas.microsoft.com/office/spreadsheetml/2009/9/main" objectType="Drop" dropLines="3" dropStyle="combo" dx="26" fmlaLink="Stammdaten!$N$78" fmlaRange="Stammdaten!$O$78:$P$80" sel="1" val="0"/>
</file>

<file path=xl/ctrlProps/ctrlProp108.xml><?xml version="1.0" encoding="utf-8"?>
<formControlPr xmlns="http://schemas.microsoft.com/office/spreadsheetml/2009/9/main" objectType="Drop" dropLines="3" dropStyle="combo" dx="26" fmlaLink="Stammdaten!$L$281" fmlaRange="Stammdaten!$M$281:$N$283" sel="1" val="0"/>
</file>

<file path=xl/ctrlProps/ctrlProp109.xml><?xml version="1.0" encoding="utf-8"?>
<formControlPr xmlns="http://schemas.microsoft.com/office/spreadsheetml/2009/9/main" objectType="Drop" dropLines="3" dropStyle="combo" dx="26" fmlaLink="Stammdaten!$T$281" fmlaRange="Stammdaten!$U$281:$V$283" sel="1" val="0"/>
</file>

<file path=xl/ctrlProps/ctrlProp11.xml><?xml version="1.0" encoding="utf-8"?>
<formControlPr xmlns="http://schemas.microsoft.com/office/spreadsheetml/2009/9/main" objectType="Drop" dropLines="3" dropStyle="combo" dx="26" fmlaLink="Stammdaten!$J$42" fmlaRange="Stammdaten!$K$42:$L$44" sel="1" val="0"/>
</file>

<file path=xl/ctrlProps/ctrlProp110.xml><?xml version="1.0" encoding="utf-8"?>
<formControlPr xmlns="http://schemas.microsoft.com/office/spreadsheetml/2009/9/main" objectType="Drop" dropLines="3" dropStyle="combo" dx="26" fmlaLink="Stammdaten!$P$281" fmlaRange="Stammdaten!$Q$281:$R$283" sel="1" val="0"/>
</file>

<file path=xl/ctrlProps/ctrlProp111.xml><?xml version="1.0" encoding="utf-8"?>
<formControlPr xmlns="http://schemas.microsoft.com/office/spreadsheetml/2009/9/main" objectType="Drop" dropLines="3" dropStyle="combo" dx="26" fmlaLink="Stammdaten!$L$311" fmlaRange="Stammdaten!$M$311:$N$313" sel="1" val="0"/>
</file>

<file path=xl/ctrlProps/ctrlProp12.xml><?xml version="1.0" encoding="utf-8"?>
<formControlPr xmlns="http://schemas.microsoft.com/office/spreadsheetml/2009/9/main" objectType="Drop" dropLines="3" dropStyle="combo" dx="26" fmlaLink="Stammdaten!$E$42" fmlaRange="Stammdaten!$F$42:$G$44" sel="1" val="0"/>
</file>

<file path=xl/ctrlProps/ctrlProp13.xml><?xml version="1.0" encoding="utf-8"?>
<formControlPr xmlns="http://schemas.microsoft.com/office/spreadsheetml/2009/9/main" objectType="Drop" dropLines="3" dropStyle="combo" dx="26" fmlaLink="Stammdaten!$A$4" fmlaRange="Stammdaten!$B$4:$C$6" sel="1" val="0"/>
</file>

<file path=xl/ctrlProps/ctrlProp14.xml><?xml version="1.0" encoding="utf-8"?>
<formControlPr xmlns="http://schemas.microsoft.com/office/spreadsheetml/2009/9/main" objectType="Drop" dropLines="4" dropStyle="combo" dx="26" fmlaLink="Stammdaten!$R$4" fmlaRange="Stammdaten!$S$4:$T$7" sel="1" val="0"/>
</file>

<file path=xl/ctrlProps/ctrlProp15.xml><?xml version="1.0" encoding="utf-8"?>
<formControlPr xmlns="http://schemas.microsoft.com/office/spreadsheetml/2009/9/main" objectType="Drop" dropLines="3" dropStyle="combo" dx="26" fmlaLink="Stammdaten!$L$251" fmlaRange="Stammdaten!$M$251:$N$253" sel="1" val="0"/>
</file>

<file path=xl/ctrlProps/ctrlProp16.xml><?xml version="1.0" encoding="utf-8"?>
<formControlPr xmlns="http://schemas.microsoft.com/office/spreadsheetml/2009/9/main" objectType="Drop" dropLines="3" dropStyle="combo" dx="26" fmlaLink="Stammdaten!$P$251" fmlaRange="Stammdaten!$Q$251:$R$253" sel="1" val="0"/>
</file>

<file path=xl/ctrlProps/ctrlProp17.xml><?xml version="1.0" encoding="utf-8"?>
<formControlPr xmlns="http://schemas.microsoft.com/office/spreadsheetml/2009/9/main" objectType="Drop" dropLines="3" dropStyle="combo" dx="26" fmlaLink="Stammdaten!$T$251" fmlaRange="Stammdaten!$U$251:$V$253" sel="1" val="0"/>
</file>

<file path=xl/ctrlProps/ctrlProp18.xml><?xml version="1.0" encoding="utf-8"?>
<formControlPr xmlns="http://schemas.microsoft.com/office/spreadsheetml/2009/9/main" objectType="Drop" dropLines="3" dropStyle="combo" dx="26" fmlaLink="Stammdaten!$P$257" fmlaRange="Stammdaten!$Q$257:$R$259" sel="1" val="0"/>
</file>

<file path=xl/ctrlProps/ctrlProp19.xml><?xml version="1.0" encoding="utf-8"?>
<formControlPr xmlns="http://schemas.microsoft.com/office/spreadsheetml/2009/9/main" objectType="Drop" dropLines="3" dropStyle="combo" dx="26" fmlaLink="Stammdaten!$X$251" fmlaRange="Stammdaten!$Y$251:$Z$253" sel="1" val="0"/>
</file>

<file path=xl/ctrlProps/ctrlProp2.xml><?xml version="1.0" encoding="utf-8"?>
<formControlPr xmlns="http://schemas.microsoft.com/office/spreadsheetml/2009/9/main" objectType="Drop" dropLines="3" dropStyle="combo" dx="26" fmlaLink="Stammdaten!$J$31" fmlaRange="Stammdaten!$K$31:$L$33" sel="1" val="0"/>
</file>

<file path=xl/ctrlProps/ctrlProp20.xml><?xml version="1.0" encoding="utf-8"?>
<formControlPr xmlns="http://schemas.microsoft.com/office/spreadsheetml/2009/9/main" objectType="Drop" dropLines="3" dropStyle="combo" dx="26" fmlaLink="Stammdaten!$L$257" fmlaRange="Stammdaten!$M$257:$N$259" sel="1" val="0"/>
</file>

<file path=xl/ctrlProps/ctrlProp21.xml><?xml version="1.0" encoding="utf-8"?>
<formControlPr xmlns="http://schemas.microsoft.com/office/spreadsheetml/2009/9/main" objectType="Drop" dropLines="3" dropStyle="combo" dx="26" fmlaLink="Stammdaten!$T$257" fmlaRange="Stammdaten!$U$257:$V$259" sel="1" val="0"/>
</file>

<file path=xl/ctrlProps/ctrlProp22.xml><?xml version="1.0" encoding="utf-8"?>
<formControlPr xmlns="http://schemas.microsoft.com/office/spreadsheetml/2009/9/main" objectType="Drop" dropLines="3" dropStyle="combo" dx="26" fmlaLink="Stammdaten!$X$257" fmlaRange="Stammdaten!$Y$257:$Z$259" sel="1" val="0"/>
</file>

<file path=xl/ctrlProps/ctrlProp23.xml><?xml version="1.0" encoding="utf-8"?>
<formControlPr xmlns="http://schemas.microsoft.com/office/spreadsheetml/2009/9/main" objectType="Drop" dropLines="3" dropStyle="combo" dx="26" fmlaLink="Stammdaten!$L$263" fmlaRange="Stammdaten!$M$263:$N$265" sel="1" val="0"/>
</file>

<file path=xl/ctrlProps/ctrlProp24.xml><?xml version="1.0" encoding="utf-8"?>
<formControlPr xmlns="http://schemas.microsoft.com/office/spreadsheetml/2009/9/main" objectType="Drop" dropLines="3" dropStyle="combo" dx="26" fmlaLink="Stammdaten!$P$263" fmlaRange="Stammdaten!$Q$263:$R$265" sel="1" val="0"/>
</file>

<file path=xl/ctrlProps/ctrlProp25.xml><?xml version="1.0" encoding="utf-8"?>
<formControlPr xmlns="http://schemas.microsoft.com/office/spreadsheetml/2009/9/main" objectType="Drop" dropLines="5" dropStyle="combo" dx="26" fmlaLink="Stammdaten!$L$269" fmlaRange="Stammdaten!$M$269:$N$273" sel="1" val="0"/>
</file>

<file path=xl/ctrlProps/ctrlProp26.xml><?xml version="1.0" encoding="utf-8"?>
<formControlPr xmlns="http://schemas.microsoft.com/office/spreadsheetml/2009/9/main" objectType="Drop" dropLines="3" dropStyle="combo" dx="26" fmlaLink="Stammdaten!$T$263" fmlaRange="Stammdaten!$U$263:$V$265" sel="1" val="0"/>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3" dropStyle="combo" dx="26" fmlaLink="Stammdaten!$V$31" fmlaRange="Stammdaten!$W$31:$X$33"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Drop" dropLines="3" dropStyle="combo" dx="26" fmlaLink="Stammdaten!$K$127" fmlaRange="Stammdaten!$L$127:$M$129" sel="1" val="0"/>
</file>

<file path=xl/ctrlProps/ctrlProp32.xml><?xml version="1.0" encoding="utf-8"?>
<formControlPr xmlns="http://schemas.microsoft.com/office/spreadsheetml/2009/9/main" objectType="Drop" dropLines="3" dropStyle="combo" dx="26" fmlaLink="Stammdaten!$A$127" fmlaRange="Stammdaten!$B$127:$C$129" sel="1" val="0"/>
</file>

<file path=xl/ctrlProps/ctrlProp33.xml><?xml version="1.0" encoding="utf-8"?>
<formControlPr xmlns="http://schemas.microsoft.com/office/spreadsheetml/2009/9/main" objectType="Drop" dropLines="4" dropStyle="combo" dx="26" fmlaLink="Stammdaten!$A$132" fmlaRange="Stammdaten!$B$132:$C$135" sel="1" val="0"/>
</file>

<file path=xl/ctrlProps/ctrlProp34.xml><?xml version="1.0" encoding="utf-8"?>
<formControlPr xmlns="http://schemas.microsoft.com/office/spreadsheetml/2009/9/main" objectType="Drop" dropLines="3" dropStyle="combo" dx="26" fmlaLink="Stammdaten!$F$132" fmlaRange="Stammdaten!$G$132:$H$134" sel="1" val="0"/>
</file>

<file path=xl/ctrlProps/ctrlProp35.xml><?xml version="1.0" encoding="utf-8"?>
<formControlPr xmlns="http://schemas.microsoft.com/office/spreadsheetml/2009/9/main" objectType="Drop" dropLines="3" dropStyle="combo" dx="26" fmlaLink="Stammdaten!$K$132" fmlaRange="Stammdaten!$L$132:$M$134" sel="1" val="0"/>
</file>

<file path=xl/ctrlProps/ctrlProp36.xml><?xml version="1.0" encoding="utf-8"?>
<formControlPr xmlns="http://schemas.microsoft.com/office/spreadsheetml/2009/9/main" objectType="Drop" dropLines="3" dropStyle="combo" dx="26" fmlaLink="Stammdaten!$P$127" fmlaRange="Stammdaten!$Q$127:$R$129" sel="1" val="0"/>
</file>

<file path=xl/ctrlProps/ctrlProp37.xml><?xml version="1.0" encoding="utf-8"?>
<formControlPr xmlns="http://schemas.microsoft.com/office/spreadsheetml/2009/9/main" objectType="Drop" dropLines="4" dropStyle="combo" dx="26" fmlaLink="Stammdaten!$A$132" fmlaRange="Stammdaten!$B$132:$C$135" sel="1" val="0"/>
</file>

<file path=xl/ctrlProps/ctrlProp38.xml><?xml version="1.0" encoding="utf-8"?>
<formControlPr xmlns="http://schemas.microsoft.com/office/spreadsheetml/2009/9/main" objectType="Drop" dropLines="3" dropStyle="combo" dx="26" fmlaLink="Stammdaten!$A$50" fmlaRange="Stammdaten!$B$50:$C$52" sel="3" val="0"/>
</file>

<file path=xl/ctrlProps/ctrlProp39.xml><?xml version="1.0" encoding="utf-8"?>
<formControlPr xmlns="http://schemas.microsoft.com/office/spreadsheetml/2009/9/main" objectType="Drop" dropLines="3" dropStyle="combo" dx="26" fmlaLink="Stammdaten!$A$140" fmlaRange="Stammdaten!$B$140:$C$142" sel="1" val="0"/>
</file>

<file path=xl/ctrlProps/ctrlProp4.xml><?xml version="1.0" encoding="utf-8"?>
<formControlPr xmlns="http://schemas.microsoft.com/office/spreadsheetml/2009/9/main" objectType="Drop" dropLines="3" dropStyle="combo" dx="26" fmlaLink="Stammdaten!$R$31" fmlaRange="Stammdaten!$S$31:$T$33" sel="1" val="0"/>
</file>

<file path=xl/ctrlProps/ctrlProp40.xml><?xml version="1.0" encoding="utf-8"?>
<formControlPr xmlns="http://schemas.microsoft.com/office/spreadsheetml/2009/9/main" objectType="Drop" dropLines="3" dropStyle="combo" dx="26" fmlaLink="Stammdaten!$A$145" fmlaRange="Stammdaten!$B$145:$C$147" sel="1" val="0"/>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Drop" dropLines="3" dropStyle="combo" dx="26" fmlaLink="Stammdaten!$Z$31" fmlaRange="Stammdaten!$AA$31:$AB$33" sel="1" val="0"/>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Lines="3" dropStyle="combo" dx="26" fmlaLink="Stammdaten!$N$37" fmlaRange="Stammdaten!$O$37:$P$39" sel="1" val="0"/>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Drop" dropLines="3" dropStyle="combo" dx="26" fmlaLink="Stammdaten!$J$37" fmlaRange="Stammdaten!$K$37:$L$39" sel="1" val="0"/>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Drop" dropLines="5" dropStyle="combo" dx="26" fmlaLink="Stammdaten!$A$156" fmlaRange="Stammdaten!$B$156:$C$160" sel="1" val="0"/>
</file>

<file path=xl/ctrlProps/ctrlProp72.xml><?xml version="1.0" encoding="utf-8"?>
<formControlPr xmlns="http://schemas.microsoft.com/office/spreadsheetml/2009/9/main" objectType="Drop" dropLines="3" dropStyle="combo" dx="26" fmlaLink="Stammdaten!$A$56" fmlaRange="Stammdaten!$B$56:$C$58" sel="1" val="0"/>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Drop" dropLines="3" dropStyle="combo" dx="26" fmlaLink="Stammdaten!$E$50" fmlaRange="Stammdaten!$F$50:$G$52" sel="1" val="0"/>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Drop" dropLines="3" dropStyle="combo" dx="26" fmlaLink="Stammdaten!$V$37" fmlaRange="Stammdaten!$W$37:$X$39" sel="1" val="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Drop" dropLines="4" dropStyle="combo" dx="26" fmlaLink="Stammdaten!$F$174" fmlaRange="Stammdaten!$G$174:$H$177" sel="1" val="0"/>
</file>

<file path=xl/ctrlProps/ctrlProp89.xml><?xml version="1.0" encoding="utf-8"?>
<formControlPr xmlns="http://schemas.microsoft.com/office/spreadsheetml/2009/9/main" objectType="Drop" dropLines="3" dropStyle="combo" dx="26" fmlaLink="Stammdaten!$B$66" fmlaRange="Stammdaten!$C$66:$D$68" sel="1" val="0"/>
</file>

<file path=xl/ctrlProps/ctrlProp9.xml><?xml version="1.0" encoding="utf-8"?>
<formControlPr xmlns="http://schemas.microsoft.com/office/spreadsheetml/2009/9/main" objectType="Drop" dropLines="3" dropStyle="combo" dx="26" fmlaLink="Stammdaten!$R$37" fmlaRange="Stammdaten!$S$37:$T$39" sel="1" val="0"/>
</file>

<file path=xl/ctrlProps/ctrlProp90.xml><?xml version="1.0" encoding="utf-8"?>
<formControlPr xmlns="http://schemas.microsoft.com/office/spreadsheetml/2009/9/main" objectType="Drop" dropLines="3" dropStyle="combo" dx="26" fmlaLink="Stammdaten!$B$78" fmlaRange="Stammdaten!$C$78:$D$80" sel="1" val="0"/>
</file>

<file path=xl/ctrlProps/ctrlProp91.xml><?xml version="1.0" encoding="utf-8"?>
<formControlPr xmlns="http://schemas.microsoft.com/office/spreadsheetml/2009/9/main" objectType="Drop" dropLines="3" dropStyle="combo" dx="26" fmlaLink="Stammdaten!$B$92" fmlaRange="Stammdaten!$C$92:$D$94" sel="1" val="0"/>
</file>

<file path=xl/ctrlProps/ctrlProp92.xml><?xml version="1.0" encoding="utf-8"?>
<formControlPr xmlns="http://schemas.microsoft.com/office/spreadsheetml/2009/9/main" objectType="Drop" dropLines="3" dropStyle="combo" dx="26" fmlaLink="Stammdaten!$B$99" fmlaRange="Stammdaten!$C$99:$D$101" sel="1" val="0"/>
</file>

<file path=xl/ctrlProps/ctrlProp93.xml><?xml version="1.0" encoding="utf-8"?>
<formControlPr xmlns="http://schemas.microsoft.com/office/spreadsheetml/2009/9/main" objectType="Drop" dropLines="3" dropStyle="combo" dx="26" fmlaLink="Stammdaten!$B$105" fmlaRange="Stammdaten!$C$105:$D$107" sel="1" val="0"/>
</file>

<file path=xl/ctrlProps/ctrlProp94.xml><?xml version="1.0" encoding="utf-8"?>
<formControlPr xmlns="http://schemas.microsoft.com/office/spreadsheetml/2009/9/main" objectType="Drop" dropLines="3" dropStyle="combo" dx="26" fmlaLink="Stammdaten!$B$111" fmlaRange="Stammdaten!$C$111:$D$113" sel="1" val="0"/>
</file>

<file path=xl/ctrlProps/ctrlProp95.xml><?xml version="1.0" encoding="utf-8"?>
<formControlPr xmlns="http://schemas.microsoft.com/office/spreadsheetml/2009/9/main" objectType="Drop" dropLines="3" dropStyle="combo" dx="26" fmlaLink="Stammdaten!$P$291" fmlaRange="Stammdaten!$Q$291:$R$293" sel="1" val="0"/>
</file>

<file path=xl/ctrlProps/ctrlProp96.xml><?xml version="1.0" encoding="utf-8"?>
<formControlPr xmlns="http://schemas.microsoft.com/office/spreadsheetml/2009/9/main" objectType="Drop" dropLines="3" dropStyle="combo" dx="26" fmlaLink="Stammdaten!$T$291" fmlaRange="Stammdaten!$U$291:$V$293" sel="1" val="0"/>
</file>

<file path=xl/ctrlProps/ctrlProp97.xml><?xml version="1.0" encoding="utf-8"?>
<formControlPr xmlns="http://schemas.microsoft.com/office/spreadsheetml/2009/9/main" objectType="Drop" dropLines="3" dropStyle="combo" dx="26" fmlaLink="Stammdaten!$R$66" fmlaRange="Stammdaten!$S$66:$T$68" sel="1" val="0"/>
</file>

<file path=xl/ctrlProps/ctrlProp98.xml><?xml version="1.0" encoding="utf-8"?>
<formControlPr xmlns="http://schemas.microsoft.com/office/spreadsheetml/2009/9/main" objectType="Drop" dropLines="3" dropStyle="combo" dx="26" fmlaLink="Stammdaten!$R$72" fmlaRange="Stammdaten!$S$72:$T$74" sel="1" val="0"/>
</file>

<file path=xl/ctrlProps/ctrlProp99.xml><?xml version="1.0" encoding="utf-8"?>
<formControlPr xmlns="http://schemas.microsoft.com/office/spreadsheetml/2009/9/main" objectType="Drop" dropLines="3" dropStyle="combo" dx="26" fmlaLink="Stammdaten!$R$78" fmlaRange="Stammdaten!$S$78:$T$80"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Netzstruktur!A1"/><Relationship Id="rId2" Type="http://schemas.openxmlformats.org/officeDocument/2006/relationships/hyperlink" Target="#Kontaktdaten!A1"/><Relationship Id="rId1"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hyperlink" Target="#'Sunshine-Regulierung'!A1"/></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3" Type="http://schemas.openxmlformats.org/officeDocument/2006/relationships/hyperlink" Target="#'Art.%206%20Abs.%205bis%20StromVG'!A1"/><Relationship Id="rId2" Type="http://schemas.openxmlformats.org/officeDocument/2006/relationships/hyperlink" Target="#Grosswasserkraft!A1"/><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8" Type="http://schemas.openxmlformats.org/officeDocument/2006/relationships/hyperlink" Target="#'Erl%C3%B6se%20Energie'!A1"/><Relationship Id="rId3" Type="http://schemas.openxmlformats.org/officeDocument/2006/relationships/hyperlink" Target="#'Allgemeine%20Angaben'!A1"/><Relationship Id="rId7" Type="http://schemas.openxmlformats.org/officeDocument/2006/relationships/hyperlink" Target="#Gestehungskosten!A1"/><Relationship Id="rId2" Type="http://schemas.openxmlformats.org/officeDocument/2006/relationships/hyperlink" Target="#'%C3%9Cbersicht%20Anlagen'!A1"/><Relationship Id="rId1" Type="http://schemas.openxmlformats.org/officeDocument/2006/relationships/hyperlink" Target="#Kontaktdaten!A1"/><Relationship Id="rId6" Type="http://schemas.openxmlformats.org/officeDocument/2006/relationships/hyperlink" Target="#R%C3%BCckmeldungen!A1"/><Relationship Id="rId11" Type="http://schemas.openxmlformats.org/officeDocument/2006/relationships/hyperlink" Target="#'Art.%206%20Abs.%205bis%20StromVG'!A1"/><Relationship Id="rId5" Type="http://schemas.openxmlformats.org/officeDocument/2006/relationships/hyperlink" Target="#'Deckungsdifferenzen%20Energie'!A1"/><Relationship Id="rId10" Type="http://schemas.openxmlformats.org/officeDocument/2006/relationships/image" Target="../media/image10.png"/><Relationship Id="rId4" Type="http://schemas.openxmlformats.org/officeDocument/2006/relationships/hyperlink" Target="#'Eingabe%20Tarifstruktur'!A1"/><Relationship Id="rId9" Type="http://schemas.openxmlformats.org/officeDocument/2006/relationships/hyperlink" Target="#Grosswasserkraft!A1"/></Relationships>
</file>

<file path=xl/drawings/_rels/drawing23.xml.rels><?xml version="1.0" encoding="UTF-8" standalone="yes"?>
<Relationships xmlns="http://schemas.openxmlformats.org/package/2006/relationships"><Relationship Id="rId3" Type="http://schemas.openxmlformats.org/officeDocument/2006/relationships/hyperlink" Target="#'Art.%206%20Abs.%205bis%20StromVG'!A1"/><Relationship Id="rId2" Type="http://schemas.openxmlformats.org/officeDocument/2006/relationships/hyperlink" Target="#Grosswasserkraft!A1"/><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8" Type="http://schemas.openxmlformats.org/officeDocument/2006/relationships/hyperlink" Target="#'Erl%C3%B6se%20Energie'!A1"/><Relationship Id="rId3" Type="http://schemas.openxmlformats.org/officeDocument/2006/relationships/hyperlink" Target="#'Allgemeine%20Angaben'!A1"/><Relationship Id="rId7" Type="http://schemas.openxmlformats.org/officeDocument/2006/relationships/hyperlink" Target="#Gestehungskosten!A1"/><Relationship Id="rId2" Type="http://schemas.openxmlformats.org/officeDocument/2006/relationships/hyperlink" Target="#'%C3%9Cbersicht%20Anlagen'!A1"/><Relationship Id="rId1" Type="http://schemas.openxmlformats.org/officeDocument/2006/relationships/hyperlink" Target="#Kontaktdaten!A1"/><Relationship Id="rId6" Type="http://schemas.openxmlformats.org/officeDocument/2006/relationships/hyperlink" Target="#R%C3%BCckmeldungen!A1"/><Relationship Id="rId11" Type="http://schemas.openxmlformats.org/officeDocument/2006/relationships/hyperlink" Target="#'Art.%206%20Abs.%205bis%20StromVG'!A1"/><Relationship Id="rId5" Type="http://schemas.openxmlformats.org/officeDocument/2006/relationships/hyperlink" Target="#'Deckungsdifferenzen%20Energie'!A1"/><Relationship Id="rId10" Type="http://schemas.openxmlformats.org/officeDocument/2006/relationships/image" Target="../media/image10.png"/><Relationship Id="rId4" Type="http://schemas.openxmlformats.org/officeDocument/2006/relationships/hyperlink" Target="#'Eingabe%20Tarifstruktur'!A1"/><Relationship Id="rId9" Type="http://schemas.openxmlformats.org/officeDocument/2006/relationships/hyperlink" Target="#Grosswasserkraft!A1"/></Relationships>
</file>

<file path=xl/drawings/_rels/drawing25.xml.rels><?xml version="1.0" encoding="UTF-8" standalone="yes"?>
<Relationships xmlns="http://schemas.openxmlformats.org/package/2006/relationships"><Relationship Id="rId8" Type="http://schemas.openxmlformats.org/officeDocument/2006/relationships/hyperlink" Target="#'Erl%C3%B6se%20Energie'!A1"/><Relationship Id="rId3" Type="http://schemas.openxmlformats.org/officeDocument/2006/relationships/hyperlink" Target="#'Allgemeine%20Angaben'!A1"/><Relationship Id="rId7" Type="http://schemas.openxmlformats.org/officeDocument/2006/relationships/hyperlink" Target="#Gestehungskosten!A1"/><Relationship Id="rId2" Type="http://schemas.openxmlformats.org/officeDocument/2006/relationships/hyperlink" Target="#'%C3%9Cbersicht%20Anlagen'!A1"/><Relationship Id="rId1" Type="http://schemas.openxmlformats.org/officeDocument/2006/relationships/hyperlink" Target="#Kontaktdaten!A1"/><Relationship Id="rId6" Type="http://schemas.openxmlformats.org/officeDocument/2006/relationships/hyperlink" Target="#R%C3%BCckmeldungen!A1"/><Relationship Id="rId11" Type="http://schemas.openxmlformats.org/officeDocument/2006/relationships/hyperlink" Target="#'Art.%206%20Abs.%205bis%20StromVG'!A1"/><Relationship Id="rId5" Type="http://schemas.openxmlformats.org/officeDocument/2006/relationships/hyperlink" Target="#'Deckungsdifferenzen%20Energie'!A1"/><Relationship Id="rId10" Type="http://schemas.openxmlformats.org/officeDocument/2006/relationships/image" Target="../media/image10.png"/><Relationship Id="rId4" Type="http://schemas.openxmlformats.org/officeDocument/2006/relationships/hyperlink" Target="#'Eingabe%20Tarifstruktur'!A1"/><Relationship Id="rId9" Type="http://schemas.openxmlformats.org/officeDocument/2006/relationships/hyperlink" Target="#Grosswasserkraft!A1"/></Relationships>
</file>

<file path=xl/drawings/_rels/drawing26.xml.rels><?xml version="1.0" encoding="UTF-8" standalone="yes"?>
<Relationships xmlns="http://schemas.openxmlformats.org/package/2006/relationships"><Relationship Id="rId8" Type="http://schemas.openxmlformats.org/officeDocument/2006/relationships/hyperlink" Target="#'Deckungsdifferenzen%20Energie'!A1"/><Relationship Id="rId3" Type="http://schemas.openxmlformats.org/officeDocument/2006/relationships/hyperlink" Target="#'Art.%206%20Abs.%205bis%20StromVG'!A1"/><Relationship Id="rId7" Type="http://schemas.openxmlformats.org/officeDocument/2006/relationships/hyperlink" Target="#'Eingabe%20Tarifstruktur'!A1"/><Relationship Id="rId2" Type="http://schemas.openxmlformats.org/officeDocument/2006/relationships/hyperlink" Target="#Grosswasserkraft!A1"/><Relationship Id="rId1" Type="http://schemas.openxmlformats.org/officeDocument/2006/relationships/image" Target="../media/image10.png"/><Relationship Id="rId6" Type="http://schemas.openxmlformats.org/officeDocument/2006/relationships/hyperlink" Target="#'Allgemeine%20Angaben'!A1"/><Relationship Id="rId5" Type="http://schemas.openxmlformats.org/officeDocument/2006/relationships/hyperlink" Target="#'%C3%9Cbersicht%20Anlagen'!A1"/><Relationship Id="rId4" Type="http://schemas.openxmlformats.org/officeDocument/2006/relationships/hyperlink" Target="#Kontaktdaten!A1"/><Relationship Id="rId9" Type="http://schemas.openxmlformats.org/officeDocument/2006/relationships/hyperlink" Target="#R%C3%BCckmeldungen!A1"/></Relationships>
</file>

<file path=xl/drawings/_rels/drawing2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hyperlink" Target="#Netzstruktur!A1"/><Relationship Id="rId2" Type="http://schemas.openxmlformats.org/officeDocument/2006/relationships/hyperlink" Target="#Kontaktdaten!A1"/><Relationship Id="rId1" Type="http://schemas.openxmlformats.org/officeDocument/2006/relationships/image" Target="../media/image2.png"/><Relationship Id="rId4" Type="http://schemas.openxmlformats.org/officeDocument/2006/relationships/hyperlink" Target="#'Sunshine-Regulierung'!A1"/></Relationships>
</file>

<file path=xl/drawings/_rels/drawing4.xml.rels><?xml version="1.0" encoding="UTF-8" standalone="yes"?>
<Relationships xmlns="http://schemas.openxmlformats.org/package/2006/relationships"><Relationship Id="rId8" Type="http://schemas.openxmlformats.org/officeDocument/2006/relationships/hyperlink" Target="#'Deckungsdifferenzen%20Energie'!A1"/><Relationship Id="rId3" Type="http://schemas.openxmlformats.org/officeDocument/2006/relationships/hyperlink" Target="#Kontaktdaten!A1"/><Relationship Id="rId7" Type="http://schemas.openxmlformats.org/officeDocument/2006/relationships/hyperlink" Target="#'Eingabe%20Tarifstruktur'!A1"/><Relationship Id="rId2" Type="http://schemas.openxmlformats.org/officeDocument/2006/relationships/hyperlink" Target="#Netzstruktur!A1"/><Relationship Id="rId1" Type="http://schemas.openxmlformats.org/officeDocument/2006/relationships/image" Target="../media/image4.png"/><Relationship Id="rId6" Type="http://schemas.openxmlformats.org/officeDocument/2006/relationships/hyperlink" Target="#'Allgemeine%20Angaben'!A1"/><Relationship Id="rId5" Type="http://schemas.openxmlformats.org/officeDocument/2006/relationships/hyperlink" Target="#'%C3%9Cbersicht%20Anlagen'!A1"/><Relationship Id="rId4" Type="http://schemas.openxmlformats.org/officeDocument/2006/relationships/hyperlink" Target="#'Sunshine-Regulierung'!A1"/><Relationship Id="rId9" Type="http://schemas.openxmlformats.org/officeDocument/2006/relationships/hyperlink" Target="#R%C3%BCckmeldungen!A1"/></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114300</xdr:colOff>
      <xdr:row>9</xdr:row>
      <xdr:rowOff>0</xdr:rowOff>
    </xdr:from>
    <xdr:to>
      <xdr:col>13</xdr:col>
      <xdr:colOff>548640</xdr:colOff>
      <xdr:row>15</xdr:row>
      <xdr:rowOff>121920</xdr:rowOff>
    </xdr:to>
    <xdr:grpSp>
      <xdr:nvGrpSpPr>
        <xdr:cNvPr id="1085310" name="Gruppieren 2">
          <a:extLst>
            <a:ext uri="{FF2B5EF4-FFF2-40B4-BE49-F238E27FC236}">
              <a16:creationId xmlns:a16="http://schemas.microsoft.com/office/drawing/2014/main" id="{00000000-0008-0000-0000-00007E8F1000}"/>
            </a:ext>
          </a:extLst>
        </xdr:cNvPr>
        <xdr:cNvGrpSpPr>
          <a:grpSpLocks/>
        </xdr:cNvGrpSpPr>
      </xdr:nvGrpSpPr>
      <xdr:grpSpPr bwMode="auto">
        <a:xfrm>
          <a:off x="209550" y="1512094"/>
          <a:ext cx="12388215" cy="1110139"/>
          <a:chOff x="266701" y="2733675"/>
          <a:chExt cx="10239374" cy="1066800"/>
        </a:xfrm>
      </xdr:grpSpPr>
      <xdr:sp macro="" textlink="">
        <xdr:nvSpPr>
          <xdr:cNvPr id="3" name="Richtungspfeil 2">
            <a:extLst>
              <a:ext uri="{FF2B5EF4-FFF2-40B4-BE49-F238E27FC236}">
                <a16:creationId xmlns:a16="http://schemas.microsoft.com/office/drawing/2014/main" id="{00000000-0008-0000-0000-000003000000}"/>
              </a:ext>
            </a:extLst>
          </xdr:cNvPr>
          <xdr:cNvSpPr/>
        </xdr:nvSpPr>
        <xdr:spPr>
          <a:xfrm>
            <a:off x="266701" y="2733675"/>
            <a:ext cx="10239374" cy="10668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85323" name="Gruppieren 46">
            <a:extLst>
              <a:ext uri="{FF2B5EF4-FFF2-40B4-BE49-F238E27FC236}">
                <a16:creationId xmlns:a16="http://schemas.microsoft.com/office/drawing/2014/main" id="{00000000-0008-0000-0000-00008B8F1000}"/>
              </a:ext>
            </a:extLst>
          </xdr:cNvPr>
          <xdr:cNvGrpSpPr>
            <a:grpSpLocks/>
          </xdr:cNvGrpSpPr>
        </xdr:nvGrpSpPr>
        <xdr:grpSpPr bwMode="auto">
          <a:xfrm>
            <a:off x="388375" y="2930898"/>
            <a:ext cx="1563050" cy="600635"/>
            <a:chOff x="782" y="448682"/>
            <a:chExt cx="859704" cy="600635"/>
          </a:xfrm>
        </xdr:grpSpPr>
        <xdr:sp macro="" textlink="">
          <xdr:nvSpPr>
            <xdr:cNvPr id="14" name="Abgerundetes Rechteck 13">
              <a:extLst>
                <a:ext uri="{FF2B5EF4-FFF2-40B4-BE49-F238E27FC236}">
                  <a16:creationId xmlns:a16="http://schemas.microsoft.com/office/drawing/2014/main" id="{00000000-0008-0000-0000-00000E000000}"/>
                </a:ext>
              </a:extLst>
            </xdr:cNvPr>
            <xdr:cNvSpPr/>
          </xdr:nvSpPr>
          <xdr:spPr>
            <a:xfrm>
              <a:off x="-2028" y="446789"/>
              <a:ext cx="867214" cy="601014"/>
            </a:xfrm>
            <a:prstGeom prst="roundRect">
              <a:avLst/>
            </a:prstGeom>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5" name="Abgerundetes Rechteck 4">
              <a:extLst>
                <a:ext uri="{FF2B5EF4-FFF2-40B4-BE49-F238E27FC236}">
                  <a16:creationId xmlns:a16="http://schemas.microsoft.com/office/drawing/2014/main" id="{00000000-0008-0000-0000-00000F000000}"/>
                </a:ext>
              </a:extLst>
            </xdr:cNvPr>
            <xdr:cNvSpPr/>
          </xdr:nvSpPr>
          <xdr:spPr>
            <a:xfrm>
              <a:off x="28342" y="461814"/>
              <a:ext cx="806475" cy="55593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400" b="1" i="0" u="none" strike="noStrike" baseline="0">
                  <a:solidFill>
                    <a:srgbClr val="FFFFFF"/>
                  </a:solidFill>
                  <a:latin typeface="Arial Narrow"/>
                </a:rPr>
                <a:t>  Unter- </a:t>
              </a:r>
            </a:p>
            <a:p>
              <a:pPr algn="ctr" rtl="0">
                <a:defRPr sz="1000"/>
              </a:pPr>
              <a:r>
                <a:rPr lang="de-CH" sz="1400" b="1" i="0" u="none" strike="noStrike" baseline="0">
                  <a:solidFill>
                    <a:srgbClr val="FFFFFF"/>
                  </a:solidFill>
                  <a:latin typeface="Arial Narrow"/>
                </a:rPr>
                <a:t>nehmensdaten</a:t>
              </a:r>
            </a:p>
          </xdr:txBody>
        </xdr:sp>
      </xdr:grpSp>
      <xdr:sp macro="" textlink="">
        <xdr:nvSpPr>
          <xdr:cNvPr id="5" name="Abgerundetes Rechteck 4">
            <a:extLst>
              <a:ext uri="{FF2B5EF4-FFF2-40B4-BE49-F238E27FC236}">
                <a16:creationId xmlns:a16="http://schemas.microsoft.com/office/drawing/2014/main" id="{00000000-0008-0000-0000-000005000000}"/>
              </a:ext>
            </a:extLst>
          </xdr:cNvPr>
          <xdr:cNvSpPr/>
        </xdr:nvSpPr>
        <xdr:spPr>
          <a:xfrm>
            <a:off x="2002916" y="2936517"/>
            <a:ext cx="1576704" cy="593501"/>
          </a:xfrm>
          <a:prstGeom prst="roundRect">
            <a:avLst/>
          </a:prstGeom>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nchorCtr="1"/>
          <a:lstStyle/>
          <a:p>
            <a:r>
              <a:rPr lang="de-DE" sz="1400" b="1">
                <a:latin typeface="Arial Narrow" pitchFamily="34" charset="0"/>
              </a:rPr>
              <a:t>Infrastruktur</a:t>
            </a:r>
          </a:p>
        </xdr:txBody>
      </xdr:sp>
      <xdr:grpSp>
        <xdr:nvGrpSpPr>
          <xdr:cNvPr id="1085325" name="Gruppieren 51">
            <a:extLst>
              <a:ext uri="{FF2B5EF4-FFF2-40B4-BE49-F238E27FC236}">
                <a16:creationId xmlns:a16="http://schemas.microsoft.com/office/drawing/2014/main" id="{00000000-0008-0000-0000-00008D8F1000}"/>
              </a:ext>
            </a:extLst>
          </xdr:cNvPr>
          <xdr:cNvGrpSpPr>
            <a:grpSpLocks/>
          </xdr:cNvGrpSpPr>
        </xdr:nvGrpSpPr>
        <xdr:grpSpPr bwMode="auto">
          <a:xfrm>
            <a:off x="3636148" y="2930898"/>
            <a:ext cx="1563049" cy="600635"/>
            <a:chOff x="1806382" y="448682"/>
            <a:chExt cx="859538" cy="600635"/>
          </a:xfrm>
        </xdr:grpSpPr>
        <xdr:sp macro="" textlink="">
          <xdr:nvSpPr>
            <xdr:cNvPr id="12" name="Abgerundetes Rechteck 11">
              <a:extLst>
                <a:ext uri="{FF2B5EF4-FFF2-40B4-BE49-F238E27FC236}">
                  <a16:creationId xmlns:a16="http://schemas.microsoft.com/office/drawing/2014/main" id="{00000000-0008-0000-0000-00000C000000}"/>
                </a:ext>
              </a:extLst>
            </xdr:cNvPr>
            <xdr:cNvSpPr/>
          </xdr:nvSpPr>
          <xdr:spPr>
            <a:xfrm>
              <a:off x="1805660" y="446789"/>
              <a:ext cx="867047" cy="601014"/>
            </a:xfrm>
            <a:prstGeom prst="roundRect">
              <a:avLst/>
            </a:prstGeom>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3" name="Abgerundetes Rechteck 8">
              <a:extLst>
                <a:ext uri="{FF2B5EF4-FFF2-40B4-BE49-F238E27FC236}">
                  <a16:creationId xmlns:a16="http://schemas.microsoft.com/office/drawing/2014/main" id="{00000000-0008-0000-0000-00000D000000}"/>
                </a:ext>
              </a:extLst>
            </xdr:cNvPr>
            <xdr:cNvSpPr/>
          </xdr:nvSpPr>
          <xdr:spPr>
            <a:xfrm>
              <a:off x="1842771" y="461814"/>
              <a:ext cx="799572" cy="555938"/>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400" b="1" i="0" u="none" strike="noStrike" baseline="0">
                  <a:solidFill>
                    <a:srgbClr val="FFFFFF"/>
                  </a:solidFill>
                  <a:latin typeface="Arial Narrow"/>
                </a:rPr>
                <a:t>Netz-</a:t>
              </a:r>
            </a:p>
            <a:p>
              <a:pPr algn="ctr" rtl="0">
                <a:defRPr sz="1000"/>
              </a:pPr>
              <a:r>
                <a:rPr lang="de-DE" sz="1400" b="1" i="0" u="none" strike="noStrike" baseline="0">
                  <a:solidFill>
                    <a:srgbClr val="FFFFFF"/>
                  </a:solidFill>
                  <a:latin typeface="Arial Narrow"/>
                </a:rPr>
                <a:t>kosten</a:t>
              </a:r>
            </a:p>
          </xdr:txBody>
        </xdr:sp>
      </xdr:grpSp>
      <xdr:grpSp>
        <xdr:nvGrpSpPr>
          <xdr:cNvPr id="1085326" name="Gruppieren 54">
            <a:extLst>
              <a:ext uri="{FF2B5EF4-FFF2-40B4-BE49-F238E27FC236}">
                <a16:creationId xmlns:a16="http://schemas.microsoft.com/office/drawing/2014/main" id="{00000000-0008-0000-0000-00008E8F1000}"/>
              </a:ext>
            </a:extLst>
          </xdr:cNvPr>
          <xdr:cNvGrpSpPr>
            <a:grpSpLocks/>
          </xdr:cNvGrpSpPr>
        </xdr:nvGrpSpPr>
        <xdr:grpSpPr bwMode="auto">
          <a:xfrm>
            <a:off x="5255354" y="2930898"/>
            <a:ext cx="1563048" cy="600635"/>
            <a:chOff x="2706579" y="448682"/>
            <a:chExt cx="834953" cy="600635"/>
          </a:xfrm>
        </xdr:grpSpPr>
        <xdr:sp macro="" textlink="">
          <xdr:nvSpPr>
            <xdr:cNvPr id="10" name="Abgerundetes Rechteck 9">
              <a:extLst>
                <a:ext uri="{FF2B5EF4-FFF2-40B4-BE49-F238E27FC236}">
                  <a16:creationId xmlns:a16="http://schemas.microsoft.com/office/drawing/2014/main" id="{00000000-0008-0000-0000-00000A000000}"/>
                </a:ext>
              </a:extLst>
            </xdr:cNvPr>
            <xdr:cNvSpPr/>
          </xdr:nvSpPr>
          <xdr:spPr>
            <a:xfrm>
              <a:off x="2709392" y="446789"/>
              <a:ext cx="832416" cy="601014"/>
            </a:xfrm>
            <a:prstGeom prst="roundRect">
              <a:avLst/>
            </a:prstGeom>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1" name="Abgerundetes Rechteck 10">
              <a:extLst>
                <a:ext uri="{FF2B5EF4-FFF2-40B4-BE49-F238E27FC236}">
                  <a16:creationId xmlns:a16="http://schemas.microsoft.com/office/drawing/2014/main" id="{00000000-0008-0000-0000-00000B000000}"/>
                </a:ext>
              </a:extLst>
            </xdr:cNvPr>
            <xdr:cNvSpPr/>
          </xdr:nvSpPr>
          <xdr:spPr>
            <a:xfrm>
              <a:off x="2732332" y="461814"/>
              <a:ext cx="796366" cy="555938"/>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400" b="1" kern="1200">
                  <a:latin typeface="Arial Narrow" pitchFamily="34" charset="0"/>
                </a:rPr>
                <a:t>Netz-</a:t>
              </a:r>
              <a:br>
                <a:rPr lang="de-DE" sz="1400" b="1" kern="1200">
                  <a:latin typeface="Arial Narrow" pitchFamily="34" charset="0"/>
                </a:rPr>
              </a:br>
              <a:r>
                <a:rPr lang="de-DE" sz="1400" b="1" kern="1200">
                  <a:latin typeface="Arial Narrow" pitchFamily="34" charset="0"/>
                </a:rPr>
                <a:t>erlöse</a:t>
              </a:r>
            </a:p>
          </xdr:txBody>
        </xdr:sp>
      </xdr:grpSp>
      <xdr:sp macro="" textlink="">
        <xdr:nvSpPr>
          <xdr:cNvPr id="8" name="Abgerundetes Rechteck 7">
            <a:extLst>
              <a:ext uri="{FF2B5EF4-FFF2-40B4-BE49-F238E27FC236}">
                <a16:creationId xmlns:a16="http://schemas.microsoft.com/office/drawing/2014/main" id="{00000000-0008-0000-0000-000008000000}"/>
              </a:ext>
            </a:extLst>
          </xdr:cNvPr>
          <xdr:cNvSpPr/>
        </xdr:nvSpPr>
        <xdr:spPr>
          <a:xfrm>
            <a:off x="6874134" y="2936517"/>
            <a:ext cx="1564434" cy="593501"/>
          </a:xfrm>
          <a:prstGeom prst="roundRect">
            <a:avLst/>
          </a:prstGeom>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nchorCtr="1"/>
          <a:lstStyle/>
          <a:p>
            <a:pPr algn="ctr" rtl="0">
              <a:defRPr sz="1000"/>
            </a:pPr>
            <a:r>
              <a:rPr lang="de-CH" sz="1350" b="1" i="0" u="none" strike="noStrike" baseline="0">
                <a:solidFill>
                  <a:srgbClr val="FFFFFF"/>
                </a:solidFill>
                <a:latin typeface="Arial Narrow"/>
              </a:rPr>
              <a:t>Energie</a:t>
            </a:r>
          </a:p>
        </xdr:txBody>
      </xdr:sp>
      <xdr:sp macro="" textlink="">
        <xdr:nvSpPr>
          <xdr:cNvPr id="9" name="Abgerundetes Rechteck 8">
            <a:extLst>
              <a:ext uri="{FF2B5EF4-FFF2-40B4-BE49-F238E27FC236}">
                <a16:creationId xmlns:a16="http://schemas.microsoft.com/office/drawing/2014/main" id="{00000000-0008-0000-0000-000009000000}"/>
              </a:ext>
            </a:extLst>
          </xdr:cNvPr>
          <xdr:cNvSpPr/>
        </xdr:nvSpPr>
        <xdr:spPr>
          <a:xfrm>
            <a:off x="8499918" y="2936517"/>
            <a:ext cx="1564434" cy="593501"/>
          </a:xfrm>
          <a:prstGeom prst="roundRect">
            <a:avLst/>
          </a:prstGeom>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nchorCtr="1"/>
          <a:lstStyle/>
          <a:p>
            <a:pPr algn="ctr"/>
            <a:r>
              <a:rPr lang="de-DE" sz="1400" b="1">
                <a:latin typeface="Arial Narrow" pitchFamily="34" charset="0"/>
              </a:rPr>
              <a:t>Upload</a:t>
            </a:r>
          </a:p>
        </xdr:txBody>
      </xdr:sp>
    </xdr:grpSp>
    <xdr:clientData/>
  </xdr:twoCellAnchor>
  <xdr:twoCellAnchor>
    <xdr:from>
      <xdr:col>1</xdr:col>
      <xdr:colOff>144780</xdr:colOff>
      <xdr:row>31</xdr:row>
      <xdr:rowOff>30480</xdr:rowOff>
    </xdr:from>
    <xdr:to>
      <xdr:col>13</xdr:col>
      <xdr:colOff>441960</xdr:colOff>
      <xdr:row>52</xdr:row>
      <xdr:rowOff>7620</xdr:rowOff>
    </xdr:to>
    <xdr:grpSp>
      <xdr:nvGrpSpPr>
        <xdr:cNvPr id="1085311" name="Group 1057">
          <a:extLst>
            <a:ext uri="{FF2B5EF4-FFF2-40B4-BE49-F238E27FC236}">
              <a16:creationId xmlns:a16="http://schemas.microsoft.com/office/drawing/2014/main" id="{00000000-0008-0000-0000-00007F8F1000}"/>
            </a:ext>
          </a:extLst>
        </xdr:cNvPr>
        <xdr:cNvGrpSpPr>
          <a:grpSpLocks/>
        </xdr:cNvGrpSpPr>
      </xdr:nvGrpSpPr>
      <xdr:grpSpPr bwMode="auto">
        <a:xfrm>
          <a:off x="240030" y="4745355"/>
          <a:ext cx="12251055" cy="2882265"/>
          <a:chOff x="-3517" y="-312"/>
          <a:chExt cx="21560" cy="321"/>
        </a:xfrm>
      </xdr:grpSpPr>
      <xdr:sp macro="" textlink="">
        <xdr:nvSpPr>
          <xdr:cNvPr id="1085318" name="Line 1058">
            <a:extLst>
              <a:ext uri="{FF2B5EF4-FFF2-40B4-BE49-F238E27FC236}">
                <a16:creationId xmlns:a16="http://schemas.microsoft.com/office/drawing/2014/main" id="{00000000-0008-0000-0000-0000868F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5319" name="Line 1059">
            <a:extLst>
              <a:ext uri="{FF2B5EF4-FFF2-40B4-BE49-F238E27FC236}">
                <a16:creationId xmlns:a16="http://schemas.microsoft.com/office/drawing/2014/main" id="{00000000-0008-0000-0000-0000878F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5320" name="Line 1060">
            <a:extLst>
              <a:ext uri="{FF2B5EF4-FFF2-40B4-BE49-F238E27FC236}">
                <a16:creationId xmlns:a16="http://schemas.microsoft.com/office/drawing/2014/main" id="{00000000-0008-0000-0000-0000888F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5321" name="Line 1061">
            <a:extLst>
              <a:ext uri="{FF2B5EF4-FFF2-40B4-BE49-F238E27FC236}">
                <a16:creationId xmlns:a16="http://schemas.microsoft.com/office/drawing/2014/main" id="{00000000-0008-0000-0000-0000898F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144780</xdr:colOff>
      <xdr:row>52</xdr:row>
      <xdr:rowOff>175260</xdr:rowOff>
    </xdr:from>
    <xdr:to>
      <xdr:col>13</xdr:col>
      <xdr:colOff>441960</xdr:colOff>
      <xdr:row>58</xdr:row>
      <xdr:rowOff>7620</xdr:rowOff>
    </xdr:to>
    <xdr:grpSp>
      <xdr:nvGrpSpPr>
        <xdr:cNvPr id="1085312" name="Group 1057">
          <a:extLst>
            <a:ext uri="{FF2B5EF4-FFF2-40B4-BE49-F238E27FC236}">
              <a16:creationId xmlns:a16="http://schemas.microsoft.com/office/drawing/2014/main" id="{00000000-0008-0000-0000-0000808F1000}"/>
            </a:ext>
          </a:extLst>
        </xdr:cNvPr>
        <xdr:cNvGrpSpPr>
          <a:grpSpLocks/>
        </xdr:cNvGrpSpPr>
      </xdr:nvGrpSpPr>
      <xdr:grpSpPr bwMode="auto">
        <a:xfrm>
          <a:off x="240030" y="7795260"/>
          <a:ext cx="12251055" cy="1320641"/>
          <a:chOff x="-3517" y="-312"/>
          <a:chExt cx="21560" cy="321"/>
        </a:xfrm>
      </xdr:grpSpPr>
      <xdr:sp macro="" textlink="">
        <xdr:nvSpPr>
          <xdr:cNvPr id="1085314" name="Line 1058">
            <a:extLst>
              <a:ext uri="{FF2B5EF4-FFF2-40B4-BE49-F238E27FC236}">
                <a16:creationId xmlns:a16="http://schemas.microsoft.com/office/drawing/2014/main" id="{00000000-0008-0000-0000-0000828F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5315" name="Line 1059">
            <a:extLst>
              <a:ext uri="{FF2B5EF4-FFF2-40B4-BE49-F238E27FC236}">
                <a16:creationId xmlns:a16="http://schemas.microsoft.com/office/drawing/2014/main" id="{00000000-0008-0000-0000-0000838F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5316" name="Line 1060">
            <a:extLst>
              <a:ext uri="{FF2B5EF4-FFF2-40B4-BE49-F238E27FC236}">
                <a16:creationId xmlns:a16="http://schemas.microsoft.com/office/drawing/2014/main" id="{00000000-0008-0000-0000-0000848F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5317" name="Line 1061">
            <a:extLst>
              <a:ext uri="{FF2B5EF4-FFF2-40B4-BE49-F238E27FC236}">
                <a16:creationId xmlns:a16="http://schemas.microsoft.com/office/drawing/2014/main" id="{00000000-0008-0000-0000-0000858F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0</xdr:col>
      <xdr:colOff>0</xdr:colOff>
      <xdr:row>0</xdr:row>
      <xdr:rowOff>7620</xdr:rowOff>
    </xdr:from>
    <xdr:to>
      <xdr:col>4</xdr:col>
      <xdr:colOff>228600</xdr:colOff>
      <xdr:row>4</xdr:row>
      <xdr:rowOff>144780</xdr:rowOff>
    </xdr:to>
    <xdr:pic>
      <xdr:nvPicPr>
        <xdr:cNvPr id="1085313" name="Picture 2504" descr="ElCom_d_hoch">
          <a:extLst>
            <a:ext uri="{FF2B5EF4-FFF2-40B4-BE49-F238E27FC236}">
              <a16:creationId xmlns:a16="http://schemas.microsoft.com/office/drawing/2014/main" id="{00000000-0008-0000-0000-0000818F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
          <a:ext cx="255270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1870001</xdr:colOff>
      <xdr:row>13</xdr:row>
      <xdr:rowOff>94747</xdr:rowOff>
    </xdr:from>
    <xdr:ext cx="10555455" cy="937629"/>
    <xdr:sp macro="" textlink="">
      <xdr:nvSpPr>
        <xdr:cNvPr id="2" name="Rechteck 1"/>
        <xdr:cNvSpPr/>
      </xdr:nvSpPr>
      <xdr:spPr>
        <a:xfrm rot="20329184">
          <a:off x="2219251" y="2198185"/>
          <a:ext cx="10555455" cy="937629"/>
        </a:xfrm>
        <a:prstGeom prst="rect">
          <a:avLst/>
        </a:prstGeom>
        <a:noFill/>
      </xdr:spPr>
      <xdr:txBody>
        <a:bodyPr wrap="none" lIns="91440" tIns="45720" rIns="91440" bIns="45720">
          <a:spAutoFit/>
        </a:bodyPr>
        <a:lstStyle/>
        <a:p>
          <a:pPr algn="ctr"/>
          <a:r>
            <a:rPr lang="de-DE" sz="5400" b="0" cap="none" spc="0">
              <a:ln w="0"/>
              <a:solidFill>
                <a:schemeClr val="tx1"/>
              </a:solidFill>
              <a:effectLst>
                <a:outerShdw blurRad="38100" dist="19050" dir="2700000" algn="tl" rotWithShape="0">
                  <a:schemeClr val="dk1">
                    <a:alpha val="40000"/>
                  </a:schemeClr>
                </a:outerShdw>
              </a:effectLst>
            </a:rPr>
            <a:t>Demo - nicht zum aufladen geeignet!</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117022</xdr:colOff>
      <xdr:row>15</xdr:row>
      <xdr:rowOff>60960</xdr:rowOff>
    </xdr:from>
    <xdr:to>
      <xdr:col>17</xdr:col>
      <xdr:colOff>170362</xdr:colOff>
      <xdr:row>23</xdr:row>
      <xdr:rowOff>106680</xdr:rowOff>
    </xdr:to>
    <xdr:grpSp>
      <xdr:nvGrpSpPr>
        <xdr:cNvPr id="1097703" name="Group 1057">
          <a:extLst>
            <a:ext uri="{FF2B5EF4-FFF2-40B4-BE49-F238E27FC236}">
              <a16:creationId xmlns:a16="http://schemas.microsoft.com/office/drawing/2014/main" id="{00000000-0008-0000-0900-0000E7BF1000}"/>
            </a:ext>
          </a:extLst>
        </xdr:cNvPr>
        <xdr:cNvGrpSpPr>
          <a:grpSpLocks/>
        </xdr:cNvGrpSpPr>
      </xdr:nvGrpSpPr>
      <xdr:grpSpPr bwMode="auto">
        <a:xfrm>
          <a:off x="117022" y="1459454"/>
          <a:ext cx="18610281" cy="2026920"/>
          <a:chOff x="-3517" y="-312"/>
          <a:chExt cx="21560" cy="321"/>
        </a:xfrm>
      </xdr:grpSpPr>
      <xdr:sp macro="" textlink="">
        <xdr:nvSpPr>
          <xdr:cNvPr id="1117202" name="Line 1058">
            <a:extLst>
              <a:ext uri="{FF2B5EF4-FFF2-40B4-BE49-F238E27FC236}">
                <a16:creationId xmlns:a16="http://schemas.microsoft.com/office/drawing/2014/main" id="{00000000-0008-0000-0900-0000120C11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7203" name="Line 1059">
            <a:extLst>
              <a:ext uri="{FF2B5EF4-FFF2-40B4-BE49-F238E27FC236}">
                <a16:creationId xmlns:a16="http://schemas.microsoft.com/office/drawing/2014/main" id="{00000000-0008-0000-0900-0000130C11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7204" name="Line 1060">
            <a:extLst>
              <a:ext uri="{FF2B5EF4-FFF2-40B4-BE49-F238E27FC236}">
                <a16:creationId xmlns:a16="http://schemas.microsoft.com/office/drawing/2014/main" id="{00000000-0008-0000-0900-0000140C11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7205" name="Line 1061">
            <a:extLst>
              <a:ext uri="{FF2B5EF4-FFF2-40B4-BE49-F238E27FC236}">
                <a16:creationId xmlns:a16="http://schemas.microsoft.com/office/drawing/2014/main" id="{00000000-0008-0000-0900-0000150C11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76200</xdr:colOff>
      <xdr:row>34</xdr:row>
      <xdr:rowOff>38100</xdr:rowOff>
    </xdr:from>
    <xdr:to>
      <xdr:col>17</xdr:col>
      <xdr:colOff>129540</xdr:colOff>
      <xdr:row>52</xdr:row>
      <xdr:rowOff>0</xdr:rowOff>
    </xdr:to>
    <xdr:grpSp>
      <xdr:nvGrpSpPr>
        <xdr:cNvPr id="1097704" name="Group 1057">
          <a:extLst>
            <a:ext uri="{FF2B5EF4-FFF2-40B4-BE49-F238E27FC236}">
              <a16:creationId xmlns:a16="http://schemas.microsoft.com/office/drawing/2014/main" id="{00000000-0008-0000-0900-0000E8BF1000}"/>
            </a:ext>
          </a:extLst>
        </xdr:cNvPr>
        <xdr:cNvGrpSpPr>
          <a:grpSpLocks/>
        </xdr:cNvGrpSpPr>
      </xdr:nvGrpSpPr>
      <xdr:grpSpPr bwMode="auto">
        <a:xfrm>
          <a:off x="76200" y="5506571"/>
          <a:ext cx="18610281" cy="4489076"/>
          <a:chOff x="-3517" y="-312"/>
          <a:chExt cx="21560" cy="321"/>
        </a:xfrm>
      </xdr:grpSpPr>
      <xdr:sp macro="" textlink="">
        <xdr:nvSpPr>
          <xdr:cNvPr id="1117198" name="Line 1058">
            <a:extLst>
              <a:ext uri="{FF2B5EF4-FFF2-40B4-BE49-F238E27FC236}">
                <a16:creationId xmlns:a16="http://schemas.microsoft.com/office/drawing/2014/main" id="{00000000-0008-0000-0900-00000E0C11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7199" name="Line 1059">
            <a:extLst>
              <a:ext uri="{FF2B5EF4-FFF2-40B4-BE49-F238E27FC236}">
                <a16:creationId xmlns:a16="http://schemas.microsoft.com/office/drawing/2014/main" id="{00000000-0008-0000-0900-00000F0C11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7200" name="Line 1060">
            <a:extLst>
              <a:ext uri="{FF2B5EF4-FFF2-40B4-BE49-F238E27FC236}">
                <a16:creationId xmlns:a16="http://schemas.microsoft.com/office/drawing/2014/main" id="{00000000-0008-0000-0900-0000100C11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7201" name="Line 1061">
            <a:extLst>
              <a:ext uri="{FF2B5EF4-FFF2-40B4-BE49-F238E27FC236}">
                <a16:creationId xmlns:a16="http://schemas.microsoft.com/office/drawing/2014/main" id="{00000000-0008-0000-0900-0000110C11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2</xdr:col>
      <xdr:colOff>2324100</xdr:colOff>
      <xdr:row>0</xdr:row>
      <xdr:rowOff>0</xdr:rowOff>
    </xdr:from>
    <xdr:to>
      <xdr:col>8</xdr:col>
      <xdr:colOff>304800</xdr:colOff>
      <xdr:row>3</xdr:row>
      <xdr:rowOff>198120</xdr:rowOff>
    </xdr:to>
    <xdr:grpSp>
      <xdr:nvGrpSpPr>
        <xdr:cNvPr id="1097705" name="Gruppieren 65">
          <a:extLst>
            <a:ext uri="{FF2B5EF4-FFF2-40B4-BE49-F238E27FC236}">
              <a16:creationId xmlns:a16="http://schemas.microsoft.com/office/drawing/2014/main" id="{00000000-0008-0000-0900-0000E9BF1000}"/>
            </a:ext>
          </a:extLst>
        </xdr:cNvPr>
        <xdr:cNvGrpSpPr>
          <a:grpSpLocks/>
        </xdr:cNvGrpSpPr>
      </xdr:nvGrpSpPr>
      <xdr:grpSpPr bwMode="auto">
        <a:xfrm>
          <a:off x="3148853" y="0"/>
          <a:ext cx="5869641" cy="628426"/>
          <a:chOff x="2686051" y="57151"/>
          <a:chExt cx="5543549" cy="533400"/>
        </a:xfrm>
      </xdr:grpSpPr>
      <xdr:sp macro="[0]!goto_Allgemeine_Angaben" textlink="">
        <xdr:nvSpPr>
          <xdr:cNvPr id="20" name="Richtungspfeil 19">
            <a:extLst>
              <a:ext uri="{FF2B5EF4-FFF2-40B4-BE49-F238E27FC236}">
                <a16:creationId xmlns:a16="http://schemas.microsoft.com/office/drawing/2014/main" id="{00000000-0008-0000-0900-000014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17184" name="Gruppieren 64">
            <a:extLst>
              <a:ext uri="{FF2B5EF4-FFF2-40B4-BE49-F238E27FC236}">
                <a16:creationId xmlns:a16="http://schemas.microsoft.com/office/drawing/2014/main" id="{00000000-0008-0000-0900-0000000C1100}"/>
              </a:ext>
            </a:extLst>
          </xdr:cNvPr>
          <xdr:cNvGrpSpPr>
            <a:grpSpLocks/>
          </xdr:cNvGrpSpPr>
        </xdr:nvGrpSpPr>
        <xdr:grpSpPr bwMode="auto">
          <a:xfrm>
            <a:off x="2742714" y="128802"/>
            <a:ext cx="840504" cy="390099"/>
            <a:chOff x="1965" y="451484"/>
            <a:chExt cx="864800" cy="601979"/>
          </a:xfrm>
        </xdr:grpSpPr>
        <xdr:sp macro="[0]!goto_Allgemeine_Angaben" textlink="">
          <xdr:nvSpPr>
            <xdr:cNvPr id="33" name="Abgerundetes Rechteck 32">
              <a:extLst>
                <a:ext uri="{FF2B5EF4-FFF2-40B4-BE49-F238E27FC236}">
                  <a16:creationId xmlns:a16="http://schemas.microsoft.com/office/drawing/2014/main" id="{00000000-0008-0000-0900-000021000000}"/>
                </a:ext>
              </a:extLst>
            </xdr:cNvPr>
            <xdr:cNvSpPr/>
          </xdr:nvSpPr>
          <xdr:spPr>
            <a:xfrm>
              <a:off x="2924" y="450003"/>
              <a:ext cx="866680" cy="60493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Kontaktdaten" textlink="">
          <xdr:nvSpPr>
            <xdr:cNvPr id="34" name="Abgerundetes Rechteck 4">
              <a:extLst>
                <a:ext uri="{FF2B5EF4-FFF2-40B4-BE49-F238E27FC236}">
                  <a16:creationId xmlns:a16="http://schemas.microsoft.com/office/drawing/2014/main" id="{00000000-0008-0000-0900-000022000000}"/>
                </a:ext>
              </a:extLst>
            </xdr:cNvPr>
            <xdr:cNvSpPr/>
          </xdr:nvSpPr>
          <xdr:spPr>
            <a:xfrm>
              <a:off x="32555" y="459920"/>
              <a:ext cx="837050" cy="585104"/>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22" name="Abgerundetes Rechteck 21">
            <a:extLst>
              <a:ext uri="{FF2B5EF4-FFF2-40B4-BE49-F238E27FC236}">
                <a16:creationId xmlns:a16="http://schemas.microsoft.com/office/drawing/2014/main" id="{00000000-0008-0000-0900-000016000000}"/>
              </a:ext>
            </a:extLst>
          </xdr:cNvPr>
          <xdr:cNvSpPr/>
        </xdr:nvSpPr>
        <xdr:spPr bwMode="auto">
          <a:xfrm>
            <a:off x="3621975" y="127843"/>
            <a:ext cx="835132"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23" name="Abgerundetes Rechteck 6">
            <a:extLst>
              <a:ext uri="{FF2B5EF4-FFF2-40B4-BE49-F238E27FC236}">
                <a16:creationId xmlns:a16="http://schemas.microsoft.com/office/drawing/2014/main" id="{00000000-0008-0000-0900-000017000000}"/>
              </a:ext>
            </a:extLst>
          </xdr:cNvPr>
          <xdr:cNvSpPr/>
        </xdr:nvSpPr>
        <xdr:spPr bwMode="auto">
          <a:xfrm>
            <a:off x="3657972" y="153549"/>
            <a:ext cx="770337" cy="34060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17187" name="Gruppieren 66">
            <a:extLst>
              <a:ext uri="{FF2B5EF4-FFF2-40B4-BE49-F238E27FC236}">
                <a16:creationId xmlns:a16="http://schemas.microsoft.com/office/drawing/2014/main" id="{00000000-0008-0000-0900-0000030C11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31" name="Abgerundetes Rechteck 30">
              <a:extLst>
                <a:ext uri="{FF2B5EF4-FFF2-40B4-BE49-F238E27FC236}">
                  <a16:creationId xmlns:a16="http://schemas.microsoft.com/office/drawing/2014/main" id="{00000000-0008-0000-0900-00001F000000}"/>
                </a:ext>
              </a:extLst>
            </xdr:cNvPr>
            <xdr:cNvSpPr/>
          </xdr:nvSpPr>
          <xdr:spPr>
            <a:xfrm>
              <a:off x="1807853" y="430145"/>
              <a:ext cx="864983" cy="645653"/>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32" name="Abgerundetes Rechteck 8">
              <a:extLst>
                <a:ext uri="{FF2B5EF4-FFF2-40B4-BE49-F238E27FC236}">
                  <a16:creationId xmlns:a16="http://schemas.microsoft.com/office/drawing/2014/main" id="{00000000-0008-0000-0900-000020000000}"/>
                </a:ext>
              </a:extLst>
            </xdr:cNvPr>
            <xdr:cNvSpPr/>
          </xdr:nvSpPr>
          <xdr:spPr>
            <a:xfrm>
              <a:off x="1815246" y="471139"/>
              <a:ext cx="820625" cy="584162"/>
            </a:xfrm>
            <a:prstGeom prst="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17188" name="Gruppieren 67">
            <a:extLst>
              <a:ext uri="{FF2B5EF4-FFF2-40B4-BE49-F238E27FC236}">
                <a16:creationId xmlns:a16="http://schemas.microsoft.com/office/drawing/2014/main" id="{00000000-0008-0000-0900-0000040C11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29" name="Abgerundetes Rechteck 28">
              <a:extLst>
                <a:ext uri="{FF2B5EF4-FFF2-40B4-BE49-F238E27FC236}">
                  <a16:creationId xmlns:a16="http://schemas.microsoft.com/office/drawing/2014/main" id="{00000000-0008-0000-0900-00001D000000}"/>
                </a:ext>
              </a:extLst>
            </xdr:cNvPr>
            <xdr:cNvSpPr/>
          </xdr:nvSpPr>
          <xdr:spPr>
            <a:xfrm>
              <a:off x="2709801" y="430145"/>
              <a:ext cx="879769" cy="64565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30" name="Abgerundetes Rechteck 10">
              <a:extLst>
                <a:ext uri="{FF2B5EF4-FFF2-40B4-BE49-F238E27FC236}">
                  <a16:creationId xmlns:a16="http://schemas.microsoft.com/office/drawing/2014/main" id="{00000000-0008-0000-0900-00001E000000}"/>
                </a:ext>
              </a:extLst>
            </xdr:cNvPr>
            <xdr:cNvSpPr/>
          </xdr:nvSpPr>
          <xdr:spPr>
            <a:xfrm>
              <a:off x="2739373" y="471139"/>
              <a:ext cx="791053" cy="584162"/>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26" name="Abgerundetes Rechteck 25">
            <a:extLst>
              <a:ext uri="{FF2B5EF4-FFF2-40B4-BE49-F238E27FC236}">
                <a16:creationId xmlns:a16="http://schemas.microsoft.com/office/drawing/2014/main" id="{00000000-0008-0000-0900-00001A000000}"/>
              </a:ext>
            </a:extLst>
          </xdr:cNvPr>
          <xdr:cNvSpPr/>
        </xdr:nvSpPr>
        <xdr:spPr bwMode="auto">
          <a:xfrm>
            <a:off x="6285758" y="127843"/>
            <a:ext cx="820733"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27" name="Abgerundetes Rechteck 12">
            <a:extLst>
              <a:ext uri="{FF2B5EF4-FFF2-40B4-BE49-F238E27FC236}">
                <a16:creationId xmlns:a16="http://schemas.microsoft.com/office/drawing/2014/main" id="{00000000-0008-0000-0900-00001B000000}"/>
              </a:ext>
            </a:extLst>
          </xdr:cNvPr>
          <xdr:cNvSpPr/>
        </xdr:nvSpPr>
        <xdr:spPr bwMode="auto">
          <a:xfrm>
            <a:off x="6285758" y="153549"/>
            <a:ext cx="799135" cy="340605"/>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28" name="Abgerundetes Rechteck 27">
            <a:extLst>
              <a:ext uri="{FF2B5EF4-FFF2-40B4-BE49-F238E27FC236}">
                <a16:creationId xmlns:a16="http://schemas.microsoft.com/office/drawing/2014/main" id="{00000000-0008-0000-0900-00001C000000}"/>
              </a:ext>
            </a:extLst>
          </xdr:cNvPr>
          <xdr:cNvSpPr/>
        </xdr:nvSpPr>
        <xdr:spPr bwMode="auto">
          <a:xfrm>
            <a:off x="7156887" y="127843"/>
            <a:ext cx="820733"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60960</xdr:rowOff>
    </xdr:from>
    <xdr:to>
      <xdr:col>0</xdr:col>
      <xdr:colOff>342900</xdr:colOff>
      <xdr:row>2</xdr:row>
      <xdr:rowOff>38100</xdr:rowOff>
    </xdr:to>
    <xdr:pic>
      <xdr:nvPicPr>
        <xdr:cNvPr id="1097706" name="Picture 13560" descr="ElCom_d_hoch">
          <a:extLst>
            <a:ext uri="{FF2B5EF4-FFF2-40B4-BE49-F238E27FC236}">
              <a16:creationId xmlns:a16="http://schemas.microsoft.com/office/drawing/2014/main" id="{00000000-0008-0000-0900-0000EABF1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8593" b="50618"/>
        <a:stretch>
          <a:fillRect/>
        </a:stretch>
      </xdr:blipFill>
      <xdr:spPr bwMode="auto">
        <a:xfrm>
          <a:off x="38100" y="6096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24</xdr:row>
      <xdr:rowOff>22860</xdr:rowOff>
    </xdr:from>
    <xdr:to>
      <xdr:col>5</xdr:col>
      <xdr:colOff>99060</xdr:colOff>
      <xdr:row>33</xdr:row>
      <xdr:rowOff>99060</xdr:rowOff>
    </xdr:to>
    <xdr:grpSp>
      <xdr:nvGrpSpPr>
        <xdr:cNvPr id="1097707" name="Group 1057">
          <a:extLst>
            <a:ext uri="{FF2B5EF4-FFF2-40B4-BE49-F238E27FC236}">
              <a16:creationId xmlns:a16="http://schemas.microsoft.com/office/drawing/2014/main" id="{00000000-0008-0000-0900-0000EBBF1000}"/>
            </a:ext>
          </a:extLst>
        </xdr:cNvPr>
        <xdr:cNvGrpSpPr>
          <a:grpSpLocks/>
        </xdr:cNvGrpSpPr>
      </xdr:nvGrpSpPr>
      <xdr:grpSpPr bwMode="auto">
        <a:xfrm>
          <a:off x="76200" y="3635636"/>
          <a:ext cx="5966460" cy="1752600"/>
          <a:chOff x="-3517" y="-312"/>
          <a:chExt cx="21560" cy="321"/>
        </a:xfrm>
      </xdr:grpSpPr>
      <xdr:sp macro="" textlink="">
        <xdr:nvSpPr>
          <xdr:cNvPr id="1097723" name="Line 1058">
            <a:extLst>
              <a:ext uri="{FF2B5EF4-FFF2-40B4-BE49-F238E27FC236}">
                <a16:creationId xmlns:a16="http://schemas.microsoft.com/office/drawing/2014/main" id="{00000000-0008-0000-0900-0000FBBF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7724" name="Line 1059">
            <a:extLst>
              <a:ext uri="{FF2B5EF4-FFF2-40B4-BE49-F238E27FC236}">
                <a16:creationId xmlns:a16="http://schemas.microsoft.com/office/drawing/2014/main" id="{00000000-0008-0000-0900-0000FCBF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7725" name="Line 1060">
            <a:extLst>
              <a:ext uri="{FF2B5EF4-FFF2-40B4-BE49-F238E27FC236}">
                <a16:creationId xmlns:a16="http://schemas.microsoft.com/office/drawing/2014/main" id="{00000000-0008-0000-0900-0000FDBF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7726" name="Line 1061">
            <a:extLst>
              <a:ext uri="{FF2B5EF4-FFF2-40B4-BE49-F238E27FC236}">
                <a16:creationId xmlns:a16="http://schemas.microsoft.com/office/drawing/2014/main" id="{00000000-0008-0000-0900-0000FEBF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76200</xdr:colOff>
      <xdr:row>3</xdr:row>
      <xdr:rowOff>228600</xdr:rowOff>
    </xdr:from>
    <xdr:to>
      <xdr:col>10</xdr:col>
      <xdr:colOff>472440</xdr:colOff>
      <xdr:row>13</xdr:row>
      <xdr:rowOff>0</xdr:rowOff>
    </xdr:to>
    <xdr:grpSp>
      <xdr:nvGrpSpPr>
        <xdr:cNvPr id="1097708" name="Group 9294">
          <a:extLst>
            <a:ext uri="{FF2B5EF4-FFF2-40B4-BE49-F238E27FC236}">
              <a16:creationId xmlns:a16="http://schemas.microsoft.com/office/drawing/2014/main" id="{00000000-0008-0000-0900-0000ECBF1000}"/>
            </a:ext>
          </a:extLst>
        </xdr:cNvPr>
        <xdr:cNvGrpSpPr>
          <a:grpSpLocks/>
        </xdr:cNvGrpSpPr>
      </xdr:nvGrpSpPr>
      <xdr:grpSpPr bwMode="auto">
        <a:xfrm>
          <a:off x="5024718" y="658906"/>
          <a:ext cx="6008146" cy="479612"/>
          <a:chOff x="667" y="87"/>
          <a:chExt cx="657" cy="62"/>
        </a:xfrm>
      </xdr:grpSpPr>
      <xdr:sp macro="[0]!goto_Kommentare" textlink="">
        <xdr:nvSpPr>
          <xdr:cNvPr id="28513" name="Textfeld 11">
            <a:extLst>
              <a:ext uri="{FF2B5EF4-FFF2-40B4-BE49-F238E27FC236}">
                <a16:creationId xmlns:a16="http://schemas.microsoft.com/office/drawing/2014/main" id="{00000000-0008-0000-0900-0000616F0000}"/>
              </a:ext>
            </a:extLst>
          </xdr:cNvPr>
          <xdr:cNvSpPr txBox="1">
            <a:spLocks noChangeArrowheads="1"/>
          </xdr:cNvSpPr>
        </xdr:nvSpPr>
        <xdr:spPr bwMode="auto">
          <a:xfrm>
            <a:off x="1009" y="89"/>
            <a:ext cx="155" cy="40"/>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Kommentare</a:t>
            </a:r>
          </a:p>
          <a:p>
            <a:pPr algn="l" rtl="0">
              <a:defRPr sz="1000"/>
            </a:pPr>
            <a:endParaRPr lang="de-CH" sz="900" b="1" i="0" u="none" strike="noStrike" baseline="0">
              <a:solidFill>
                <a:srgbClr val="808080"/>
              </a:solidFill>
              <a:latin typeface="Arial Narrow"/>
            </a:endParaRPr>
          </a:p>
        </xdr:txBody>
      </xdr:sp>
      <xdr:sp macro="[0]!goto_Kostenrechnung" textlink="">
        <xdr:nvSpPr>
          <xdr:cNvPr id="14" name="Textfeld 13">
            <a:extLst>
              <a:ext uri="{FF2B5EF4-FFF2-40B4-BE49-F238E27FC236}">
                <a16:creationId xmlns:a16="http://schemas.microsoft.com/office/drawing/2014/main" id="{00000000-0008-0000-0900-00000E000000}"/>
              </a:ext>
            </a:extLst>
          </xdr:cNvPr>
          <xdr:cNvSpPr txBox="1"/>
        </xdr:nvSpPr>
        <xdr:spPr bwMode="auto">
          <a:xfrm>
            <a:off x="866" y="92"/>
            <a:ext cx="182" cy="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Kostenrechnung</a:t>
            </a:r>
          </a:p>
        </xdr:txBody>
      </xdr:sp>
      <xdr:sp macro="[0]!goto_Aufwandsübersicht" textlink="">
        <xdr:nvSpPr>
          <xdr:cNvPr id="168998" name="Textfeld 14">
            <a:extLst>
              <a:ext uri="{FF2B5EF4-FFF2-40B4-BE49-F238E27FC236}">
                <a16:creationId xmlns:a16="http://schemas.microsoft.com/office/drawing/2014/main" id="{00000000-0008-0000-0900-000026940200}"/>
              </a:ext>
            </a:extLst>
          </xdr:cNvPr>
          <xdr:cNvSpPr txBox="1">
            <a:spLocks noChangeArrowheads="1"/>
          </xdr:cNvSpPr>
        </xdr:nvSpPr>
        <xdr:spPr bwMode="auto">
          <a:xfrm>
            <a:off x="873" y="119"/>
            <a:ext cx="174" cy="28"/>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Aufwandsübersicht</a:t>
            </a:r>
          </a:p>
        </xdr:txBody>
      </xdr:sp>
      <xdr:sp macro="[0]!goto_Allgemeine_Angaben" textlink="">
        <xdr:nvSpPr>
          <xdr:cNvPr id="50234" name="Textfeld 16">
            <a:extLst>
              <a:ext uri="{FF2B5EF4-FFF2-40B4-BE49-F238E27FC236}">
                <a16:creationId xmlns:a16="http://schemas.microsoft.com/office/drawing/2014/main" id="{00000000-0008-0000-0900-00003AC40000}"/>
              </a:ext>
            </a:extLst>
          </xdr:cNvPr>
          <xdr:cNvSpPr txBox="1">
            <a:spLocks noChangeArrowheads="1"/>
          </xdr:cNvSpPr>
        </xdr:nvSpPr>
        <xdr:spPr bwMode="auto">
          <a:xfrm>
            <a:off x="687" y="89"/>
            <a:ext cx="159" cy="45"/>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Allgemeine Angaben</a:t>
            </a:r>
          </a:p>
        </xdr:txBody>
      </xdr:sp>
      <xdr:sp macro="[0]!goto_PüS" textlink="">
        <xdr:nvSpPr>
          <xdr:cNvPr id="169000" name="Textfeld 17">
            <a:extLst>
              <a:ext uri="{FF2B5EF4-FFF2-40B4-BE49-F238E27FC236}">
                <a16:creationId xmlns:a16="http://schemas.microsoft.com/office/drawing/2014/main" id="{00000000-0008-0000-0900-000028940200}"/>
              </a:ext>
            </a:extLst>
          </xdr:cNvPr>
          <xdr:cNvSpPr txBox="1">
            <a:spLocks noChangeArrowheads="1"/>
          </xdr:cNvSpPr>
        </xdr:nvSpPr>
        <xdr:spPr bwMode="auto">
          <a:xfrm>
            <a:off x="714" y="119"/>
            <a:ext cx="175" cy="28"/>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Deckungsdiff. Netz</a:t>
            </a:r>
          </a:p>
        </xdr:txBody>
      </xdr:sp>
      <xdr:sp macro="" textlink="">
        <xdr:nvSpPr>
          <xdr:cNvPr id="50236" name="Oval 1069">
            <a:extLst>
              <a:ext uri="{FF2B5EF4-FFF2-40B4-BE49-F238E27FC236}">
                <a16:creationId xmlns:a16="http://schemas.microsoft.com/office/drawing/2014/main" id="{00000000-0008-0000-0900-00003CC40000}"/>
              </a:ext>
            </a:extLst>
          </xdr:cNvPr>
          <xdr:cNvSpPr>
            <a:spLocks noChangeArrowheads="1"/>
          </xdr:cNvSpPr>
        </xdr:nvSpPr>
        <xdr:spPr bwMode="auto">
          <a:xfrm>
            <a:off x="667" y="88"/>
            <a:ext cx="20" cy="24"/>
          </a:xfrm>
          <a:prstGeom prst="ellipse">
            <a:avLst/>
          </a:prstGeom>
          <a:solidFill>
            <a:srgbClr val="4F81BD"/>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1097715" name="Oval 1069">
            <a:extLst>
              <a:ext uri="{FF2B5EF4-FFF2-40B4-BE49-F238E27FC236}">
                <a16:creationId xmlns:a16="http://schemas.microsoft.com/office/drawing/2014/main" id="{00000000-0008-0000-0900-0000F3BF1000}"/>
              </a:ext>
            </a:extLst>
          </xdr:cNvPr>
          <xdr:cNvSpPr>
            <a:spLocks noChangeArrowheads="1"/>
          </xdr:cNvSpPr>
        </xdr:nvSpPr>
        <xdr:spPr bwMode="auto">
          <a:xfrm>
            <a:off x="974" y="91"/>
            <a:ext cx="23" cy="28"/>
          </a:xfrm>
          <a:prstGeom prst="ellipse">
            <a:avLst/>
          </a:prstGeom>
          <a:solidFill>
            <a:srgbClr val="BFBFBF"/>
          </a:solidFill>
          <a:ln>
            <a:noFill/>
          </a:ln>
          <a:effectLst>
            <a:outerShdw dist="38100" dir="2700000" algn="tl" rotWithShape="0">
              <a:srgbClr val="000000">
                <a:alpha val="39998"/>
              </a:srgbClr>
            </a:outerShdw>
          </a:effectLst>
          <a:extLst>
            <a:ext uri="{91240B29-F687-4F45-9708-019B960494DF}">
              <a14:hiddenLine xmlns:a14="http://schemas.microsoft.com/office/drawing/2010/main" w="9525">
                <a:solidFill>
                  <a:srgbClr val="000000"/>
                </a:solidFill>
                <a:round/>
                <a:headEnd/>
                <a:tailEnd/>
              </a14:hiddenLine>
            </a:ext>
          </a:extLst>
        </xdr:spPr>
      </xdr:sp>
      <xdr:sp macro="[0]!goto_Kostenstellenrechnung" textlink="">
        <xdr:nvSpPr>
          <xdr:cNvPr id="169003" name="Textfeld 36">
            <a:extLst>
              <a:ext uri="{FF2B5EF4-FFF2-40B4-BE49-F238E27FC236}">
                <a16:creationId xmlns:a16="http://schemas.microsoft.com/office/drawing/2014/main" id="{00000000-0008-0000-0900-00002B940200}"/>
              </a:ext>
            </a:extLst>
          </xdr:cNvPr>
          <xdr:cNvSpPr txBox="1">
            <a:spLocks noChangeArrowheads="1"/>
          </xdr:cNvSpPr>
        </xdr:nvSpPr>
        <xdr:spPr bwMode="auto">
          <a:xfrm>
            <a:off x="1023" y="117"/>
            <a:ext cx="220" cy="32"/>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Kostenstellenrechnung</a:t>
            </a:r>
          </a:p>
        </xdr:txBody>
      </xdr:sp>
      <xdr:sp macro="" textlink="">
        <xdr:nvSpPr>
          <xdr:cNvPr id="169004" name="Oval 1069">
            <a:extLst>
              <a:ext uri="{FF2B5EF4-FFF2-40B4-BE49-F238E27FC236}">
                <a16:creationId xmlns:a16="http://schemas.microsoft.com/office/drawing/2014/main" id="{00000000-0008-0000-0900-00002C940200}"/>
              </a:ext>
            </a:extLst>
          </xdr:cNvPr>
          <xdr:cNvSpPr>
            <a:spLocks noChangeArrowheads="1"/>
          </xdr:cNvSpPr>
        </xdr:nvSpPr>
        <xdr:spPr bwMode="auto">
          <a:xfrm>
            <a:off x="1001" y="117"/>
            <a:ext cx="18" cy="30"/>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 textlink="">
        <xdr:nvSpPr>
          <xdr:cNvPr id="50240" name="Oval 1069">
            <a:extLst>
              <a:ext uri="{FF2B5EF4-FFF2-40B4-BE49-F238E27FC236}">
                <a16:creationId xmlns:a16="http://schemas.microsoft.com/office/drawing/2014/main" id="{00000000-0008-0000-0900-000040C40000}"/>
              </a:ext>
            </a:extLst>
          </xdr:cNvPr>
          <xdr:cNvSpPr>
            <a:spLocks noChangeArrowheads="1"/>
          </xdr:cNvSpPr>
        </xdr:nvSpPr>
        <xdr:spPr bwMode="auto">
          <a:xfrm>
            <a:off x="840" y="89"/>
            <a:ext cx="25" cy="26"/>
          </a:xfrm>
          <a:prstGeom prst="ellipse">
            <a:avLst/>
          </a:prstGeom>
          <a:solidFill>
            <a:srgbClr val="BFBFBF"/>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169006" name="Oval 1069">
            <a:extLst>
              <a:ext uri="{FF2B5EF4-FFF2-40B4-BE49-F238E27FC236}">
                <a16:creationId xmlns:a16="http://schemas.microsoft.com/office/drawing/2014/main" id="{00000000-0008-0000-0900-00002E940200}"/>
              </a:ext>
            </a:extLst>
          </xdr:cNvPr>
          <xdr:cNvSpPr>
            <a:spLocks noChangeArrowheads="1"/>
          </xdr:cNvSpPr>
        </xdr:nvSpPr>
        <xdr:spPr bwMode="auto">
          <a:xfrm>
            <a:off x="850" y="117"/>
            <a:ext cx="29" cy="30"/>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169007" name="Oval 1069">
            <a:extLst>
              <a:ext uri="{FF2B5EF4-FFF2-40B4-BE49-F238E27FC236}">
                <a16:creationId xmlns:a16="http://schemas.microsoft.com/office/drawing/2014/main" id="{00000000-0008-0000-0900-00002F940200}"/>
              </a:ext>
            </a:extLst>
          </xdr:cNvPr>
          <xdr:cNvSpPr>
            <a:spLocks noChangeArrowheads="1"/>
          </xdr:cNvSpPr>
        </xdr:nvSpPr>
        <xdr:spPr bwMode="auto">
          <a:xfrm>
            <a:off x="693" y="117"/>
            <a:ext cx="20" cy="30"/>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Nettoumlaufvermögen" textlink="">
        <xdr:nvSpPr>
          <xdr:cNvPr id="169008" name="Textfeld 11">
            <a:extLst>
              <a:ext uri="{FF2B5EF4-FFF2-40B4-BE49-F238E27FC236}">
                <a16:creationId xmlns:a16="http://schemas.microsoft.com/office/drawing/2014/main" id="{00000000-0008-0000-0900-000030940200}"/>
              </a:ext>
            </a:extLst>
          </xdr:cNvPr>
          <xdr:cNvSpPr txBox="1">
            <a:spLocks noChangeArrowheads="1"/>
          </xdr:cNvSpPr>
        </xdr:nvSpPr>
        <xdr:spPr bwMode="auto">
          <a:xfrm>
            <a:off x="1137" y="88"/>
            <a:ext cx="187" cy="31"/>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Nettoumlaufvermögen</a:t>
            </a:r>
          </a:p>
          <a:p>
            <a:pPr algn="l" rtl="0">
              <a:defRPr sz="1000"/>
            </a:pPr>
            <a:endParaRPr lang="de-CH" sz="900" b="1" i="0" u="none" strike="noStrike" baseline="0">
              <a:solidFill>
                <a:srgbClr val="808080"/>
              </a:solidFill>
              <a:latin typeface="Arial Narrow"/>
            </a:endParaRPr>
          </a:p>
        </xdr:txBody>
      </xdr:sp>
      <xdr:sp macro="" textlink="">
        <xdr:nvSpPr>
          <xdr:cNvPr id="28558" name="Oval 1069">
            <a:extLst>
              <a:ext uri="{FF2B5EF4-FFF2-40B4-BE49-F238E27FC236}">
                <a16:creationId xmlns:a16="http://schemas.microsoft.com/office/drawing/2014/main" id="{00000000-0008-0000-0900-00008E6F0000}"/>
              </a:ext>
            </a:extLst>
          </xdr:cNvPr>
          <xdr:cNvSpPr>
            <a:spLocks noChangeArrowheads="1"/>
          </xdr:cNvSpPr>
        </xdr:nvSpPr>
        <xdr:spPr bwMode="auto">
          <a:xfrm>
            <a:off x="1110" y="87"/>
            <a:ext cx="18" cy="27"/>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6.</a:t>
            </a:r>
          </a:p>
        </xdr:txBody>
      </xdr:sp>
    </xdr:grpSp>
    <xdr:clientData/>
  </xdr:twoCellAnchor>
  <mc:AlternateContent xmlns:mc="http://schemas.openxmlformats.org/markup-compatibility/2006">
    <mc:Choice xmlns:a14="http://schemas.microsoft.com/office/drawing/2010/main" Requires="a14">
      <xdr:twoCellAnchor editAs="oneCell">
        <xdr:from>
          <xdr:col>3</xdr:col>
          <xdr:colOff>0</xdr:colOff>
          <xdr:row>24</xdr:row>
          <xdr:rowOff>257175</xdr:rowOff>
        </xdr:from>
        <xdr:to>
          <xdr:col>3</xdr:col>
          <xdr:colOff>904875</xdr:colOff>
          <xdr:row>25</xdr:row>
          <xdr:rowOff>180975</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447675</xdr:colOff>
          <xdr:row>35</xdr:row>
          <xdr:rowOff>257175</xdr:rowOff>
        </xdr:from>
        <xdr:to>
          <xdr:col>5</xdr:col>
          <xdr:colOff>638175</xdr:colOff>
          <xdr:row>35</xdr:row>
          <xdr:rowOff>419100</xdr:rowOff>
        </xdr:to>
        <xdr:sp macro="" textlink="">
          <xdr:nvSpPr>
            <xdr:cNvPr id="28510" name="Button 1886" hidden="1">
              <a:extLst>
                <a:ext uri="{63B3BB69-23CF-44E3-9099-C40C66FF867C}">
                  <a14:compatExt spid="_x0000_s28510"/>
                </a:ext>
                <a:ext uri="{FF2B5EF4-FFF2-40B4-BE49-F238E27FC236}">
                  <a16:creationId xmlns:a16="http://schemas.microsoft.com/office/drawing/2014/main" id="{00000000-0008-0000-0900-00005E6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de-CH" sz="1200" b="1" i="0" u="none" strike="noStrike" baseline="30000">
                  <a:solidFill>
                    <a:srgbClr val="00008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152400</xdr:rowOff>
        </xdr:from>
        <xdr:to>
          <xdr:col>4</xdr:col>
          <xdr:colOff>904875</xdr:colOff>
          <xdr:row>34</xdr:row>
          <xdr:rowOff>342900</xdr:rowOff>
        </xdr:to>
        <xdr:sp macro="" textlink="">
          <xdr:nvSpPr>
            <xdr:cNvPr id="28559" name="Drop Down 1935" hidden="1">
              <a:extLst>
                <a:ext uri="{63B3BB69-23CF-44E3-9099-C40C66FF867C}">
                  <a14:compatExt spid="_x0000_s28559"/>
                </a:ext>
                <a:ext uri="{FF2B5EF4-FFF2-40B4-BE49-F238E27FC236}">
                  <a16:creationId xmlns:a16="http://schemas.microsoft.com/office/drawing/2014/main" id="{00000000-0008-0000-0900-00008F6F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266700</xdr:colOff>
          <xdr:row>35</xdr:row>
          <xdr:rowOff>257175</xdr:rowOff>
        </xdr:from>
        <xdr:to>
          <xdr:col>5</xdr:col>
          <xdr:colOff>447675</xdr:colOff>
          <xdr:row>35</xdr:row>
          <xdr:rowOff>419100</xdr:rowOff>
        </xdr:to>
        <xdr:sp macro="" textlink="">
          <xdr:nvSpPr>
            <xdr:cNvPr id="28571" name="Button 1947" hidden="1">
              <a:extLst>
                <a:ext uri="{63B3BB69-23CF-44E3-9099-C40C66FF867C}">
                  <a14:compatExt spid="_x0000_s28571"/>
                </a:ext>
                <a:ext uri="{FF2B5EF4-FFF2-40B4-BE49-F238E27FC236}">
                  <a16:creationId xmlns:a16="http://schemas.microsoft.com/office/drawing/2014/main" id="{00000000-0008-0000-0900-00009B6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Arial"/>
                  <a:cs typeface="Arial"/>
                </a:rPr>
                <a:t>5</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19</xdr:col>
      <xdr:colOff>617220</xdr:colOff>
      <xdr:row>6</xdr:row>
      <xdr:rowOff>22860</xdr:rowOff>
    </xdr:from>
    <xdr:to>
      <xdr:col>33</xdr:col>
      <xdr:colOff>144780</xdr:colOff>
      <xdr:row>54</xdr:row>
      <xdr:rowOff>106680</xdr:rowOff>
    </xdr:to>
    <xdr:grpSp>
      <xdr:nvGrpSpPr>
        <xdr:cNvPr id="1111272" name="Group 1057">
          <a:extLst>
            <a:ext uri="{FF2B5EF4-FFF2-40B4-BE49-F238E27FC236}">
              <a16:creationId xmlns:a16="http://schemas.microsoft.com/office/drawing/2014/main" id="{00000000-0008-0000-0A00-0000E8F41000}"/>
            </a:ext>
          </a:extLst>
        </xdr:cNvPr>
        <xdr:cNvGrpSpPr>
          <a:grpSpLocks/>
        </xdr:cNvGrpSpPr>
      </xdr:nvGrpSpPr>
      <xdr:grpSpPr bwMode="auto">
        <a:xfrm>
          <a:off x="14257020" y="1242060"/>
          <a:ext cx="15377160" cy="7769134"/>
          <a:chOff x="-3517" y="-312"/>
          <a:chExt cx="21560" cy="321"/>
        </a:xfrm>
      </xdr:grpSpPr>
      <xdr:sp macro="" textlink="">
        <xdr:nvSpPr>
          <xdr:cNvPr id="1111316" name="Line 1058">
            <a:extLst>
              <a:ext uri="{FF2B5EF4-FFF2-40B4-BE49-F238E27FC236}">
                <a16:creationId xmlns:a16="http://schemas.microsoft.com/office/drawing/2014/main" id="{00000000-0008-0000-0A00-000014F5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1317" name="Line 1059">
            <a:extLst>
              <a:ext uri="{FF2B5EF4-FFF2-40B4-BE49-F238E27FC236}">
                <a16:creationId xmlns:a16="http://schemas.microsoft.com/office/drawing/2014/main" id="{00000000-0008-0000-0A00-000015F5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1318" name="Line 1060">
            <a:extLst>
              <a:ext uri="{FF2B5EF4-FFF2-40B4-BE49-F238E27FC236}">
                <a16:creationId xmlns:a16="http://schemas.microsoft.com/office/drawing/2014/main" id="{00000000-0008-0000-0A00-000016F5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1319" name="Line 1061">
            <a:extLst>
              <a:ext uri="{FF2B5EF4-FFF2-40B4-BE49-F238E27FC236}">
                <a16:creationId xmlns:a16="http://schemas.microsoft.com/office/drawing/2014/main" id="{00000000-0008-0000-0A00-000017F5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2</xdr:col>
      <xdr:colOff>2186940</xdr:colOff>
      <xdr:row>0</xdr:row>
      <xdr:rowOff>0</xdr:rowOff>
    </xdr:from>
    <xdr:to>
      <xdr:col>11</xdr:col>
      <xdr:colOff>248023</xdr:colOff>
      <xdr:row>3</xdr:row>
      <xdr:rowOff>198120</xdr:rowOff>
    </xdr:to>
    <xdr:grpSp>
      <xdr:nvGrpSpPr>
        <xdr:cNvPr id="1111273" name="Gruppieren 65">
          <a:extLst>
            <a:ext uri="{FF2B5EF4-FFF2-40B4-BE49-F238E27FC236}">
              <a16:creationId xmlns:a16="http://schemas.microsoft.com/office/drawing/2014/main" id="{00000000-0008-0000-0A00-0000E9F41000}"/>
            </a:ext>
          </a:extLst>
        </xdr:cNvPr>
        <xdr:cNvGrpSpPr>
          <a:grpSpLocks/>
        </xdr:cNvGrpSpPr>
      </xdr:nvGrpSpPr>
      <xdr:grpSpPr bwMode="auto">
        <a:xfrm>
          <a:off x="3177540" y="0"/>
          <a:ext cx="5822597" cy="633549"/>
          <a:chOff x="2686051" y="57151"/>
          <a:chExt cx="5543549" cy="533400"/>
        </a:xfrm>
      </xdr:grpSpPr>
      <xdr:sp macro="[0]!goto_Allgemeine_Angaben" textlink="">
        <xdr:nvSpPr>
          <xdr:cNvPr id="20" name="Richtungspfeil 19">
            <a:extLst>
              <a:ext uri="{FF2B5EF4-FFF2-40B4-BE49-F238E27FC236}">
                <a16:creationId xmlns:a16="http://schemas.microsoft.com/office/drawing/2014/main" id="{00000000-0008-0000-0A00-000014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11302" name="Gruppieren 64">
            <a:extLst>
              <a:ext uri="{FF2B5EF4-FFF2-40B4-BE49-F238E27FC236}">
                <a16:creationId xmlns:a16="http://schemas.microsoft.com/office/drawing/2014/main" id="{00000000-0008-0000-0A00-000006F51000}"/>
              </a:ext>
            </a:extLst>
          </xdr:cNvPr>
          <xdr:cNvGrpSpPr>
            <a:grpSpLocks/>
          </xdr:cNvGrpSpPr>
        </xdr:nvGrpSpPr>
        <xdr:grpSpPr bwMode="auto">
          <a:xfrm>
            <a:off x="2743696" y="128802"/>
            <a:ext cx="845463" cy="390099"/>
            <a:chOff x="1965" y="451484"/>
            <a:chExt cx="864800" cy="601979"/>
          </a:xfrm>
        </xdr:grpSpPr>
        <xdr:sp macro="[0]!goto_Allgemeine_Angaben" textlink="">
          <xdr:nvSpPr>
            <xdr:cNvPr id="33" name="Abgerundetes Rechteck 32">
              <a:extLst>
                <a:ext uri="{FF2B5EF4-FFF2-40B4-BE49-F238E27FC236}">
                  <a16:creationId xmlns:a16="http://schemas.microsoft.com/office/drawing/2014/main" id="{00000000-0008-0000-0A00-000021000000}"/>
                </a:ext>
              </a:extLst>
            </xdr:cNvPr>
            <xdr:cNvSpPr/>
          </xdr:nvSpPr>
          <xdr:spPr>
            <a:xfrm>
              <a:off x="2611" y="450003"/>
              <a:ext cx="841982" cy="60493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Kontaktdaten" textlink="">
          <xdr:nvSpPr>
            <xdr:cNvPr id="34" name="Abgerundetes Rechteck 4">
              <a:extLst>
                <a:ext uri="{FF2B5EF4-FFF2-40B4-BE49-F238E27FC236}">
                  <a16:creationId xmlns:a16="http://schemas.microsoft.com/office/drawing/2014/main" id="{00000000-0008-0000-0A00-000022000000}"/>
                </a:ext>
              </a:extLst>
            </xdr:cNvPr>
            <xdr:cNvSpPr/>
          </xdr:nvSpPr>
          <xdr:spPr>
            <a:xfrm>
              <a:off x="32416" y="459920"/>
              <a:ext cx="834531" cy="585104"/>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22" name="Abgerundetes Rechteck 21">
            <a:extLst>
              <a:ext uri="{FF2B5EF4-FFF2-40B4-BE49-F238E27FC236}">
                <a16:creationId xmlns:a16="http://schemas.microsoft.com/office/drawing/2014/main" id="{00000000-0008-0000-0A00-000016000000}"/>
              </a:ext>
            </a:extLst>
          </xdr:cNvPr>
          <xdr:cNvSpPr/>
        </xdr:nvSpPr>
        <xdr:spPr bwMode="auto">
          <a:xfrm>
            <a:off x="3611190" y="127843"/>
            <a:ext cx="837724"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23" name="Abgerundetes Rechteck 6">
            <a:extLst>
              <a:ext uri="{FF2B5EF4-FFF2-40B4-BE49-F238E27FC236}">
                <a16:creationId xmlns:a16="http://schemas.microsoft.com/office/drawing/2014/main" id="{00000000-0008-0000-0A00-000017000000}"/>
              </a:ext>
            </a:extLst>
          </xdr:cNvPr>
          <xdr:cNvSpPr/>
        </xdr:nvSpPr>
        <xdr:spPr bwMode="auto">
          <a:xfrm>
            <a:off x="3654897" y="153549"/>
            <a:ext cx="764879" cy="34060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11305" name="Gruppieren 66">
            <a:extLst>
              <a:ext uri="{FF2B5EF4-FFF2-40B4-BE49-F238E27FC236}">
                <a16:creationId xmlns:a16="http://schemas.microsoft.com/office/drawing/2014/main" id="{00000000-0008-0000-0A00-000009F5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31" name="Abgerundetes Rechteck 30">
              <a:extLst>
                <a:ext uri="{FF2B5EF4-FFF2-40B4-BE49-F238E27FC236}">
                  <a16:creationId xmlns:a16="http://schemas.microsoft.com/office/drawing/2014/main" id="{00000000-0008-0000-0A00-00001F000000}"/>
                </a:ext>
              </a:extLst>
            </xdr:cNvPr>
            <xdr:cNvSpPr/>
          </xdr:nvSpPr>
          <xdr:spPr>
            <a:xfrm>
              <a:off x="1807445" y="430145"/>
              <a:ext cx="852771" cy="645653"/>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32" name="Abgerundetes Rechteck 8">
              <a:extLst>
                <a:ext uri="{FF2B5EF4-FFF2-40B4-BE49-F238E27FC236}">
                  <a16:creationId xmlns:a16="http://schemas.microsoft.com/office/drawing/2014/main" id="{00000000-0008-0000-0A00-000020000000}"/>
                </a:ext>
              </a:extLst>
            </xdr:cNvPr>
            <xdr:cNvSpPr/>
          </xdr:nvSpPr>
          <xdr:spPr>
            <a:xfrm>
              <a:off x="1822406" y="471139"/>
              <a:ext cx="822849" cy="584162"/>
            </a:xfrm>
            <a:prstGeom prst="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11306" name="Gruppieren 67">
            <a:extLst>
              <a:ext uri="{FF2B5EF4-FFF2-40B4-BE49-F238E27FC236}">
                <a16:creationId xmlns:a16="http://schemas.microsoft.com/office/drawing/2014/main" id="{00000000-0008-0000-0A00-00000AF5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29" name="Abgerundetes Rechteck 28">
              <a:extLst>
                <a:ext uri="{FF2B5EF4-FFF2-40B4-BE49-F238E27FC236}">
                  <a16:creationId xmlns:a16="http://schemas.microsoft.com/office/drawing/2014/main" id="{00000000-0008-0000-0A00-00001D000000}"/>
                </a:ext>
              </a:extLst>
            </xdr:cNvPr>
            <xdr:cNvSpPr/>
          </xdr:nvSpPr>
          <xdr:spPr>
            <a:xfrm>
              <a:off x="2720060" y="430145"/>
              <a:ext cx="867733" cy="64565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30" name="Abgerundetes Rechteck 10">
              <a:extLst>
                <a:ext uri="{FF2B5EF4-FFF2-40B4-BE49-F238E27FC236}">
                  <a16:creationId xmlns:a16="http://schemas.microsoft.com/office/drawing/2014/main" id="{00000000-0008-0000-0A00-00001E000000}"/>
                </a:ext>
              </a:extLst>
            </xdr:cNvPr>
            <xdr:cNvSpPr/>
          </xdr:nvSpPr>
          <xdr:spPr>
            <a:xfrm>
              <a:off x="2742502" y="471139"/>
              <a:ext cx="785448" cy="584162"/>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26" name="Abgerundetes Rechteck 25">
            <a:extLst>
              <a:ext uri="{FF2B5EF4-FFF2-40B4-BE49-F238E27FC236}">
                <a16:creationId xmlns:a16="http://schemas.microsoft.com/office/drawing/2014/main" id="{00000000-0008-0000-0A00-00001A000000}"/>
              </a:ext>
            </a:extLst>
          </xdr:cNvPr>
          <xdr:cNvSpPr/>
        </xdr:nvSpPr>
        <xdr:spPr bwMode="auto">
          <a:xfrm>
            <a:off x="6277338" y="127843"/>
            <a:ext cx="823155"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27" name="Abgerundetes Rechteck 12">
            <a:extLst>
              <a:ext uri="{FF2B5EF4-FFF2-40B4-BE49-F238E27FC236}">
                <a16:creationId xmlns:a16="http://schemas.microsoft.com/office/drawing/2014/main" id="{00000000-0008-0000-0A00-00001B000000}"/>
              </a:ext>
            </a:extLst>
          </xdr:cNvPr>
          <xdr:cNvSpPr/>
        </xdr:nvSpPr>
        <xdr:spPr bwMode="auto">
          <a:xfrm>
            <a:off x="6277338" y="153549"/>
            <a:ext cx="801301" cy="340605"/>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28" name="Abgerundetes Rechteck 27">
            <a:extLst>
              <a:ext uri="{FF2B5EF4-FFF2-40B4-BE49-F238E27FC236}">
                <a16:creationId xmlns:a16="http://schemas.microsoft.com/office/drawing/2014/main" id="{00000000-0008-0000-0A00-00001C000000}"/>
              </a:ext>
            </a:extLst>
          </xdr:cNvPr>
          <xdr:cNvSpPr/>
        </xdr:nvSpPr>
        <xdr:spPr bwMode="auto">
          <a:xfrm>
            <a:off x="7151485" y="127843"/>
            <a:ext cx="823155"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76200</xdr:rowOff>
    </xdr:from>
    <xdr:to>
      <xdr:col>0</xdr:col>
      <xdr:colOff>342900</xdr:colOff>
      <xdr:row>2</xdr:row>
      <xdr:rowOff>45720</xdr:rowOff>
    </xdr:to>
    <xdr:pic>
      <xdr:nvPicPr>
        <xdr:cNvPr id="1111274" name="Picture 13560" descr="ElCom_d_hoch">
          <a:extLst>
            <a:ext uri="{FF2B5EF4-FFF2-40B4-BE49-F238E27FC236}">
              <a16:creationId xmlns:a16="http://schemas.microsoft.com/office/drawing/2014/main" id="{00000000-0008-0000-0A00-0000EAF41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8593" b="50618"/>
        <a:stretch>
          <a:fillRect/>
        </a:stretch>
      </xdr:blipFill>
      <xdr:spPr bwMode="auto">
        <a:xfrm>
          <a:off x="38100" y="76200"/>
          <a:ext cx="3048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822960</xdr:colOff>
      <xdr:row>3</xdr:row>
      <xdr:rowOff>243840</xdr:rowOff>
    </xdr:from>
    <xdr:to>
      <xdr:col>13</xdr:col>
      <xdr:colOff>541020</xdr:colOff>
      <xdr:row>6</xdr:row>
      <xdr:rowOff>45720</xdr:rowOff>
    </xdr:to>
    <xdr:grpSp>
      <xdr:nvGrpSpPr>
        <xdr:cNvPr id="1111275" name="Group 7661">
          <a:extLst>
            <a:ext uri="{FF2B5EF4-FFF2-40B4-BE49-F238E27FC236}">
              <a16:creationId xmlns:a16="http://schemas.microsoft.com/office/drawing/2014/main" id="{00000000-0008-0000-0A00-0000EBF41000}"/>
            </a:ext>
          </a:extLst>
        </xdr:cNvPr>
        <xdr:cNvGrpSpPr>
          <a:grpSpLocks/>
        </xdr:cNvGrpSpPr>
      </xdr:nvGrpSpPr>
      <xdr:grpSpPr bwMode="auto">
        <a:xfrm>
          <a:off x="5133703" y="679269"/>
          <a:ext cx="5596346" cy="585651"/>
          <a:chOff x="674" y="89"/>
          <a:chExt cx="639" cy="76"/>
        </a:xfrm>
      </xdr:grpSpPr>
      <xdr:sp macro="[0]!goto_Kommentare" textlink="">
        <xdr:nvSpPr>
          <xdr:cNvPr id="48139" name="Textfeld 11">
            <a:extLst>
              <a:ext uri="{FF2B5EF4-FFF2-40B4-BE49-F238E27FC236}">
                <a16:creationId xmlns:a16="http://schemas.microsoft.com/office/drawing/2014/main" id="{00000000-0008-0000-0A00-00000BBC0000}"/>
              </a:ext>
            </a:extLst>
          </xdr:cNvPr>
          <xdr:cNvSpPr txBox="1">
            <a:spLocks noChangeArrowheads="1"/>
          </xdr:cNvSpPr>
        </xdr:nvSpPr>
        <xdr:spPr bwMode="auto">
          <a:xfrm>
            <a:off x="999" y="90"/>
            <a:ext cx="156" cy="37"/>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Kommentare</a:t>
            </a:r>
          </a:p>
          <a:p>
            <a:pPr algn="l" rtl="0">
              <a:defRPr sz="1000"/>
            </a:pPr>
            <a:endParaRPr lang="de-CH" sz="900" b="1" i="0" u="none" strike="noStrike" baseline="0">
              <a:solidFill>
                <a:srgbClr val="808080"/>
              </a:solidFill>
              <a:latin typeface="Arial Narrow"/>
            </a:endParaRPr>
          </a:p>
        </xdr:txBody>
      </xdr:sp>
      <xdr:sp macro="[0]!goto_Kostenrechnung" textlink="">
        <xdr:nvSpPr>
          <xdr:cNvPr id="14" name="Textfeld 13">
            <a:extLst>
              <a:ext uri="{FF2B5EF4-FFF2-40B4-BE49-F238E27FC236}">
                <a16:creationId xmlns:a16="http://schemas.microsoft.com/office/drawing/2014/main" id="{00000000-0008-0000-0A00-00000E000000}"/>
              </a:ext>
            </a:extLst>
          </xdr:cNvPr>
          <xdr:cNvSpPr txBox="1"/>
        </xdr:nvSpPr>
        <xdr:spPr bwMode="auto">
          <a:xfrm>
            <a:off x="862" y="94"/>
            <a:ext cx="164" cy="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Kostenrechnung</a:t>
            </a:r>
          </a:p>
        </xdr:txBody>
      </xdr:sp>
      <xdr:sp macro="[0]!goto_Aufwandsübersicht" textlink="">
        <xdr:nvSpPr>
          <xdr:cNvPr id="166347" name="Textfeld 14">
            <a:extLst>
              <a:ext uri="{FF2B5EF4-FFF2-40B4-BE49-F238E27FC236}">
                <a16:creationId xmlns:a16="http://schemas.microsoft.com/office/drawing/2014/main" id="{00000000-0008-0000-0A00-0000CB890200}"/>
              </a:ext>
            </a:extLst>
          </xdr:cNvPr>
          <xdr:cNvSpPr txBox="1">
            <a:spLocks noChangeArrowheads="1"/>
          </xdr:cNvSpPr>
        </xdr:nvSpPr>
        <xdr:spPr bwMode="auto">
          <a:xfrm>
            <a:off x="878" y="122"/>
            <a:ext cx="147" cy="43"/>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Aufwandsübersicht</a:t>
            </a:r>
          </a:p>
        </xdr:txBody>
      </xdr:sp>
      <xdr:sp macro="[0]!goto_Allgemeine_Angaben" textlink="">
        <xdr:nvSpPr>
          <xdr:cNvPr id="17" name="Textfeld 16">
            <a:extLst>
              <a:ext uri="{FF2B5EF4-FFF2-40B4-BE49-F238E27FC236}">
                <a16:creationId xmlns:a16="http://schemas.microsoft.com/office/drawing/2014/main" id="{00000000-0008-0000-0A00-000011000000}"/>
              </a:ext>
            </a:extLst>
          </xdr:cNvPr>
          <xdr:cNvSpPr txBox="1"/>
        </xdr:nvSpPr>
        <xdr:spPr bwMode="auto">
          <a:xfrm>
            <a:off x="698" y="92"/>
            <a:ext cx="153" cy="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Allgemeine Angaben</a:t>
            </a:r>
          </a:p>
        </xdr:txBody>
      </xdr:sp>
      <xdr:sp macro="" textlink="">
        <xdr:nvSpPr>
          <xdr:cNvPr id="166349" name="Textfeld 17">
            <a:extLst>
              <a:ext uri="{FF2B5EF4-FFF2-40B4-BE49-F238E27FC236}">
                <a16:creationId xmlns:a16="http://schemas.microsoft.com/office/drawing/2014/main" id="{00000000-0008-0000-0A00-0000CD890200}"/>
              </a:ext>
            </a:extLst>
          </xdr:cNvPr>
          <xdr:cNvSpPr txBox="1">
            <a:spLocks noChangeArrowheads="1"/>
          </xdr:cNvSpPr>
        </xdr:nvSpPr>
        <xdr:spPr bwMode="auto">
          <a:xfrm>
            <a:off x="716" y="119"/>
            <a:ext cx="146" cy="43"/>
          </a:xfrm>
          <a:prstGeom prst="rect">
            <a:avLst/>
          </a:prstGeom>
          <a:noFill/>
          <a:ln>
            <a:noFill/>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Deckungsdiff. Netz</a:t>
            </a:r>
          </a:p>
        </xdr:txBody>
      </xdr:sp>
      <xdr:sp macro="" textlink="">
        <xdr:nvSpPr>
          <xdr:cNvPr id="48162" name="Oval 1069">
            <a:extLst>
              <a:ext uri="{FF2B5EF4-FFF2-40B4-BE49-F238E27FC236}">
                <a16:creationId xmlns:a16="http://schemas.microsoft.com/office/drawing/2014/main" id="{00000000-0008-0000-0A00-000022BC0000}"/>
              </a:ext>
            </a:extLst>
          </xdr:cNvPr>
          <xdr:cNvSpPr>
            <a:spLocks noChangeArrowheads="1"/>
          </xdr:cNvSpPr>
        </xdr:nvSpPr>
        <xdr:spPr bwMode="auto">
          <a:xfrm>
            <a:off x="674" y="92"/>
            <a:ext cx="19" cy="24"/>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1111293" name="Oval 1069">
            <a:extLst>
              <a:ext uri="{FF2B5EF4-FFF2-40B4-BE49-F238E27FC236}">
                <a16:creationId xmlns:a16="http://schemas.microsoft.com/office/drawing/2014/main" id="{00000000-0008-0000-0A00-0000FDF41000}"/>
              </a:ext>
            </a:extLst>
          </xdr:cNvPr>
          <xdr:cNvSpPr>
            <a:spLocks noChangeArrowheads="1"/>
          </xdr:cNvSpPr>
        </xdr:nvSpPr>
        <xdr:spPr bwMode="auto">
          <a:xfrm>
            <a:off x="972" y="90"/>
            <a:ext cx="22" cy="24"/>
          </a:xfrm>
          <a:prstGeom prst="ellipse">
            <a:avLst/>
          </a:prstGeom>
          <a:solidFill>
            <a:srgbClr val="BFBFBF"/>
          </a:solidFill>
          <a:ln>
            <a:noFill/>
          </a:ln>
          <a:effectLst>
            <a:outerShdw dist="38100" dir="2700000" algn="tl" rotWithShape="0">
              <a:srgbClr val="000000">
                <a:alpha val="39998"/>
              </a:srgbClr>
            </a:outerShdw>
          </a:effectLst>
          <a:extLst>
            <a:ext uri="{91240B29-F687-4F45-9708-019B960494DF}">
              <a14:hiddenLine xmlns:a14="http://schemas.microsoft.com/office/drawing/2010/main" w="9525">
                <a:solidFill>
                  <a:srgbClr val="000000"/>
                </a:solidFill>
                <a:round/>
                <a:headEnd/>
                <a:tailEnd/>
              </a14:hiddenLine>
            </a:ext>
          </a:extLst>
        </xdr:spPr>
      </xdr:sp>
      <xdr:sp macro="[0]!goto_Kostenstellenrechnung" textlink="">
        <xdr:nvSpPr>
          <xdr:cNvPr id="166352" name="Textfeld 36">
            <a:extLst>
              <a:ext uri="{FF2B5EF4-FFF2-40B4-BE49-F238E27FC236}">
                <a16:creationId xmlns:a16="http://schemas.microsoft.com/office/drawing/2014/main" id="{00000000-0008-0000-0A00-0000D0890200}"/>
              </a:ext>
            </a:extLst>
          </xdr:cNvPr>
          <xdr:cNvSpPr txBox="1">
            <a:spLocks noChangeArrowheads="1"/>
          </xdr:cNvSpPr>
        </xdr:nvSpPr>
        <xdr:spPr bwMode="auto">
          <a:xfrm>
            <a:off x="1026" y="118"/>
            <a:ext cx="228" cy="33"/>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Kostenstellenrechnung</a:t>
            </a:r>
          </a:p>
        </xdr:txBody>
      </xdr:sp>
      <xdr:sp macro="" textlink="">
        <xdr:nvSpPr>
          <xdr:cNvPr id="166353" name="Oval 1069">
            <a:extLst>
              <a:ext uri="{FF2B5EF4-FFF2-40B4-BE49-F238E27FC236}">
                <a16:creationId xmlns:a16="http://schemas.microsoft.com/office/drawing/2014/main" id="{00000000-0008-0000-0A00-0000D1890200}"/>
              </a:ext>
            </a:extLst>
          </xdr:cNvPr>
          <xdr:cNvSpPr>
            <a:spLocks noChangeArrowheads="1"/>
          </xdr:cNvSpPr>
        </xdr:nvSpPr>
        <xdr:spPr bwMode="auto">
          <a:xfrm>
            <a:off x="1000" y="119"/>
            <a:ext cx="21" cy="24"/>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 textlink="">
        <xdr:nvSpPr>
          <xdr:cNvPr id="48166" name="Oval 1069">
            <a:extLst>
              <a:ext uri="{FF2B5EF4-FFF2-40B4-BE49-F238E27FC236}">
                <a16:creationId xmlns:a16="http://schemas.microsoft.com/office/drawing/2014/main" id="{00000000-0008-0000-0A00-000026BC0000}"/>
              </a:ext>
            </a:extLst>
          </xdr:cNvPr>
          <xdr:cNvSpPr>
            <a:spLocks noChangeArrowheads="1"/>
          </xdr:cNvSpPr>
        </xdr:nvSpPr>
        <xdr:spPr bwMode="auto">
          <a:xfrm>
            <a:off x="836" y="92"/>
            <a:ext cx="22" cy="2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166355" name="Oval 1069">
            <a:extLst>
              <a:ext uri="{FF2B5EF4-FFF2-40B4-BE49-F238E27FC236}">
                <a16:creationId xmlns:a16="http://schemas.microsoft.com/office/drawing/2014/main" id="{00000000-0008-0000-0A00-0000D3890200}"/>
              </a:ext>
            </a:extLst>
          </xdr:cNvPr>
          <xdr:cNvSpPr>
            <a:spLocks noChangeArrowheads="1"/>
          </xdr:cNvSpPr>
        </xdr:nvSpPr>
        <xdr:spPr bwMode="auto">
          <a:xfrm>
            <a:off x="853" y="121"/>
            <a:ext cx="27" cy="24"/>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166356" name="Oval 1069">
            <a:extLst>
              <a:ext uri="{FF2B5EF4-FFF2-40B4-BE49-F238E27FC236}">
                <a16:creationId xmlns:a16="http://schemas.microsoft.com/office/drawing/2014/main" id="{00000000-0008-0000-0A00-0000D4890200}"/>
              </a:ext>
            </a:extLst>
          </xdr:cNvPr>
          <xdr:cNvSpPr>
            <a:spLocks noChangeArrowheads="1"/>
          </xdr:cNvSpPr>
        </xdr:nvSpPr>
        <xdr:spPr bwMode="auto">
          <a:xfrm>
            <a:off x="693" y="117"/>
            <a:ext cx="22" cy="27"/>
          </a:xfrm>
          <a:prstGeom prst="ellipse">
            <a:avLst/>
          </a:prstGeom>
          <a:solidFill>
            <a:srgbClr val="4F81BD"/>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Nettoumlaufvermögen" textlink="">
        <xdr:nvSpPr>
          <xdr:cNvPr id="166357" name="Textfeld 11">
            <a:extLst>
              <a:ext uri="{FF2B5EF4-FFF2-40B4-BE49-F238E27FC236}">
                <a16:creationId xmlns:a16="http://schemas.microsoft.com/office/drawing/2014/main" id="{00000000-0008-0000-0A00-0000D5890200}"/>
              </a:ext>
            </a:extLst>
          </xdr:cNvPr>
          <xdr:cNvSpPr txBox="1">
            <a:spLocks noChangeArrowheads="1"/>
          </xdr:cNvSpPr>
        </xdr:nvSpPr>
        <xdr:spPr bwMode="auto">
          <a:xfrm>
            <a:off x="1125" y="92"/>
            <a:ext cx="188" cy="38"/>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Nettoumlaufvermögen</a:t>
            </a:r>
          </a:p>
          <a:p>
            <a:pPr algn="l" rtl="0">
              <a:defRPr sz="1000"/>
            </a:pPr>
            <a:endParaRPr lang="de-CH" sz="900" b="1" i="0" u="none" strike="noStrike" baseline="0">
              <a:solidFill>
                <a:srgbClr val="808080"/>
              </a:solidFill>
              <a:latin typeface="Arial Narrow"/>
            </a:endParaRPr>
          </a:p>
        </xdr:txBody>
      </xdr:sp>
      <xdr:sp macro="" textlink="">
        <xdr:nvSpPr>
          <xdr:cNvPr id="48185" name="Oval 1069">
            <a:extLst>
              <a:ext uri="{FF2B5EF4-FFF2-40B4-BE49-F238E27FC236}">
                <a16:creationId xmlns:a16="http://schemas.microsoft.com/office/drawing/2014/main" id="{00000000-0008-0000-0A00-000039BC0000}"/>
              </a:ext>
            </a:extLst>
          </xdr:cNvPr>
          <xdr:cNvSpPr>
            <a:spLocks noChangeArrowheads="1"/>
          </xdr:cNvSpPr>
        </xdr:nvSpPr>
        <xdr:spPr bwMode="auto">
          <a:xfrm>
            <a:off x="1099" y="89"/>
            <a:ext cx="17" cy="30"/>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6.</a:t>
            </a:r>
          </a:p>
        </xdr:txBody>
      </xdr:sp>
    </xdr:grpSp>
    <xdr:clientData/>
  </xdr:twoCellAnchor>
  <xdr:twoCellAnchor>
    <xdr:from>
      <xdr:col>19</xdr:col>
      <xdr:colOff>579120</xdr:colOff>
      <xdr:row>55</xdr:row>
      <xdr:rowOff>0</xdr:rowOff>
    </xdr:from>
    <xdr:to>
      <xdr:col>33</xdr:col>
      <xdr:colOff>106680</xdr:colOff>
      <xdr:row>74</xdr:row>
      <xdr:rowOff>38100</xdr:rowOff>
    </xdr:to>
    <xdr:grpSp>
      <xdr:nvGrpSpPr>
        <xdr:cNvPr id="1111276" name="Group 1057">
          <a:extLst>
            <a:ext uri="{FF2B5EF4-FFF2-40B4-BE49-F238E27FC236}">
              <a16:creationId xmlns:a16="http://schemas.microsoft.com/office/drawing/2014/main" id="{00000000-0008-0000-0A00-0000ECF41000}"/>
            </a:ext>
          </a:extLst>
        </xdr:cNvPr>
        <xdr:cNvGrpSpPr>
          <a:grpSpLocks/>
        </xdr:cNvGrpSpPr>
      </xdr:nvGrpSpPr>
      <xdr:grpSpPr bwMode="auto">
        <a:xfrm>
          <a:off x="14218920" y="9078686"/>
          <a:ext cx="15377160" cy="4196443"/>
          <a:chOff x="-3517" y="-312"/>
          <a:chExt cx="21560" cy="321"/>
        </a:xfrm>
      </xdr:grpSpPr>
      <xdr:sp macro="" textlink="">
        <xdr:nvSpPr>
          <xdr:cNvPr id="1111283" name="Line 1058">
            <a:extLst>
              <a:ext uri="{FF2B5EF4-FFF2-40B4-BE49-F238E27FC236}">
                <a16:creationId xmlns:a16="http://schemas.microsoft.com/office/drawing/2014/main" id="{00000000-0008-0000-0A00-0000F3F4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1284" name="Line 1059">
            <a:extLst>
              <a:ext uri="{FF2B5EF4-FFF2-40B4-BE49-F238E27FC236}">
                <a16:creationId xmlns:a16="http://schemas.microsoft.com/office/drawing/2014/main" id="{00000000-0008-0000-0A00-0000F4F4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1285" name="Line 1060">
            <a:extLst>
              <a:ext uri="{FF2B5EF4-FFF2-40B4-BE49-F238E27FC236}">
                <a16:creationId xmlns:a16="http://schemas.microsoft.com/office/drawing/2014/main" id="{00000000-0008-0000-0A00-0000F5F4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1286" name="Line 1061">
            <a:extLst>
              <a:ext uri="{FF2B5EF4-FFF2-40B4-BE49-F238E27FC236}">
                <a16:creationId xmlns:a16="http://schemas.microsoft.com/office/drawing/2014/main" id="{00000000-0008-0000-0A00-0000F6F4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0</xdr:colOff>
      <xdr:row>18</xdr:row>
      <xdr:rowOff>0</xdr:rowOff>
    </xdr:from>
    <xdr:to>
      <xdr:col>13</xdr:col>
      <xdr:colOff>0</xdr:colOff>
      <xdr:row>20</xdr:row>
      <xdr:rowOff>0</xdr:rowOff>
    </xdr:to>
    <xdr:sp macro="" textlink="">
      <xdr:nvSpPr>
        <xdr:cNvPr id="2" name="Textfeld 38">
          <a:extLst>
            <a:ext uri="{FF2B5EF4-FFF2-40B4-BE49-F238E27FC236}">
              <a16:creationId xmlns:a16="http://schemas.microsoft.com/office/drawing/2014/main" id="{00000000-0008-0000-0A00-000002000000}"/>
            </a:ext>
          </a:extLst>
        </xdr:cNvPr>
        <xdr:cNvSpPr txBox="1">
          <a:spLocks noChangeArrowheads="1"/>
        </xdr:cNvSpPr>
      </xdr:nvSpPr>
      <xdr:spPr bwMode="auto">
        <a:xfrm>
          <a:off x="6686550" y="1343025"/>
          <a:ext cx="5267325" cy="266700"/>
        </a:xfrm>
        <a:prstGeom prst="rect">
          <a:avLst/>
        </a:prstGeom>
        <a:noFill/>
        <a:ln w="9525">
          <a:solidFill>
            <a:srgbClr val="000000"/>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Arial"/>
              <a:cs typeface="Arial"/>
            </a:rPr>
            <a:t>Netzebenen</a:t>
          </a:r>
        </a:p>
      </xdr:txBody>
    </xdr:sp>
    <xdr:clientData/>
  </xdr:twoCellAnchor>
  <xdr:twoCellAnchor>
    <xdr:from>
      <xdr:col>0</xdr:col>
      <xdr:colOff>91440</xdr:colOff>
      <xdr:row>6</xdr:row>
      <xdr:rowOff>106680</xdr:rowOff>
    </xdr:from>
    <xdr:to>
      <xdr:col>18</xdr:col>
      <xdr:colOff>472440</xdr:colOff>
      <xdr:row>95</xdr:row>
      <xdr:rowOff>114300</xdr:rowOff>
    </xdr:to>
    <xdr:grpSp>
      <xdr:nvGrpSpPr>
        <xdr:cNvPr id="1111278" name="Group 1057">
          <a:extLst>
            <a:ext uri="{FF2B5EF4-FFF2-40B4-BE49-F238E27FC236}">
              <a16:creationId xmlns:a16="http://schemas.microsoft.com/office/drawing/2014/main" id="{00000000-0008-0000-0A00-0000EEF41000}"/>
            </a:ext>
          </a:extLst>
        </xdr:cNvPr>
        <xdr:cNvGrpSpPr>
          <a:grpSpLocks/>
        </xdr:cNvGrpSpPr>
      </xdr:nvGrpSpPr>
      <xdr:grpSpPr bwMode="auto">
        <a:xfrm>
          <a:off x="91440" y="1325880"/>
          <a:ext cx="13509171" cy="16499477"/>
          <a:chOff x="-3517" y="-312"/>
          <a:chExt cx="21560" cy="321"/>
        </a:xfrm>
      </xdr:grpSpPr>
      <xdr:sp macro="[0]!info_msgbox_AAA_Nummerangabe" textlink="">
        <xdr:nvSpPr>
          <xdr:cNvPr id="1111279" name="Line 1058">
            <a:extLst>
              <a:ext uri="{FF2B5EF4-FFF2-40B4-BE49-F238E27FC236}">
                <a16:creationId xmlns:a16="http://schemas.microsoft.com/office/drawing/2014/main" id="{00000000-0008-0000-0A00-0000EFF4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11280" name="Line 1059">
            <a:extLst>
              <a:ext uri="{FF2B5EF4-FFF2-40B4-BE49-F238E27FC236}">
                <a16:creationId xmlns:a16="http://schemas.microsoft.com/office/drawing/2014/main" id="{00000000-0008-0000-0A00-0000F0F4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11281" name="Line 1060">
            <a:extLst>
              <a:ext uri="{FF2B5EF4-FFF2-40B4-BE49-F238E27FC236}">
                <a16:creationId xmlns:a16="http://schemas.microsoft.com/office/drawing/2014/main" id="{00000000-0008-0000-0A00-0000F1F4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11282" name="Line 1061">
            <a:extLst>
              <a:ext uri="{FF2B5EF4-FFF2-40B4-BE49-F238E27FC236}">
                <a16:creationId xmlns:a16="http://schemas.microsoft.com/office/drawing/2014/main" id="{00000000-0008-0000-0A00-0000F2F4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xdr:from>
          <xdr:col>6</xdr:col>
          <xdr:colOff>0</xdr:colOff>
          <xdr:row>20</xdr:row>
          <xdr:rowOff>142875</xdr:rowOff>
        </xdr:from>
        <xdr:to>
          <xdr:col>6</xdr:col>
          <xdr:colOff>0</xdr:colOff>
          <xdr:row>20</xdr:row>
          <xdr:rowOff>142875</xdr:rowOff>
        </xdr:to>
        <xdr:sp macro="" textlink="">
          <xdr:nvSpPr>
            <xdr:cNvPr id="48448" name="Button 320" hidden="1">
              <a:extLst>
                <a:ext uri="{63B3BB69-23CF-44E3-9099-C40C66FF867C}">
                  <a14:compatExt spid="_x0000_s48448"/>
                </a:ext>
                <a:ext uri="{FF2B5EF4-FFF2-40B4-BE49-F238E27FC236}">
                  <a16:creationId xmlns:a16="http://schemas.microsoft.com/office/drawing/2014/main" id="{00000000-0008-0000-0A00-000040B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de-CH" sz="1200" b="1" i="0" u="none" strike="noStrike" baseline="30000">
                  <a:solidFill>
                    <a:srgbClr val="00008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xdr:row>
          <xdr:rowOff>142875</xdr:rowOff>
        </xdr:from>
        <xdr:to>
          <xdr:col>6</xdr:col>
          <xdr:colOff>0</xdr:colOff>
          <xdr:row>20</xdr:row>
          <xdr:rowOff>142875</xdr:rowOff>
        </xdr:to>
        <xdr:sp macro="" textlink="">
          <xdr:nvSpPr>
            <xdr:cNvPr id="48452" name="Button 324" hidden="1">
              <a:extLst>
                <a:ext uri="{63B3BB69-23CF-44E3-9099-C40C66FF867C}">
                  <a14:compatExt spid="_x0000_s48452"/>
                </a:ext>
                <a:ext uri="{FF2B5EF4-FFF2-40B4-BE49-F238E27FC236}">
                  <a16:creationId xmlns:a16="http://schemas.microsoft.com/office/drawing/2014/main" id="{00000000-0008-0000-0A00-000044B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Arial"/>
                  <a:cs typeface="Arial"/>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219075</xdr:colOff>
          <xdr:row>0</xdr:row>
          <xdr:rowOff>0</xdr:rowOff>
        </xdr:from>
        <xdr:to>
          <xdr:col>0</xdr:col>
          <xdr:colOff>219075</xdr:colOff>
          <xdr:row>0</xdr:row>
          <xdr:rowOff>0</xdr:rowOff>
        </xdr:to>
        <xdr:sp macro="" textlink="">
          <xdr:nvSpPr>
            <xdr:cNvPr id="48459" name="Button 331" hidden="1">
              <a:extLst>
                <a:ext uri="{63B3BB69-23CF-44E3-9099-C40C66FF867C}">
                  <a14:compatExt spid="_x0000_s48459"/>
                </a:ext>
                <a:ext uri="{FF2B5EF4-FFF2-40B4-BE49-F238E27FC236}">
                  <a16:creationId xmlns:a16="http://schemas.microsoft.com/office/drawing/2014/main" id="{00000000-0008-0000-0A00-00004BB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Arial"/>
                  <a:cs typeface="Arial"/>
                </a:rPr>
                <a:t>5</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6</xdr:col>
      <xdr:colOff>0</xdr:colOff>
      <xdr:row>17</xdr:row>
      <xdr:rowOff>0</xdr:rowOff>
    </xdr:from>
    <xdr:to>
      <xdr:col>13</xdr:col>
      <xdr:colOff>0</xdr:colOff>
      <xdr:row>18</xdr:row>
      <xdr:rowOff>0</xdr:rowOff>
    </xdr:to>
    <xdr:sp macro="" textlink="">
      <xdr:nvSpPr>
        <xdr:cNvPr id="2" name="Textfeld 38">
          <a:extLst>
            <a:ext uri="{FF2B5EF4-FFF2-40B4-BE49-F238E27FC236}">
              <a16:creationId xmlns:a16="http://schemas.microsoft.com/office/drawing/2014/main" id="{00000000-0008-0000-0B00-000002000000}"/>
            </a:ext>
          </a:extLst>
        </xdr:cNvPr>
        <xdr:cNvSpPr txBox="1">
          <a:spLocks noChangeArrowheads="1"/>
        </xdr:cNvSpPr>
      </xdr:nvSpPr>
      <xdr:spPr bwMode="auto">
        <a:xfrm>
          <a:off x="6686550" y="1343025"/>
          <a:ext cx="5267325" cy="266700"/>
        </a:xfrm>
        <a:prstGeom prst="rect">
          <a:avLst/>
        </a:prstGeom>
        <a:noFill/>
        <a:ln w="9525">
          <a:solidFill>
            <a:srgbClr val="000000"/>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Arial"/>
              <a:cs typeface="Arial"/>
            </a:rPr>
            <a:t>Netzebenen</a:t>
          </a:r>
        </a:p>
      </xdr:txBody>
    </xdr:sp>
    <xdr:clientData/>
  </xdr:twoCellAnchor>
  <xdr:twoCellAnchor>
    <xdr:from>
      <xdr:col>0</xdr:col>
      <xdr:colOff>99060</xdr:colOff>
      <xdr:row>7</xdr:row>
      <xdr:rowOff>0</xdr:rowOff>
    </xdr:from>
    <xdr:to>
      <xdr:col>18</xdr:col>
      <xdr:colOff>266700</xdr:colOff>
      <xdr:row>93</xdr:row>
      <xdr:rowOff>106680</xdr:rowOff>
    </xdr:to>
    <xdr:grpSp>
      <xdr:nvGrpSpPr>
        <xdr:cNvPr id="1105318" name="Group 1057">
          <a:extLst>
            <a:ext uri="{FF2B5EF4-FFF2-40B4-BE49-F238E27FC236}">
              <a16:creationId xmlns:a16="http://schemas.microsoft.com/office/drawing/2014/main" id="{00000000-0008-0000-0B00-0000A6DD1000}"/>
            </a:ext>
          </a:extLst>
        </xdr:cNvPr>
        <xdr:cNvGrpSpPr>
          <a:grpSpLocks/>
        </xdr:cNvGrpSpPr>
      </xdr:nvGrpSpPr>
      <xdr:grpSpPr bwMode="auto">
        <a:xfrm>
          <a:off x="99060" y="1240971"/>
          <a:ext cx="20915811" cy="15586166"/>
          <a:chOff x="-3517" y="-312"/>
          <a:chExt cx="21560" cy="321"/>
        </a:xfrm>
      </xdr:grpSpPr>
      <xdr:sp macro="[0]!info_msgbox_AAA_Nummerangabe" textlink="">
        <xdr:nvSpPr>
          <xdr:cNvPr id="1105351" name="Line 1058">
            <a:extLst>
              <a:ext uri="{FF2B5EF4-FFF2-40B4-BE49-F238E27FC236}">
                <a16:creationId xmlns:a16="http://schemas.microsoft.com/office/drawing/2014/main" id="{00000000-0008-0000-0B00-0000C7DD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05352" name="Line 1059">
            <a:extLst>
              <a:ext uri="{FF2B5EF4-FFF2-40B4-BE49-F238E27FC236}">
                <a16:creationId xmlns:a16="http://schemas.microsoft.com/office/drawing/2014/main" id="{00000000-0008-0000-0B00-0000C8DD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05353" name="Line 1060">
            <a:extLst>
              <a:ext uri="{FF2B5EF4-FFF2-40B4-BE49-F238E27FC236}">
                <a16:creationId xmlns:a16="http://schemas.microsoft.com/office/drawing/2014/main" id="{00000000-0008-0000-0B00-0000C9DD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05354" name="Line 1061">
            <a:extLst>
              <a:ext uri="{FF2B5EF4-FFF2-40B4-BE49-F238E27FC236}">
                <a16:creationId xmlns:a16="http://schemas.microsoft.com/office/drawing/2014/main" id="{00000000-0008-0000-0B00-0000CADD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2</xdr:col>
      <xdr:colOff>2232660</xdr:colOff>
      <xdr:row>0</xdr:row>
      <xdr:rowOff>7620</xdr:rowOff>
    </xdr:from>
    <xdr:to>
      <xdr:col>6</xdr:col>
      <xdr:colOff>53340</xdr:colOff>
      <xdr:row>3</xdr:row>
      <xdr:rowOff>205740</xdr:rowOff>
    </xdr:to>
    <xdr:grpSp>
      <xdr:nvGrpSpPr>
        <xdr:cNvPr id="1105319" name="Gruppieren 65">
          <a:extLst>
            <a:ext uri="{FF2B5EF4-FFF2-40B4-BE49-F238E27FC236}">
              <a16:creationId xmlns:a16="http://schemas.microsoft.com/office/drawing/2014/main" id="{00000000-0008-0000-0B00-0000A7DD1000}"/>
            </a:ext>
          </a:extLst>
        </xdr:cNvPr>
        <xdr:cNvGrpSpPr>
          <a:grpSpLocks/>
        </xdr:cNvGrpSpPr>
      </xdr:nvGrpSpPr>
      <xdr:grpSpPr bwMode="auto">
        <a:xfrm>
          <a:off x="3190603" y="7620"/>
          <a:ext cx="5919651" cy="633549"/>
          <a:chOff x="2686051" y="57151"/>
          <a:chExt cx="5543549" cy="533400"/>
        </a:xfrm>
      </xdr:grpSpPr>
      <xdr:sp macro="[0]!goto_Allgemeine_Angaben" textlink="">
        <xdr:nvSpPr>
          <xdr:cNvPr id="10" name="Richtungspfeil 9">
            <a:extLst>
              <a:ext uri="{FF2B5EF4-FFF2-40B4-BE49-F238E27FC236}">
                <a16:creationId xmlns:a16="http://schemas.microsoft.com/office/drawing/2014/main" id="{00000000-0008-0000-0B00-00000A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5337" name="Gruppieren 64">
            <a:extLst>
              <a:ext uri="{FF2B5EF4-FFF2-40B4-BE49-F238E27FC236}">
                <a16:creationId xmlns:a16="http://schemas.microsoft.com/office/drawing/2014/main" id="{00000000-0008-0000-0B00-0000B9DD1000}"/>
              </a:ext>
            </a:extLst>
          </xdr:cNvPr>
          <xdr:cNvGrpSpPr>
            <a:grpSpLocks/>
          </xdr:cNvGrpSpPr>
        </xdr:nvGrpSpPr>
        <xdr:grpSpPr bwMode="auto">
          <a:xfrm>
            <a:off x="2742618" y="128802"/>
            <a:ext cx="839075" cy="390099"/>
            <a:chOff x="1965" y="451484"/>
            <a:chExt cx="864800" cy="601979"/>
          </a:xfrm>
        </xdr:grpSpPr>
        <xdr:sp macro="[0]!goto_Allgemeine_Angaben" textlink="">
          <xdr:nvSpPr>
            <xdr:cNvPr id="23" name="Abgerundetes Rechteck 22">
              <a:extLst>
                <a:ext uri="{FF2B5EF4-FFF2-40B4-BE49-F238E27FC236}">
                  <a16:creationId xmlns:a16="http://schemas.microsoft.com/office/drawing/2014/main" id="{00000000-0008-0000-0B00-000017000000}"/>
                </a:ext>
              </a:extLst>
            </xdr:cNvPr>
            <xdr:cNvSpPr/>
          </xdr:nvSpPr>
          <xdr:spPr>
            <a:xfrm>
              <a:off x="2642" y="450003"/>
              <a:ext cx="840439" cy="60493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4" name="Abgerundetes Rechteck 4">
              <a:extLst>
                <a:ext uri="{FF2B5EF4-FFF2-40B4-BE49-F238E27FC236}">
                  <a16:creationId xmlns:a16="http://schemas.microsoft.com/office/drawing/2014/main" id="{00000000-0008-0000-0B00-000018000000}"/>
                </a:ext>
              </a:extLst>
            </xdr:cNvPr>
            <xdr:cNvSpPr/>
          </xdr:nvSpPr>
          <xdr:spPr>
            <a:xfrm>
              <a:off x="32131" y="459920"/>
              <a:ext cx="833066" cy="585104"/>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12" name="Abgerundetes Rechteck 11">
            <a:extLst>
              <a:ext uri="{FF2B5EF4-FFF2-40B4-BE49-F238E27FC236}">
                <a16:creationId xmlns:a16="http://schemas.microsoft.com/office/drawing/2014/main" id="{00000000-0008-0000-0B00-00000C000000}"/>
              </a:ext>
            </a:extLst>
          </xdr:cNvPr>
          <xdr:cNvSpPr/>
        </xdr:nvSpPr>
        <xdr:spPr bwMode="auto">
          <a:xfrm>
            <a:off x="3615937" y="127843"/>
            <a:ext cx="829744"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3" name="Abgerundetes Rechteck 6">
            <a:extLst>
              <a:ext uri="{FF2B5EF4-FFF2-40B4-BE49-F238E27FC236}">
                <a16:creationId xmlns:a16="http://schemas.microsoft.com/office/drawing/2014/main" id="{00000000-0008-0000-0B00-00000D000000}"/>
              </a:ext>
            </a:extLst>
          </xdr:cNvPr>
          <xdr:cNvSpPr/>
        </xdr:nvSpPr>
        <xdr:spPr bwMode="auto">
          <a:xfrm>
            <a:off x="3651701" y="153549"/>
            <a:ext cx="765367" cy="34060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5340" name="Gruppieren 66">
            <a:extLst>
              <a:ext uri="{FF2B5EF4-FFF2-40B4-BE49-F238E27FC236}">
                <a16:creationId xmlns:a16="http://schemas.microsoft.com/office/drawing/2014/main" id="{00000000-0008-0000-0B00-0000BCDD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21" name="Abgerundetes Rechteck 20">
              <a:extLst>
                <a:ext uri="{FF2B5EF4-FFF2-40B4-BE49-F238E27FC236}">
                  <a16:creationId xmlns:a16="http://schemas.microsoft.com/office/drawing/2014/main" id="{00000000-0008-0000-0B00-000015000000}"/>
                </a:ext>
              </a:extLst>
            </xdr:cNvPr>
            <xdr:cNvSpPr/>
          </xdr:nvSpPr>
          <xdr:spPr>
            <a:xfrm>
              <a:off x="1810524" y="430145"/>
              <a:ext cx="866748" cy="645653"/>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2" name="Abgerundetes Rechteck 8">
              <a:extLst>
                <a:ext uri="{FF2B5EF4-FFF2-40B4-BE49-F238E27FC236}">
                  <a16:creationId xmlns:a16="http://schemas.microsoft.com/office/drawing/2014/main" id="{00000000-0008-0000-0B00-000016000000}"/>
                </a:ext>
              </a:extLst>
            </xdr:cNvPr>
            <xdr:cNvSpPr/>
          </xdr:nvSpPr>
          <xdr:spPr>
            <a:xfrm>
              <a:off x="1817870" y="471139"/>
              <a:ext cx="844712" cy="584162"/>
            </a:xfrm>
            <a:prstGeom prst="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5341" name="Gruppieren 67">
            <a:extLst>
              <a:ext uri="{FF2B5EF4-FFF2-40B4-BE49-F238E27FC236}">
                <a16:creationId xmlns:a16="http://schemas.microsoft.com/office/drawing/2014/main" id="{00000000-0008-0000-0B00-0000BDDD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19" name="Abgerundetes Rechteck 18">
              <a:extLst>
                <a:ext uri="{FF2B5EF4-FFF2-40B4-BE49-F238E27FC236}">
                  <a16:creationId xmlns:a16="http://schemas.microsoft.com/office/drawing/2014/main" id="{00000000-0008-0000-0B00-000013000000}"/>
                </a:ext>
              </a:extLst>
            </xdr:cNvPr>
            <xdr:cNvSpPr/>
          </xdr:nvSpPr>
          <xdr:spPr>
            <a:xfrm>
              <a:off x="2736035" y="430145"/>
              <a:ext cx="852058" cy="64565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0" name="Abgerundetes Rechteck 10">
              <a:extLst>
                <a:ext uri="{FF2B5EF4-FFF2-40B4-BE49-F238E27FC236}">
                  <a16:creationId xmlns:a16="http://schemas.microsoft.com/office/drawing/2014/main" id="{00000000-0008-0000-0B00-000014000000}"/>
                </a:ext>
              </a:extLst>
            </xdr:cNvPr>
            <xdr:cNvSpPr/>
          </xdr:nvSpPr>
          <xdr:spPr>
            <a:xfrm>
              <a:off x="2743380" y="471139"/>
              <a:ext cx="785950" cy="584162"/>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16" name="Abgerundetes Rechteck 15">
            <a:extLst>
              <a:ext uri="{FF2B5EF4-FFF2-40B4-BE49-F238E27FC236}">
                <a16:creationId xmlns:a16="http://schemas.microsoft.com/office/drawing/2014/main" id="{00000000-0008-0000-0B00-000010000000}"/>
              </a:ext>
            </a:extLst>
          </xdr:cNvPr>
          <xdr:cNvSpPr/>
        </xdr:nvSpPr>
        <xdr:spPr bwMode="auto">
          <a:xfrm>
            <a:off x="6283993" y="127843"/>
            <a:ext cx="822591"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3" name="Abgerundetes Rechteck 12">
            <a:extLst>
              <a:ext uri="{FF2B5EF4-FFF2-40B4-BE49-F238E27FC236}">
                <a16:creationId xmlns:a16="http://schemas.microsoft.com/office/drawing/2014/main" id="{00000000-0008-0000-0B00-000003000000}"/>
              </a:ext>
            </a:extLst>
          </xdr:cNvPr>
          <xdr:cNvSpPr/>
        </xdr:nvSpPr>
        <xdr:spPr bwMode="auto">
          <a:xfrm>
            <a:off x="6283993" y="153549"/>
            <a:ext cx="793979" cy="340605"/>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4" name="Abgerundetes Rechteck 17">
            <a:extLst>
              <a:ext uri="{FF2B5EF4-FFF2-40B4-BE49-F238E27FC236}">
                <a16:creationId xmlns:a16="http://schemas.microsoft.com/office/drawing/2014/main" id="{00000000-0008-0000-0B00-000004000000}"/>
              </a:ext>
            </a:extLst>
          </xdr:cNvPr>
          <xdr:cNvSpPr/>
        </xdr:nvSpPr>
        <xdr:spPr bwMode="auto">
          <a:xfrm>
            <a:off x="7149502" y="127843"/>
            <a:ext cx="829744"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60960</xdr:rowOff>
    </xdr:from>
    <xdr:to>
      <xdr:col>0</xdr:col>
      <xdr:colOff>342900</xdr:colOff>
      <xdr:row>2</xdr:row>
      <xdr:rowOff>38100</xdr:rowOff>
    </xdr:to>
    <xdr:pic>
      <xdr:nvPicPr>
        <xdr:cNvPr id="1105320" name="Picture 13560" descr="ElCom_d_hoch">
          <a:extLst>
            <a:ext uri="{FF2B5EF4-FFF2-40B4-BE49-F238E27FC236}">
              <a16:creationId xmlns:a16="http://schemas.microsoft.com/office/drawing/2014/main" id="{00000000-0008-0000-0B00-0000A8DD1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8593" b="50618"/>
        <a:stretch>
          <a:fillRect/>
        </a:stretch>
      </xdr:blipFill>
      <xdr:spPr bwMode="auto">
        <a:xfrm>
          <a:off x="38100" y="6096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30480</xdr:colOff>
      <xdr:row>4</xdr:row>
      <xdr:rowOff>0</xdr:rowOff>
    </xdr:from>
    <xdr:to>
      <xdr:col>11</xdr:col>
      <xdr:colOff>266700</xdr:colOff>
      <xdr:row>6</xdr:row>
      <xdr:rowOff>68580</xdr:rowOff>
    </xdr:to>
    <xdr:grpSp>
      <xdr:nvGrpSpPr>
        <xdr:cNvPr id="1105321" name="Group 7758">
          <a:extLst>
            <a:ext uri="{FF2B5EF4-FFF2-40B4-BE49-F238E27FC236}">
              <a16:creationId xmlns:a16="http://schemas.microsoft.com/office/drawing/2014/main" id="{00000000-0008-0000-0B00-0000A9DD1000}"/>
            </a:ext>
          </a:extLst>
        </xdr:cNvPr>
        <xdr:cNvGrpSpPr>
          <a:grpSpLocks/>
        </xdr:cNvGrpSpPr>
      </xdr:nvGrpSpPr>
      <xdr:grpSpPr bwMode="auto">
        <a:xfrm>
          <a:off x="7160623" y="707571"/>
          <a:ext cx="6081848" cy="460466"/>
          <a:chOff x="683" y="92"/>
          <a:chExt cx="687" cy="58"/>
        </a:xfrm>
      </xdr:grpSpPr>
      <xdr:sp macro="[0]!goto_Kommentare" textlink="">
        <xdr:nvSpPr>
          <xdr:cNvPr id="30395" name="Textfeld 11">
            <a:extLst>
              <a:ext uri="{FF2B5EF4-FFF2-40B4-BE49-F238E27FC236}">
                <a16:creationId xmlns:a16="http://schemas.microsoft.com/office/drawing/2014/main" id="{00000000-0008-0000-0B00-0000BB760000}"/>
              </a:ext>
            </a:extLst>
          </xdr:cNvPr>
          <xdr:cNvSpPr txBox="1">
            <a:spLocks noChangeArrowheads="1"/>
          </xdr:cNvSpPr>
        </xdr:nvSpPr>
        <xdr:spPr bwMode="auto">
          <a:xfrm>
            <a:off x="1023" y="92"/>
            <a:ext cx="157" cy="39"/>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Kommentare</a:t>
            </a:r>
          </a:p>
          <a:p>
            <a:pPr algn="l" rtl="0">
              <a:defRPr sz="1000"/>
            </a:pPr>
            <a:endParaRPr lang="de-CH" sz="900" b="1" i="0" u="none" strike="noStrike" baseline="0">
              <a:solidFill>
                <a:srgbClr val="808080"/>
              </a:solidFill>
              <a:latin typeface="Arial Narrow"/>
            </a:endParaRPr>
          </a:p>
        </xdr:txBody>
      </xdr:sp>
      <xdr:sp macro="[0]!goto_Aufwandsübersicht" textlink="">
        <xdr:nvSpPr>
          <xdr:cNvPr id="14" name="Textfeld 13">
            <a:extLst>
              <a:ext uri="{FF2B5EF4-FFF2-40B4-BE49-F238E27FC236}">
                <a16:creationId xmlns:a16="http://schemas.microsoft.com/office/drawing/2014/main" id="{00000000-0008-0000-0B00-00000E000000}"/>
              </a:ext>
            </a:extLst>
          </xdr:cNvPr>
          <xdr:cNvSpPr txBox="1"/>
        </xdr:nvSpPr>
        <xdr:spPr bwMode="auto">
          <a:xfrm>
            <a:off x="874" y="94"/>
            <a:ext cx="163" cy="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Kostenrechnung</a:t>
            </a:r>
          </a:p>
        </xdr:txBody>
      </xdr:sp>
      <xdr:sp macro="[0]!goto_Aufwandsübersicht" textlink="">
        <xdr:nvSpPr>
          <xdr:cNvPr id="161323" name="Textfeld 14">
            <a:extLst>
              <a:ext uri="{FF2B5EF4-FFF2-40B4-BE49-F238E27FC236}">
                <a16:creationId xmlns:a16="http://schemas.microsoft.com/office/drawing/2014/main" id="{00000000-0008-0000-0B00-00002B760200}"/>
              </a:ext>
            </a:extLst>
          </xdr:cNvPr>
          <xdr:cNvSpPr txBox="1">
            <a:spLocks noChangeArrowheads="1"/>
          </xdr:cNvSpPr>
        </xdr:nvSpPr>
        <xdr:spPr bwMode="auto">
          <a:xfrm>
            <a:off x="891" y="122"/>
            <a:ext cx="207" cy="28"/>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Aufwandsübersicht</a:t>
            </a:r>
          </a:p>
        </xdr:txBody>
      </xdr:sp>
      <xdr:sp macro="[0]!goto_Allgemeine_Angaben" textlink="">
        <xdr:nvSpPr>
          <xdr:cNvPr id="17" name="Textfeld 16">
            <a:extLst>
              <a:ext uri="{FF2B5EF4-FFF2-40B4-BE49-F238E27FC236}">
                <a16:creationId xmlns:a16="http://schemas.microsoft.com/office/drawing/2014/main" id="{00000000-0008-0000-0B00-000011000000}"/>
              </a:ext>
            </a:extLst>
          </xdr:cNvPr>
          <xdr:cNvSpPr txBox="1"/>
        </xdr:nvSpPr>
        <xdr:spPr bwMode="auto">
          <a:xfrm>
            <a:off x="708" y="94"/>
            <a:ext cx="160" cy="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Allgemeine Angaben</a:t>
            </a:r>
          </a:p>
        </xdr:txBody>
      </xdr:sp>
      <xdr:sp macro="[0]!goto_PüS" textlink="">
        <xdr:nvSpPr>
          <xdr:cNvPr id="161325" name="Textfeld 17">
            <a:extLst>
              <a:ext uri="{FF2B5EF4-FFF2-40B4-BE49-F238E27FC236}">
                <a16:creationId xmlns:a16="http://schemas.microsoft.com/office/drawing/2014/main" id="{00000000-0008-0000-0B00-00002D760200}"/>
              </a:ext>
            </a:extLst>
          </xdr:cNvPr>
          <xdr:cNvSpPr txBox="1">
            <a:spLocks noChangeArrowheads="1"/>
          </xdr:cNvSpPr>
        </xdr:nvSpPr>
        <xdr:spPr bwMode="auto">
          <a:xfrm>
            <a:off x="725" y="122"/>
            <a:ext cx="197" cy="28"/>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Deckungsdiff. Netz</a:t>
            </a:r>
          </a:p>
        </xdr:txBody>
      </xdr:sp>
      <xdr:sp macro="" textlink="">
        <xdr:nvSpPr>
          <xdr:cNvPr id="161326" name="Oval 1069">
            <a:extLst>
              <a:ext uri="{FF2B5EF4-FFF2-40B4-BE49-F238E27FC236}">
                <a16:creationId xmlns:a16="http://schemas.microsoft.com/office/drawing/2014/main" id="{00000000-0008-0000-0B00-00002E760200}"/>
              </a:ext>
            </a:extLst>
          </xdr:cNvPr>
          <xdr:cNvSpPr>
            <a:spLocks noChangeArrowheads="1"/>
          </xdr:cNvSpPr>
        </xdr:nvSpPr>
        <xdr:spPr bwMode="auto">
          <a:xfrm>
            <a:off x="683" y="94"/>
            <a:ext cx="22" cy="23"/>
          </a:xfrm>
          <a:prstGeom prst="ellipse">
            <a:avLst/>
          </a:prstGeom>
          <a:solidFill>
            <a:srgbClr val="C0C0C0"/>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1105328" name="Oval 1069">
            <a:extLst>
              <a:ext uri="{FF2B5EF4-FFF2-40B4-BE49-F238E27FC236}">
                <a16:creationId xmlns:a16="http://schemas.microsoft.com/office/drawing/2014/main" id="{00000000-0008-0000-0B00-0000B0DD1000}"/>
              </a:ext>
            </a:extLst>
          </xdr:cNvPr>
          <xdr:cNvSpPr>
            <a:spLocks noChangeArrowheads="1"/>
          </xdr:cNvSpPr>
        </xdr:nvSpPr>
        <xdr:spPr bwMode="auto">
          <a:xfrm>
            <a:off x="1001" y="94"/>
            <a:ext cx="19" cy="22"/>
          </a:xfrm>
          <a:prstGeom prst="ellipse">
            <a:avLst/>
          </a:prstGeom>
          <a:solidFill>
            <a:srgbClr val="BFBFBF"/>
          </a:solidFill>
          <a:ln>
            <a:noFill/>
          </a:ln>
          <a:effectLst>
            <a:outerShdw dist="38100" dir="2700000" algn="tl" rotWithShape="0">
              <a:srgbClr val="000000">
                <a:alpha val="39998"/>
              </a:srgbClr>
            </a:outerShdw>
          </a:effectLst>
          <a:extLst>
            <a:ext uri="{91240B29-F687-4F45-9708-019B960494DF}">
              <a14:hiddenLine xmlns:a14="http://schemas.microsoft.com/office/drawing/2010/main" w="9525">
                <a:solidFill>
                  <a:srgbClr val="000000"/>
                </a:solidFill>
                <a:round/>
                <a:headEnd/>
                <a:tailEnd/>
              </a14:hiddenLine>
            </a:ext>
          </a:extLst>
        </xdr:spPr>
      </xdr:sp>
      <xdr:sp macro="[0]!goto_Kostenstellenrechnung" textlink="">
        <xdr:nvSpPr>
          <xdr:cNvPr id="161328" name="Textfeld 36">
            <a:extLst>
              <a:ext uri="{FF2B5EF4-FFF2-40B4-BE49-F238E27FC236}">
                <a16:creationId xmlns:a16="http://schemas.microsoft.com/office/drawing/2014/main" id="{00000000-0008-0000-0B00-000030760200}"/>
              </a:ext>
            </a:extLst>
          </xdr:cNvPr>
          <xdr:cNvSpPr txBox="1">
            <a:spLocks noChangeArrowheads="1"/>
          </xdr:cNvSpPr>
        </xdr:nvSpPr>
        <xdr:spPr bwMode="auto">
          <a:xfrm>
            <a:off x="1044" y="119"/>
            <a:ext cx="269" cy="30"/>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Kostenstellenrechnung</a:t>
            </a:r>
          </a:p>
        </xdr:txBody>
      </xdr:sp>
      <xdr:sp macro="" textlink="">
        <xdr:nvSpPr>
          <xdr:cNvPr id="161329" name="Oval 1069">
            <a:extLst>
              <a:ext uri="{FF2B5EF4-FFF2-40B4-BE49-F238E27FC236}">
                <a16:creationId xmlns:a16="http://schemas.microsoft.com/office/drawing/2014/main" id="{00000000-0008-0000-0B00-000031760200}"/>
              </a:ext>
            </a:extLst>
          </xdr:cNvPr>
          <xdr:cNvSpPr>
            <a:spLocks noChangeArrowheads="1"/>
          </xdr:cNvSpPr>
        </xdr:nvSpPr>
        <xdr:spPr bwMode="auto">
          <a:xfrm>
            <a:off x="1019" y="122"/>
            <a:ext cx="19" cy="25"/>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 textlink="">
        <xdr:nvSpPr>
          <xdr:cNvPr id="161330" name="Oval 1069">
            <a:extLst>
              <a:ext uri="{FF2B5EF4-FFF2-40B4-BE49-F238E27FC236}">
                <a16:creationId xmlns:a16="http://schemas.microsoft.com/office/drawing/2014/main" id="{00000000-0008-0000-0B00-000032760200}"/>
              </a:ext>
            </a:extLst>
          </xdr:cNvPr>
          <xdr:cNvSpPr>
            <a:spLocks noChangeArrowheads="1"/>
          </xdr:cNvSpPr>
        </xdr:nvSpPr>
        <xdr:spPr bwMode="auto">
          <a:xfrm>
            <a:off x="841" y="94"/>
            <a:ext cx="27" cy="22"/>
          </a:xfrm>
          <a:prstGeom prst="ellipse">
            <a:avLst/>
          </a:prstGeom>
          <a:solidFill>
            <a:srgbClr val="4F81BD"/>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161331" name="Oval 1069">
            <a:extLst>
              <a:ext uri="{FF2B5EF4-FFF2-40B4-BE49-F238E27FC236}">
                <a16:creationId xmlns:a16="http://schemas.microsoft.com/office/drawing/2014/main" id="{00000000-0008-0000-0B00-000033760200}"/>
              </a:ext>
            </a:extLst>
          </xdr:cNvPr>
          <xdr:cNvSpPr>
            <a:spLocks noChangeArrowheads="1"/>
          </xdr:cNvSpPr>
        </xdr:nvSpPr>
        <xdr:spPr bwMode="auto">
          <a:xfrm>
            <a:off x="861" y="122"/>
            <a:ext cx="21" cy="25"/>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161332" name="Oval 1069">
            <a:extLst>
              <a:ext uri="{FF2B5EF4-FFF2-40B4-BE49-F238E27FC236}">
                <a16:creationId xmlns:a16="http://schemas.microsoft.com/office/drawing/2014/main" id="{00000000-0008-0000-0B00-000034760200}"/>
              </a:ext>
            </a:extLst>
          </xdr:cNvPr>
          <xdr:cNvSpPr>
            <a:spLocks noChangeArrowheads="1"/>
          </xdr:cNvSpPr>
        </xdr:nvSpPr>
        <xdr:spPr bwMode="auto">
          <a:xfrm>
            <a:off x="701" y="122"/>
            <a:ext cx="18" cy="25"/>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Nettoumlaufvermögen" textlink="">
        <xdr:nvSpPr>
          <xdr:cNvPr id="161333" name="Textfeld 11">
            <a:extLst>
              <a:ext uri="{FF2B5EF4-FFF2-40B4-BE49-F238E27FC236}">
                <a16:creationId xmlns:a16="http://schemas.microsoft.com/office/drawing/2014/main" id="{00000000-0008-0000-0B00-000035760200}"/>
              </a:ext>
            </a:extLst>
          </xdr:cNvPr>
          <xdr:cNvSpPr txBox="1">
            <a:spLocks noChangeArrowheads="1"/>
          </xdr:cNvSpPr>
        </xdr:nvSpPr>
        <xdr:spPr bwMode="auto">
          <a:xfrm>
            <a:off x="1155" y="92"/>
            <a:ext cx="215" cy="39"/>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Nettoumlaufvermögen</a:t>
            </a:r>
          </a:p>
          <a:p>
            <a:pPr algn="l" rtl="0">
              <a:defRPr sz="1000"/>
            </a:pPr>
            <a:endParaRPr lang="de-CH" sz="900" b="1" i="0" u="none" strike="noStrike" baseline="0">
              <a:solidFill>
                <a:srgbClr val="808080"/>
              </a:solidFill>
              <a:latin typeface="Arial Narrow"/>
            </a:endParaRPr>
          </a:p>
        </xdr:txBody>
      </xdr:sp>
      <xdr:sp macro="" textlink="">
        <xdr:nvSpPr>
          <xdr:cNvPr id="30410" name="Oval 1069">
            <a:extLst>
              <a:ext uri="{FF2B5EF4-FFF2-40B4-BE49-F238E27FC236}">
                <a16:creationId xmlns:a16="http://schemas.microsoft.com/office/drawing/2014/main" id="{00000000-0008-0000-0B00-0000CA760000}"/>
              </a:ext>
            </a:extLst>
          </xdr:cNvPr>
          <xdr:cNvSpPr>
            <a:spLocks noChangeArrowheads="1"/>
          </xdr:cNvSpPr>
        </xdr:nvSpPr>
        <xdr:spPr bwMode="auto">
          <a:xfrm>
            <a:off x="1123" y="93"/>
            <a:ext cx="17" cy="22"/>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6.</a:t>
            </a:r>
          </a:p>
        </xdr:txBody>
      </xdr:sp>
    </xdr:grpSp>
    <xdr:clientData/>
  </xdr:twoCellAnchor>
  <mc:AlternateContent xmlns:mc="http://schemas.openxmlformats.org/markup-compatibility/2006">
    <mc:Choice xmlns:a14="http://schemas.microsoft.com/office/drawing/2010/main" Requires="a14">
      <xdr:twoCellAnchor>
        <xdr:from>
          <xdr:col>17</xdr:col>
          <xdr:colOff>381000</xdr:colOff>
          <xdr:row>17</xdr:row>
          <xdr:rowOff>38100</xdr:rowOff>
        </xdr:from>
        <xdr:to>
          <xdr:col>17</xdr:col>
          <xdr:colOff>381000</xdr:colOff>
          <xdr:row>17</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B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xdr:row>
          <xdr:rowOff>333375</xdr:rowOff>
        </xdr:from>
        <xdr:to>
          <xdr:col>6</xdr:col>
          <xdr:colOff>0</xdr:colOff>
          <xdr:row>18</xdr:row>
          <xdr:rowOff>333375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B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de-CH" sz="1200" b="1" i="0" u="none" strike="noStrike" baseline="30000">
                  <a:solidFill>
                    <a:srgbClr val="00008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xdr:row>
          <xdr:rowOff>333375</xdr:rowOff>
        </xdr:from>
        <xdr:to>
          <xdr:col>6</xdr:col>
          <xdr:colOff>0</xdr:colOff>
          <xdr:row>18</xdr:row>
          <xdr:rowOff>333375</xdr:rowOff>
        </xdr:to>
        <xdr:sp macro="" textlink="">
          <xdr:nvSpPr>
            <xdr:cNvPr id="30414" name="Button 1742" hidden="1">
              <a:extLst>
                <a:ext uri="{63B3BB69-23CF-44E3-9099-C40C66FF867C}">
                  <a14:compatExt spid="_x0000_s30414"/>
                </a:ext>
                <a:ext uri="{FF2B5EF4-FFF2-40B4-BE49-F238E27FC236}">
                  <a16:creationId xmlns:a16="http://schemas.microsoft.com/office/drawing/2014/main" id="{00000000-0008-0000-0B00-0000CE7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Arial"/>
                  <a:cs typeface="Arial"/>
                </a:rPr>
                <a:t>3</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absolute">
    <xdr:from>
      <xdr:col>0</xdr:col>
      <xdr:colOff>68580</xdr:colOff>
      <xdr:row>10</xdr:row>
      <xdr:rowOff>91440</xdr:rowOff>
    </xdr:from>
    <xdr:to>
      <xdr:col>10</xdr:col>
      <xdr:colOff>76200</xdr:colOff>
      <xdr:row>94</xdr:row>
      <xdr:rowOff>121920</xdr:rowOff>
    </xdr:to>
    <xdr:grpSp>
      <xdr:nvGrpSpPr>
        <xdr:cNvPr id="1093478" name="Group 1057">
          <a:extLst>
            <a:ext uri="{FF2B5EF4-FFF2-40B4-BE49-F238E27FC236}">
              <a16:creationId xmlns:a16="http://schemas.microsoft.com/office/drawing/2014/main" id="{00000000-0008-0000-0C00-000066AF1000}"/>
            </a:ext>
          </a:extLst>
        </xdr:cNvPr>
        <xdr:cNvGrpSpPr>
          <a:grpSpLocks/>
        </xdr:cNvGrpSpPr>
      </xdr:nvGrpSpPr>
      <xdr:grpSpPr bwMode="auto">
        <a:xfrm>
          <a:off x="68580" y="1328569"/>
          <a:ext cx="18044608" cy="13549257"/>
          <a:chOff x="-3517" y="-312"/>
          <a:chExt cx="21560" cy="321"/>
        </a:xfrm>
      </xdr:grpSpPr>
      <xdr:sp macro="" textlink="">
        <xdr:nvSpPr>
          <xdr:cNvPr id="1093511" name="Line 1058">
            <a:extLst>
              <a:ext uri="{FF2B5EF4-FFF2-40B4-BE49-F238E27FC236}">
                <a16:creationId xmlns:a16="http://schemas.microsoft.com/office/drawing/2014/main" id="{00000000-0008-0000-0C00-000087AF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3512" name="Line 1059">
            <a:extLst>
              <a:ext uri="{FF2B5EF4-FFF2-40B4-BE49-F238E27FC236}">
                <a16:creationId xmlns:a16="http://schemas.microsoft.com/office/drawing/2014/main" id="{00000000-0008-0000-0C00-000088AF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3513" name="Line 1060">
            <a:extLst>
              <a:ext uri="{FF2B5EF4-FFF2-40B4-BE49-F238E27FC236}">
                <a16:creationId xmlns:a16="http://schemas.microsoft.com/office/drawing/2014/main" id="{00000000-0008-0000-0C00-000089AF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3514" name="Line 1061">
            <a:extLst>
              <a:ext uri="{FF2B5EF4-FFF2-40B4-BE49-F238E27FC236}">
                <a16:creationId xmlns:a16="http://schemas.microsoft.com/office/drawing/2014/main" id="{00000000-0008-0000-0C00-00008AAF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0</xdr:col>
      <xdr:colOff>38100</xdr:colOff>
      <xdr:row>0</xdr:row>
      <xdr:rowOff>60960</xdr:rowOff>
    </xdr:from>
    <xdr:to>
      <xdr:col>0</xdr:col>
      <xdr:colOff>342900</xdr:colOff>
      <xdr:row>2</xdr:row>
      <xdr:rowOff>38100</xdr:rowOff>
    </xdr:to>
    <xdr:pic>
      <xdr:nvPicPr>
        <xdr:cNvPr id="1093479" name="Picture 13560" descr="ElCom_d_hoch">
          <a:extLst>
            <a:ext uri="{FF2B5EF4-FFF2-40B4-BE49-F238E27FC236}">
              <a16:creationId xmlns:a16="http://schemas.microsoft.com/office/drawing/2014/main" id="{00000000-0008-0000-0C00-000067AF1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8593" b="50618"/>
        <a:stretch>
          <a:fillRect/>
        </a:stretch>
      </xdr:blipFill>
      <xdr:spPr bwMode="auto">
        <a:xfrm>
          <a:off x="38100" y="6096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2766060</xdr:colOff>
      <xdr:row>0</xdr:row>
      <xdr:rowOff>7620</xdr:rowOff>
    </xdr:from>
    <xdr:to>
      <xdr:col>3</xdr:col>
      <xdr:colOff>952500</xdr:colOff>
      <xdr:row>3</xdr:row>
      <xdr:rowOff>205740</xdr:rowOff>
    </xdr:to>
    <xdr:grpSp>
      <xdr:nvGrpSpPr>
        <xdr:cNvPr id="1093480" name="Gruppieren 65">
          <a:extLst>
            <a:ext uri="{FF2B5EF4-FFF2-40B4-BE49-F238E27FC236}">
              <a16:creationId xmlns:a16="http://schemas.microsoft.com/office/drawing/2014/main" id="{00000000-0008-0000-0C00-000068AF1000}"/>
            </a:ext>
          </a:extLst>
        </xdr:cNvPr>
        <xdr:cNvGrpSpPr>
          <a:grpSpLocks/>
        </xdr:cNvGrpSpPr>
      </xdr:nvGrpSpPr>
      <xdr:grpSpPr bwMode="auto">
        <a:xfrm>
          <a:off x="3214295" y="7620"/>
          <a:ext cx="5797476" cy="628426"/>
          <a:chOff x="2686051" y="57151"/>
          <a:chExt cx="5543549" cy="533400"/>
        </a:xfrm>
      </xdr:grpSpPr>
      <xdr:sp macro="[0]!goto_Allgemeine_Angaben" textlink="">
        <xdr:nvSpPr>
          <xdr:cNvPr id="10" name="Richtungspfeil 9">
            <a:extLst>
              <a:ext uri="{FF2B5EF4-FFF2-40B4-BE49-F238E27FC236}">
                <a16:creationId xmlns:a16="http://schemas.microsoft.com/office/drawing/2014/main" id="{00000000-0008-0000-0C00-00000A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93497" name="Gruppieren 64">
            <a:extLst>
              <a:ext uri="{FF2B5EF4-FFF2-40B4-BE49-F238E27FC236}">
                <a16:creationId xmlns:a16="http://schemas.microsoft.com/office/drawing/2014/main" id="{00000000-0008-0000-0C00-000079AF1000}"/>
              </a:ext>
            </a:extLst>
          </xdr:cNvPr>
          <xdr:cNvGrpSpPr>
            <a:grpSpLocks/>
          </xdr:cNvGrpSpPr>
        </xdr:nvGrpSpPr>
        <xdr:grpSpPr bwMode="auto">
          <a:xfrm>
            <a:off x="2743201" y="128802"/>
            <a:ext cx="847725" cy="390099"/>
            <a:chOff x="1965" y="451484"/>
            <a:chExt cx="864800" cy="601979"/>
          </a:xfrm>
        </xdr:grpSpPr>
        <xdr:sp macro="[0]!goto_Allgemeine_Angaben" textlink="">
          <xdr:nvSpPr>
            <xdr:cNvPr id="23" name="Abgerundetes Rechteck 22">
              <a:extLst>
                <a:ext uri="{FF2B5EF4-FFF2-40B4-BE49-F238E27FC236}">
                  <a16:creationId xmlns:a16="http://schemas.microsoft.com/office/drawing/2014/main" id="{00000000-0008-0000-0C00-000017000000}"/>
                </a:ext>
              </a:extLst>
            </xdr:cNvPr>
            <xdr:cNvSpPr/>
          </xdr:nvSpPr>
          <xdr:spPr>
            <a:xfrm>
              <a:off x="3192" y="450003"/>
              <a:ext cx="840840" cy="60493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4" name="Abgerundetes Rechteck 4">
              <a:extLst>
                <a:ext uri="{FF2B5EF4-FFF2-40B4-BE49-F238E27FC236}">
                  <a16:creationId xmlns:a16="http://schemas.microsoft.com/office/drawing/2014/main" id="{00000000-0008-0000-0C00-000018000000}"/>
                </a:ext>
              </a:extLst>
            </xdr:cNvPr>
            <xdr:cNvSpPr/>
          </xdr:nvSpPr>
          <xdr:spPr>
            <a:xfrm>
              <a:off x="32957" y="459920"/>
              <a:ext cx="818517" cy="585104"/>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12" name="Abgerundetes Rechteck 11">
            <a:extLst>
              <a:ext uri="{FF2B5EF4-FFF2-40B4-BE49-F238E27FC236}">
                <a16:creationId xmlns:a16="http://schemas.microsoft.com/office/drawing/2014/main" id="{00000000-0008-0000-0C00-00000C000000}"/>
              </a:ext>
            </a:extLst>
          </xdr:cNvPr>
          <xdr:cNvSpPr/>
        </xdr:nvSpPr>
        <xdr:spPr bwMode="auto">
          <a:xfrm>
            <a:off x="3634290" y="127843"/>
            <a:ext cx="816944"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3" name="Abgerundetes Rechteck 6">
            <a:extLst>
              <a:ext uri="{FF2B5EF4-FFF2-40B4-BE49-F238E27FC236}">
                <a16:creationId xmlns:a16="http://schemas.microsoft.com/office/drawing/2014/main" id="{00000000-0008-0000-0C00-00000D000000}"/>
              </a:ext>
            </a:extLst>
          </xdr:cNvPr>
          <xdr:cNvSpPr/>
        </xdr:nvSpPr>
        <xdr:spPr bwMode="auto">
          <a:xfrm>
            <a:off x="3670760" y="153549"/>
            <a:ext cx="751297" cy="34060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93500" name="Gruppieren 66">
            <a:extLst>
              <a:ext uri="{FF2B5EF4-FFF2-40B4-BE49-F238E27FC236}">
                <a16:creationId xmlns:a16="http://schemas.microsoft.com/office/drawing/2014/main" id="{00000000-0008-0000-0C00-00007CAF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21" name="Abgerundetes Rechteck 20">
              <a:extLst>
                <a:ext uri="{FF2B5EF4-FFF2-40B4-BE49-F238E27FC236}">
                  <a16:creationId xmlns:a16="http://schemas.microsoft.com/office/drawing/2014/main" id="{00000000-0008-0000-0C00-000015000000}"/>
                </a:ext>
              </a:extLst>
            </xdr:cNvPr>
            <xdr:cNvSpPr/>
          </xdr:nvSpPr>
          <xdr:spPr>
            <a:xfrm>
              <a:off x="1809895" y="430145"/>
              <a:ext cx="846403" cy="645653"/>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2" name="Abgerundetes Rechteck 8">
              <a:extLst>
                <a:ext uri="{FF2B5EF4-FFF2-40B4-BE49-F238E27FC236}">
                  <a16:creationId xmlns:a16="http://schemas.microsoft.com/office/drawing/2014/main" id="{00000000-0008-0000-0C00-000016000000}"/>
                </a:ext>
              </a:extLst>
            </xdr:cNvPr>
            <xdr:cNvSpPr/>
          </xdr:nvSpPr>
          <xdr:spPr>
            <a:xfrm>
              <a:off x="1832366" y="471139"/>
              <a:ext cx="808951" cy="584162"/>
            </a:xfrm>
            <a:prstGeom prst="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93501" name="Gruppieren 67">
            <a:extLst>
              <a:ext uri="{FF2B5EF4-FFF2-40B4-BE49-F238E27FC236}">
                <a16:creationId xmlns:a16="http://schemas.microsoft.com/office/drawing/2014/main" id="{00000000-0008-0000-0C00-00007DAF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19" name="Abgerundetes Rechteck 18">
              <a:extLst>
                <a:ext uri="{FF2B5EF4-FFF2-40B4-BE49-F238E27FC236}">
                  <a16:creationId xmlns:a16="http://schemas.microsoft.com/office/drawing/2014/main" id="{00000000-0008-0000-0C00-000013000000}"/>
                </a:ext>
              </a:extLst>
            </xdr:cNvPr>
            <xdr:cNvSpPr/>
          </xdr:nvSpPr>
          <xdr:spPr>
            <a:xfrm>
              <a:off x="2716222" y="430145"/>
              <a:ext cx="868874" cy="64565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0" name="Abgerundetes Rechteck 10">
              <a:extLst>
                <a:ext uri="{FF2B5EF4-FFF2-40B4-BE49-F238E27FC236}">
                  <a16:creationId xmlns:a16="http://schemas.microsoft.com/office/drawing/2014/main" id="{00000000-0008-0000-0C00-000014000000}"/>
                </a:ext>
              </a:extLst>
            </xdr:cNvPr>
            <xdr:cNvSpPr/>
          </xdr:nvSpPr>
          <xdr:spPr>
            <a:xfrm>
              <a:off x="2738693" y="471139"/>
              <a:ext cx="778991" cy="584162"/>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16" name="Abgerundetes Rechteck 15">
            <a:extLst>
              <a:ext uri="{FF2B5EF4-FFF2-40B4-BE49-F238E27FC236}">
                <a16:creationId xmlns:a16="http://schemas.microsoft.com/office/drawing/2014/main" id="{00000000-0008-0000-0C00-000010000000}"/>
              </a:ext>
            </a:extLst>
          </xdr:cNvPr>
          <xdr:cNvSpPr/>
        </xdr:nvSpPr>
        <xdr:spPr bwMode="auto">
          <a:xfrm>
            <a:off x="6289358" y="127843"/>
            <a:ext cx="802356"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2" name="Abgerundetes Rechteck 12">
            <a:extLst>
              <a:ext uri="{FF2B5EF4-FFF2-40B4-BE49-F238E27FC236}">
                <a16:creationId xmlns:a16="http://schemas.microsoft.com/office/drawing/2014/main" id="{00000000-0008-0000-0C00-000002000000}"/>
              </a:ext>
            </a:extLst>
          </xdr:cNvPr>
          <xdr:cNvSpPr/>
        </xdr:nvSpPr>
        <xdr:spPr bwMode="auto">
          <a:xfrm>
            <a:off x="6289358" y="153549"/>
            <a:ext cx="780473" cy="340605"/>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3" name="Abgerundetes Rechteck 17">
            <a:extLst>
              <a:ext uri="{FF2B5EF4-FFF2-40B4-BE49-F238E27FC236}">
                <a16:creationId xmlns:a16="http://schemas.microsoft.com/office/drawing/2014/main" id="{00000000-0008-0000-0C00-000003000000}"/>
              </a:ext>
            </a:extLst>
          </xdr:cNvPr>
          <xdr:cNvSpPr/>
        </xdr:nvSpPr>
        <xdr:spPr bwMode="auto">
          <a:xfrm>
            <a:off x="7142773" y="127843"/>
            <a:ext cx="846121" cy="39201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absolute">
    <xdr:from>
      <xdr:col>1</xdr:col>
      <xdr:colOff>4724400</xdr:colOff>
      <xdr:row>4</xdr:row>
      <xdr:rowOff>22860</xdr:rowOff>
    </xdr:from>
    <xdr:to>
      <xdr:col>4</xdr:col>
      <xdr:colOff>1295400</xdr:colOff>
      <xdr:row>10</xdr:row>
      <xdr:rowOff>68580</xdr:rowOff>
    </xdr:to>
    <xdr:grpSp>
      <xdr:nvGrpSpPr>
        <xdr:cNvPr id="1093481" name="Group 153">
          <a:extLst>
            <a:ext uri="{FF2B5EF4-FFF2-40B4-BE49-F238E27FC236}">
              <a16:creationId xmlns:a16="http://schemas.microsoft.com/office/drawing/2014/main" id="{00000000-0008-0000-0C00-000069AF1000}"/>
            </a:ext>
          </a:extLst>
        </xdr:cNvPr>
        <xdr:cNvGrpSpPr>
          <a:grpSpLocks/>
        </xdr:cNvGrpSpPr>
      </xdr:nvGrpSpPr>
      <xdr:grpSpPr bwMode="auto">
        <a:xfrm>
          <a:off x="5172635" y="722107"/>
          <a:ext cx="5858436" cy="583602"/>
          <a:chOff x="607" y="75"/>
          <a:chExt cx="686" cy="60"/>
        </a:xfrm>
      </xdr:grpSpPr>
      <xdr:sp macro="[0]!goto_Kommentare" textlink="">
        <xdr:nvSpPr>
          <xdr:cNvPr id="43111" name="Textfeld 11">
            <a:extLst>
              <a:ext uri="{FF2B5EF4-FFF2-40B4-BE49-F238E27FC236}">
                <a16:creationId xmlns:a16="http://schemas.microsoft.com/office/drawing/2014/main" id="{00000000-0008-0000-0C00-000067A80000}"/>
              </a:ext>
            </a:extLst>
          </xdr:cNvPr>
          <xdr:cNvSpPr txBox="1">
            <a:spLocks noChangeArrowheads="1"/>
          </xdr:cNvSpPr>
        </xdr:nvSpPr>
        <xdr:spPr bwMode="auto">
          <a:xfrm>
            <a:off x="974" y="75"/>
            <a:ext cx="165" cy="30"/>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Kommentare</a:t>
            </a:r>
          </a:p>
          <a:p>
            <a:pPr algn="l" rtl="0">
              <a:defRPr sz="1000"/>
            </a:pPr>
            <a:endParaRPr lang="de-CH" sz="900" b="1" i="0" u="none" strike="noStrike" baseline="0">
              <a:solidFill>
                <a:srgbClr val="808080"/>
              </a:solidFill>
              <a:latin typeface="Arial Narrow"/>
            </a:endParaRPr>
          </a:p>
        </xdr:txBody>
      </xdr:sp>
      <xdr:sp macro="[0]!goto_Kostenrechnung" textlink="">
        <xdr:nvSpPr>
          <xdr:cNvPr id="14" name="Textfeld 13">
            <a:extLst>
              <a:ext uri="{FF2B5EF4-FFF2-40B4-BE49-F238E27FC236}">
                <a16:creationId xmlns:a16="http://schemas.microsoft.com/office/drawing/2014/main" id="{00000000-0008-0000-0C00-00000E000000}"/>
              </a:ext>
            </a:extLst>
          </xdr:cNvPr>
          <xdr:cNvSpPr txBox="1"/>
        </xdr:nvSpPr>
        <xdr:spPr bwMode="auto">
          <a:xfrm>
            <a:off x="805" y="75"/>
            <a:ext cx="163" cy="3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Kostenrechnung</a:t>
            </a:r>
          </a:p>
        </xdr:txBody>
      </xdr:sp>
      <xdr:sp macro="" textlink="">
        <xdr:nvSpPr>
          <xdr:cNvPr id="43114" name="Textfeld 14">
            <a:extLst>
              <a:ext uri="{FF2B5EF4-FFF2-40B4-BE49-F238E27FC236}">
                <a16:creationId xmlns:a16="http://schemas.microsoft.com/office/drawing/2014/main" id="{00000000-0008-0000-0C00-00006AA80000}"/>
              </a:ext>
            </a:extLst>
          </xdr:cNvPr>
          <xdr:cNvSpPr txBox="1">
            <a:spLocks noChangeArrowheads="1"/>
          </xdr:cNvSpPr>
        </xdr:nvSpPr>
        <xdr:spPr bwMode="auto">
          <a:xfrm>
            <a:off x="821" y="97"/>
            <a:ext cx="154" cy="38"/>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Aufwandsübersicht</a:t>
            </a:r>
          </a:p>
        </xdr:txBody>
      </xdr:sp>
      <xdr:sp macro="[0]!goto_Allgemeine_Angaben" textlink="">
        <xdr:nvSpPr>
          <xdr:cNvPr id="17" name="Textfeld 16">
            <a:extLst>
              <a:ext uri="{FF2B5EF4-FFF2-40B4-BE49-F238E27FC236}">
                <a16:creationId xmlns:a16="http://schemas.microsoft.com/office/drawing/2014/main" id="{00000000-0008-0000-0C00-000011000000}"/>
              </a:ext>
            </a:extLst>
          </xdr:cNvPr>
          <xdr:cNvSpPr txBox="1"/>
        </xdr:nvSpPr>
        <xdr:spPr bwMode="auto">
          <a:xfrm>
            <a:off x="635" y="75"/>
            <a:ext cx="172" cy="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Allgemeine Angaben</a:t>
            </a:r>
          </a:p>
        </xdr:txBody>
      </xdr:sp>
      <xdr:sp macro="[0]!goto_PüS" textlink="">
        <xdr:nvSpPr>
          <xdr:cNvPr id="18" name="Textfeld 17">
            <a:extLst>
              <a:ext uri="{FF2B5EF4-FFF2-40B4-BE49-F238E27FC236}">
                <a16:creationId xmlns:a16="http://schemas.microsoft.com/office/drawing/2014/main" id="{00000000-0008-0000-0C00-000012000000}"/>
              </a:ext>
            </a:extLst>
          </xdr:cNvPr>
          <xdr:cNvSpPr txBox="1"/>
        </xdr:nvSpPr>
        <xdr:spPr>
          <a:xfrm>
            <a:off x="651" y="97"/>
            <a:ext cx="163" cy="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Deckungsdiff. Netz</a:t>
            </a:r>
          </a:p>
        </xdr:txBody>
      </xdr:sp>
      <xdr:sp macro="" textlink="">
        <xdr:nvSpPr>
          <xdr:cNvPr id="43118" name="Oval 1069">
            <a:extLst>
              <a:ext uri="{FF2B5EF4-FFF2-40B4-BE49-F238E27FC236}">
                <a16:creationId xmlns:a16="http://schemas.microsoft.com/office/drawing/2014/main" id="{00000000-0008-0000-0C00-00006EA80000}"/>
              </a:ext>
            </a:extLst>
          </xdr:cNvPr>
          <xdr:cNvSpPr>
            <a:spLocks noChangeArrowheads="1"/>
          </xdr:cNvSpPr>
        </xdr:nvSpPr>
        <xdr:spPr bwMode="auto">
          <a:xfrm>
            <a:off x="607" y="75"/>
            <a:ext cx="23" cy="20"/>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1093488" name="Oval 1069">
            <a:extLst>
              <a:ext uri="{FF2B5EF4-FFF2-40B4-BE49-F238E27FC236}">
                <a16:creationId xmlns:a16="http://schemas.microsoft.com/office/drawing/2014/main" id="{00000000-0008-0000-0C00-000070AF1000}"/>
              </a:ext>
            </a:extLst>
          </xdr:cNvPr>
          <xdr:cNvSpPr>
            <a:spLocks noChangeArrowheads="1"/>
          </xdr:cNvSpPr>
        </xdr:nvSpPr>
        <xdr:spPr bwMode="auto">
          <a:xfrm>
            <a:off x="947" y="75"/>
            <a:ext cx="22" cy="19"/>
          </a:xfrm>
          <a:prstGeom prst="ellipse">
            <a:avLst/>
          </a:prstGeom>
          <a:solidFill>
            <a:srgbClr val="BFBFBF"/>
          </a:solidFill>
          <a:ln>
            <a:noFill/>
          </a:ln>
          <a:effectLst>
            <a:outerShdw dist="38100" dir="2700000" algn="tl" rotWithShape="0">
              <a:srgbClr val="000000">
                <a:alpha val="39998"/>
              </a:srgbClr>
            </a:outerShdw>
          </a:effectLst>
          <a:extLst>
            <a:ext uri="{91240B29-F687-4F45-9708-019B960494DF}">
              <a14:hiddenLine xmlns:a14="http://schemas.microsoft.com/office/drawing/2010/main" w="9525">
                <a:solidFill>
                  <a:srgbClr val="000000"/>
                </a:solidFill>
                <a:round/>
                <a:headEnd/>
                <a:tailEnd/>
              </a14:hiddenLine>
            </a:ext>
          </a:extLst>
        </xdr:spPr>
      </xdr:sp>
      <xdr:sp macro="[0]!goto_Kostenstellenrechnung" textlink="">
        <xdr:nvSpPr>
          <xdr:cNvPr id="43120" name="Textfeld 36">
            <a:extLst>
              <a:ext uri="{FF2B5EF4-FFF2-40B4-BE49-F238E27FC236}">
                <a16:creationId xmlns:a16="http://schemas.microsoft.com/office/drawing/2014/main" id="{00000000-0008-0000-0C00-000070A80000}"/>
              </a:ext>
            </a:extLst>
          </xdr:cNvPr>
          <xdr:cNvSpPr txBox="1">
            <a:spLocks noChangeArrowheads="1"/>
          </xdr:cNvSpPr>
        </xdr:nvSpPr>
        <xdr:spPr bwMode="auto">
          <a:xfrm>
            <a:off x="990" y="94"/>
            <a:ext cx="238" cy="31"/>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Kostenstellenrechnung</a:t>
            </a:r>
          </a:p>
        </xdr:txBody>
      </xdr:sp>
      <xdr:sp macro="" textlink="">
        <xdr:nvSpPr>
          <xdr:cNvPr id="43121" name="Oval 1069">
            <a:extLst>
              <a:ext uri="{FF2B5EF4-FFF2-40B4-BE49-F238E27FC236}">
                <a16:creationId xmlns:a16="http://schemas.microsoft.com/office/drawing/2014/main" id="{00000000-0008-0000-0C00-000071A80000}"/>
              </a:ext>
            </a:extLst>
          </xdr:cNvPr>
          <xdr:cNvSpPr>
            <a:spLocks noChangeArrowheads="1"/>
          </xdr:cNvSpPr>
        </xdr:nvSpPr>
        <xdr:spPr bwMode="auto">
          <a:xfrm>
            <a:off x="966" y="96"/>
            <a:ext cx="23"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 textlink="">
        <xdr:nvSpPr>
          <xdr:cNvPr id="43122" name="Oval 1069">
            <a:extLst>
              <a:ext uri="{FF2B5EF4-FFF2-40B4-BE49-F238E27FC236}">
                <a16:creationId xmlns:a16="http://schemas.microsoft.com/office/drawing/2014/main" id="{00000000-0008-0000-0C00-000072A80000}"/>
              </a:ext>
            </a:extLst>
          </xdr:cNvPr>
          <xdr:cNvSpPr>
            <a:spLocks noChangeArrowheads="1"/>
          </xdr:cNvSpPr>
        </xdr:nvSpPr>
        <xdr:spPr bwMode="auto">
          <a:xfrm>
            <a:off x="772" y="75"/>
            <a:ext cx="21" cy="20"/>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43123" name="Oval 1069">
            <a:extLst>
              <a:ext uri="{FF2B5EF4-FFF2-40B4-BE49-F238E27FC236}">
                <a16:creationId xmlns:a16="http://schemas.microsoft.com/office/drawing/2014/main" id="{00000000-0008-0000-0C00-000073A80000}"/>
              </a:ext>
            </a:extLst>
          </xdr:cNvPr>
          <xdr:cNvSpPr>
            <a:spLocks noChangeArrowheads="1"/>
          </xdr:cNvSpPr>
        </xdr:nvSpPr>
        <xdr:spPr bwMode="auto">
          <a:xfrm>
            <a:off x="791" y="96"/>
            <a:ext cx="23" cy="21"/>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43124" name="Oval 1069">
            <a:extLst>
              <a:ext uri="{FF2B5EF4-FFF2-40B4-BE49-F238E27FC236}">
                <a16:creationId xmlns:a16="http://schemas.microsoft.com/office/drawing/2014/main" id="{00000000-0008-0000-0C00-000074A80000}"/>
              </a:ext>
            </a:extLst>
          </xdr:cNvPr>
          <xdr:cNvSpPr>
            <a:spLocks noChangeArrowheads="1"/>
          </xdr:cNvSpPr>
        </xdr:nvSpPr>
        <xdr:spPr bwMode="auto">
          <a:xfrm>
            <a:off x="625" y="96"/>
            <a:ext cx="22" cy="21"/>
          </a:xfrm>
          <a:prstGeom prst="ellipse">
            <a:avLst/>
          </a:prstGeom>
          <a:solidFill>
            <a:srgbClr val="BFBFBF"/>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Nettoumlaufvermögen" textlink="">
        <xdr:nvSpPr>
          <xdr:cNvPr id="43125" name="Textfeld 11">
            <a:extLst>
              <a:ext uri="{FF2B5EF4-FFF2-40B4-BE49-F238E27FC236}">
                <a16:creationId xmlns:a16="http://schemas.microsoft.com/office/drawing/2014/main" id="{00000000-0008-0000-0C00-000075A80000}"/>
              </a:ext>
            </a:extLst>
          </xdr:cNvPr>
          <xdr:cNvSpPr txBox="1">
            <a:spLocks noChangeArrowheads="1"/>
          </xdr:cNvSpPr>
        </xdr:nvSpPr>
        <xdr:spPr bwMode="auto">
          <a:xfrm>
            <a:off x="1130" y="76"/>
            <a:ext cx="163" cy="30"/>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Nettoumlaufvermögen</a:t>
            </a:r>
          </a:p>
          <a:p>
            <a:pPr algn="l" rtl="0">
              <a:defRPr sz="1000"/>
            </a:pPr>
            <a:endParaRPr lang="de-CH" sz="900" b="1" i="0" u="none" strike="noStrike" baseline="0">
              <a:solidFill>
                <a:srgbClr val="808080"/>
              </a:solidFill>
              <a:latin typeface="Arial Narrow"/>
            </a:endParaRPr>
          </a:p>
        </xdr:txBody>
      </xdr:sp>
      <xdr:sp macro="" textlink="">
        <xdr:nvSpPr>
          <xdr:cNvPr id="43126" name="Oval 1069">
            <a:extLst>
              <a:ext uri="{FF2B5EF4-FFF2-40B4-BE49-F238E27FC236}">
                <a16:creationId xmlns:a16="http://schemas.microsoft.com/office/drawing/2014/main" id="{00000000-0008-0000-0C00-000076A80000}"/>
              </a:ext>
            </a:extLst>
          </xdr:cNvPr>
          <xdr:cNvSpPr>
            <a:spLocks noChangeArrowheads="1"/>
          </xdr:cNvSpPr>
        </xdr:nvSpPr>
        <xdr:spPr bwMode="auto">
          <a:xfrm>
            <a:off x="1103" y="75"/>
            <a:ext cx="22"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6.</a:t>
            </a:r>
          </a:p>
        </xdr:txBody>
      </xdr:sp>
    </xdr:grpSp>
    <xdr:clientData/>
  </xdr:twoCellAnchor>
  <mc:AlternateContent xmlns:mc="http://schemas.openxmlformats.org/markup-compatibility/2006">
    <mc:Choice xmlns:a14="http://schemas.microsoft.com/office/drawing/2010/main" Requires="a14">
      <xdr:twoCellAnchor>
        <xdr:from>
          <xdr:col>0</xdr:col>
          <xdr:colOff>0</xdr:colOff>
          <xdr:row>18</xdr:row>
          <xdr:rowOff>0</xdr:rowOff>
        </xdr:from>
        <xdr:to>
          <xdr:col>0</xdr:col>
          <xdr:colOff>0</xdr:colOff>
          <xdr:row>18</xdr:row>
          <xdr:rowOff>0</xdr:rowOff>
        </xdr:to>
        <xdr:sp macro="" textlink="">
          <xdr:nvSpPr>
            <xdr:cNvPr id="43140" name="Button 132" hidden="1">
              <a:extLst>
                <a:ext uri="{63B3BB69-23CF-44E3-9099-C40C66FF867C}">
                  <a14:compatExt spid="_x0000_s43140"/>
                </a:ext>
                <a:ext uri="{FF2B5EF4-FFF2-40B4-BE49-F238E27FC236}">
                  <a16:creationId xmlns:a16="http://schemas.microsoft.com/office/drawing/2014/main" id="{00000000-0008-0000-0C00-000084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Arial"/>
                  <a:cs typeface="Arial"/>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18</xdr:row>
          <xdr:rowOff>0</xdr:rowOff>
        </xdr:from>
        <xdr:to>
          <xdr:col>0</xdr:col>
          <xdr:colOff>180975</xdr:colOff>
          <xdr:row>18</xdr:row>
          <xdr:rowOff>0</xdr:rowOff>
        </xdr:to>
        <xdr:sp macro="" textlink="">
          <xdr:nvSpPr>
            <xdr:cNvPr id="43335" name="Button 327" hidden="1">
              <a:extLst>
                <a:ext uri="{63B3BB69-23CF-44E3-9099-C40C66FF867C}">
                  <a14:compatExt spid="_x0000_s43335"/>
                </a:ext>
                <a:ext uri="{FF2B5EF4-FFF2-40B4-BE49-F238E27FC236}">
                  <a16:creationId xmlns:a16="http://schemas.microsoft.com/office/drawing/2014/main" id="{00000000-0008-0000-0C00-000047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de-CH" sz="1200" b="1" i="0" u="none" strike="noStrike" baseline="30000">
                  <a:solidFill>
                    <a:srgbClr val="00008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xdr:row>
          <xdr:rowOff>0</xdr:rowOff>
        </xdr:from>
        <xdr:to>
          <xdr:col>0</xdr:col>
          <xdr:colOff>0</xdr:colOff>
          <xdr:row>18</xdr:row>
          <xdr:rowOff>0</xdr:rowOff>
        </xdr:to>
        <xdr:sp macro="" textlink="">
          <xdr:nvSpPr>
            <xdr:cNvPr id="43336" name="Button 328" hidden="1">
              <a:extLst>
                <a:ext uri="{63B3BB69-23CF-44E3-9099-C40C66FF867C}">
                  <a14:compatExt spid="_x0000_s43336"/>
                </a:ext>
                <a:ext uri="{FF2B5EF4-FFF2-40B4-BE49-F238E27FC236}">
                  <a16:creationId xmlns:a16="http://schemas.microsoft.com/office/drawing/2014/main" id="{00000000-0008-0000-0C00-000048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Arial"/>
                  <a:cs typeface="Arial"/>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18</xdr:row>
          <xdr:rowOff>0</xdr:rowOff>
        </xdr:from>
        <xdr:to>
          <xdr:col>0</xdr:col>
          <xdr:colOff>180975</xdr:colOff>
          <xdr:row>18</xdr:row>
          <xdr:rowOff>0</xdr:rowOff>
        </xdr:to>
        <xdr:sp macro="" textlink="">
          <xdr:nvSpPr>
            <xdr:cNvPr id="43337" name="Button 329" hidden="1">
              <a:extLst>
                <a:ext uri="{63B3BB69-23CF-44E3-9099-C40C66FF867C}">
                  <a14:compatExt spid="_x0000_s43337"/>
                </a:ext>
                <a:ext uri="{FF2B5EF4-FFF2-40B4-BE49-F238E27FC236}">
                  <a16:creationId xmlns:a16="http://schemas.microsoft.com/office/drawing/2014/main" id="{00000000-0008-0000-0C00-000049A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de-CH" sz="1200" b="1" i="0" u="none" strike="noStrike" baseline="30000">
                  <a:solidFill>
                    <a:srgbClr val="000080"/>
                  </a:solidFill>
                  <a:latin typeface="Arial"/>
                  <a:cs typeface="Arial"/>
                </a:rPr>
                <a:t>?</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38100</xdr:colOff>
      <xdr:row>9</xdr:row>
      <xdr:rowOff>91440</xdr:rowOff>
    </xdr:from>
    <xdr:to>
      <xdr:col>8</xdr:col>
      <xdr:colOff>297180</xdr:colOff>
      <xdr:row>44</xdr:row>
      <xdr:rowOff>76200</xdr:rowOff>
    </xdr:to>
    <xdr:grpSp>
      <xdr:nvGrpSpPr>
        <xdr:cNvPr id="1094502" name="Group 1057">
          <a:extLst>
            <a:ext uri="{FF2B5EF4-FFF2-40B4-BE49-F238E27FC236}">
              <a16:creationId xmlns:a16="http://schemas.microsoft.com/office/drawing/2014/main" id="{00000000-0008-0000-0D00-000066B31000}"/>
            </a:ext>
          </a:extLst>
        </xdr:cNvPr>
        <xdr:cNvGrpSpPr>
          <a:grpSpLocks/>
        </xdr:cNvGrpSpPr>
      </xdr:nvGrpSpPr>
      <xdr:grpSpPr bwMode="auto">
        <a:xfrm>
          <a:off x="38100" y="1196340"/>
          <a:ext cx="13571220" cy="2964180"/>
          <a:chOff x="-3517" y="-312"/>
          <a:chExt cx="21560" cy="321"/>
        </a:xfrm>
      </xdr:grpSpPr>
      <xdr:sp macro="" textlink="">
        <xdr:nvSpPr>
          <xdr:cNvPr id="1094535" name="Line 1058">
            <a:extLst>
              <a:ext uri="{FF2B5EF4-FFF2-40B4-BE49-F238E27FC236}">
                <a16:creationId xmlns:a16="http://schemas.microsoft.com/office/drawing/2014/main" id="{00000000-0008-0000-0D00-000087B3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4536" name="Line 1059">
            <a:extLst>
              <a:ext uri="{FF2B5EF4-FFF2-40B4-BE49-F238E27FC236}">
                <a16:creationId xmlns:a16="http://schemas.microsoft.com/office/drawing/2014/main" id="{00000000-0008-0000-0D00-000088B3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4537" name="Line 1060">
            <a:extLst>
              <a:ext uri="{FF2B5EF4-FFF2-40B4-BE49-F238E27FC236}">
                <a16:creationId xmlns:a16="http://schemas.microsoft.com/office/drawing/2014/main" id="{00000000-0008-0000-0D00-000089B3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4538" name="Line 1061">
            <a:extLst>
              <a:ext uri="{FF2B5EF4-FFF2-40B4-BE49-F238E27FC236}">
                <a16:creationId xmlns:a16="http://schemas.microsoft.com/office/drawing/2014/main" id="{00000000-0008-0000-0D00-00008AB3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2</xdr:col>
      <xdr:colOff>1851660</xdr:colOff>
      <xdr:row>0</xdr:row>
      <xdr:rowOff>7620</xdr:rowOff>
    </xdr:from>
    <xdr:to>
      <xdr:col>6</xdr:col>
      <xdr:colOff>716280</xdr:colOff>
      <xdr:row>3</xdr:row>
      <xdr:rowOff>198120</xdr:rowOff>
    </xdr:to>
    <xdr:grpSp>
      <xdr:nvGrpSpPr>
        <xdr:cNvPr id="1094503" name="Gruppieren 65">
          <a:extLst>
            <a:ext uri="{FF2B5EF4-FFF2-40B4-BE49-F238E27FC236}">
              <a16:creationId xmlns:a16="http://schemas.microsoft.com/office/drawing/2014/main" id="{00000000-0008-0000-0D00-000067B31000}"/>
            </a:ext>
          </a:extLst>
        </xdr:cNvPr>
        <xdr:cNvGrpSpPr>
          <a:grpSpLocks/>
        </xdr:cNvGrpSpPr>
      </xdr:nvGrpSpPr>
      <xdr:grpSpPr bwMode="auto">
        <a:xfrm>
          <a:off x="3223260" y="7620"/>
          <a:ext cx="5791200" cy="617220"/>
          <a:chOff x="2686051" y="57151"/>
          <a:chExt cx="5543549" cy="533400"/>
        </a:xfrm>
      </xdr:grpSpPr>
      <xdr:sp macro="[0]!goto_Allgemeine_Angaben" textlink="">
        <xdr:nvSpPr>
          <xdr:cNvPr id="2" name="Richtungspfeil 14">
            <a:extLst>
              <a:ext uri="{FF2B5EF4-FFF2-40B4-BE49-F238E27FC236}">
                <a16:creationId xmlns:a16="http://schemas.microsoft.com/office/drawing/2014/main" id="{00000000-0008-0000-0D00-000002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94521" name="Gruppieren 64">
            <a:extLst>
              <a:ext uri="{FF2B5EF4-FFF2-40B4-BE49-F238E27FC236}">
                <a16:creationId xmlns:a16="http://schemas.microsoft.com/office/drawing/2014/main" id="{00000000-0008-0000-0D00-000079B31000}"/>
              </a:ext>
            </a:extLst>
          </xdr:cNvPr>
          <xdr:cNvGrpSpPr>
            <a:grpSpLocks/>
          </xdr:cNvGrpSpPr>
        </xdr:nvGrpSpPr>
        <xdr:grpSpPr bwMode="auto">
          <a:xfrm>
            <a:off x="2743005" y="132160"/>
            <a:ext cx="844822" cy="383381"/>
            <a:chOff x="1965" y="451484"/>
            <a:chExt cx="864800" cy="601979"/>
          </a:xfrm>
        </xdr:grpSpPr>
        <xdr:sp macro="[0]!goto_Allgemeine_Angaben" textlink="">
          <xdr:nvSpPr>
            <xdr:cNvPr id="28" name="Abgerundetes Rechteck 27">
              <a:extLst>
                <a:ext uri="{FF2B5EF4-FFF2-40B4-BE49-F238E27FC236}">
                  <a16:creationId xmlns:a16="http://schemas.microsoft.com/office/drawing/2014/main" id="{00000000-0008-0000-0D00-00001C000000}"/>
                </a:ext>
              </a:extLst>
            </xdr:cNvPr>
            <xdr:cNvSpPr/>
          </xdr:nvSpPr>
          <xdr:spPr>
            <a:xfrm>
              <a:off x="3398" y="447446"/>
              <a:ext cx="866130" cy="61005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9" name="Abgerundetes Rechteck 4">
              <a:extLst>
                <a:ext uri="{FF2B5EF4-FFF2-40B4-BE49-F238E27FC236}">
                  <a16:creationId xmlns:a16="http://schemas.microsoft.com/office/drawing/2014/main" id="{00000000-0008-0000-0D00-00001D000000}"/>
                </a:ext>
              </a:extLst>
            </xdr:cNvPr>
            <xdr:cNvSpPr/>
          </xdr:nvSpPr>
          <xdr:spPr>
            <a:xfrm>
              <a:off x="33264" y="457786"/>
              <a:ext cx="836263" cy="589377"/>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3" name="Abgerundetes Rechteck 16">
            <a:extLst>
              <a:ext uri="{FF2B5EF4-FFF2-40B4-BE49-F238E27FC236}">
                <a16:creationId xmlns:a16="http://schemas.microsoft.com/office/drawing/2014/main" id="{00000000-0008-0000-0D00-000003000000}"/>
              </a:ext>
            </a:extLst>
          </xdr:cNvPr>
          <xdr:cNvSpPr/>
        </xdr:nvSpPr>
        <xdr:spPr bwMode="auto">
          <a:xfrm>
            <a:off x="3612407" y="129588"/>
            <a:ext cx="846121" cy="38852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4" name="Abgerundetes Rechteck 6">
            <a:extLst>
              <a:ext uri="{FF2B5EF4-FFF2-40B4-BE49-F238E27FC236}">
                <a16:creationId xmlns:a16="http://schemas.microsoft.com/office/drawing/2014/main" id="{00000000-0008-0000-0D00-000004000000}"/>
              </a:ext>
            </a:extLst>
          </xdr:cNvPr>
          <xdr:cNvSpPr/>
        </xdr:nvSpPr>
        <xdr:spPr bwMode="auto">
          <a:xfrm>
            <a:off x="3648878" y="149344"/>
            <a:ext cx="780473" cy="3490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94524" name="Gruppieren 66">
            <a:extLst>
              <a:ext uri="{FF2B5EF4-FFF2-40B4-BE49-F238E27FC236}">
                <a16:creationId xmlns:a16="http://schemas.microsoft.com/office/drawing/2014/main" id="{00000000-0008-0000-0D00-00007CB3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26" name="Abgerundetes Rechteck 25">
              <a:extLst>
                <a:ext uri="{FF2B5EF4-FFF2-40B4-BE49-F238E27FC236}">
                  <a16:creationId xmlns:a16="http://schemas.microsoft.com/office/drawing/2014/main" id="{00000000-0008-0000-0D00-00001A000000}"/>
                </a:ext>
              </a:extLst>
            </xdr:cNvPr>
            <xdr:cNvSpPr/>
          </xdr:nvSpPr>
          <xdr:spPr>
            <a:xfrm>
              <a:off x="1809895" y="443177"/>
              <a:ext cx="846403" cy="630091"/>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7" name="Abgerundetes Rechteck 8">
              <a:extLst>
                <a:ext uri="{FF2B5EF4-FFF2-40B4-BE49-F238E27FC236}">
                  <a16:creationId xmlns:a16="http://schemas.microsoft.com/office/drawing/2014/main" id="{00000000-0008-0000-0D00-00001B000000}"/>
                </a:ext>
              </a:extLst>
            </xdr:cNvPr>
            <xdr:cNvSpPr/>
          </xdr:nvSpPr>
          <xdr:spPr>
            <a:xfrm>
              <a:off x="1832366" y="453678"/>
              <a:ext cx="808951" cy="577583"/>
            </a:xfrm>
            <a:prstGeom prst="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94525" name="Gruppieren 67">
            <a:extLst>
              <a:ext uri="{FF2B5EF4-FFF2-40B4-BE49-F238E27FC236}">
                <a16:creationId xmlns:a16="http://schemas.microsoft.com/office/drawing/2014/main" id="{00000000-0008-0000-0D00-00007DB3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24" name="Abgerundetes Rechteck 23">
              <a:extLst>
                <a:ext uri="{FF2B5EF4-FFF2-40B4-BE49-F238E27FC236}">
                  <a16:creationId xmlns:a16="http://schemas.microsoft.com/office/drawing/2014/main" id="{00000000-0008-0000-0D00-000018000000}"/>
                </a:ext>
              </a:extLst>
            </xdr:cNvPr>
            <xdr:cNvSpPr/>
          </xdr:nvSpPr>
          <xdr:spPr>
            <a:xfrm>
              <a:off x="2716222" y="443177"/>
              <a:ext cx="868874" cy="630091"/>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5" name="Abgerundetes Rechteck 10">
              <a:extLst>
                <a:ext uri="{FF2B5EF4-FFF2-40B4-BE49-F238E27FC236}">
                  <a16:creationId xmlns:a16="http://schemas.microsoft.com/office/drawing/2014/main" id="{00000000-0008-0000-0D00-000019000000}"/>
                </a:ext>
              </a:extLst>
            </xdr:cNvPr>
            <xdr:cNvSpPr/>
          </xdr:nvSpPr>
          <xdr:spPr>
            <a:xfrm>
              <a:off x="2738693" y="453678"/>
              <a:ext cx="778991" cy="577583"/>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21" name="Abgerundetes Rechteck 20">
            <a:extLst>
              <a:ext uri="{FF2B5EF4-FFF2-40B4-BE49-F238E27FC236}">
                <a16:creationId xmlns:a16="http://schemas.microsoft.com/office/drawing/2014/main" id="{00000000-0008-0000-0D00-000015000000}"/>
              </a:ext>
            </a:extLst>
          </xdr:cNvPr>
          <xdr:cNvSpPr/>
        </xdr:nvSpPr>
        <xdr:spPr bwMode="auto">
          <a:xfrm>
            <a:off x="6282064" y="129588"/>
            <a:ext cx="831532" cy="38852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22" name="Abgerundetes Rechteck 12">
            <a:extLst>
              <a:ext uri="{FF2B5EF4-FFF2-40B4-BE49-F238E27FC236}">
                <a16:creationId xmlns:a16="http://schemas.microsoft.com/office/drawing/2014/main" id="{00000000-0008-0000-0D00-000016000000}"/>
              </a:ext>
            </a:extLst>
          </xdr:cNvPr>
          <xdr:cNvSpPr/>
        </xdr:nvSpPr>
        <xdr:spPr bwMode="auto">
          <a:xfrm>
            <a:off x="6282064" y="149344"/>
            <a:ext cx="802356" cy="349015"/>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23" name="Abgerundetes Rechteck 22">
            <a:extLst>
              <a:ext uri="{FF2B5EF4-FFF2-40B4-BE49-F238E27FC236}">
                <a16:creationId xmlns:a16="http://schemas.microsoft.com/office/drawing/2014/main" id="{00000000-0008-0000-0D00-000017000000}"/>
              </a:ext>
            </a:extLst>
          </xdr:cNvPr>
          <xdr:cNvSpPr/>
        </xdr:nvSpPr>
        <xdr:spPr bwMode="auto">
          <a:xfrm>
            <a:off x="7157361" y="129588"/>
            <a:ext cx="831532" cy="38852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45720</xdr:rowOff>
    </xdr:from>
    <xdr:to>
      <xdr:col>0</xdr:col>
      <xdr:colOff>342900</xdr:colOff>
      <xdr:row>2</xdr:row>
      <xdr:rowOff>45720</xdr:rowOff>
    </xdr:to>
    <xdr:pic>
      <xdr:nvPicPr>
        <xdr:cNvPr id="1094504" name="Picture 13560" descr="ElCom_d_hoch">
          <a:extLst>
            <a:ext uri="{FF2B5EF4-FFF2-40B4-BE49-F238E27FC236}">
              <a16:creationId xmlns:a16="http://schemas.microsoft.com/office/drawing/2014/main" id="{00000000-0008-0000-0D00-000068B3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1851660</xdr:colOff>
      <xdr:row>4</xdr:row>
      <xdr:rowOff>7620</xdr:rowOff>
    </xdr:from>
    <xdr:to>
      <xdr:col>7</xdr:col>
      <xdr:colOff>449580</xdr:colOff>
      <xdr:row>9</xdr:row>
      <xdr:rowOff>167640</xdr:rowOff>
    </xdr:to>
    <xdr:grpSp>
      <xdr:nvGrpSpPr>
        <xdr:cNvPr id="1094505" name="Group 7280">
          <a:extLst>
            <a:ext uri="{FF2B5EF4-FFF2-40B4-BE49-F238E27FC236}">
              <a16:creationId xmlns:a16="http://schemas.microsoft.com/office/drawing/2014/main" id="{00000000-0008-0000-0D00-000069B31000}"/>
            </a:ext>
          </a:extLst>
        </xdr:cNvPr>
        <xdr:cNvGrpSpPr>
          <a:grpSpLocks/>
        </xdr:cNvGrpSpPr>
      </xdr:nvGrpSpPr>
      <xdr:grpSpPr bwMode="auto">
        <a:xfrm>
          <a:off x="5173980" y="701040"/>
          <a:ext cx="5806440" cy="571500"/>
          <a:chOff x="833" y="109"/>
          <a:chExt cx="932" cy="89"/>
        </a:xfrm>
      </xdr:grpSpPr>
      <xdr:sp macro="" textlink="">
        <xdr:nvSpPr>
          <xdr:cNvPr id="35276" name="Textfeld 11">
            <a:extLst>
              <a:ext uri="{FF2B5EF4-FFF2-40B4-BE49-F238E27FC236}">
                <a16:creationId xmlns:a16="http://schemas.microsoft.com/office/drawing/2014/main" id="{00000000-0008-0000-0D00-0000CC890000}"/>
              </a:ext>
            </a:extLst>
          </xdr:cNvPr>
          <xdr:cNvSpPr txBox="1">
            <a:spLocks noChangeArrowheads="1"/>
          </xdr:cNvSpPr>
        </xdr:nvSpPr>
        <xdr:spPr bwMode="auto">
          <a:xfrm>
            <a:off x="1338" y="110"/>
            <a:ext cx="226" cy="45"/>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Kommentare</a:t>
            </a:r>
            <a:endParaRPr lang="de-CH" sz="900" b="1" i="0" u="none" strike="noStrike" baseline="0">
              <a:solidFill>
                <a:srgbClr val="808080"/>
              </a:solidFill>
              <a:latin typeface="Arial Narrow"/>
            </a:endParaRPr>
          </a:p>
          <a:p>
            <a:pPr algn="l" rtl="0">
              <a:defRPr sz="1000"/>
            </a:pPr>
            <a:endParaRPr lang="de-CH" sz="900" b="1" i="0" u="none" strike="noStrike" baseline="0">
              <a:solidFill>
                <a:srgbClr val="808080"/>
              </a:solidFill>
              <a:latin typeface="Arial Narrow"/>
            </a:endParaRPr>
          </a:p>
        </xdr:txBody>
      </xdr:sp>
      <xdr:sp macro="[0]!goto_Kostenrechnung" textlink="">
        <xdr:nvSpPr>
          <xdr:cNvPr id="14" name="Textfeld 13">
            <a:extLst>
              <a:ext uri="{FF2B5EF4-FFF2-40B4-BE49-F238E27FC236}">
                <a16:creationId xmlns:a16="http://schemas.microsoft.com/office/drawing/2014/main" id="{00000000-0008-0000-0D00-00000E000000}"/>
              </a:ext>
            </a:extLst>
          </xdr:cNvPr>
          <xdr:cNvSpPr txBox="1"/>
        </xdr:nvSpPr>
        <xdr:spPr bwMode="auto">
          <a:xfrm>
            <a:off x="1105" y="110"/>
            <a:ext cx="230" cy="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Kostenrechnung</a:t>
            </a:r>
          </a:p>
        </xdr:txBody>
      </xdr:sp>
      <xdr:sp macro="[0]!goto_Aufwandsübersicht" textlink="">
        <xdr:nvSpPr>
          <xdr:cNvPr id="15" name="Textfeld 14">
            <a:extLst>
              <a:ext uri="{FF2B5EF4-FFF2-40B4-BE49-F238E27FC236}">
                <a16:creationId xmlns:a16="http://schemas.microsoft.com/office/drawing/2014/main" id="{00000000-0008-0000-0D00-00000F000000}"/>
              </a:ext>
            </a:extLst>
          </xdr:cNvPr>
          <xdr:cNvSpPr txBox="1"/>
        </xdr:nvSpPr>
        <xdr:spPr>
          <a:xfrm>
            <a:off x="1127" y="143"/>
            <a:ext cx="214" cy="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Aufwandsübersicht</a:t>
            </a:r>
          </a:p>
        </xdr:txBody>
      </xdr:sp>
      <xdr:sp macro="[0]!goto_Allgemeine_Angaben" textlink="">
        <xdr:nvSpPr>
          <xdr:cNvPr id="17" name="Textfeld 16">
            <a:extLst>
              <a:ext uri="{FF2B5EF4-FFF2-40B4-BE49-F238E27FC236}">
                <a16:creationId xmlns:a16="http://schemas.microsoft.com/office/drawing/2014/main" id="{00000000-0008-0000-0D00-000011000000}"/>
              </a:ext>
            </a:extLst>
          </xdr:cNvPr>
          <xdr:cNvSpPr txBox="1"/>
        </xdr:nvSpPr>
        <xdr:spPr bwMode="auto">
          <a:xfrm>
            <a:off x="871" y="110"/>
            <a:ext cx="226" cy="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Allgemeine Angaben</a:t>
            </a:r>
          </a:p>
        </xdr:txBody>
      </xdr:sp>
      <xdr:sp macro="[0]!goto_PüS" textlink="">
        <xdr:nvSpPr>
          <xdr:cNvPr id="18" name="Textfeld 17">
            <a:extLst>
              <a:ext uri="{FF2B5EF4-FFF2-40B4-BE49-F238E27FC236}">
                <a16:creationId xmlns:a16="http://schemas.microsoft.com/office/drawing/2014/main" id="{00000000-0008-0000-0D00-000012000000}"/>
              </a:ext>
            </a:extLst>
          </xdr:cNvPr>
          <xdr:cNvSpPr txBox="1"/>
        </xdr:nvSpPr>
        <xdr:spPr>
          <a:xfrm>
            <a:off x="893" y="145"/>
            <a:ext cx="209" cy="5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Deckungsdiff. Netz</a:t>
            </a:r>
          </a:p>
        </xdr:txBody>
      </xdr:sp>
      <xdr:sp macro="" textlink="">
        <xdr:nvSpPr>
          <xdr:cNvPr id="35283" name="Oval 1069">
            <a:extLst>
              <a:ext uri="{FF2B5EF4-FFF2-40B4-BE49-F238E27FC236}">
                <a16:creationId xmlns:a16="http://schemas.microsoft.com/office/drawing/2014/main" id="{00000000-0008-0000-0D00-0000D3890000}"/>
              </a:ext>
            </a:extLst>
          </xdr:cNvPr>
          <xdr:cNvSpPr>
            <a:spLocks noChangeArrowheads="1"/>
          </xdr:cNvSpPr>
        </xdr:nvSpPr>
        <xdr:spPr bwMode="auto">
          <a:xfrm>
            <a:off x="833" y="109"/>
            <a:ext cx="28" cy="28"/>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1094512" name="Oval 1069">
            <a:extLst>
              <a:ext uri="{FF2B5EF4-FFF2-40B4-BE49-F238E27FC236}">
                <a16:creationId xmlns:a16="http://schemas.microsoft.com/office/drawing/2014/main" id="{00000000-0008-0000-0D00-000070B31000}"/>
              </a:ext>
            </a:extLst>
          </xdr:cNvPr>
          <xdr:cNvSpPr>
            <a:spLocks noChangeArrowheads="1"/>
          </xdr:cNvSpPr>
        </xdr:nvSpPr>
        <xdr:spPr bwMode="auto">
          <a:xfrm>
            <a:off x="1297" y="113"/>
            <a:ext cx="33" cy="31"/>
          </a:xfrm>
          <a:prstGeom prst="ellipse">
            <a:avLst/>
          </a:prstGeom>
          <a:solidFill>
            <a:srgbClr val="4F81BD"/>
          </a:solidFill>
          <a:ln>
            <a:noFill/>
          </a:ln>
          <a:effectLst>
            <a:outerShdw dist="38100" dir="2700000" algn="tl" rotWithShape="0">
              <a:srgbClr val="000000">
                <a:alpha val="39998"/>
              </a:srgbClr>
            </a:outerShdw>
          </a:effectLst>
          <a:extLst>
            <a:ext uri="{91240B29-F687-4F45-9708-019B960494DF}">
              <a14:hiddenLine xmlns:a14="http://schemas.microsoft.com/office/drawing/2010/main" w="9525">
                <a:solidFill>
                  <a:srgbClr val="000000"/>
                </a:solidFill>
                <a:round/>
                <a:headEnd/>
                <a:tailEnd/>
              </a14:hiddenLine>
            </a:ext>
          </a:extLst>
        </xdr:spPr>
      </xdr:sp>
      <xdr:sp macro="[0]!goto_Kostenstellenrechnung" textlink="">
        <xdr:nvSpPr>
          <xdr:cNvPr id="35285" name="Textfeld 36">
            <a:extLst>
              <a:ext uri="{FF2B5EF4-FFF2-40B4-BE49-F238E27FC236}">
                <a16:creationId xmlns:a16="http://schemas.microsoft.com/office/drawing/2014/main" id="{00000000-0008-0000-0D00-0000D5890000}"/>
              </a:ext>
            </a:extLst>
          </xdr:cNvPr>
          <xdr:cNvSpPr txBox="1">
            <a:spLocks noChangeArrowheads="1"/>
          </xdr:cNvSpPr>
        </xdr:nvSpPr>
        <xdr:spPr bwMode="auto">
          <a:xfrm>
            <a:off x="1356" y="140"/>
            <a:ext cx="327" cy="4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Kostenstellenrechnung</a:t>
            </a:r>
          </a:p>
        </xdr:txBody>
      </xdr:sp>
      <xdr:sp macro="" textlink="">
        <xdr:nvSpPr>
          <xdr:cNvPr id="168023" name="Oval 1069">
            <a:extLst>
              <a:ext uri="{FF2B5EF4-FFF2-40B4-BE49-F238E27FC236}">
                <a16:creationId xmlns:a16="http://schemas.microsoft.com/office/drawing/2014/main" id="{00000000-0008-0000-0D00-000057900200}"/>
              </a:ext>
            </a:extLst>
          </xdr:cNvPr>
          <xdr:cNvSpPr>
            <a:spLocks noChangeArrowheads="1"/>
          </xdr:cNvSpPr>
        </xdr:nvSpPr>
        <xdr:spPr bwMode="auto">
          <a:xfrm>
            <a:off x="1323" y="143"/>
            <a:ext cx="27" cy="32"/>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 textlink="">
        <xdr:nvSpPr>
          <xdr:cNvPr id="35287" name="Oval 1069">
            <a:extLst>
              <a:ext uri="{FF2B5EF4-FFF2-40B4-BE49-F238E27FC236}">
                <a16:creationId xmlns:a16="http://schemas.microsoft.com/office/drawing/2014/main" id="{00000000-0008-0000-0D00-0000D7890000}"/>
              </a:ext>
            </a:extLst>
          </xdr:cNvPr>
          <xdr:cNvSpPr>
            <a:spLocks noChangeArrowheads="1"/>
          </xdr:cNvSpPr>
        </xdr:nvSpPr>
        <xdr:spPr bwMode="auto">
          <a:xfrm>
            <a:off x="1059" y="110"/>
            <a:ext cx="31" cy="27"/>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168025" name="Oval 1069">
            <a:extLst>
              <a:ext uri="{FF2B5EF4-FFF2-40B4-BE49-F238E27FC236}">
                <a16:creationId xmlns:a16="http://schemas.microsoft.com/office/drawing/2014/main" id="{00000000-0008-0000-0D00-000059900200}"/>
              </a:ext>
            </a:extLst>
          </xdr:cNvPr>
          <xdr:cNvSpPr>
            <a:spLocks noChangeArrowheads="1"/>
          </xdr:cNvSpPr>
        </xdr:nvSpPr>
        <xdr:spPr bwMode="auto">
          <a:xfrm>
            <a:off x="1087" y="143"/>
            <a:ext cx="26" cy="32"/>
          </a:xfrm>
          <a:prstGeom prst="ellipse">
            <a:avLst/>
          </a:prstGeom>
          <a:solidFill>
            <a:srgbClr val="C0C0C0"/>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168026" name="Oval 1069">
            <a:extLst>
              <a:ext uri="{FF2B5EF4-FFF2-40B4-BE49-F238E27FC236}">
                <a16:creationId xmlns:a16="http://schemas.microsoft.com/office/drawing/2014/main" id="{00000000-0008-0000-0D00-00005A900200}"/>
              </a:ext>
            </a:extLst>
          </xdr:cNvPr>
          <xdr:cNvSpPr>
            <a:spLocks noChangeArrowheads="1"/>
          </xdr:cNvSpPr>
        </xdr:nvSpPr>
        <xdr:spPr bwMode="auto">
          <a:xfrm>
            <a:off x="857" y="143"/>
            <a:ext cx="28" cy="32"/>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Nettoumlaufvermögen" textlink="">
        <xdr:nvSpPr>
          <xdr:cNvPr id="35290" name="Textfeld 11">
            <a:extLst>
              <a:ext uri="{FF2B5EF4-FFF2-40B4-BE49-F238E27FC236}">
                <a16:creationId xmlns:a16="http://schemas.microsoft.com/office/drawing/2014/main" id="{00000000-0008-0000-0D00-0000DA890000}"/>
              </a:ext>
            </a:extLst>
          </xdr:cNvPr>
          <xdr:cNvSpPr txBox="1">
            <a:spLocks noChangeArrowheads="1"/>
          </xdr:cNvSpPr>
        </xdr:nvSpPr>
        <xdr:spPr bwMode="auto">
          <a:xfrm>
            <a:off x="1539" y="110"/>
            <a:ext cx="226" cy="4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Nettoumlaufvermögen</a:t>
            </a:r>
          </a:p>
          <a:p>
            <a:pPr algn="l" rtl="0">
              <a:defRPr sz="1000"/>
            </a:pPr>
            <a:endParaRPr lang="de-CH" sz="900" b="1" i="0" u="none" strike="noStrike" baseline="0">
              <a:solidFill>
                <a:srgbClr val="808080"/>
              </a:solidFill>
              <a:latin typeface="Arial Narrow"/>
            </a:endParaRPr>
          </a:p>
        </xdr:txBody>
      </xdr:sp>
      <xdr:sp macro="" textlink="">
        <xdr:nvSpPr>
          <xdr:cNvPr id="35291" name="Oval 1069">
            <a:extLst>
              <a:ext uri="{FF2B5EF4-FFF2-40B4-BE49-F238E27FC236}">
                <a16:creationId xmlns:a16="http://schemas.microsoft.com/office/drawing/2014/main" id="{00000000-0008-0000-0D00-0000DB890000}"/>
              </a:ext>
            </a:extLst>
          </xdr:cNvPr>
          <xdr:cNvSpPr>
            <a:spLocks noChangeArrowheads="1"/>
          </xdr:cNvSpPr>
        </xdr:nvSpPr>
        <xdr:spPr bwMode="auto">
          <a:xfrm>
            <a:off x="1500" y="110"/>
            <a:ext cx="29" cy="26"/>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6.</a:t>
            </a:r>
          </a:p>
        </xdr:txBody>
      </xdr:sp>
    </xdr:grpSp>
    <xdr:clientData/>
  </xdr:twoCellAnchor>
  <mc:AlternateContent xmlns:mc="http://schemas.openxmlformats.org/markup-compatibility/2006">
    <mc:Choice xmlns:a14="http://schemas.microsoft.com/office/drawing/2010/main" Requires="a14">
      <xdr:twoCellAnchor>
        <xdr:from>
          <xdr:col>0</xdr:col>
          <xdr:colOff>180975</xdr:colOff>
          <xdr:row>10</xdr:row>
          <xdr:rowOff>0</xdr:rowOff>
        </xdr:from>
        <xdr:to>
          <xdr:col>0</xdr:col>
          <xdr:colOff>180975</xdr:colOff>
          <xdr:row>10</xdr:row>
          <xdr:rowOff>0</xdr:rowOff>
        </xdr:to>
        <xdr:sp macro="" textlink="">
          <xdr:nvSpPr>
            <xdr:cNvPr id="12299" name="Button 11" hidden="1">
              <a:extLst>
                <a:ext uri="{63B3BB69-23CF-44E3-9099-C40C66FF867C}">
                  <a14:compatExt spid="_x0000_s12299"/>
                </a:ext>
                <a:ext uri="{FF2B5EF4-FFF2-40B4-BE49-F238E27FC236}">
                  <a16:creationId xmlns:a16="http://schemas.microsoft.com/office/drawing/2014/main" id="{00000000-0008-0000-0D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10</xdr:row>
          <xdr:rowOff>0</xdr:rowOff>
        </xdr:from>
        <xdr:to>
          <xdr:col>0</xdr:col>
          <xdr:colOff>180975</xdr:colOff>
          <xdr:row>10</xdr:row>
          <xdr:rowOff>0</xdr:rowOff>
        </xdr:to>
        <xdr:sp macro="" textlink="">
          <xdr:nvSpPr>
            <xdr:cNvPr id="12300" name="Button 12" hidden="1">
              <a:extLst>
                <a:ext uri="{63B3BB69-23CF-44E3-9099-C40C66FF867C}">
                  <a14:compatExt spid="_x0000_s12300"/>
                </a:ext>
                <a:ext uri="{FF2B5EF4-FFF2-40B4-BE49-F238E27FC236}">
                  <a16:creationId xmlns:a16="http://schemas.microsoft.com/office/drawing/2014/main" id="{00000000-0008-0000-0D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33</xdr:row>
          <xdr:rowOff>66675</xdr:rowOff>
        </xdr:from>
        <xdr:to>
          <xdr:col>5</xdr:col>
          <xdr:colOff>714375</xdr:colOff>
          <xdr:row>33</xdr:row>
          <xdr:rowOff>257175</xdr:rowOff>
        </xdr:to>
        <xdr:sp macro="" textlink="">
          <xdr:nvSpPr>
            <xdr:cNvPr id="35292" name="Drop Down 1500" hidden="1">
              <a:extLst>
                <a:ext uri="{63B3BB69-23CF-44E3-9099-C40C66FF867C}">
                  <a14:compatExt spid="_x0000_s35292"/>
                </a:ext>
                <a:ext uri="{FF2B5EF4-FFF2-40B4-BE49-F238E27FC236}">
                  <a16:creationId xmlns:a16="http://schemas.microsoft.com/office/drawing/2014/main" id="{00000000-0008-0000-0D00-0000DC89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editAs="absolute">
    <xdr:from>
      <xdr:col>3</xdr:col>
      <xdr:colOff>2103120</xdr:colOff>
      <xdr:row>0</xdr:row>
      <xdr:rowOff>7620</xdr:rowOff>
    </xdr:from>
    <xdr:to>
      <xdr:col>9</xdr:col>
      <xdr:colOff>68580</xdr:colOff>
      <xdr:row>3</xdr:row>
      <xdr:rowOff>205740</xdr:rowOff>
    </xdr:to>
    <xdr:grpSp>
      <xdr:nvGrpSpPr>
        <xdr:cNvPr id="1098592" name="Gruppieren 65">
          <a:extLst>
            <a:ext uri="{FF2B5EF4-FFF2-40B4-BE49-F238E27FC236}">
              <a16:creationId xmlns:a16="http://schemas.microsoft.com/office/drawing/2014/main" id="{00000000-0008-0000-0E00-000060C31000}"/>
            </a:ext>
          </a:extLst>
        </xdr:cNvPr>
        <xdr:cNvGrpSpPr>
          <a:grpSpLocks/>
        </xdr:cNvGrpSpPr>
      </xdr:nvGrpSpPr>
      <xdr:grpSpPr bwMode="auto">
        <a:xfrm>
          <a:off x="3137263" y="7620"/>
          <a:ext cx="5944688" cy="611777"/>
          <a:chOff x="2686051" y="57151"/>
          <a:chExt cx="5543549" cy="533400"/>
        </a:xfrm>
      </xdr:grpSpPr>
      <xdr:sp macro="[0]!goto_Allgemeine_Angaben" textlink="">
        <xdr:nvSpPr>
          <xdr:cNvPr id="4" name="Richtungspfeil 3">
            <a:extLst>
              <a:ext uri="{FF2B5EF4-FFF2-40B4-BE49-F238E27FC236}">
                <a16:creationId xmlns:a16="http://schemas.microsoft.com/office/drawing/2014/main" id="{00000000-0008-0000-0E00-000004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98617" name="Gruppieren 64">
            <a:extLst>
              <a:ext uri="{FF2B5EF4-FFF2-40B4-BE49-F238E27FC236}">
                <a16:creationId xmlns:a16="http://schemas.microsoft.com/office/drawing/2014/main" id="{00000000-0008-0000-0E00-000079C31000}"/>
              </a:ext>
            </a:extLst>
          </xdr:cNvPr>
          <xdr:cNvGrpSpPr>
            <a:grpSpLocks/>
          </xdr:cNvGrpSpPr>
        </xdr:nvGrpSpPr>
        <xdr:grpSpPr bwMode="auto">
          <a:xfrm>
            <a:off x="2742908" y="132160"/>
            <a:ext cx="843378" cy="383381"/>
            <a:chOff x="1965" y="451484"/>
            <a:chExt cx="864800" cy="601979"/>
          </a:xfrm>
        </xdr:grpSpPr>
        <xdr:sp macro="[0]!goto_Allgemeine_Angaben" textlink="">
          <xdr:nvSpPr>
            <xdr:cNvPr id="5" name="Abgerundetes Rechteck 16">
              <a:extLst>
                <a:ext uri="{FF2B5EF4-FFF2-40B4-BE49-F238E27FC236}">
                  <a16:creationId xmlns:a16="http://schemas.microsoft.com/office/drawing/2014/main" id="{00000000-0008-0000-0E00-000005000000}"/>
                </a:ext>
              </a:extLst>
            </xdr:cNvPr>
            <xdr:cNvSpPr/>
          </xdr:nvSpPr>
          <xdr:spPr>
            <a:xfrm>
              <a:off x="2040" y="448867"/>
              <a:ext cx="853748" cy="60721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8" name="Abgerundetes Rechteck 4">
              <a:extLst>
                <a:ext uri="{FF2B5EF4-FFF2-40B4-BE49-F238E27FC236}">
                  <a16:creationId xmlns:a16="http://schemas.microsoft.com/office/drawing/2014/main" id="{00000000-0008-0000-0E00-000008000000}"/>
                </a:ext>
              </a:extLst>
            </xdr:cNvPr>
            <xdr:cNvSpPr/>
          </xdr:nvSpPr>
          <xdr:spPr>
            <a:xfrm>
              <a:off x="31228" y="480274"/>
              <a:ext cx="839154" cy="54439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6" name="Abgerundetes Rechteck 5">
            <a:extLst>
              <a:ext uri="{FF2B5EF4-FFF2-40B4-BE49-F238E27FC236}">
                <a16:creationId xmlns:a16="http://schemas.microsoft.com/office/drawing/2014/main" id="{00000000-0008-0000-0E00-000006000000}"/>
              </a:ext>
            </a:extLst>
          </xdr:cNvPr>
          <xdr:cNvSpPr/>
        </xdr:nvSpPr>
        <xdr:spPr bwMode="auto">
          <a:xfrm>
            <a:off x="3618278" y="130494"/>
            <a:ext cx="839716"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7" name="Abgerundetes Rechteck 6">
            <a:extLst>
              <a:ext uri="{FF2B5EF4-FFF2-40B4-BE49-F238E27FC236}">
                <a16:creationId xmlns:a16="http://schemas.microsoft.com/office/drawing/2014/main" id="{00000000-0008-0000-0E00-000007000000}"/>
              </a:ext>
            </a:extLst>
          </xdr:cNvPr>
          <xdr:cNvSpPr/>
        </xdr:nvSpPr>
        <xdr:spPr bwMode="auto">
          <a:xfrm>
            <a:off x="3668092" y="150496"/>
            <a:ext cx="761437"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98620" name="Gruppieren 66">
            <a:extLst>
              <a:ext uri="{FF2B5EF4-FFF2-40B4-BE49-F238E27FC236}">
                <a16:creationId xmlns:a16="http://schemas.microsoft.com/office/drawing/2014/main" id="{00000000-0008-0000-0E00-00007CC3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3" name="Abgerundetes Rechteck 14">
              <a:extLst>
                <a:ext uri="{FF2B5EF4-FFF2-40B4-BE49-F238E27FC236}">
                  <a16:creationId xmlns:a16="http://schemas.microsoft.com/office/drawing/2014/main" id="{00000000-0008-0000-0E00-000003000000}"/>
                </a:ext>
              </a:extLst>
            </xdr:cNvPr>
            <xdr:cNvSpPr/>
          </xdr:nvSpPr>
          <xdr:spPr>
            <a:xfrm>
              <a:off x="1808252" y="444620"/>
              <a:ext cx="869605" cy="627334"/>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16" name="Abgerundetes Rechteck 8">
              <a:extLst>
                <a:ext uri="{FF2B5EF4-FFF2-40B4-BE49-F238E27FC236}">
                  <a16:creationId xmlns:a16="http://schemas.microsoft.com/office/drawing/2014/main" id="{00000000-0008-0000-0E00-000010000000}"/>
                </a:ext>
              </a:extLst>
            </xdr:cNvPr>
            <xdr:cNvSpPr/>
          </xdr:nvSpPr>
          <xdr:spPr>
            <a:xfrm>
              <a:off x="1815559" y="476518"/>
              <a:ext cx="833067" cy="552905"/>
            </a:xfrm>
            <a:prstGeom prst="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98621" name="Gruppieren 67">
            <a:extLst>
              <a:ext uri="{FF2B5EF4-FFF2-40B4-BE49-F238E27FC236}">
                <a16:creationId xmlns:a16="http://schemas.microsoft.com/office/drawing/2014/main" id="{00000000-0008-0000-0E00-00007DC3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13" name="Abgerundetes Rechteck 12">
              <a:extLst>
                <a:ext uri="{FF2B5EF4-FFF2-40B4-BE49-F238E27FC236}">
                  <a16:creationId xmlns:a16="http://schemas.microsoft.com/office/drawing/2014/main" id="{00000000-0008-0000-0E00-00000D000000}"/>
                </a:ext>
              </a:extLst>
            </xdr:cNvPr>
            <xdr:cNvSpPr/>
          </xdr:nvSpPr>
          <xdr:spPr>
            <a:xfrm>
              <a:off x="2743626" y="444620"/>
              <a:ext cx="847682"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 name="Abgerundetes Rechteck 10">
              <a:extLst>
                <a:ext uri="{FF2B5EF4-FFF2-40B4-BE49-F238E27FC236}">
                  <a16:creationId xmlns:a16="http://schemas.microsoft.com/office/drawing/2014/main" id="{00000000-0008-0000-0E00-000002000000}"/>
                </a:ext>
              </a:extLst>
            </xdr:cNvPr>
            <xdr:cNvSpPr/>
          </xdr:nvSpPr>
          <xdr:spPr>
            <a:xfrm>
              <a:off x="2750933" y="476518"/>
              <a:ext cx="774606" cy="552905"/>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10" name="Abgerundetes Rechteck 9">
            <a:extLst>
              <a:ext uri="{FF2B5EF4-FFF2-40B4-BE49-F238E27FC236}">
                <a16:creationId xmlns:a16="http://schemas.microsoft.com/office/drawing/2014/main" id="{00000000-0008-0000-0E00-00000A000000}"/>
              </a:ext>
            </a:extLst>
          </xdr:cNvPr>
          <xdr:cNvSpPr/>
        </xdr:nvSpPr>
        <xdr:spPr bwMode="auto">
          <a:xfrm>
            <a:off x="6279751" y="130494"/>
            <a:ext cx="825484"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11" name="Abgerundetes Rechteck 12">
            <a:extLst>
              <a:ext uri="{FF2B5EF4-FFF2-40B4-BE49-F238E27FC236}">
                <a16:creationId xmlns:a16="http://schemas.microsoft.com/office/drawing/2014/main" id="{00000000-0008-0000-0E00-00000B000000}"/>
              </a:ext>
            </a:extLst>
          </xdr:cNvPr>
          <xdr:cNvSpPr/>
        </xdr:nvSpPr>
        <xdr:spPr bwMode="auto">
          <a:xfrm>
            <a:off x="6279751" y="150496"/>
            <a:ext cx="797019"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12" name="Abgerundetes Rechteck 11">
            <a:extLst>
              <a:ext uri="{FF2B5EF4-FFF2-40B4-BE49-F238E27FC236}">
                <a16:creationId xmlns:a16="http://schemas.microsoft.com/office/drawing/2014/main" id="{00000000-0008-0000-0E00-00000C000000}"/>
              </a:ext>
            </a:extLst>
          </xdr:cNvPr>
          <xdr:cNvSpPr/>
        </xdr:nvSpPr>
        <xdr:spPr bwMode="auto">
          <a:xfrm>
            <a:off x="7147932" y="130494"/>
            <a:ext cx="832600"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xdr:from>
      <xdr:col>5</xdr:col>
      <xdr:colOff>5525</xdr:colOff>
      <xdr:row>15</xdr:row>
      <xdr:rowOff>0</xdr:rowOff>
    </xdr:from>
    <xdr:to>
      <xdr:col>11</xdr:col>
      <xdr:colOff>15</xdr:colOff>
      <xdr:row>16</xdr:row>
      <xdr:rowOff>9525</xdr:rowOff>
    </xdr:to>
    <xdr:sp macro="" textlink="">
      <xdr:nvSpPr>
        <xdr:cNvPr id="34" name="Textfeld 33">
          <a:extLst>
            <a:ext uri="{FF2B5EF4-FFF2-40B4-BE49-F238E27FC236}">
              <a16:creationId xmlns:a16="http://schemas.microsoft.com/office/drawing/2014/main" id="{00000000-0008-0000-0E00-000022000000}"/>
            </a:ext>
          </a:extLst>
        </xdr:cNvPr>
        <xdr:cNvSpPr txBox="1"/>
      </xdr:nvSpPr>
      <xdr:spPr>
        <a:xfrm>
          <a:off x="4952999" y="1524000"/>
          <a:ext cx="53149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de-DE" sz="900" b="1">
              <a:latin typeface="Arial" pitchFamily="34" charset="0"/>
              <a:cs typeface="Arial" pitchFamily="34" charset="0"/>
            </a:rPr>
            <a:t>Netzebenen</a:t>
          </a:r>
          <a:endParaRPr lang="de-DE" sz="900" b="0">
            <a:latin typeface="Arial" pitchFamily="34" charset="0"/>
            <a:cs typeface="Arial" pitchFamily="34" charset="0"/>
          </a:endParaRPr>
        </a:p>
      </xdr:txBody>
    </xdr:sp>
    <xdr:clientData/>
  </xdr:twoCellAnchor>
  <xdr:twoCellAnchor>
    <xdr:from>
      <xdr:col>5</xdr:col>
      <xdr:colOff>0</xdr:colOff>
      <xdr:row>37</xdr:row>
      <xdr:rowOff>0</xdr:rowOff>
    </xdr:from>
    <xdr:to>
      <xdr:col>11</xdr:col>
      <xdr:colOff>0</xdr:colOff>
      <xdr:row>38</xdr:row>
      <xdr:rowOff>9525</xdr:rowOff>
    </xdr:to>
    <xdr:sp macro="" textlink="">
      <xdr:nvSpPr>
        <xdr:cNvPr id="35" name="Textfeld 38">
          <a:extLst>
            <a:ext uri="{FF2B5EF4-FFF2-40B4-BE49-F238E27FC236}">
              <a16:creationId xmlns:a16="http://schemas.microsoft.com/office/drawing/2014/main" id="{00000000-0008-0000-0E00-000023000000}"/>
            </a:ext>
          </a:extLst>
        </xdr:cNvPr>
        <xdr:cNvSpPr txBox="1">
          <a:spLocks noChangeArrowheads="1"/>
        </xdr:cNvSpPr>
      </xdr:nvSpPr>
      <xdr:spPr bwMode="auto">
        <a:xfrm>
          <a:off x="4953000" y="5457825"/>
          <a:ext cx="5314950" cy="419100"/>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de-DE" sz="1000" b="1" i="0" strike="noStrike">
              <a:solidFill>
                <a:srgbClr val="000000"/>
              </a:solidFill>
              <a:latin typeface="Arial"/>
              <a:cs typeface="Arial"/>
            </a:rPr>
            <a:t>Kostenträger </a:t>
          </a:r>
          <a:r>
            <a:rPr lang="de-DE" sz="1000" b="0" i="0" strike="noStrike">
              <a:solidFill>
                <a:srgbClr val="000000"/>
              </a:solidFill>
              <a:latin typeface="Arial"/>
              <a:cs typeface="Arial"/>
            </a:rPr>
            <a:t>[Rp/kWh]</a:t>
          </a:r>
        </a:p>
      </xdr:txBody>
    </xdr:sp>
    <xdr:clientData/>
  </xdr:twoCellAnchor>
  <xdr:twoCellAnchor>
    <xdr:from>
      <xdr:col>0</xdr:col>
      <xdr:colOff>68580</xdr:colOff>
      <xdr:row>12</xdr:row>
      <xdr:rowOff>76200</xdr:rowOff>
    </xdr:from>
    <xdr:to>
      <xdr:col>13</xdr:col>
      <xdr:colOff>449580</xdr:colOff>
      <xdr:row>58</xdr:row>
      <xdr:rowOff>0</xdr:rowOff>
    </xdr:to>
    <xdr:grpSp>
      <xdr:nvGrpSpPr>
        <xdr:cNvPr id="1098595" name="Group 1057">
          <a:extLst>
            <a:ext uri="{FF2B5EF4-FFF2-40B4-BE49-F238E27FC236}">
              <a16:creationId xmlns:a16="http://schemas.microsoft.com/office/drawing/2014/main" id="{00000000-0008-0000-0E00-000063C31000}"/>
            </a:ext>
          </a:extLst>
        </xdr:cNvPr>
        <xdr:cNvGrpSpPr>
          <a:grpSpLocks/>
        </xdr:cNvGrpSpPr>
      </xdr:nvGrpSpPr>
      <xdr:grpSpPr bwMode="auto">
        <a:xfrm>
          <a:off x="68580" y="1240971"/>
          <a:ext cx="14510657" cy="8534400"/>
          <a:chOff x="-3517" y="-312"/>
          <a:chExt cx="21560" cy="321"/>
        </a:xfrm>
      </xdr:grpSpPr>
      <xdr:sp macro="" textlink="">
        <xdr:nvSpPr>
          <xdr:cNvPr id="1098612" name="Line 1058">
            <a:extLst>
              <a:ext uri="{FF2B5EF4-FFF2-40B4-BE49-F238E27FC236}">
                <a16:creationId xmlns:a16="http://schemas.microsoft.com/office/drawing/2014/main" id="{00000000-0008-0000-0E00-000074C3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8613" name="Line 1059">
            <a:extLst>
              <a:ext uri="{FF2B5EF4-FFF2-40B4-BE49-F238E27FC236}">
                <a16:creationId xmlns:a16="http://schemas.microsoft.com/office/drawing/2014/main" id="{00000000-0008-0000-0E00-000075C3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8614" name="Line 1060">
            <a:extLst>
              <a:ext uri="{FF2B5EF4-FFF2-40B4-BE49-F238E27FC236}">
                <a16:creationId xmlns:a16="http://schemas.microsoft.com/office/drawing/2014/main" id="{00000000-0008-0000-0E00-000076C3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8615" name="Line 1061">
            <a:extLst>
              <a:ext uri="{FF2B5EF4-FFF2-40B4-BE49-F238E27FC236}">
                <a16:creationId xmlns:a16="http://schemas.microsoft.com/office/drawing/2014/main" id="{00000000-0008-0000-0E00-000077C3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0</xdr:col>
      <xdr:colOff>38100</xdr:colOff>
      <xdr:row>0</xdr:row>
      <xdr:rowOff>45720</xdr:rowOff>
    </xdr:from>
    <xdr:to>
      <xdr:col>0</xdr:col>
      <xdr:colOff>342900</xdr:colOff>
      <xdr:row>3</xdr:row>
      <xdr:rowOff>7620</xdr:rowOff>
    </xdr:to>
    <xdr:pic>
      <xdr:nvPicPr>
        <xdr:cNvPr id="1098596" name="Picture 13560" descr="ElCom_d_hoch">
          <a:extLst>
            <a:ext uri="{FF2B5EF4-FFF2-40B4-BE49-F238E27FC236}">
              <a16:creationId xmlns:a16="http://schemas.microsoft.com/office/drawing/2014/main" id="{00000000-0008-0000-0E00-000064C3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38100</xdr:colOff>
      <xdr:row>4</xdr:row>
      <xdr:rowOff>7620</xdr:rowOff>
    </xdr:from>
    <xdr:to>
      <xdr:col>12</xdr:col>
      <xdr:colOff>853440</xdr:colOff>
      <xdr:row>12</xdr:row>
      <xdr:rowOff>45720</xdr:rowOff>
    </xdr:to>
    <xdr:grpSp>
      <xdr:nvGrpSpPr>
        <xdr:cNvPr id="1098597" name="Group 7759">
          <a:extLst>
            <a:ext uri="{FF2B5EF4-FFF2-40B4-BE49-F238E27FC236}">
              <a16:creationId xmlns:a16="http://schemas.microsoft.com/office/drawing/2014/main" id="{00000000-0008-0000-0E00-000065C31000}"/>
            </a:ext>
          </a:extLst>
        </xdr:cNvPr>
        <xdr:cNvGrpSpPr>
          <a:grpSpLocks/>
        </xdr:cNvGrpSpPr>
      </xdr:nvGrpSpPr>
      <xdr:grpSpPr bwMode="auto">
        <a:xfrm>
          <a:off x="5350329" y="693420"/>
          <a:ext cx="6508568" cy="517071"/>
          <a:chOff x="675" y="91"/>
          <a:chExt cx="820" cy="68"/>
        </a:xfrm>
      </xdr:grpSpPr>
      <xdr:sp macro="[0]!goto_Kommentare" textlink="">
        <xdr:nvSpPr>
          <xdr:cNvPr id="31341" name="Textfeld 11">
            <a:extLst>
              <a:ext uri="{FF2B5EF4-FFF2-40B4-BE49-F238E27FC236}">
                <a16:creationId xmlns:a16="http://schemas.microsoft.com/office/drawing/2014/main" id="{00000000-0008-0000-0E00-00006D7A0000}"/>
              </a:ext>
            </a:extLst>
          </xdr:cNvPr>
          <xdr:cNvSpPr txBox="1">
            <a:spLocks noChangeArrowheads="1"/>
          </xdr:cNvSpPr>
        </xdr:nvSpPr>
        <xdr:spPr bwMode="auto">
          <a:xfrm>
            <a:off x="1095" y="93"/>
            <a:ext cx="185" cy="40"/>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Kommentare</a:t>
            </a:r>
          </a:p>
          <a:p>
            <a:pPr algn="l" rtl="0">
              <a:defRPr sz="1000"/>
            </a:pPr>
            <a:endParaRPr lang="de-CH" sz="900" b="1" i="0" u="none" strike="noStrike" baseline="0">
              <a:solidFill>
                <a:srgbClr val="808080"/>
              </a:solidFill>
              <a:latin typeface="Arial Narrow"/>
            </a:endParaRPr>
          </a:p>
        </xdr:txBody>
      </xdr:sp>
      <xdr:sp macro="[0]!goto_Kostenrechnung" textlink="">
        <xdr:nvSpPr>
          <xdr:cNvPr id="162348" name="Textfeld 13">
            <a:extLst>
              <a:ext uri="{FF2B5EF4-FFF2-40B4-BE49-F238E27FC236}">
                <a16:creationId xmlns:a16="http://schemas.microsoft.com/office/drawing/2014/main" id="{00000000-0008-0000-0E00-00002C7A0200}"/>
              </a:ext>
            </a:extLst>
          </xdr:cNvPr>
          <xdr:cNvSpPr txBox="1">
            <a:spLocks noChangeArrowheads="1"/>
          </xdr:cNvSpPr>
        </xdr:nvSpPr>
        <xdr:spPr bwMode="auto">
          <a:xfrm>
            <a:off x="902" y="93"/>
            <a:ext cx="209" cy="30"/>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Kostenrechnung</a:t>
            </a:r>
          </a:p>
        </xdr:txBody>
      </xdr:sp>
      <xdr:sp macro="[0]!goto_Aufwandsübersicht" textlink="">
        <xdr:nvSpPr>
          <xdr:cNvPr id="162349" name="Textfeld 14">
            <a:extLst>
              <a:ext uri="{FF2B5EF4-FFF2-40B4-BE49-F238E27FC236}">
                <a16:creationId xmlns:a16="http://schemas.microsoft.com/office/drawing/2014/main" id="{00000000-0008-0000-0E00-00002D7A0200}"/>
              </a:ext>
            </a:extLst>
          </xdr:cNvPr>
          <xdr:cNvSpPr txBox="1">
            <a:spLocks noChangeArrowheads="1"/>
          </xdr:cNvSpPr>
        </xdr:nvSpPr>
        <xdr:spPr bwMode="auto">
          <a:xfrm>
            <a:off x="920" y="121"/>
            <a:ext cx="224" cy="37"/>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Aufwandsübersicht</a:t>
            </a:r>
          </a:p>
        </xdr:txBody>
      </xdr:sp>
      <xdr:sp macro="[0]!goto_Allgemeine_Angaben" textlink="">
        <xdr:nvSpPr>
          <xdr:cNvPr id="17" name="Textfeld 16">
            <a:extLst>
              <a:ext uri="{FF2B5EF4-FFF2-40B4-BE49-F238E27FC236}">
                <a16:creationId xmlns:a16="http://schemas.microsoft.com/office/drawing/2014/main" id="{00000000-0008-0000-0E00-000011000000}"/>
              </a:ext>
            </a:extLst>
          </xdr:cNvPr>
          <xdr:cNvSpPr txBox="1"/>
        </xdr:nvSpPr>
        <xdr:spPr bwMode="auto">
          <a:xfrm>
            <a:off x="704" y="93"/>
            <a:ext cx="181" cy="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Allgemeine Angaben</a:t>
            </a:r>
          </a:p>
        </xdr:txBody>
      </xdr:sp>
      <xdr:sp macro="[0]!goto_PüS" textlink="">
        <xdr:nvSpPr>
          <xdr:cNvPr id="162351" name="Textfeld 17">
            <a:extLst>
              <a:ext uri="{FF2B5EF4-FFF2-40B4-BE49-F238E27FC236}">
                <a16:creationId xmlns:a16="http://schemas.microsoft.com/office/drawing/2014/main" id="{00000000-0008-0000-0E00-00002F7A0200}"/>
              </a:ext>
            </a:extLst>
          </xdr:cNvPr>
          <xdr:cNvSpPr txBox="1">
            <a:spLocks noChangeArrowheads="1"/>
          </xdr:cNvSpPr>
        </xdr:nvSpPr>
        <xdr:spPr bwMode="auto">
          <a:xfrm>
            <a:off x="731" y="121"/>
            <a:ext cx="189" cy="38"/>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Deckungsdiff. Netz</a:t>
            </a:r>
          </a:p>
        </xdr:txBody>
      </xdr:sp>
      <xdr:sp macro="" textlink="">
        <xdr:nvSpPr>
          <xdr:cNvPr id="162352" name="Oval 1069">
            <a:extLst>
              <a:ext uri="{FF2B5EF4-FFF2-40B4-BE49-F238E27FC236}">
                <a16:creationId xmlns:a16="http://schemas.microsoft.com/office/drawing/2014/main" id="{00000000-0008-0000-0E00-0000307A0200}"/>
              </a:ext>
            </a:extLst>
          </xdr:cNvPr>
          <xdr:cNvSpPr>
            <a:spLocks noChangeArrowheads="1"/>
          </xdr:cNvSpPr>
        </xdr:nvSpPr>
        <xdr:spPr bwMode="auto">
          <a:xfrm>
            <a:off x="675" y="91"/>
            <a:ext cx="27" cy="23"/>
          </a:xfrm>
          <a:prstGeom prst="ellipse">
            <a:avLst/>
          </a:prstGeom>
          <a:solidFill>
            <a:srgbClr val="C0C0C0"/>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1098604" name="Oval 1069">
            <a:extLst>
              <a:ext uri="{FF2B5EF4-FFF2-40B4-BE49-F238E27FC236}">
                <a16:creationId xmlns:a16="http://schemas.microsoft.com/office/drawing/2014/main" id="{00000000-0008-0000-0E00-00006CC31000}"/>
              </a:ext>
            </a:extLst>
          </xdr:cNvPr>
          <xdr:cNvSpPr>
            <a:spLocks noChangeArrowheads="1"/>
          </xdr:cNvSpPr>
        </xdr:nvSpPr>
        <xdr:spPr bwMode="auto">
          <a:xfrm>
            <a:off x="1063" y="92"/>
            <a:ext cx="28" cy="22"/>
          </a:xfrm>
          <a:prstGeom prst="ellipse">
            <a:avLst/>
          </a:prstGeom>
          <a:solidFill>
            <a:srgbClr val="C0C0C0"/>
          </a:solidFill>
          <a:ln>
            <a:noFill/>
          </a:ln>
          <a:effectLst>
            <a:outerShdw dist="38100" dir="2700000" algn="tl" rotWithShape="0">
              <a:srgbClr val="000000">
                <a:alpha val="39998"/>
              </a:srgbClr>
            </a:outerShdw>
          </a:effectLst>
          <a:extLst>
            <a:ext uri="{91240B29-F687-4F45-9708-019B960494DF}">
              <a14:hiddenLine xmlns:a14="http://schemas.microsoft.com/office/drawing/2010/main" w="9525">
                <a:solidFill>
                  <a:srgbClr val="000000"/>
                </a:solidFill>
                <a:round/>
                <a:headEnd/>
                <a:tailEnd/>
              </a14:hiddenLine>
            </a:ext>
          </a:extLst>
        </xdr:spPr>
      </xdr:sp>
      <xdr:sp macro="" textlink="">
        <xdr:nvSpPr>
          <xdr:cNvPr id="162354" name="Textfeld 36">
            <a:extLst>
              <a:ext uri="{FF2B5EF4-FFF2-40B4-BE49-F238E27FC236}">
                <a16:creationId xmlns:a16="http://schemas.microsoft.com/office/drawing/2014/main" id="{00000000-0008-0000-0E00-0000327A0200}"/>
              </a:ext>
            </a:extLst>
          </xdr:cNvPr>
          <xdr:cNvSpPr txBox="1">
            <a:spLocks noChangeArrowheads="1"/>
          </xdr:cNvSpPr>
        </xdr:nvSpPr>
        <xdr:spPr bwMode="auto">
          <a:xfrm>
            <a:off x="1114" y="117"/>
            <a:ext cx="313" cy="40"/>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333399"/>
                </a:solidFill>
                <a:latin typeface="Arial"/>
                <a:cs typeface="Arial"/>
              </a:rPr>
              <a:t>Kostenstellenrechnung</a:t>
            </a:r>
          </a:p>
        </xdr:txBody>
      </xdr:sp>
      <xdr:sp macro="" textlink="">
        <xdr:nvSpPr>
          <xdr:cNvPr id="162355" name="Oval 1069">
            <a:extLst>
              <a:ext uri="{FF2B5EF4-FFF2-40B4-BE49-F238E27FC236}">
                <a16:creationId xmlns:a16="http://schemas.microsoft.com/office/drawing/2014/main" id="{00000000-0008-0000-0E00-0000337A0200}"/>
              </a:ext>
            </a:extLst>
          </xdr:cNvPr>
          <xdr:cNvSpPr>
            <a:spLocks noChangeArrowheads="1"/>
          </xdr:cNvSpPr>
        </xdr:nvSpPr>
        <xdr:spPr bwMode="auto">
          <a:xfrm>
            <a:off x="1082" y="117"/>
            <a:ext cx="32" cy="24"/>
          </a:xfrm>
          <a:prstGeom prst="ellipse">
            <a:avLst/>
          </a:prstGeom>
          <a:solidFill>
            <a:srgbClr val="4F81BD"/>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 textlink="">
        <xdr:nvSpPr>
          <xdr:cNvPr id="31352" name="Oval 1069">
            <a:extLst>
              <a:ext uri="{FF2B5EF4-FFF2-40B4-BE49-F238E27FC236}">
                <a16:creationId xmlns:a16="http://schemas.microsoft.com/office/drawing/2014/main" id="{00000000-0008-0000-0E00-0000787A0000}"/>
              </a:ext>
            </a:extLst>
          </xdr:cNvPr>
          <xdr:cNvSpPr>
            <a:spLocks noChangeArrowheads="1"/>
          </xdr:cNvSpPr>
        </xdr:nvSpPr>
        <xdr:spPr bwMode="auto">
          <a:xfrm>
            <a:off x="866" y="93"/>
            <a:ext cx="24" cy="25"/>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162357" name="Oval 1069">
            <a:extLst>
              <a:ext uri="{FF2B5EF4-FFF2-40B4-BE49-F238E27FC236}">
                <a16:creationId xmlns:a16="http://schemas.microsoft.com/office/drawing/2014/main" id="{00000000-0008-0000-0E00-0000357A0200}"/>
              </a:ext>
            </a:extLst>
          </xdr:cNvPr>
          <xdr:cNvSpPr>
            <a:spLocks noChangeArrowheads="1"/>
          </xdr:cNvSpPr>
        </xdr:nvSpPr>
        <xdr:spPr bwMode="auto">
          <a:xfrm>
            <a:off x="889" y="119"/>
            <a:ext cx="28" cy="23"/>
          </a:xfrm>
          <a:prstGeom prst="ellipse">
            <a:avLst/>
          </a:prstGeom>
          <a:solidFill>
            <a:srgbClr val="C0C0C0"/>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162358" name="Oval 1069">
            <a:extLst>
              <a:ext uri="{FF2B5EF4-FFF2-40B4-BE49-F238E27FC236}">
                <a16:creationId xmlns:a16="http://schemas.microsoft.com/office/drawing/2014/main" id="{00000000-0008-0000-0E00-0000367A0200}"/>
              </a:ext>
            </a:extLst>
          </xdr:cNvPr>
          <xdr:cNvSpPr>
            <a:spLocks noChangeArrowheads="1"/>
          </xdr:cNvSpPr>
        </xdr:nvSpPr>
        <xdr:spPr bwMode="auto">
          <a:xfrm>
            <a:off x="703" y="119"/>
            <a:ext cx="28" cy="23"/>
          </a:xfrm>
          <a:prstGeom prst="ellipse">
            <a:avLst/>
          </a:prstGeom>
          <a:solidFill>
            <a:srgbClr val="BFBFBF"/>
          </a:solidFill>
          <a:ln>
            <a:noFill/>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Nettoumlaufvermögen" textlink="">
        <xdr:nvSpPr>
          <xdr:cNvPr id="162359" name="Textfeld 11">
            <a:extLst>
              <a:ext uri="{FF2B5EF4-FFF2-40B4-BE49-F238E27FC236}">
                <a16:creationId xmlns:a16="http://schemas.microsoft.com/office/drawing/2014/main" id="{00000000-0008-0000-0E00-0000377A0200}"/>
              </a:ext>
            </a:extLst>
          </xdr:cNvPr>
          <xdr:cNvSpPr txBox="1">
            <a:spLocks noChangeArrowheads="1"/>
          </xdr:cNvSpPr>
        </xdr:nvSpPr>
        <xdr:spPr bwMode="auto">
          <a:xfrm>
            <a:off x="1255" y="92"/>
            <a:ext cx="240" cy="37"/>
          </a:xfrm>
          <a:prstGeom prst="rect">
            <a:avLst/>
          </a:prstGeom>
          <a:noFill/>
          <a:ln>
            <a:noFill/>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Nettoumlaufvermögen</a:t>
            </a:r>
          </a:p>
          <a:p>
            <a:pPr algn="l" rtl="0">
              <a:defRPr sz="1000"/>
            </a:pPr>
            <a:endParaRPr lang="de-CH" sz="900" b="1" i="0" u="none" strike="noStrike" baseline="0">
              <a:solidFill>
                <a:srgbClr val="808080"/>
              </a:solidFill>
              <a:latin typeface="Arial Narrow"/>
            </a:endParaRPr>
          </a:p>
        </xdr:txBody>
      </xdr:sp>
      <xdr:sp macro="" textlink="">
        <xdr:nvSpPr>
          <xdr:cNvPr id="31356" name="Oval 1069">
            <a:extLst>
              <a:ext uri="{FF2B5EF4-FFF2-40B4-BE49-F238E27FC236}">
                <a16:creationId xmlns:a16="http://schemas.microsoft.com/office/drawing/2014/main" id="{00000000-0008-0000-0E00-00007C7A0000}"/>
              </a:ext>
            </a:extLst>
          </xdr:cNvPr>
          <xdr:cNvSpPr>
            <a:spLocks noChangeArrowheads="1"/>
          </xdr:cNvSpPr>
        </xdr:nvSpPr>
        <xdr:spPr bwMode="auto">
          <a:xfrm>
            <a:off x="1223" y="92"/>
            <a:ext cx="28" cy="22"/>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6.</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792480</xdr:colOff>
      <xdr:row>14</xdr:row>
      <xdr:rowOff>0</xdr:rowOff>
    </xdr:from>
    <xdr:to>
      <xdr:col>8</xdr:col>
      <xdr:colOff>426720</xdr:colOff>
      <xdr:row>39</xdr:row>
      <xdr:rowOff>121920</xdr:rowOff>
    </xdr:to>
    <xdr:grpSp>
      <xdr:nvGrpSpPr>
        <xdr:cNvPr id="1113136" name="Group 1057">
          <a:extLst>
            <a:ext uri="{FF2B5EF4-FFF2-40B4-BE49-F238E27FC236}">
              <a16:creationId xmlns:a16="http://schemas.microsoft.com/office/drawing/2014/main" id="{00000000-0008-0000-0F00-000030FC1000}"/>
            </a:ext>
          </a:extLst>
        </xdr:cNvPr>
        <xdr:cNvGrpSpPr>
          <a:grpSpLocks/>
        </xdr:cNvGrpSpPr>
      </xdr:nvGrpSpPr>
      <xdr:grpSpPr bwMode="auto">
        <a:xfrm>
          <a:off x="5735955" y="1200150"/>
          <a:ext cx="4977765" cy="5636895"/>
          <a:chOff x="-3517" y="-312"/>
          <a:chExt cx="21560" cy="321"/>
        </a:xfrm>
      </xdr:grpSpPr>
      <xdr:sp macro="" textlink="">
        <xdr:nvSpPr>
          <xdr:cNvPr id="1113173" name="Line 1058">
            <a:extLst>
              <a:ext uri="{FF2B5EF4-FFF2-40B4-BE49-F238E27FC236}">
                <a16:creationId xmlns:a16="http://schemas.microsoft.com/office/drawing/2014/main" id="{00000000-0008-0000-0F00-000055FC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3174" name="Line 1059">
            <a:extLst>
              <a:ext uri="{FF2B5EF4-FFF2-40B4-BE49-F238E27FC236}">
                <a16:creationId xmlns:a16="http://schemas.microsoft.com/office/drawing/2014/main" id="{00000000-0008-0000-0F00-000056FC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3175" name="Line 1060">
            <a:extLst>
              <a:ext uri="{FF2B5EF4-FFF2-40B4-BE49-F238E27FC236}">
                <a16:creationId xmlns:a16="http://schemas.microsoft.com/office/drawing/2014/main" id="{00000000-0008-0000-0F00-000057FC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3176" name="Line 1061">
            <a:extLst>
              <a:ext uri="{FF2B5EF4-FFF2-40B4-BE49-F238E27FC236}">
                <a16:creationId xmlns:a16="http://schemas.microsoft.com/office/drawing/2014/main" id="{00000000-0008-0000-0F00-000058FC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2415540</xdr:colOff>
      <xdr:row>0</xdr:row>
      <xdr:rowOff>0</xdr:rowOff>
    </xdr:from>
    <xdr:to>
      <xdr:col>6</xdr:col>
      <xdr:colOff>1242060</xdr:colOff>
      <xdr:row>3</xdr:row>
      <xdr:rowOff>160020</xdr:rowOff>
    </xdr:to>
    <xdr:sp macro="[0]!goto_Allgemeine_Angaben" textlink="">
      <xdr:nvSpPr>
        <xdr:cNvPr id="1113137" name="Richtungspfeil 19">
          <a:extLst>
            <a:ext uri="{FF2B5EF4-FFF2-40B4-BE49-F238E27FC236}">
              <a16:creationId xmlns:a16="http://schemas.microsoft.com/office/drawing/2014/main" id="{00000000-0008-0000-0F00-000031FC1000}"/>
            </a:ext>
          </a:extLst>
        </xdr:cNvPr>
        <xdr:cNvSpPr>
          <a:spLocks noChangeArrowheads="1"/>
        </xdr:cNvSpPr>
      </xdr:nvSpPr>
      <xdr:spPr bwMode="auto">
        <a:xfrm>
          <a:off x="3246120" y="0"/>
          <a:ext cx="5760720" cy="594360"/>
        </a:xfrm>
        <a:prstGeom prst="homePlate">
          <a:avLst>
            <a:gd name="adj" fmla="val 46622"/>
          </a:avLst>
        </a:prstGeom>
        <a:solidFill>
          <a:srgbClr val="BFBFBF"/>
        </a:solidFill>
        <a:ln>
          <a:noFill/>
        </a:ln>
        <a:effectLst>
          <a:outerShdw dist="38100" dir="2700000" algn="tl" rotWithShape="0">
            <a:srgbClr val="000000">
              <a:alpha val="39998"/>
            </a:srgbClr>
          </a:outerShdw>
        </a:effectLst>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xdr:from>
      <xdr:col>2</xdr:col>
      <xdr:colOff>2453640</xdr:colOff>
      <xdr:row>0</xdr:row>
      <xdr:rowOff>99060</xdr:rowOff>
    </xdr:from>
    <xdr:to>
      <xdr:col>3</xdr:col>
      <xdr:colOff>175260</xdr:colOff>
      <xdr:row>3</xdr:row>
      <xdr:rowOff>76200</xdr:rowOff>
    </xdr:to>
    <xdr:grpSp>
      <xdr:nvGrpSpPr>
        <xdr:cNvPr id="1113138" name="Gruppieren 64">
          <a:extLst>
            <a:ext uri="{FF2B5EF4-FFF2-40B4-BE49-F238E27FC236}">
              <a16:creationId xmlns:a16="http://schemas.microsoft.com/office/drawing/2014/main" id="{00000000-0008-0000-0F00-000032FC1000}"/>
            </a:ext>
          </a:extLst>
        </xdr:cNvPr>
        <xdr:cNvGrpSpPr>
          <a:grpSpLocks/>
        </xdr:cNvGrpSpPr>
      </xdr:nvGrpSpPr>
      <xdr:grpSpPr bwMode="auto">
        <a:xfrm>
          <a:off x="3282315" y="99060"/>
          <a:ext cx="912495" cy="415290"/>
          <a:chOff x="1965" y="451484"/>
          <a:chExt cx="864800" cy="601979"/>
        </a:xfrm>
      </xdr:grpSpPr>
      <xdr:sp macro="[0]!goto_Allgemeine_Angaben" textlink="">
        <xdr:nvSpPr>
          <xdr:cNvPr id="33" name="Abgerundetes Rechteck 32">
            <a:extLst>
              <a:ext uri="{FF2B5EF4-FFF2-40B4-BE49-F238E27FC236}">
                <a16:creationId xmlns:a16="http://schemas.microsoft.com/office/drawing/2014/main" id="{00000000-0008-0000-0F00-000021000000}"/>
              </a:ext>
            </a:extLst>
          </xdr:cNvPr>
          <xdr:cNvSpPr/>
        </xdr:nvSpPr>
        <xdr:spPr>
          <a:xfrm>
            <a:off x="1965" y="451484"/>
            <a:ext cx="857653" cy="601979"/>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34" name="Abgerundetes Rechteck 4">
            <a:extLst>
              <a:ext uri="{FF2B5EF4-FFF2-40B4-BE49-F238E27FC236}">
                <a16:creationId xmlns:a16="http://schemas.microsoft.com/office/drawing/2014/main" id="{00000000-0008-0000-0F00-000022000000}"/>
              </a:ext>
            </a:extLst>
          </xdr:cNvPr>
          <xdr:cNvSpPr/>
        </xdr:nvSpPr>
        <xdr:spPr>
          <a:xfrm>
            <a:off x="30553" y="473780"/>
            <a:ext cx="836212" cy="55738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ts val="800"/>
              </a:lnSpc>
              <a:spcBef>
                <a:spcPct val="0"/>
              </a:spcBef>
              <a:spcAft>
                <a:spcPct val="35000"/>
              </a:spcAft>
            </a:pPr>
            <a:r>
              <a:rPr lang="de-DE" sz="1000" b="1" kern="1200">
                <a:latin typeface="Arial Narrow" pitchFamily="34" charset="0"/>
              </a:rPr>
              <a:t>Unter-nehmensdaten</a:t>
            </a:r>
          </a:p>
        </xdr:txBody>
      </xdr:sp>
    </xdr:grpSp>
    <xdr:clientData/>
  </xdr:twoCellAnchor>
  <xdr:twoCellAnchor>
    <xdr:from>
      <xdr:col>3</xdr:col>
      <xdr:colOff>236220</xdr:colOff>
      <xdr:row>0</xdr:row>
      <xdr:rowOff>99060</xdr:rowOff>
    </xdr:from>
    <xdr:to>
      <xdr:col>4</xdr:col>
      <xdr:colOff>167640</xdr:colOff>
      <xdr:row>3</xdr:row>
      <xdr:rowOff>76200</xdr:rowOff>
    </xdr:to>
    <xdr:sp macro="[0]!goto_Allgemeine_Angaben" textlink="">
      <xdr:nvSpPr>
        <xdr:cNvPr id="1113139" name="Abgerundetes Rechteck 21">
          <a:extLst>
            <a:ext uri="{FF2B5EF4-FFF2-40B4-BE49-F238E27FC236}">
              <a16:creationId xmlns:a16="http://schemas.microsoft.com/office/drawing/2014/main" id="{00000000-0008-0000-0F00-000033FC1000}"/>
            </a:ext>
          </a:extLst>
        </xdr:cNvPr>
        <xdr:cNvSpPr>
          <a:spLocks noChangeArrowheads="1"/>
        </xdr:cNvSpPr>
      </xdr:nvSpPr>
      <xdr:spPr bwMode="auto">
        <a:xfrm>
          <a:off x="4267200" y="99060"/>
          <a:ext cx="853440" cy="411480"/>
        </a:xfrm>
        <a:prstGeom prst="roundRect">
          <a:avLst>
            <a:gd name="adj" fmla="val 16667"/>
          </a:avLst>
        </a:prstGeom>
        <a:solidFill>
          <a:srgbClr val="B9CDE5"/>
        </a:solidFill>
        <a:ln>
          <a:noFill/>
        </a:ln>
        <a:extLst>
          <a:ext uri="{91240B29-F687-4F45-9708-019B960494DF}">
            <a14:hiddenLine xmlns:a14="http://schemas.microsoft.com/office/drawing/2010/main" w="25400" algn="ctr">
              <a:solidFill>
                <a:srgbClr val="000000"/>
              </a:solidFill>
              <a:round/>
              <a:headEnd/>
              <a:tailEnd/>
            </a14:hiddenLine>
          </a:ext>
        </a:extLst>
      </xdr:spPr>
    </xdr:sp>
    <xdr:clientData/>
  </xdr:twoCellAnchor>
  <xdr:twoCellAnchor>
    <xdr:from>
      <xdr:col>3</xdr:col>
      <xdr:colOff>272352</xdr:colOff>
      <xdr:row>0</xdr:row>
      <xdr:rowOff>108648</xdr:rowOff>
    </xdr:from>
    <xdr:to>
      <xdr:col>4</xdr:col>
      <xdr:colOff>131539</xdr:colOff>
      <xdr:row>3</xdr:row>
      <xdr:rowOff>47700</xdr:rowOff>
    </xdr:to>
    <xdr:sp macro="[0]!goto_Uebersicht_Anlagen" textlink="">
      <xdr:nvSpPr>
        <xdr:cNvPr id="34538" name="Abgerundetes Rechteck 6">
          <a:extLst>
            <a:ext uri="{FF2B5EF4-FFF2-40B4-BE49-F238E27FC236}">
              <a16:creationId xmlns:a16="http://schemas.microsoft.com/office/drawing/2014/main" id="{00000000-0008-0000-0F00-0000EA860000}"/>
            </a:ext>
          </a:extLst>
        </xdr:cNvPr>
        <xdr:cNvSpPr>
          <a:spLocks noChangeArrowheads="1"/>
        </xdr:cNvSpPr>
      </xdr:nvSpPr>
      <xdr:spPr bwMode="auto">
        <a:xfrm>
          <a:off x="4181475" y="114300"/>
          <a:ext cx="762000" cy="390525"/>
        </a:xfrm>
        <a:prstGeom prst="rect">
          <a:avLst/>
        </a:prstGeom>
        <a:no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Infrastruktur</a:t>
          </a:r>
        </a:p>
      </xdr:txBody>
    </xdr:sp>
    <xdr:clientData/>
  </xdr:twoCellAnchor>
  <xdr:twoCellAnchor>
    <xdr:from>
      <xdr:col>4</xdr:col>
      <xdr:colOff>236220</xdr:colOff>
      <xdr:row>0</xdr:row>
      <xdr:rowOff>99060</xdr:rowOff>
    </xdr:from>
    <xdr:to>
      <xdr:col>4</xdr:col>
      <xdr:colOff>1097280</xdr:colOff>
      <xdr:row>3</xdr:row>
      <xdr:rowOff>83820</xdr:rowOff>
    </xdr:to>
    <xdr:grpSp>
      <xdr:nvGrpSpPr>
        <xdr:cNvPr id="1113141" name="Gruppieren 66">
          <a:extLst>
            <a:ext uri="{FF2B5EF4-FFF2-40B4-BE49-F238E27FC236}">
              <a16:creationId xmlns:a16="http://schemas.microsoft.com/office/drawing/2014/main" id="{00000000-0008-0000-0F00-000035FC1000}"/>
            </a:ext>
          </a:extLst>
        </xdr:cNvPr>
        <xdr:cNvGrpSpPr>
          <a:grpSpLocks/>
        </xdr:cNvGrpSpPr>
      </xdr:nvGrpSpPr>
      <xdr:grpSpPr bwMode="auto">
        <a:xfrm>
          <a:off x="5179695" y="99060"/>
          <a:ext cx="861060" cy="422910"/>
          <a:chOff x="1809972" y="447278"/>
          <a:chExt cx="864579" cy="624676"/>
        </a:xfrm>
      </xdr:grpSpPr>
      <xdr:sp macro="[0]!goto_Allgemeine_Angaben" textlink="">
        <xdr:nvSpPr>
          <xdr:cNvPr id="31" name="Abgerundetes Rechteck 30">
            <a:extLst>
              <a:ext uri="{FF2B5EF4-FFF2-40B4-BE49-F238E27FC236}">
                <a16:creationId xmlns:a16="http://schemas.microsoft.com/office/drawing/2014/main" id="{00000000-0008-0000-0F00-00001F000000}"/>
              </a:ext>
            </a:extLst>
          </xdr:cNvPr>
          <xdr:cNvSpPr/>
        </xdr:nvSpPr>
        <xdr:spPr>
          <a:xfrm>
            <a:off x="1809972" y="447278"/>
            <a:ext cx="864579" cy="624676"/>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32" name="Abgerundetes Rechteck 8">
            <a:extLst>
              <a:ext uri="{FF2B5EF4-FFF2-40B4-BE49-F238E27FC236}">
                <a16:creationId xmlns:a16="http://schemas.microsoft.com/office/drawing/2014/main" id="{00000000-0008-0000-0F00-000020000000}"/>
              </a:ext>
            </a:extLst>
          </xdr:cNvPr>
          <xdr:cNvSpPr/>
        </xdr:nvSpPr>
        <xdr:spPr>
          <a:xfrm>
            <a:off x="1817623" y="469993"/>
            <a:ext cx="826323" cy="556530"/>
          </a:xfrm>
          <a:prstGeom prst="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clientData/>
  </xdr:twoCellAnchor>
  <xdr:twoCellAnchor>
    <xdr:from>
      <xdr:col>5</xdr:col>
      <xdr:colOff>38100</xdr:colOff>
      <xdr:row>0</xdr:row>
      <xdr:rowOff>99060</xdr:rowOff>
    </xdr:from>
    <xdr:to>
      <xdr:col>5</xdr:col>
      <xdr:colOff>891540</xdr:colOff>
      <xdr:row>3</xdr:row>
      <xdr:rowOff>83820</xdr:rowOff>
    </xdr:to>
    <xdr:grpSp>
      <xdr:nvGrpSpPr>
        <xdr:cNvPr id="1113142" name="Gruppieren 67">
          <a:extLst>
            <a:ext uri="{FF2B5EF4-FFF2-40B4-BE49-F238E27FC236}">
              <a16:creationId xmlns:a16="http://schemas.microsoft.com/office/drawing/2014/main" id="{00000000-0008-0000-0F00-000036FC1000}"/>
            </a:ext>
          </a:extLst>
        </xdr:cNvPr>
        <xdr:cNvGrpSpPr>
          <a:grpSpLocks/>
        </xdr:cNvGrpSpPr>
      </xdr:nvGrpSpPr>
      <xdr:grpSpPr bwMode="auto">
        <a:xfrm>
          <a:off x="6105525" y="99060"/>
          <a:ext cx="853440" cy="422910"/>
          <a:chOff x="2732839" y="447278"/>
          <a:chExt cx="854865" cy="624676"/>
        </a:xfrm>
      </xdr:grpSpPr>
      <xdr:sp macro="[0]!goto_Allgemeine_Angaben" textlink="">
        <xdr:nvSpPr>
          <xdr:cNvPr id="29" name="Abgerundetes Rechteck 28">
            <a:extLst>
              <a:ext uri="{FF2B5EF4-FFF2-40B4-BE49-F238E27FC236}">
                <a16:creationId xmlns:a16="http://schemas.microsoft.com/office/drawing/2014/main" id="{00000000-0008-0000-0F00-00001D000000}"/>
              </a:ext>
            </a:extLst>
          </xdr:cNvPr>
          <xdr:cNvSpPr/>
        </xdr:nvSpPr>
        <xdr:spPr>
          <a:xfrm>
            <a:off x="2732839" y="447278"/>
            <a:ext cx="854865" cy="62467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30" name="Abgerundetes Rechteck 10">
            <a:extLst>
              <a:ext uri="{FF2B5EF4-FFF2-40B4-BE49-F238E27FC236}">
                <a16:creationId xmlns:a16="http://schemas.microsoft.com/office/drawing/2014/main" id="{00000000-0008-0000-0F00-00001E000000}"/>
              </a:ext>
            </a:extLst>
          </xdr:cNvPr>
          <xdr:cNvSpPr/>
        </xdr:nvSpPr>
        <xdr:spPr>
          <a:xfrm>
            <a:off x="2740472" y="469993"/>
            <a:ext cx="786170" cy="556530"/>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clientData/>
  </xdr:twoCellAnchor>
  <xdr:twoCellAnchor>
    <xdr:from>
      <xdr:col>5</xdr:col>
      <xdr:colOff>922020</xdr:colOff>
      <xdr:row>0</xdr:row>
      <xdr:rowOff>99060</xdr:rowOff>
    </xdr:from>
    <xdr:to>
      <xdr:col>6</xdr:col>
      <xdr:colOff>106680</xdr:colOff>
      <xdr:row>3</xdr:row>
      <xdr:rowOff>76200</xdr:rowOff>
    </xdr:to>
    <xdr:sp macro="[0]!goto_DD_Energie" textlink="">
      <xdr:nvSpPr>
        <xdr:cNvPr id="1113143" name="Abgerundetes Rechteck 25">
          <a:extLst>
            <a:ext uri="{FF2B5EF4-FFF2-40B4-BE49-F238E27FC236}">
              <a16:creationId xmlns:a16="http://schemas.microsoft.com/office/drawing/2014/main" id="{00000000-0008-0000-0F00-000037FC1000}"/>
            </a:ext>
          </a:extLst>
        </xdr:cNvPr>
        <xdr:cNvSpPr>
          <a:spLocks noChangeArrowheads="1"/>
        </xdr:cNvSpPr>
      </xdr:nvSpPr>
      <xdr:spPr bwMode="auto">
        <a:xfrm>
          <a:off x="7002780" y="99060"/>
          <a:ext cx="868680" cy="411480"/>
        </a:xfrm>
        <a:prstGeom prst="roundRect">
          <a:avLst>
            <a:gd name="adj" fmla="val 16667"/>
          </a:avLst>
        </a:prstGeom>
        <a:solidFill>
          <a:srgbClr val="B9CDE5"/>
        </a:solidFill>
        <a:ln>
          <a:noFill/>
        </a:ln>
        <a:extLst>
          <a:ext uri="{91240B29-F687-4F45-9708-019B960494DF}">
            <a14:hiddenLine xmlns:a14="http://schemas.microsoft.com/office/drawing/2010/main" w="25400" algn="ctr">
              <a:solidFill>
                <a:srgbClr val="000000"/>
              </a:solidFill>
              <a:round/>
              <a:headEnd/>
              <a:tailEnd/>
            </a14:hiddenLine>
          </a:ext>
        </a:extLst>
      </xdr:spPr>
    </xdr:sp>
    <xdr:clientData/>
  </xdr:twoCellAnchor>
  <xdr:twoCellAnchor>
    <xdr:from>
      <xdr:col>5</xdr:col>
      <xdr:colOff>921831</xdr:colOff>
      <xdr:row>0</xdr:row>
      <xdr:rowOff>108648</xdr:rowOff>
    </xdr:from>
    <xdr:to>
      <xdr:col>6</xdr:col>
      <xdr:colOff>38099</xdr:colOff>
      <xdr:row>3</xdr:row>
      <xdr:rowOff>47700</xdr:rowOff>
    </xdr:to>
    <xdr:sp macro="[0]!goto_DD_Energie" textlink="">
      <xdr:nvSpPr>
        <xdr:cNvPr id="34542" name="Abgerundetes Rechteck 12">
          <a:extLst>
            <a:ext uri="{FF2B5EF4-FFF2-40B4-BE49-F238E27FC236}">
              <a16:creationId xmlns:a16="http://schemas.microsoft.com/office/drawing/2014/main" id="{00000000-0008-0000-0F00-0000EE860000}"/>
            </a:ext>
          </a:extLst>
        </xdr:cNvPr>
        <xdr:cNvSpPr>
          <a:spLocks noChangeArrowheads="1"/>
        </xdr:cNvSpPr>
      </xdr:nvSpPr>
      <xdr:spPr bwMode="auto">
        <a:xfrm>
          <a:off x="6810375" y="114300"/>
          <a:ext cx="809625" cy="390525"/>
        </a:xfrm>
        <a:prstGeom prst="rect">
          <a:avLst/>
        </a:prstGeom>
        <a:solidFill>
          <a:srgbClr val="B9CDE5"/>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Energie</a:t>
          </a:r>
        </a:p>
      </xdr:txBody>
    </xdr:sp>
    <xdr:clientData/>
  </xdr:twoCellAnchor>
  <xdr:twoCellAnchor>
    <xdr:from>
      <xdr:col>6</xdr:col>
      <xdr:colOff>133350</xdr:colOff>
      <xdr:row>0</xdr:row>
      <xdr:rowOff>99123</xdr:rowOff>
    </xdr:from>
    <xdr:to>
      <xdr:col>6</xdr:col>
      <xdr:colOff>971567</xdr:colOff>
      <xdr:row>3</xdr:row>
      <xdr:rowOff>76274</xdr:rowOff>
    </xdr:to>
    <xdr:sp macro="[0]!goto_Rückmeldungen" textlink="">
      <xdr:nvSpPr>
        <xdr:cNvPr id="34543" name="Abgerundetes Rechteck 27">
          <a:extLst>
            <a:ext uri="{FF2B5EF4-FFF2-40B4-BE49-F238E27FC236}">
              <a16:creationId xmlns:a16="http://schemas.microsoft.com/office/drawing/2014/main" id="{00000000-0008-0000-0F00-0000EF860000}"/>
            </a:ext>
          </a:extLst>
        </xdr:cNvPr>
        <xdr:cNvSpPr>
          <a:spLocks noChangeArrowheads="1"/>
        </xdr:cNvSpPr>
      </xdr:nvSpPr>
      <xdr:spPr bwMode="auto">
        <a:xfrm>
          <a:off x="7696200" y="85725"/>
          <a:ext cx="828675" cy="438150"/>
        </a:xfrm>
        <a:prstGeom prst="roundRect">
          <a:avLst>
            <a:gd name="adj" fmla="val 16667"/>
          </a:avLst>
        </a:prstGeom>
        <a:solidFill>
          <a:srgbClr val="B9CDE5"/>
        </a:solidFill>
        <a:ln w="25400" algn="ctr">
          <a:noFill/>
          <a:round/>
          <a:headEnd/>
          <a:tailEnd/>
        </a:ln>
      </xdr:spPr>
      <xdr:txBody>
        <a:bodyPr vertOverflow="clip" wrap="square" lIns="27432" tIns="22860" rIns="27432" bIns="22860" anchor="ctr" upright="1"/>
        <a:lstStyle/>
        <a:p>
          <a:pPr algn="ctr" rtl="0">
            <a:defRPr sz="1000"/>
          </a:pPr>
          <a:r>
            <a:rPr lang="de-CH" sz="1000" b="1" i="0" u="none" strike="noStrike" baseline="0">
              <a:solidFill>
                <a:srgbClr val="FFFFFF"/>
              </a:solidFill>
              <a:latin typeface="Arial Narrow"/>
            </a:rPr>
            <a:t>Upload</a:t>
          </a:r>
        </a:p>
      </xdr:txBody>
    </xdr:sp>
    <xdr:clientData/>
  </xdr:twoCellAnchor>
  <xdr:twoCellAnchor editAs="oneCell">
    <xdr:from>
      <xdr:col>0</xdr:col>
      <xdr:colOff>38100</xdr:colOff>
      <xdr:row>0</xdr:row>
      <xdr:rowOff>60960</xdr:rowOff>
    </xdr:from>
    <xdr:to>
      <xdr:col>0</xdr:col>
      <xdr:colOff>342900</xdr:colOff>
      <xdr:row>2</xdr:row>
      <xdr:rowOff>38100</xdr:rowOff>
    </xdr:to>
    <xdr:pic>
      <xdr:nvPicPr>
        <xdr:cNvPr id="1113146" name="Picture 13560" descr="ElCom_d_hoch">
          <a:extLst>
            <a:ext uri="{FF2B5EF4-FFF2-40B4-BE49-F238E27FC236}">
              <a16:creationId xmlns:a16="http://schemas.microsoft.com/office/drawing/2014/main" id="{00000000-0008-0000-0F00-00003AFC1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8593" b="50618"/>
        <a:stretch>
          <a:fillRect/>
        </a:stretch>
      </xdr:blipFill>
      <xdr:spPr bwMode="auto">
        <a:xfrm>
          <a:off x="38100" y="6096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213360</xdr:colOff>
      <xdr:row>3</xdr:row>
      <xdr:rowOff>228600</xdr:rowOff>
    </xdr:from>
    <xdr:to>
      <xdr:col>8</xdr:col>
      <xdr:colOff>320040</xdr:colOff>
      <xdr:row>14</xdr:row>
      <xdr:rowOff>60960</xdr:rowOff>
    </xdr:to>
    <xdr:grpSp>
      <xdr:nvGrpSpPr>
        <xdr:cNvPr id="1113147" name="Group 1601">
          <a:extLst>
            <a:ext uri="{FF2B5EF4-FFF2-40B4-BE49-F238E27FC236}">
              <a16:creationId xmlns:a16="http://schemas.microsoft.com/office/drawing/2014/main" id="{00000000-0008-0000-0F00-00003BFC1000}"/>
            </a:ext>
          </a:extLst>
        </xdr:cNvPr>
        <xdr:cNvGrpSpPr>
          <a:grpSpLocks/>
        </xdr:cNvGrpSpPr>
      </xdr:nvGrpSpPr>
      <xdr:grpSpPr bwMode="auto">
        <a:xfrm>
          <a:off x="5156835" y="666750"/>
          <a:ext cx="5450205" cy="594360"/>
          <a:chOff x="605" y="70"/>
          <a:chExt cx="640" cy="63"/>
        </a:xfrm>
      </xdr:grpSpPr>
      <xdr:sp macro="[0]!goto_Kommentare" textlink="">
        <xdr:nvSpPr>
          <xdr:cNvPr id="34341" name="Textfeld 11">
            <a:extLst>
              <a:ext uri="{FF2B5EF4-FFF2-40B4-BE49-F238E27FC236}">
                <a16:creationId xmlns:a16="http://schemas.microsoft.com/office/drawing/2014/main" id="{00000000-0008-0000-0F00-000025860000}"/>
              </a:ext>
            </a:extLst>
          </xdr:cNvPr>
          <xdr:cNvSpPr txBox="1">
            <a:spLocks noChangeArrowheads="1"/>
          </xdr:cNvSpPr>
        </xdr:nvSpPr>
        <xdr:spPr bwMode="auto">
          <a:xfrm>
            <a:off x="949" y="72"/>
            <a:ext cx="163" cy="32"/>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Kommentare</a:t>
            </a:r>
          </a:p>
          <a:p>
            <a:pPr algn="l" rtl="0">
              <a:defRPr sz="1000"/>
            </a:pPr>
            <a:endParaRPr lang="de-CH" sz="900" b="1" i="0" u="none" strike="noStrike" baseline="0">
              <a:solidFill>
                <a:srgbClr val="808080"/>
              </a:solidFill>
              <a:latin typeface="Arial Narrow"/>
            </a:endParaRPr>
          </a:p>
        </xdr:txBody>
      </xdr:sp>
      <xdr:sp macro="[0]!goto_Kostenrechnung" textlink="">
        <xdr:nvSpPr>
          <xdr:cNvPr id="14" name="Textfeld 13">
            <a:extLst>
              <a:ext uri="{FF2B5EF4-FFF2-40B4-BE49-F238E27FC236}">
                <a16:creationId xmlns:a16="http://schemas.microsoft.com/office/drawing/2014/main" id="{00000000-0008-0000-0F00-00000E000000}"/>
              </a:ext>
            </a:extLst>
          </xdr:cNvPr>
          <xdr:cNvSpPr txBox="1"/>
        </xdr:nvSpPr>
        <xdr:spPr bwMode="auto">
          <a:xfrm>
            <a:off x="803" y="72"/>
            <a:ext cx="169" cy="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Kostenrechnung</a:t>
            </a:r>
          </a:p>
        </xdr:txBody>
      </xdr:sp>
      <xdr:sp macro="[0]!goto_Aufwandsübersicht" textlink="">
        <xdr:nvSpPr>
          <xdr:cNvPr id="15" name="Textfeld 14">
            <a:extLst>
              <a:ext uri="{FF2B5EF4-FFF2-40B4-BE49-F238E27FC236}">
                <a16:creationId xmlns:a16="http://schemas.microsoft.com/office/drawing/2014/main" id="{00000000-0008-0000-0F00-00000F000000}"/>
              </a:ext>
            </a:extLst>
          </xdr:cNvPr>
          <xdr:cNvSpPr txBox="1"/>
        </xdr:nvSpPr>
        <xdr:spPr>
          <a:xfrm>
            <a:off x="819" y="94"/>
            <a:ext cx="156" cy="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Aufwandsübersicht</a:t>
            </a:r>
          </a:p>
        </xdr:txBody>
      </xdr:sp>
      <xdr:sp macro="[0]!goto_Allgemeine_Angaben" textlink="">
        <xdr:nvSpPr>
          <xdr:cNvPr id="17" name="Textfeld 16">
            <a:extLst>
              <a:ext uri="{FF2B5EF4-FFF2-40B4-BE49-F238E27FC236}">
                <a16:creationId xmlns:a16="http://schemas.microsoft.com/office/drawing/2014/main" id="{00000000-0008-0000-0F00-000011000000}"/>
              </a:ext>
            </a:extLst>
          </xdr:cNvPr>
          <xdr:cNvSpPr txBox="1"/>
        </xdr:nvSpPr>
        <xdr:spPr bwMode="auto">
          <a:xfrm>
            <a:off x="631" y="72"/>
            <a:ext cx="162" cy="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Allgemeine Angaben</a:t>
            </a:r>
          </a:p>
        </xdr:txBody>
      </xdr:sp>
      <xdr:sp macro="[0]!goto_PüS" textlink="">
        <xdr:nvSpPr>
          <xdr:cNvPr id="18" name="Textfeld 17">
            <a:extLst>
              <a:ext uri="{FF2B5EF4-FFF2-40B4-BE49-F238E27FC236}">
                <a16:creationId xmlns:a16="http://schemas.microsoft.com/office/drawing/2014/main" id="{00000000-0008-0000-0F00-000012000000}"/>
              </a:ext>
            </a:extLst>
          </xdr:cNvPr>
          <xdr:cNvSpPr txBox="1"/>
        </xdr:nvSpPr>
        <xdr:spPr>
          <a:xfrm>
            <a:off x="649" y="94"/>
            <a:ext cx="153" cy="3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Deckungsdiff. Netz</a:t>
            </a:r>
          </a:p>
        </xdr:txBody>
      </xdr:sp>
      <xdr:sp macro="" textlink="">
        <xdr:nvSpPr>
          <xdr:cNvPr id="34348" name="Oval 1069">
            <a:extLst>
              <a:ext uri="{FF2B5EF4-FFF2-40B4-BE49-F238E27FC236}">
                <a16:creationId xmlns:a16="http://schemas.microsoft.com/office/drawing/2014/main" id="{00000000-0008-0000-0F00-00002C860000}"/>
              </a:ext>
            </a:extLst>
          </xdr:cNvPr>
          <xdr:cNvSpPr>
            <a:spLocks noChangeArrowheads="1"/>
          </xdr:cNvSpPr>
        </xdr:nvSpPr>
        <xdr:spPr bwMode="auto">
          <a:xfrm>
            <a:off x="605" y="72"/>
            <a:ext cx="20" cy="19"/>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1113159" name="Oval 1069">
            <a:extLst>
              <a:ext uri="{FF2B5EF4-FFF2-40B4-BE49-F238E27FC236}">
                <a16:creationId xmlns:a16="http://schemas.microsoft.com/office/drawing/2014/main" id="{00000000-0008-0000-0F00-000047FC1000}"/>
              </a:ext>
            </a:extLst>
          </xdr:cNvPr>
          <xdr:cNvSpPr>
            <a:spLocks noChangeArrowheads="1"/>
          </xdr:cNvSpPr>
        </xdr:nvSpPr>
        <xdr:spPr bwMode="auto">
          <a:xfrm>
            <a:off x="919" y="71"/>
            <a:ext cx="25" cy="20"/>
          </a:xfrm>
          <a:prstGeom prst="ellipse">
            <a:avLst/>
          </a:prstGeom>
          <a:solidFill>
            <a:srgbClr val="C0C0C0"/>
          </a:solidFill>
          <a:ln>
            <a:noFill/>
          </a:ln>
          <a:effectLst>
            <a:outerShdw dist="38100" dir="2700000" algn="tl" rotWithShape="0">
              <a:srgbClr val="000000">
                <a:alpha val="39998"/>
              </a:srgbClr>
            </a:outerShdw>
          </a:effectLst>
          <a:extLst>
            <a:ext uri="{91240B29-F687-4F45-9708-019B960494DF}">
              <a14:hiddenLine xmlns:a14="http://schemas.microsoft.com/office/drawing/2010/main" w="9525">
                <a:solidFill>
                  <a:srgbClr val="000000"/>
                </a:solidFill>
                <a:round/>
                <a:headEnd/>
                <a:tailEnd/>
              </a14:hiddenLine>
            </a:ext>
          </a:extLst>
        </xdr:spPr>
      </xdr:sp>
      <xdr:sp macro="[0]!goto_Kostenstellenrechnung" textlink="">
        <xdr:nvSpPr>
          <xdr:cNvPr id="34350" name="Textfeld 36">
            <a:extLst>
              <a:ext uri="{FF2B5EF4-FFF2-40B4-BE49-F238E27FC236}">
                <a16:creationId xmlns:a16="http://schemas.microsoft.com/office/drawing/2014/main" id="{00000000-0008-0000-0F00-00002E860000}"/>
              </a:ext>
            </a:extLst>
          </xdr:cNvPr>
          <xdr:cNvSpPr txBox="1">
            <a:spLocks noChangeArrowheads="1"/>
          </xdr:cNvSpPr>
        </xdr:nvSpPr>
        <xdr:spPr bwMode="auto">
          <a:xfrm>
            <a:off x="968" y="92"/>
            <a:ext cx="238" cy="32"/>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Kostenstellenrechnung</a:t>
            </a:r>
          </a:p>
        </xdr:txBody>
      </xdr:sp>
      <xdr:sp macro="" textlink="">
        <xdr:nvSpPr>
          <xdr:cNvPr id="34351" name="Oval 1069">
            <a:extLst>
              <a:ext uri="{FF2B5EF4-FFF2-40B4-BE49-F238E27FC236}">
                <a16:creationId xmlns:a16="http://schemas.microsoft.com/office/drawing/2014/main" id="{00000000-0008-0000-0F00-00002F860000}"/>
              </a:ext>
            </a:extLst>
          </xdr:cNvPr>
          <xdr:cNvSpPr>
            <a:spLocks noChangeArrowheads="1"/>
          </xdr:cNvSpPr>
        </xdr:nvSpPr>
        <xdr:spPr bwMode="auto">
          <a:xfrm>
            <a:off x="939" y="93"/>
            <a:ext cx="21" cy="19"/>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 textlink="">
        <xdr:nvSpPr>
          <xdr:cNvPr id="34352" name="Oval 1069">
            <a:extLst>
              <a:ext uri="{FF2B5EF4-FFF2-40B4-BE49-F238E27FC236}">
                <a16:creationId xmlns:a16="http://schemas.microsoft.com/office/drawing/2014/main" id="{00000000-0008-0000-0F00-000030860000}"/>
              </a:ext>
            </a:extLst>
          </xdr:cNvPr>
          <xdr:cNvSpPr>
            <a:spLocks noChangeArrowheads="1"/>
          </xdr:cNvSpPr>
        </xdr:nvSpPr>
        <xdr:spPr bwMode="auto">
          <a:xfrm>
            <a:off x="770" y="71"/>
            <a:ext cx="21"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34353" name="Oval 1069">
            <a:extLst>
              <a:ext uri="{FF2B5EF4-FFF2-40B4-BE49-F238E27FC236}">
                <a16:creationId xmlns:a16="http://schemas.microsoft.com/office/drawing/2014/main" id="{00000000-0008-0000-0F00-000031860000}"/>
              </a:ext>
            </a:extLst>
          </xdr:cNvPr>
          <xdr:cNvSpPr>
            <a:spLocks noChangeArrowheads="1"/>
          </xdr:cNvSpPr>
        </xdr:nvSpPr>
        <xdr:spPr bwMode="auto">
          <a:xfrm>
            <a:off x="789" y="93"/>
            <a:ext cx="21" cy="19"/>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34354" name="Oval 1069">
            <a:extLst>
              <a:ext uri="{FF2B5EF4-FFF2-40B4-BE49-F238E27FC236}">
                <a16:creationId xmlns:a16="http://schemas.microsoft.com/office/drawing/2014/main" id="{00000000-0008-0000-0F00-000032860000}"/>
              </a:ext>
            </a:extLst>
          </xdr:cNvPr>
          <xdr:cNvSpPr>
            <a:spLocks noChangeArrowheads="1"/>
          </xdr:cNvSpPr>
        </xdr:nvSpPr>
        <xdr:spPr bwMode="auto">
          <a:xfrm>
            <a:off x="623" y="93"/>
            <a:ext cx="22" cy="19"/>
          </a:xfrm>
          <a:prstGeom prst="ellipse">
            <a:avLst/>
          </a:prstGeom>
          <a:solidFill>
            <a:srgbClr val="BFBFBF"/>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Nettoumlaufvermögen" textlink="">
        <xdr:nvSpPr>
          <xdr:cNvPr id="34355" name="Textfeld 11">
            <a:extLst>
              <a:ext uri="{FF2B5EF4-FFF2-40B4-BE49-F238E27FC236}">
                <a16:creationId xmlns:a16="http://schemas.microsoft.com/office/drawing/2014/main" id="{00000000-0008-0000-0F00-000033860000}"/>
              </a:ext>
            </a:extLst>
          </xdr:cNvPr>
          <xdr:cNvSpPr txBox="1">
            <a:spLocks noChangeArrowheads="1"/>
          </xdr:cNvSpPr>
        </xdr:nvSpPr>
        <xdr:spPr bwMode="auto">
          <a:xfrm>
            <a:off x="1080" y="72"/>
            <a:ext cx="165" cy="32"/>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Nettoumlaufvermögen</a:t>
            </a:r>
            <a:endParaRPr lang="de-CH" sz="900" b="1" i="0" u="none" strike="noStrike" baseline="0">
              <a:solidFill>
                <a:srgbClr val="808080"/>
              </a:solidFill>
              <a:latin typeface="Arial Narrow"/>
            </a:endParaRPr>
          </a:p>
          <a:p>
            <a:pPr algn="l" rtl="0">
              <a:defRPr sz="1000"/>
            </a:pPr>
            <a:endParaRPr lang="de-CH" sz="900" b="1" i="0" u="none" strike="noStrike" baseline="0">
              <a:solidFill>
                <a:srgbClr val="808080"/>
              </a:solidFill>
              <a:latin typeface="Arial Narrow"/>
            </a:endParaRPr>
          </a:p>
        </xdr:txBody>
      </xdr:sp>
      <xdr:sp macro="" textlink="">
        <xdr:nvSpPr>
          <xdr:cNvPr id="34356" name="Oval 1069">
            <a:extLst>
              <a:ext uri="{FF2B5EF4-FFF2-40B4-BE49-F238E27FC236}">
                <a16:creationId xmlns:a16="http://schemas.microsoft.com/office/drawing/2014/main" id="{00000000-0008-0000-0F00-000034860000}"/>
              </a:ext>
            </a:extLst>
          </xdr:cNvPr>
          <xdr:cNvSpPr>
            <a:spLocks noChangeArrowheads="1"/>
          </xdr:cNvSpPr>
        </xdr:nvSpPr>
        <xdr:spPr bwMode="auto">
          <a:xfrm>
            <a:off x="1053" y="70"/>
            <a:ext cx="23" cy="22"/>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6.</a:t>
            </a:r>
          </a:p>
        </xdr:txBody>
      </xdr:sp>
    </xdr:grpSp>
    <xdr:clientData/>
  </xdr:twoCellAnchor>
  <xdr:twoCellAnchor>
    <xdr:from>
      <xdr:col>0</xdr:col>
      <xdr:colOff>76200</xdr:colOff>
      <xdr:row>40</xdr:row>
      <xdr:rowOff>0</xdr:rowOff>
    </xdr:from>
    <xdr:to>
      <xdr:col>8</xdr:col>
      <xdr:colOff>426720</xdr:colOff>
      <xdr:row>42</xdr:row>
      <xdr:rowOff>76200</xdr:rowOff>
    </xdr:to>
    <xdr:grpSp>
      <xdr:nvGrpSpPr>
        <xdr:cNvPr id="1113148" name="Group 1057">
          <a:extLst>
            <a:ext uri="{FF2B5EF4-FFF2-40B4-BE49-F238E27FC236}">
              <a16:creationId xmlns:a16="http://schemas.microsoft.com/office/drawing/2014/main" id="{00000000-0008-0000-0F00-00003CFC1000}"/>
            </a:ext>
          </a:extLst>
        </xdr:cNvPr>
        <xdr:cNvGrpSpPr>
          <a:grpSpLocks/>
        </xdr:cNvGrpSpPr>
      </xdr:nvGrpSpPr>
      <xdr:grpSpPr bwMode="auto">
        <a:xfrm flipV="1">
          <a:off x="76200" y="6896100"/>
          <a:ext cx="10637520" cy="542925"/>
          <a:chOff x="-3517" y="-312"/>
          <a:chExt cx="21560" cy="321"/>
        </a:xfrm>
      </xdr:grpSpPr>
      <xdr:sp macro="" textlink="">
        <xdr:nvSpPr>
          <xdr:cNvPr id="1113149" name="Line 1058">
            <a:extLst>
              <a:ext uri="{FF2B5EF4-FFF2-40B4-BE49-F238E27FC236}">
                <a16:creationId xmlns:a16="http://schemas.microsoft.com/office/drawing/2014/main" id="{00000000-0008-0000-0F00-00003DFC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3150" name="Line 1059">
            <a:extLst>
              <a:ext uri="{FF2B5EF4-FFF2-40B4-BE49-F238E27FC236}">
                <a16:creationId xmlns:a16="http://schemas.microsoft.com/office/drawing/2014/main" id="{00000000-0008-0000-0F00-00003EFC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3151" name="Line 1060">
            <a:extLst>
              <a:ext uri="{FF2B5EF4-FFF2-40B4-BE49-F238E27FC236}">
                <a16:creationId xmlns:a16="http://schemas.microsoft.com/office/drawing/2014/main" id="{00000000-0008-0000-0F00-00003FFC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3152" name="Line 1061">
            <a:extLst>
              <a:ext uri="{FF2B5EF4-FFF2-40B4-BE49-F238E27FC236}">
                <a16:creationId xmlns:a16="http://schemas.microsoft.com/office/drawing/2014/main" id="{00000000-0008-0000-0F00-000040FC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91440</xdr:colOff>
      <xdr:row>18</xdr:row>
      <xdr:rowOff>213360</xdr:rowOff>
    </xdr:from>
    <xdr:to>
      <xdr:col>8</xdr:col>
      <xdr:colOff>373380</xdr:colOff>
      <xdr:row>37</xdr:row>
      <xdr:rowOff>45720</xdr:rowOff>
    </xdr:to>
    <xdr:grpSp>
      <xdr:nvGrpSpPr>
        <xdr:cNvPr id="1096298" name="Group 1057">
          <a:extLst>
            <a:ext uri="{FF2B5EF4-FFF2-40B4-BE49-F238E27FC236}">
              <a16:creationId xmlns:a16="http://schemas.microsoft.com/office/drawing/2014/main" id="{00000000-0008-0000-1100-00006ABA1000}"/>
            </a:ext>
          </a:extLst>
        </xdr:cNvPr>
        <xdr:cNvGrpSpPr>
          <a:grpSpLocks/>
        </xdr:cNvGrpSpPr>
      </xdr:nvGrpSpPr>
      <xdr:grpSpPr bwMode="auto">
        <a:xfrm>
          <a:off x="91440" y="2880360"/>
          <a:ext cx="9368790" cy="2470785"/>
          <a:chOff x="-3517" y="-312"/>
          <a:chExt cx="21560" cy="321"/>
        </a:xfrm>
      </xdr:grpSpPr>
      <xdr:sp macro="" textlink="">
        <xdr:nvSpPr>
          <xdr:cNvPr id="1096321" name="Line 1058">
            <a:extLst>
              <a:ext uri="{FF2B5EF4-FFF2-40B4-BE49-F238E27FC236}">
                <a16:creationId xmlns:a16="http://schemas.microsoft.com/office/drawing/2014/main" id="{00000000-0008-0000-1100-000081BA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6322" name="Line 1059">
            <a:extLst>
              <a:ext uri="{FF2B5EF4-FFF2-40B4-BE49-F238E27FC236}">
                <a16:creationId xmlns:a16="http://schemas.microsoft.com/office/drawing/2014/main" id="{00000000-0008-0000-1100-000082BA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6323" name="Line 1060">
            <a:extLst>
              <a:ext uri="{FF2B5EF4-FFF2-40B4-BE49-F238E27FC236}">
                <a16:creationId xmlns:a16="http://schemas.microsoft.com/office/drawing/2014/main" id="{00000000-0008-0000-1100-000083BA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6324" name="Line 1061">
            <a:extLst>
              <a:ext uri="{FF2B5EF4-FFF2-40B4-BE49-F238E27FC236}">
                <a16:creationId xmlns:a16="http://schemas.microsoft.com/office/drawing/2014/main" id="{00000000-0008-0000-1100-000084BA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1</xdr:col>
      <xdr:colOff>2811780</xdr:colOff>
      <xdr:row>0</xdr:row>
      <xdr:rowOff>7620</xdr:rowOff>
    </xdr:from>
    <xdr:to>
      <xdr:col>7</xdr:col>
      <xdr:colOff>762000</xdr:colOff>
      <xdr:row>3</xdr:row>
      <xdr:rowOff>205740</xdr:rowOff>
    </xdr:to>
    <xdr:grpSp>
      <xdr:nvGrpSpPr>
        <xdr:cNvPr id="1096299" name="Gruppieren 65">
          <a:extLst>
            <a:ext uri="{FF2B5EF4-FFF2-40B4-BE49-F238E27FC236}">
              <a16:creationId xmlns:a16="http://schemas.microsoft.com/office/drawing/2014/main" id="{00000000-0008-0000-1100-00006BBA1000}"/>
            </a:ext>
          </a:extLst>
        </xdr:cNvPr>
        <xdr:cNvGrpSpPr>
          <a:grpSpLocks/>
        </xdr:cNvGrpSpPr>
      </xdr:nvGrpSpPr>
      <xdr:grpSpPr bwMode="auto">
        <a:xfrm>
          <a:off x="3192780" y="7620"/>
          <a:ext cx="5798820" cy="617220"/>
          <a:chOff x="2686051" y="57151"/>
          <a:chExt cx="5543549" cy="533400"/>
        </a:xfrm>
      </xdr:grpSpPr>
      <xdr:sp macro="[0]!goto_Allgemeine_Angaben" textlink="">
        <xdr:nvSpPr>
          <xdr:cNvPr id="11" name="Richtungspfeil 10">
            <a:extLst>
              <a:ext uri="{FF2B5EF4-FFF2-40B4-BE49-F238E27FC236}">
                <a16:creationId xmlns:a16="http://schemas.microsoft.com/office/drawing/2014/main" id="{00000000-0008-0000-1100-00000B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96307" name="Gruppieren 64">
            <a:extLst>
              <a:ext uri="{FF2B5EF4-FFF2-40B4-BE49-F238E27FC236}">
                <a16:creationId xmlns:a16="http://schemas.microsoft.com/office/drawing/2014/main" id="{00000000-0008-0000-1100-000073BA1000}"/>
              </a:ext>
            </a:extLst>
          </xdr:cNvPr>
          <xdr:cNvGrpSpPr>
            <a:grpSpLocks/>
          </xdr:cNvGrpSpPr>
        </xdr:nvGrpSpPr>
        <xdr:grpSpPr bwMode="auto">
          <a:xfrm>
            <a:off x="2742908" y="132160"/>
            <a:ext cx="843378" cy="383381"/>
            <a:chOff x="1965" y="451484"/>
            <a:chExt cx="864800" cy="601979"/>
          </a:xfrm>
        </xdr:grpSpPr>
        <xdr:sp macro="[0]!goto_Allgemeine_Angaben" textlink="">
          <xdr:nvSpPr>
            <xdr:cNvPr id="24" name="Abgerundetes Rechteck 23">
              <a:extLst>
                <a:ext uri="{FF2B5EF4-FFF2-40B4-BE49-F238E27FC236}">
                  <a16:creationId xmlns:a16="http://schemas.microsoft.com/office/drawing/2014/main" id="{00000000-0008-0000-1100-000018000000}"/>
                </a:ext>
              </a:extLst>
            </xdr:cNvPr>
            <xdr:cNvSpPr/>
          </xdr:nvSpPr>
          <xdr:spPr>
            <a:xfrm>
              <a:off x="3264" y="448867"/>
              <a:ext cx="849301" cy="60721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5" name="Abgerundetes Rechteck 4">
              <a:extLst>
                <a:ext uri="{FF2B5EF4-FFF2-40B4-BE49-F238E27FC236}">
                  <a16:creationId xmlns:a16="http://schemas.microsoft.com/office/drawing/2014/main" id="{00000000-0008-0000-1100-000019000000}"/>
                </a:ext>
              </a:extLst>
            </xdr:cNvPr>
            <xdr:cNvSpPr/>
          </xdr:nvSpPr>
          <xdr:spPr>
            <a:xfrm>
              <a:off x="33064" y="480274"/>
              <a:ext cx="834401" cy="54439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13" name="Abgerundetes Rechteck 12">
            <a:extLst>
              <a:ext uri="{FF2B5EF4-FFF2-40B4-BE49-F238E27FC236}">
                <a16:creationId xmlns:a16="http://schemas.microsoft.com/office/drawing/2014/main" id="{00000000-0008-0000-1100-00000D000000}"/>
              </a:ext>
            </a:extLst>
          </xdr:cNvPr>
          <xdr:cNvSpPr/>
        </xdr:nvSpPr>
        <xdr:spPr bwMode="auto">
          <a:xfrm>
            <a:off x="3623296" y="130494"/>
            <a:ext cx="835528"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4" name="Abgerundetes Rechteck 6">
            <a:extLst>
              <a:ext uri="{FF2B5EF4-FFF2-40B4-BE49-F238E27FC236}">
                <a16:creationId xmlns:a16="http://schemas.microsoft.com/office/drawing/2014/main" id="{00000000-0008-0000-1100-00000E000000}"/>
              </a:ext>
            </a:extLst>
          </xdr:cNvPr>
          <xdr:cNvSpPr/>
        </xdr:nvSpPr>
        <xdr:spPr bwMode="auto">
          <a:xfrm>
            <a:off x="3659623" y="150496"/>
            <a:ext cx="777405"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96310" name="Gruppieren 66">
            <a:extLst>
              <a:ext uri="{FF2B5EF4-FFF2-40B4-BE49-F238E27FC236}">
                <a16:creationId xmlns:a16="http://schemas.microsoft.com/office/drawing/2014/main" id="{00000000-0008-0000-1100-000076BA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22" name="Abgerundetes Rechteck 21">
              <a:extLst>
                <a:ext uri="{FF2B5EF4-FFF2-40B4-BE49-F238E27FC236}">
                  <a16:creationId xmlns:a16="http://schemas.microsoft.com/office/drawing/2014/main" id="{00000000-0008-0000-1100-000016000000}"/>
                </a:ext>
              </a:extLst>
            </xdr:cNvPr>
            <xdr:cNvSpPr/>
          </xdr:nvSpPr>
          <xdr:spPr>
            <a:xfrm>
              <a:off x="1810023" y="444620"/>
              <a:ext cx="865458"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3" name="Abgerundetes Rechteck 8">
              <a:extLst>
                <a:ext uri="{FF2B5EF4-FFF2-40B4-BE49-F238E27FC236}">
                  <a16:creationId xmlns:a16="http://schemas.microsoft.com/office/drawing/2014/main" id="{00000000-0008-0000-1100-000017000000}"/>
                </a:ext>
              </a:extLst>
            </xdr:cNvPr>
            <xdr:cNvSpPr/>
          </xdr:nvSpPr>
          <xdr:spPr>
            <a:xfrm>
              <a:off x="1817484" y="476518"/>
              <a:ext cx="828154" cy="552905"/>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96311" name="Gruppieren 67">
            <a:extLst>
              <a:ext uri="{FF2B5EF4-FFF2-40B4-BE49-F238E27FC236}">
                <a16:creationId xmlns:a16="http://schemas.microsoft.com/office/drawing/2014/main" id="{00000000-0008-0000-1100-000077BA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20" name="Abgerundetes Rechteck 19">
              <a:extLst>
                <a:ext uri="{FF2B5EF4-FFF2-40B4-BE49-F238E27FC236}">
                  <a16:creationId xmlns:a16="http://schemas.microsoft.com/office/drawing/2014/main" id="{00000000-0008-0000-1100-000014000000}"/>
                </a:ext>
              </a:extLst>
            </xdr:cNvPr>
            <xdr:cNvSpPr/>
          </xdr:nvSpPr>
          <xdr:spPr>
            <a:xfrm>
              <a:off x="2720247" y="444620"/>
              <a:ext cx="850536" cy="627334"/>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1" name="Abgerundetes Rechteck 10">
              <a:extLst>
                <a:ext uri="{FF2B5EF4-FFF2-40B4-BE49-F238E27FC236}">
                  <a16:creationId xmlns:a16="http://schemas.microsoft.com/office/drawing/2014/main" id="{00000000-0008-0000-1100-000015000000}"/>
                </a:ext>
              </a:extLst>
            </xdr:cNvPr>
            <xdr:cNvSpPr/>
          </xdr:nvSpPr>
          <xdr:spPr>
            <a:xfrm>
              <a:off x="2750090" y="476518"/>
              <a:ext cx="775928" cy="552905"/>
            </a:xfrm>
            <a:prstGeom prst="rect">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17" name="Abgerundetes Rechteck 16">
            <a:extLst>
              <a:ext uri="{FF2B5EF4-FFF2-40B4-BE49-F238E27FC236}">
                <a16:creationId xmlns:a16="http://schemas.microsoft.com/office/drawing/2014/main" id="{00000000-0008-0000-1100-000011000000}"/>
              </a:ext>
            </a:extLst>
          </xdr:cNvPr>
          <xdr:cNvSpPr/>
        </xdr:nvSpPr>
        <xdr:spPr bwMode="auto">
          <a:xfrm>
            <a:off x="6275190" y="130494"/>
            <a:ext cx="820997"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18" name="Abgerundetes Rechteck 12">
            <a:extLst>
              <a:ext uri="{FF2B5EF4-FFF2-40B4-BE49-F238E27FC236}">
                <a16:creationId xmlns:a16="http://schemas.microsoft.com/office/drawing/2014/main" id="{00000000-0008-0000-1100-000012000000}"/>
              </a:ext>
            </a:extLst>
          </xdr:cNvPr>
          <xdr:cNvSpPr/>
        </xdr:nvSpPr>
        <xdr:spPr bwMode="auto">
          <a:xfrm>
            <a:off x="6275190" y="150496"/>
            <a:ext cx="791936"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19" name="Abgerundetes Rechteck 18">
            <a:extLst>
              <a:ext uri="{FF2B5EF4-FFF2-40B4-BE49-F238E27FC236}">
                <a16:creationId xmlns:a16="http://schemas.microsoft.com/office/drawing/2014/main" id="{00000000-0008-0000-1100-000013000000}"/>
              </a:ext>
            </a:extLst>
          </xdr:cNvPr>
          <xdr:cNvSpPr/>
        </xdr:nvSpPr>
        <xdr:spPr bwMode="auto">
          <a:xfrm>
            <a:off x="7147046" y="130494"/>
            <a:ext cx="842794"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45720</xdr:rowOff>
    </xdr:from>
    <xdr:to>
      <xdr:col>0</xdr:col>
      <xdr:colOff>342900</xdr:colOff>
      <xdr:row>3</xdr:row>
      <xdr:rowOff>7620</xdr:rowOff>
    </xdr:to>
    <xdr:pic>
      <xdr:nvPicPr>
        <xdr:cNvPr id="1096300" name="Picture 13560" descr="ElCom_d_hoch">
          <a:extLst>
            <a:ext uri="{FF2B5EF4-FFF2-40B4-BE49-F238E27FC236}">
              <a16:creationId xmlns:a16="http://schemas.microsoft.com/office/drawing/2014/main" id="{00000000-0008-0000-1100-00006CBA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205740</xdr:colOff>
      <xdr:row>3</xdr:row>
      <xdr:rowOff>259080</xdr:rowOff>
    </xdr:from>
    <xdr:to>
      <xdr:col>7</xdr:col>
      <xdr:colOff>655320</xdr:colOff>
      <xdr:row>8</xdr:row>
      <xdr:rowOff>83820</xdr:rowOff>
    </xdr:to>
    <xdr:grpSp>
      <xdr:nvGrpSpPr>
        <xdr:cNvPr id="1096301" name="Group 1041">
          <a:extLst>
            <a:ext uri="{FF2B5EF4-FFF2-40B4-BE49-F238E27FC236}">
              <a16:creationId xmlns:a16="http://schemas.microsoft.com/office/drawing/2014/main" id="{00000000-0008-0000-1100-00006DBA1000}"/>
            </a:ext>
          </a:extLst>
        </xdr:cNvPr>
        <xdr:cNvGrpSpPr>
          <a:grpSpLocks/>
        </xdr:cNvGrpSpPr>
      </xdr:nvGrpSpPr>
      <xdr:grpSpPr bwMode="auto">
        <a:xfrm>
          <a:off x="6092190" y="678180"/>
          <a:ext cx="2792730" cy="462915"/>
          <a:chOff x="718" y="70"/>
          <a:chExt cx="328" cy="51"/>
        </a:xfrm>
      </xdr:grpSpPr>
      <xdr:sp macro="[0]!goto_Eingabe_Tarifstruktur" textlink="">
        <xdr:nvSpPr>
          <xdr:cNvPr id="8" name="Textfeld 7">
            <a:extLst>
              <a:ext uri="{FF2B5EF4-FFF2-40B4-BE49-F238E27FC236}">
                <a16:creationId xmlns:a16="http://schemas.microsoft.com/office/drawing/2014/main" id="{00000000-0008-0000-1100-000008000000}"/>
              </a:ext>
            </a:extLst>
          </xdr:cNvPr>
          <xdr:cNvSpPr txBox="1"/>
        </xdr:nvSpPr>
        <xdr:spPr bwMode="auto">
          <a:xfrm>
            <a:off x="747" y="70"/>
            <a:ext cx="296" cy="2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Eingabe Tarifstruktur</a:t>
            </a:r>
          </a:p>
        </xdr:txBody>
      </xdr:sp>
      <xdr:sp macro="[0]!goto_Erlöse_Netznutzungsentgelte" textlink="">
        <xdr:nvSpPr>
          <xdr:cNvPr id="9" name="Textfeld 8">
            <a:extLst>
              <a:ext uri="{FF2B5EF4-FFF2-40B4-BE49-F238E27FC236}">
                <a16:creationId xmlns:a16="http://schemas.microsoft.com/office/drawing/2014/main" id="{00000000-0008-0000-1100-000009000000}"/>
              </a:ext>
            </a:extLst>
          </xdr:cNvPr>
          <xdr:cNvSpPr txBox="1"/>
        </xdr:nvSpPr>
        <xdr:spPr>
          <a:xfrm>
            <a:off x="773" y="91"/>
            <a:ext cx="273" cy="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Erlöse Netznutzungsentgelte</a:t>
            </a:r>
          </a:p>
        </xdr:txBody>
      </xdr:sp>
      <xdr:sp macro="" textlink="">
        <xdr:nvSpPr>
          <xdr:cNvPr id="16369" name="Oval 1069">
            <a:extLst>
              <a:ext uri="{FF2B5EF4-FFF2-40B4-BE49-F238E27FC236}">
                <a16:creationId xmlns:a16="http://schemas.microsoft.com/office/drawing/2014/main" id="{00000000-0008-0000-1100-0000F13F0000}"/>
              </a:ext>
            </a:extLst>
          </xdr:cNvPr>
          <xdr:cNvSpPr>
            <a:spLocks noChangeArrowheads="1"/>
          </xdr:cNvSpPr>
        </xdr:nvSpPr>
        <xdr:spPr bwMode="auto">
          <a:xfrm>
            <a:off x="718" y="71"/>
            <a:ext cx="21" cy="19"/>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46090" name="Oval 1069">
            <a:extLst>
              <a:ext uri="{FF2B5EF4-FFF2-40B4-BE49-F238E27FC236}">
                <a16:creationId xmlns:a16="http://schemas.microsoft.com/office/drawing/2014/main" id="{00000000-0008-0000-1100-00000AB40000}"/>
              </a:ext>
            </a:extLst>
          </xdr:cNvPr>
          <xdr:cNvSpPr>
            <a:spLocks noChangeArrowheads="1"/>
          </xdr:cNvSpPr>
        </xdr:nvSpPr>
        <xdr:spPr bwMode="auto">
          <a:xfrm>
            <a:off x="747" y="93"/>
            <a:ext cx="20" cy="18"/>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180975</xdr:colOff>
          <xdr:row>14</xdr:row>
          <xdr:rowOff>219075</xdr:rowOff>
        </xdr:to>
        <xdr:sp macro="" textlink="">
          <xdr:nvSpPr>
            <xdr:cNvPr id="15365" name="Drop Down 5" hidden="1">
              <a:extLst>
                <a:ext uri="{63B3BB69-23CF-44E3-9099-C40C66FF867C}">
                  <a14:compatExt spid="_x0000_s15365"/>
                </a:ext>
                <a:ext uri="{FF2B5EF4-FFF2-40B4-BE49-F238E27FC236}">
                  <a16:creationId xmlns:a16="http://schemas.microsoft.com/office/drawing/2014/main" id="{00000000-0008-0000-1100-0000053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180975</xdr:colOff>
          <xdr:row>15</xdr:row>
          <xdr:rowOff>219075</xdr:rowOff>
        </xdr:to>
        <xdr:sp macro="" textlink="">
          <xdr:nvSpPr>
            <xdr:cNvPr id="15366" name="Drop Down 6" hidden="1">
              <a:extLst>
                <a:ext uri="{63B3BB69-23CF-44E3-9099-C40C66FF867C}">
                  <a14:compatExt spid="_x0000_s15366"/>
                </a:ext>
                <a:ext uri="{FF2B5EF4-FFF2-40B4-BE49-F238E27FC236}">
                  <a16:creationId xmlns:a16="http://schemas.microsoft.com/office/drawing/2014/main" id="{00000000-0008-0000-1100-0000063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6</xdr:col>
          <xdr:colOff>180975</xdr:colOff>
          <xdr:row>16</xdr:row>
          <xdr:rowOff>219075</xdr:rowOff>
        </xdr:to>
        <xdr:sp macro="" textlink="">
          <xdr:nvSpPr>
            <xdr:cNvPr id="171764" name="Dropdown5499" hidden="1">
              <a:extLst>
                <a:ext uri="{63B3BB69-23CF-44E3-9099-C40C66FF867C}">
                  <a14:compatExt spid="_x0000_s171764"/>
                </a:ext>
                <a:ext uri="{FF2B5EF4-FFF2-40B4-BE49-F238E27FC236}">
                  <a16:creationId xmlns:a16="http://schemas.microsoft.com/office/drawing/2014/main" id="{00000000-0008-0000-1100-0000F49E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0</xdr:colOff>
      <xdr:row>15</xdr:row>
      <xdr:rowOff>106743</xdr:rowOff>
    </xdr:from>
    <xdr:to>
      <xdr:col>17</xdr:col>
      <xdr:colOff>885773</xdr:colOff>
      <xdr:row>19</xdr:row>
      <xdr:rowOff>5</xdr:rowOff>
    </xdr:to>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5042647" y="1628775"/>
          <a:ext cx="7070912" cy="545127"/>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a:t>
          </a:r>
          <a:r>
            <a:rPr lang="de-DE" sz="1000" b="1" baseline="0">
              <a:latin typeface="Arial" pitchFamily="34" charset="0"/>
              <a:cs typeface="Arial" pitchFamily="34" charset="0"/>
            </a:rPr>
            <a:t> 2</a:t>
          </a:r>
          <a:endParaRPr lang="de-DE" sz="1000" b="1">
            <a:latin typeface="Arial" pitchFamily="34" charset="0"/>
            <a:cs typeface="Arial" pitchFamily="34" charset="0"/>
          </a:endParaRPr>
        </a:p>
      </xdr:txBody>
    </xdr:sp>
    <xdr:clientData/>
  </xdr:twoCellAnchor>
  <xdr:twoCellAnchor>
    <xdr:from>
      <xdr:col>19</xdr:col>
      <xdr:colOff>3055</xdr:colOff>
      <xdr:row>15</xdr:row>
      <xdr:rowOff>106743</xdr:rowOff>
    </xdr:from>
    <xdr:to>
      <xdr:col>31</xdr:col>
      <xdr:colOff>908163</xdr:colOff>
      <xdr:row>19</xdr:row>
      <xdr:rowOff>5</xdr:rowOff>
    </xdr:to>
    <xdr:sp macro="" textlink="">
      <xdr:nvSpPr>
        <xdr:cNvPr id="3" name="Textfeld 2">
          <a:extLst>
            <a:ext uri="{FF2B5EF4-FFF2-40B4-BE49-F238E27FC236}">
              <a16:creationId xmlns:a16="http://schemas.microsoft.com/office/drawing/2014/main" id="{00000000-0008-0000-1200-000003000000}"/>
            </a:ext>
          </a:extLst>
        </xdr:cNvPr>
        <xdr:cNvSpPr txBox="1"/>
      </xdr:nvSpPr>
      <xdr:spPr>
        <a:xfrm>
          <a:off x="12281646" y="1628775"/>
          <a:ext cx="6992471" cy="545127"/>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de-DE" sz="1000" b="1">
              <a:latin typeface="Arial" pitchFamily="34" charset="0"/>
              <a:cs typeface="Arial" pitchFamily="34" charset="0"/>
            </a:rPr>
            <a:t>Netzebene</a:t>
          </a:r>
          <a:r>
            <a:rPr lang="de-DE" sz="1000" b="1" baseline="0">
              <a:latin typeface="Arial" pitchFamily="34" charset="0"/>
              <a:cs typeface="Arial" pitchFamily="34" charset="0"/>
            </a:rPr>
            <a:t> 3</a:t>
          </a:r>
          <a:endParaRPr lang="de-DE" sz="1000" b="0">
            <a:solidFill>
              <a:schemeClr val="dk1"/>
            </a:solidFill>
            <a:latin typeface="Arial" pitchFamily="34" charset="0"/>
            <a:ea typeface="+mn-ea"/>
            <a:cs typeface="Arial" pitchFamily="34" charset="0"/>
          </a:endParaRPr>
        </a:p>
      </xdr:txBody>
    </xdr:sp>
    <xdr:clientData/>
  </xdr:twoCellAnchor>
  <xdr:twoCellAnchor>
    <xdr:from>
      <xdr:col>33</xdr:col>
      <xdr:colOff>3055</xdr:colOff>
      <xdr:row>15</xdr:row>
      <xdr:rowOff>106743</xdr:rowOff>
    </xdr:from>
    <xdr:to>
      <xdr:col>45</xdr:col>
      <xdr:colOff>848135</xdr:colOff>
      <xdr:row>19</xdr:row>
      <xdr:rowOff>5</xdr:rowOff>
    </xdr:to>
    <xdr:sp macro="" textlink="">
      <xdr:nvSpPr>
        <xdr:cNvPr id="4" name="Textfeld 3">
          <a:extLst>
            <a:ext uri="{FF2B5EF4-FFF2-40B4-BE49-F238E27FC236}">
              <a16:creationId xmlns:a16="http://schemas.microsoft.com/office/drawing/2014/main" id="{00000000-0008-0000-1200-000004000000}"/>
            </a:ext>
          </a:extLst>
        </xdr:cNvPr>
        <xdr:cNvSpPr txBox="1"/>
      </xdr:nvSpPr>
      <xdr:spPr>
        <a:xfrm>
          <a:off x="19419793" y="1628775"/>
          <a:ext cx="6947647" cy="545127"/>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 4</a:t>
          </a:r>
        </a:p>
      </xdr:txBody>
    </xdr:sp>
    <xdr:clientData/>
  </xdr:twoCellAnchor>
  <xdr:twoCellAnchor>
    <xdr:from>
      <xdr:col>47</xdr:col>
      <xdr:colOff>0</xdr:colOff>
      <xdr:row>15</xdr:row>
      <xdr:rowOff>106743</xdr:rowOff>
    </xdr:from>
    <xdr:to>
      <xdr:col>69</xdr:col>
      <xdr:colOff>859371</xdr:colOff>
      <xdr:row>19</xdr:row>
      <xdr:rowOff>6</xdr:rowOff>
    </xdr:to>
    <xdr:sp macro="" textlink="">
      <xdr:nvSpPr>
        <xdr:cNvPr id="5" name="Textfeld 4">
          <a:extLst>
            <a:ext uri="{FF2B5EF4-FFF2-40B4-BE49-F238E27FC236}">
              <a16:creationId xmlns:a16="http://schemas.microsoft.com/office/drawing/2014/main" id="{00000000-0008-0000-1200-000005000000}"/>
            </a:ext>
          </a:extLst>
        </xdr:cNvPr>
        <xdr:cNvSpPr txBox="1"/>
      </xdr:nvSpPr>
      <xdr:spPr>
        <a:xfrm>
          <a:off x="26557941" y="1628775"/>
          <a:ext cx="12057530" cy="545128"/>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 5</a:t>
          </a:r>
        </a:p>
      </xdr:txBody>
    </xdr:sp>
    <xdr:clientData/>
  </xdr:twoCellAnchor>
  <xdr:twoCellAnchor>
    <xdr:from>
      <xdr:col>71</xdr:col>
      <xdr:colOff>0</xdr:colOff>
      <xdr:row>15</xdr:row>
      <xdr:rowOff>106743</xdr:rowOff>
    </xdr:from>
    <xdr:to>
      <xdr:col>84</xdr:col>
      <xdr:colOff>0</xdr:colOff>
      <xdr:row>19</xdr:row>
      <xdr:rowOff>5</xdr:rowOff>
    </xdr:to>
    <xdr:sp macro="" textlink="">
      <xdr:nvSpPr>
        <xdr:cNvPr id="6" name="Textfeld 5">
          <a:extLst>
            <a:ext uri="{FF2B5EF4-FFF2-40B4-BE49-F238E27FC236}">
              <a16:creationId xmlns:a16="http://schemas.microsoft.com/office/drawing/2014/main" id="{00000000-0008-0000-1200-000006000000}"/>
            </a:ext>
          </a:extLst>
        </xdr:cNvPr>
        <xdr:cNvSpPr txBox="1"/>
      </xdr:nvSpPr>
      <xdr:spPr>
        <a:xfrm>
          <a:off x="9972675" y="1552575"/>
          <a:ext cx="1866900" cy="466725"/>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 6</a:t>
          </a:r>
        </a:p>
      </xdr:txBody>
    </xdr:sp>
    <xdr:clientData/>
  </xdr:twoCellAnchor>
  <xdr:twoCellAnchor>
    <xdr:from>
      <xdr:col>85</xdr:col>
      <xdr:colOff>0</xdr:colOff>
      <xdr:row>15</xdr:row>
      <xdr:rowOff>106743</xdr:rowOff>
    </xdr:from>
    <xdr:to>
      <xdr:col>111</xdr:col>
      <xdr:colOff>862799</xdr:colOff>
      <xdr:row>19</xdr:row>
      <xdr:rowOff>5</xdr:rowOff>
    </xdr:to>
    <xdr:sp macro="" textlink="">
      <xdr:nvSpPr>
        <xdr:cNvPr id="7" name="Textfeld 6">
          <a:extLst>
            <a:ext uri="{FF2B5EF4-FFF2-40B4-BE49-F238E27FC236}">
              <a16:creationId xmlns:a16="http://schemas.microsoft.com/office/drawing/2014/main" id="{00000000-0008-0000-1200-000007000000}"/>
            </a:ext>
          </a:extLst>
        </xdr:cNvPr>
        <xdr:cNvSpPr txBox="1"/>
      </xdr:nvSpPr>
      <xdr:spPr>
        <a:xfrm>
          <a:off x="11925300" y="1552575"/>
          <a:ext cx="3733800" cy="466725"/>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 7</a:t>
          </a:r>
        </a:p>
      </xdr:txBody>
    </xdr:sp>
    <xdr:clientData/>
  </xdr:twoCellAnchor>
  <xdr:twoCellAnchor editAs="absolute">
    <xdr:from>
      <xdr:col>2</xdr:col>
      <xdr:colOff>472440</xdr:colOff>
      <xdr:row>0</xdr:row>
      <xdr:rowOff>0</xdr:rowOff>
    </xdr:from>
    <xdr:to>
      <xdr:col>11</xdr:col>
      <xdr:colOff>685800</xdr:colOff>
      <xdr:row>3</xdr:row>
      <xdr:rowOff>58420</xdr:rowOff>
    </xdr:to>
    <xdr:grpSp>
      <xdr:nvGrpSpPr>
        <xdr:cNvPr id="1095321" name="Gruppieren 65">
          <a:extLst>
            <a:ext uri="{FF2B5EF4-FFF2-40B4-BE49-F238E27FC236}">
              <a16:creationId xmlns:a16="http://schemas.microsoft.com/office/drawing/2014/main" id="{00000000-0008-0000-1200-000099B61000}"/>
            </a:ext>
          </a:extLst>
        </xdr:cNvPr>
        <xdr:cNvGrpSpPr>
          <a:grpSpLocks/>
        </xdr:cNvGrpSpPr>
      </xdr:nvGrpSpPr>
      <xdr:grpSpPr bwMode="auto">
        <a:xfrm>
          <a:off x="3291840" y="0"/>
          <a:ext cx="5830389" cy="646249"/>
          <a:chOff x="2686051" y="57151"/>
          <a:chExt cx="5543549" cy="533400"/>
        </a:xfrm>
      </xdr:grpSpPr>
      <xdr:sp macro="[0]!goto_Allgemeine_Angaben" textlink="">
        <xdr:nvSpPr>
          <xdr:cNvPr id="10" name="Richtungspfeil 8">
            <a:extLst>
              <a:ext uri="{FF2B5EF4-FFF2-40B4-BE49-F238E27FC236}">
                <a16:creationId xmlns:a16="http://schemas.microsoft.com/office/drawing/2014/main" id="{00000000-0008-0000-1200-00000A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95329" name="Gruppieren 64">
            <a:extLst>
              <a:ext uri="{FF2B5EF4-FFF2-40B4-BE49-F238E27FC236}">
                <a16:creationId xmlns:a16="http://schemas.microsoft.com/office/drawing/2014/main" id="{00000000-0008-0000-1200-0000A1B61000}"/>
              </a:ext>
            </a:extLst>
          </xdr:cNvPr>
          <xdr:cNvGrpSpPr>
            <a:grpSpLocks/>
          </xdr:cNvGrpSpPr>
        </xdr:nvGrpSpPr>
        <xdr:grpSpPr bwMode="auto">
          <a:xfrm>
            <a:off x="2742236" y="132160"/>
            <a:ext cx="833405" cy="383381"/>
            <a:chOff x="1965" y="451484"/>
            <a:chExt cx="864800" cy="601979"/>
          </a:xfrm>
        </xdr:grpSpPr>
        <xdr:sp macro="[0]!goto_Allgemeine_Angaben" textlink="">
          <xdr:nvSpPr>
            <xdr:cNvPr id="22" name="Abgerundetes Rechteck 21">
              <a:extLst>
                <a:ext uri="{FF2B5EF4-FFF2-40B4-BE49-F238E27FC236}">
                  <a16:creationId xmlns:a16="http://schemas.microsoft.com/office/drawing/2014/main" id="{00000000-0008-0000-1200-000016000000}"/>
                </a:ext>
              </a:extLst>
            </xdr:cNvPr>
            <xdr:cNvSpPr/>
          </xdr:nvSpPr>
          <xdr:spPr>
            <a:xfrm>
              <a:off x="3741" y="456272"/>
              <a:ext cx="848588" cy="59240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3" name="Abgerundetes Rechteck 4">
              <a:extLst>
                <a:ext uri="{FF2B5EF4-FFF2-40B4-BE49-F238E27FC236}">
                  <a16:creationId xmlns:a16="http://schemas.microsoft.com/office/drawing/2014/main" id="{00000000-0008-0000-1200-000017000000}"/>
                </a:ext>
              </a:extLst>
            </xdr:cNvPr>
            <xdr:cNvSpPr/>
          </xdr:nvSpPr>
          <xdr:spPr>
            <a:xfrm>
              <a:off x="33779" y="466486"/>
              <a:ext cx="818550" cy="571977"/>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ts val="8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11" name="Abgerundetes Rechteck 10">
            <a:extLst>
              <a:ext uri="{FF2B5EF4-FFF2-40B4-BE49-F238E27FC236}">
                <a16:creationId xmlns:a16="http://schemas.microsoft.com/office/drawing/2014/main" id="{00000000-0008-0000-1200-00000B000000}"/>
              </a:ext>
            </a:extLst>
          </xdr:cNvPr>
          <xdr:cNvSpPr/>
        </xdr:nvSpPr>
        <xdr:spPr bwMode="auto">
          <a:xfrm>
            <a:off x="3619625" y="128705"/>
            <a:ext cx="825019"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2" name="Abgerundetes Rechteck 6">
            <a:extLst>
              <a:ext uri="{FF2B5EF4-FFF2-40B4-BE49-F238E27FC236}">
                <a16:creationId xmlns:a16="http://schemas.microsoft.com/office/drawing/2014/main" id="{00000000-0008-0000-1200-00000C000000}"/>
              </a:ext>
            </a:extLst>
          </xdr:cNvPr>
          <xdr:cNvSpPr/>
        </xdr:nvSpPr>
        <xdr:spPr bwMode="auto">
          <a:xfrm>
            <a:off x="3655810" y="148219"/>
            <a:ext cx="759886" cy="351263"/>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95332" name="Gruppieren 66">
            <a:extLst>
              <a:ext uri="{FF2B5EF4-FFF2-40B4-BE49-F238E27FC236}">
                <a16:creationId xmlns:a16="http://schemas.microsoft.com/office/drawing/2014/main" id="{00000000-0008-0000-1200-0000A4B61000}"/>
              </a:ext>
            </a:extLst>
          </xdr:cNvPr>
          <xdr:cNvGrpSpPr>
            <a:grpSpLocks/>
          </xdr:cNvGrpSpPr>
        </xdr:nvGrpSpPr>
        <xdr:grpSpPr bwMode="auto">
          <a:xfrm>
            <a:off x="4499274" y="132160"/>
            <a:ext cx="840505" cy="391716"/>
            <a:chOff x="1806795" y="447278"/>
            <a:chExt cx="863107" cy="624676"/>
          </a:xfrm>
        </xdr:grpSpPr>
        <xdr:sp macro="[0]!goto_Allgemeine_Angaben" textlink="">
          <xdr:nvSpPr>
            <xdr:cNvPr id="20" name="Abgerundetes Rechteck 19">
              <a:extLst>
                <a:ext uri="{FF2B5EF4-FFF2-40B4-BE49-F238E27FC236}">
                  <a16:creationId xmlns:a16="http://schemas.microsoft.com/office/drawing/2014/main" id="{00000000-0008-0000-1200-000014000000}"/>
                </a:ext>
              </a:extLst>
            </xdr:cNvPr>
            <xdr:cNvSpPr/>
          </xdr:nvSpPr>
          <xdr:spPr>
            <a:xfrm>
              <a:off x="1810149" y="452141"/>
              <a:ext cx="862068" cy="62240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1" name="Abgerundetes Rechteck 8">
              <a:extLst>
                <a:ext uri="{FF2B5EF4-FFF2-40B4-BE49-F238E27FC236}">
                  <a16:creationId xmlns:a16="http://schemas.microsoft.com/office/drawing/2014/main" id="{00000000-0008-0000-1200-000015000000}"/>
                </a:ext>
              </a:extLst>
            </xdr:cNvPr>
            <xdr:cNvSpPr/>
          </xdr:nvSpPr>
          <xdr:spPr>
            <a:xfrm>
              <a:off x="1832444" y="462514"/>
              <a:ext cx="810047" cy="580913"/>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95333" name="Gruppieren 67">
            <a:extLst>
              <a:ext uri="{FF2B5EF4-FFF2-40B4-BE49-F238E27FC236}">
                <a16:creationId xmlns:a16="http://schemas.microsoft.com/office/drawing/2014/main" id="{00000000-0008-0000-1200-0000A5B61000}"/>
              </a:ext>
            </a:extLst>
          </xdr:cNvPr>
          <xdr:cNvGrpSpPr>
            <a:grpSpLocks/>
          </xdr:cNvGrpSpPr>
        </xdr:nvGrpSpPr>
        <xdr:grpSpPr bwMode="auto">
          <a:xfrm>
            <a:off x="5396440" y="132160"/>
            <a:ext cx="840504" cy="391716"/>
            <a:chOff x="2728089" y="447278"/>
            <a:chExt cx="863107" cy="624676"/>
          </a:xfrm>
        </xdr:grpSpPr>
        <xdr:sp macro="[0]!goto_Allgemeine_Angaben" textlink="">
          <xdr:nvSpPr>
            <xdr:cNvPr id="18" name="Abgerundetes Rechteck 17">
              <a:extLst>
                <a:ext uri="{FF2B5EF4-FFF2-40B4-BE49-F238E27FC236}">
                  <a16:creationId xmlns:a16="http://schemas.microsoft.com/office/drawing/2014/main" id="{00000000-0008-0000-1200-000012000000}"/>
                </a:ext>
              </a:extLst>
            </xdr:cNvPr>
            <xdr:cNvSpPr/>
          </xdr:nvSpPr>
          <xdr:spPr>
            <a:xfrm>
              <a:off x="2731672" y="452141"/>
              <a:ext cx="862069" cy="622407"/>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19" name="Abgerundetes Rechteck 10">
              <a:extLst>
                <a:ext uri="{FF2B5EF4-FFF2-40B4-BE49-F238E27FC236}">
                  <a16:creationId xmlns:a16="http://schemas.microsoft.com/office/drawing/2014/main" id="{00000000-0008-0000-1200-000013000000}"/>
                </a:ext>
              </a:extLst>
            </xdr:cNvPr>
            <xdr:cNvSpPr/>
          </xdr:nvSpPr>
          <xdr:spPr>
            <a:xfrm>
              <a:off x="2739104" y="462514"/>
              <a:ext cx="795185" cy="580913"/>
            </a:xfrm>
            <a:prstGeom prst="rect">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15" name="Abgerundetes Rechteck 14">
            <a:extLst>
              <a:ext uri="{FF2B5EF4-FFF2-40B4-BE49-F238E27FC236}">
                <a16:creationId xmlns:a16="http://schemas.microsoft.com/office/drawing/2014/main" id="{00000000-0008-0000-1200-00000F000000}"/>
              </a:ext>
            </a:extLst>
          </xdr:cNvPr>
          <xdr:cNvSpPr/>
        </xdr:nvSpPr>
        <xdr:spPr bwMode="auto">
          <a:xfrm>
            <a:off x="6290082" y="128705"/>
            <a:ext cx="825019"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16" name="Abgerundetes Rechteck 12">
            <a:extLst>
              <a:ext uri="{FF2B5EF4-FFF2-40B4-BE49-F238E27FC236}">
                <a16:creationId xmlns:a16="http://schemas.microsoft.com/office/drawing/2014/main" id="{00000000-0008-0000-1200-000010000000}"/>
              </a:ext>
            </a:extLst>
          </xdr:cNvPr>
          <xdr:cNvSpPr/>
        </xdr:nvSpPr>
        <xdr:spPr bwMode="auto">
          <a:xfrm>
            <a:off x="6290082" y="148219"/>
            <a:ext cx="796071" cy="351263"/>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17" name="Abgerundetes Rechteck 16">
            <a:extLst>
              <a:ext uri="{FF2B5EF4-FFF2-40B4-BE49-F238E27FC236}">
                <a16:creationId xmlns:a16="http://schemas.microsoft.com/office/drawing/2014/main" id="{00000000-0008-0000-1200-000011000000}"/>
              </a:ext>
            </a:extLst>
          </xdr:cNvPr>
          <xdr:cNvSpPr/>
        </xdr:nvSpPr>
        <xdr:spPr bwMode="auto">
          <a:xfrm>
            <a:off x="7158523" y="128705"/>
            <a:ext cx="832256"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53340</xdr:rowOff>
    </xdr:from>
    <xdr:to>
      <xdr:col>0</xdr:col>
      <xdr:colOff>342900</xdr:colOff>
      <xdr:row>2</xdr:row>
      <xdr:rowOff>50800</xdr:rowOff>
    </xdr:to>
    <xdr:pic>
      <xdr:nvPicPr>
        <xdr:cNvPr id="1095322" name="Picture 13560" descr="ElCom_d_hoch">
          <a:extLst>
            <a:ext uri="{FF2B5EF4-FFF2-40B4-BE49-F238E27FC236}">
              <a16:creationId xmlns:a16="http://schemas.microsoft.com/office/drawing/2014/main" id="{00000000-0008-0000-1200-00009AB6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5334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784860</xdr:colOff>
      <xdr:row>3</xdr:row>
      <xdr:rowOff>144780</xdr:rowOff>
    </xdr:from>
    <xdr:to>
      <xdr:col>11</xdr:col>
      <xdr:colOff>518160</xdr:colOff>
      <xdr:row>6</xdr:row>
      <xdr:rowOff>66040</xdr:rowOff>
    </xdr:to>
    <xdr:grpSp>
      <xdr:nvGrpSpPr>
        <xdr:cNvPr id="1095323" name="Gruppieren 29">
          <a:extLst>
            <a:ext uri="{FF2B5EF4-FFF2-40B4-BE49-F238E27FC236}">
              <a16:creationId xmlns:a16="http://schemas.microsoft.com/office/drawing/2014/main" id="{00000000-0008-0000-1200-00009BB61000}"/>
            </a:ext>
          </a:extLst>
        </xdr:cNvPr>
        <xdr:cNvGrpSpPr>
          <a:grpSpLocks/>
        </xdr:cNvGrpSpPr>
      </xdr:nvGrpSpPr>
      <xdr:grpSpPr bwMode="auto">
        <a:xfrm>
          <a:off x="6086203" y="732609"/>
          <a:ext cx="2868386" cy="509088"/>
          <a:chOff x="5905500" y="723340"/>
          <a:chExt cx="2802031" cy="514910"/>
        </a:xfrm>
      </xdr:grpSpPr>
      <xdr:sp macro="[0]!goto_Eingabe_Tarifstruktur" textlink="">
        <xdr:nvSpPr>
          <xdr:cNvPr id="8" name="Textfeld 7">
            <a:extLst>
              <a:ext uri="{FF2B5EF4-FFF2-40B4-BE49-F238E27FC236}">
                <a16:creationId xmlns:a16="http://schemas.microsoft.com/office/drawing/2014/main" id="{00000000-0008-0000-1200-000008000000}"/>
              </a:ext>
            </a:extLst>
          </xdr:cNvPr>
          <xdr:cNvSpPr txBox="1"/>
        </xdr:nvSpPr>
        <xdr:spPr bwMode="auto">
          <a:xfrm>
            <a:off x="6164263" y="731385"/>
            <a:ext cx="2432370" cy="31377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Eingabe Tarifstruktur</a:t>
            </a:r>
          </a:p>
        </xdr:txBody>
      </xdr:sp>
      <xdr:sp macro="[0]!goto_Erlöse_Netznutzungsentgelte" textlink="">
        <xdr:nvSpPr>
          <xdr:cNvPr id="9" name="Textfeld 8">
            <a:extLst>
              <a:ext uri="{FF2B5EF4-FFF2-40B4-BE49-F238E27FC236}">
                <a16:creationId xmlns:a16="http://schemas.microsoft.com/office/drawing/2014/main" id="{00000000-0008-0000-1200-000009000000}"/>
              </a:ext>
            </a:extLst>
          </xdr:cNvPr>
          <xdr:cNvSpPr txBox="1"/>
        </xdr:nvSpPr>
        <xdr:spPr bwMode="auto">
          <a:xfrm>
            <a:off x="6408239" y="924477"/>
            <a:ext cx="2299292" cy="31377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Erlöse Netznutzungsentgelte</a:t>
            </a:r>
          </a:p>
        </xdr:txBody>
      </xdr:sp>
      <xdr:sp macro="" textlink="">
        <xdr:nvSpPr>
          <xdr:cNvPr id="42032" name="Oval 1069">
            <a:extLst>
              <a:ext uri="{FF2B5EF4-FFF2-40B4-BE49-F238E27FC236}">
                <a16:creationId xmlns:a16="http://schemas.microsoft.com/office/drawing/2014/main" id="{00000000-0008-0000-1200-000030A40000}"/>
              </a:ext>
            </a:extLst>
          </xdr:cNvPr>
          <xdr:cNvSpPr>
            <a:spLocks noChangeArrowheads="1"/>
          </xdr:cNvSpPr>
        </xdr:nvSpPr>
        <xdr:spPr bwMode="auto">
          <a:xfrm>
            <a:off x="5905500" y="723340"/>
            <a:ext cx="177437" cy="209182"/>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42033" name="Oval 1069">
            <a:extLst>
              <a:ext uri="{FF2B5EF4-FFF2-40B4-BE49-F238E27FC236}">
                <a16:creationId xmlns:a16="http://schemas.microsoft.com/office/drawing/2014/main" id="{00000000-0008-0000-1200-000031A40000}"/>
              </a:ext>
            </a:extLst>
          </xdr:cNvPr>
          <xdr:cNvSpPr>
            <a:spLocks noChangeArrowheads="1"/>
          </xdr:cNvSpPr>
        </xdr:nvSpPr>
        <xdr:spPr bwMode="auto">
          <a:xfrm>
            <a:off x="6179049" y="908386"/>
            <a:ext cx="221797" cy="177000"/>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91440</xdr:colOff>
      <xdr:row>18</xdr:row>
      <xdr:rowOff>213360</xdr:rowOff>
    </xdr:from>
    <xdr:to>
      <xdr:col>8</xdr:col>
      <xdr:colOff>373380</xdr:colOff>
      <xdr:row>37</xdr:row>
      <xdr:rowOff>45720</xdr:rowOff>
    </xdr:to>
    <xdr:grpSp>
      <xdr:nvGrpSpPr>
        <xdr:cNvPr id="1099270" name="Group 1057">
          <a:extLst>
            <a:ext uri="{FF2B5EF4-FFF2-40B4-BE49-F238E27FC236}">
              <a16:creationId xmlns:a16="http://schemas.microsoft.com/office/drawing/2014/main" id="{00000000-0008-0000-1300-000006C61000}"/>
            </a:ext>
          </a:extLst>
        </xdr:cNvPr>
        <xdr:cNvGrpSpPr>
          <a:grpSpLocks/>
        </xdr:cNvGrpSpPr>
      </xdr:nvGrpSpPr>
      <xdr:grpSpPr bwMode="auto">
        <a:xfrm>
          <a:off x="91440" y="2872740"/>
          <a:ext cx="9616440" cy="2446020"/>
          <a:chOff x="-3517" y="-312"/>
          <a:chExt cx="21560" cy="321"/>
        </a:xfrm>
      </xdr:grpSpPr>
      <xdr:sp macro="" textlink="">
        <xdr:nvSpPr>
          <xdr:cNvPr id="1099293" name="Line 1058">
            <a:extLst>
              <a:ext uri="{FF2B5EF4-FFF2-40B4-BE49-F238E27FC236}">
                <a16:creationId xmlns:a16="http://schemas.microsoft.com/office/drawing/2014/main" id="{00000000-0008-0000-1300-00001DC6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9294" name="Line 1059">
            <a:extLst>
              <a:ext uri="{FF2B5EF4-FFF2-40B4-BE49-F238E27FC236}">
                <a16:creationId xmlns:a16="http://schemas.microsoft.com/office/drawing/2014/main" id="{00000000-0008-0000-1300-00001EC6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9295" name="Line 1060">
            <a:extLst>
              <a:ext uri="{FF2B5EF4-FFF2-40B4-BE49-F238E27FC236}">
                <a16:creationId xmlns:a16="http://schemas.microsoft.com/office/drawing/2014/main" id="{00000000-0008-0000-1300-00001FC6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9296" name="Line 1061">
            <a:extLst>
              <a:ext uri="{FF2B5EF4-FFF2-40B4-BE49-F238E27FC236}">
                <a16:creationId xmlns:a16="http://schemas.microsoft.com/office/drawing/2014/main" id="{00000000-0008-0000-1300-000020C6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1</xdr:col>
      <xdr:colOff>2811780</xdr:colOff>
      <xdr:row>0</xdr:row>
      <xdr:rowOff>7620</xdr:rowOff>
    </xdr:from>
    <xdr:to>
      <xdr:col>7</xdr:col>
      <xdr:colOff>525780</xdr:colOff>
      <xdr:row>3</xdr:row>
      <xdr:rowOff>205740</xdr:rowOff>
    </xdr:to>
    <xdr:grpSp>
      <xdr:nvGrpSpPr>
        <xdr:cNvPr id="1099271" name="Gruppieren 65">
          <a:extLst>
            <a:ext uri="{FF2B5EF4-FFF2-40B4-BE49-F238E27FC236}">
              <a16:creationId xmlns:a16="http://schemas.microsoft.com/office/drawing/2014/main" id="{00000000-0008-0000-1300-000007C61000}"/>
            </a:ext>
          </a:extLst>
        </xdr:cNvPr>
        <xdr:cNvGrpSpPr>
          <a:grpSpLocks/>
        </xdr:cNvGrpSpPr>
      </xdr:nvGrpSpPr>
      <xdr:grpSpPr bwMode="auto">
        <a:xfrm>
          <a:off x="3192780" y="7620"/>
          <a:ext cx="5806440" cy="609600"/>
          <a:chOff x="2686051" y="57151"/>
          <a:chExt cx="5543549" cy="533400"/>
        </a:xfrm>
      </xdr:grpSpPr>
      <xdr:sp macro="[0]!goto_Allgemeine_Angaben" textlink="">
        <xdr:nvSpPr>
          <xdr:cNvPr id="14" name="Richtungspfeil 13">
            <a:extLst>
              <a:ext uri="{FF2B5EF4-FFF2-40B4-BE49-F238E27FC236}">
                <a16:creationId xmlns:a16="http://schemas.microsoft.com/office/drawing/2014/main" id="{00000000-0008-0000-1300-00000E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99279" name="Gruppieren 64">
            <a:extLst>
              <a:ext uri="{FF2B5EF4-FFF2-40B4-BE49-F238E27FC236}">
                <a16:creationId xmlns:a16="http://schemas.microsoft.com/office/drawing/2014/main" id="{00000000-0008-0000-1300-00000FC61000}"/>
              </a:ext>
            </a:extLst>
          </xdr:cNvPr>
          <xdr:cNvGrpSpPr>
            <a:grpSpLocks/>
          </xdr:cNvGrpSpPr>
        </xdr:nvGrpSpPr>
        <xdr:grpSpPr bwMode="auto">
          <a:xfrm>
            <a:off x="2742908" y="132160"/>
            <a:ext cx="843378" cy="383381"/>
            <a:chOff x="1965" y="451484"/>
            <a:chExt cx="864800" cy="601979"/>
          </a:xfrm>
        </xdr:grpSpPr>
        <xdr:sp macro="[0]!goto_Allgemeine_Angaben" textlink="">
          <xdr:nvSpPr>
            <xdr:cNvPr id="27" name="Abgerundetes Rechteck 26">
              <a:extLst>
                <a:ext uri="{FF2B5EF4-FFF2-40B4-BE49-F238E27FC236}">
                  <a16:creationId xmlns:a16="http://schemas.microsoft.com/office/drawing/2014/main" id="{00000000-0008-0000-1300-00001B000000}"/>
                </a:ext>
              </a:extLst>
            </xdr:cNvPr>
            <xdr:cNvSpPr/>
          </xdr:nvSpPr>
          <xdr:spPr>
            <a:xfrm>
              <a:off x="3264" y="448867"/>
              <a:ext cx="849301" cy="60721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8" name="Abgerundetes Rechteck 4">
              <a:extLst>
                <a:ext uri="{FF2B5EF4-FFF2-40B4-BE49-F238E27FC236}">
                  <a16:creationId xmlns:a16="http://schemas.microsoft.com/office/drawing/2014/main" id="{00000000-0008-0000-1300-00001C000000}"/>
                </a:ext>
              </a:extLst>
            </xdr:cNvPr>
            <xdr:cNvSpPr/>
          </xdr:nvSpPr>
          <xdr:spPr>
            <a:xfrm>
              <a:off x="33064" y="480274"/>
              <a:ext cx="834401" cy="54439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16" name="Abgerundetes Rechteck 15">
            <a:extLst>
              <a:ext uri="{FF2B5EF4-FFF2-40B4-BE49-F238E27FC236}">
                <a16:creationId xmlns:a16="http://schemas.microsoft.com/office/drawing/2014/main" id="{00000000-0008-0000-1300-000010000000}"/>
              </a:ext>
            </a:extLst>
          </xdr:cNvPr>
          <xdr:cNvSpPr/>
        </xdr:nvSpPr>
        <xdr:spPr bwMode="auto">
          <a:xfrm>
            <a:off x="3623296" y="130494"/>
            <a:ext cx="835528"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7" name="Abgerundetes Rechteck 6">
            <a:extLst>
              <a:ext uri="{FF2B5EF4-FFF2-40B4-BE49-F238E27FC236}">
                <a16:creationId xmlns:a16="http://schemas.microsoft.com/office/drawing/2014/main" id="{00000000-0008-0000-1300-000011000000}"/>
              </a:ext>
            </a:extLst>
          </xdr:cNvPr>
          <xdr:cNvSpPr/>
        </xdr:nvSpPr>
        <xdr:spPr bwMode="auto">
          <a:xfrm>
            <a:off x="3659623" y="150496"/>
            <a:ext cx="777405"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99282" name="Gruppieren 66">
            <a:extLst>
              <a:ext uri="{FF2B5EF4-FFF2-40B4-BE49-F238E27FC236}">
                <a16:creationId xmlns:a16="http://schemas.microsoft.com/office/drawing/2014/main" id="{00000000-0008-0000-1300-000012C6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25" name="Abgerundetes Rechteck 24">
              <a:extLst>
                <a:ext uri="{FF2B5EF4-FFF2-40B4-BE49-F238E27FC236}">
                  <a16:creationId xmlns:a16="http://schemas.microsoft.com/office/drawing/2014/main" id="{00000000-0008-0000-1300-000019000000}"/>
                </a:ext>
              </a:extLst>
            </xdr:cNvPr>
            <xdr:cNvSpPr/>
          </xdr:nvSpPr>
          <xdr:spPr>
            <a:xfrm>
              <a:off x="1810023" y="444620"/>
              <a:ext cx="865458"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6" name="Abgerundetes Rechteck 8">
              <a:extLst>
                <a:ext uri="{FF2B5EF4-FFF2-40B4-BE49-F238E27FC236}">
                  <a16:creationId xmlns:a16="http://schemas.microsoft.com/office/drawing/2014/main" id="{00000000-0008-0000-1300-00001A000000}"/>
                </a:ext>
              </a:extLst>
            </xdr:cNvPr>
            <xdr:cNvSpPr/>
          </xdr:nvSpPr>
          <xdr:spPr>
            <a:xfrm>
              <a:off x="1817484" y="476518"/>
              <a:ext cx="828154" cy="552905"/>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99283" name="Gruppieren 67">
            <a:extLst>
              <a:ext uri="{FF2B5EF4-FFF2-40B4-BE49-F238E27FC236}">
                <a16:creationId xmlns:a16="http://schemas.microsoft.com/office/drawing/2014/main" id="{00000000-0008-0000-1300-000013C6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23" name="Abgerundetes Rechteck 22">
              <a:extLst>
                <a:ext uri="{FF2B5EF4-FFF2-40B4-BE49-F238E27FC236}">
                  <a16:creationId xmlns:a16="http://schemas.microsoft.com/office/drawing/2014/main" id="{00000000-0008-0000-1300-000017000000}"/>
                </a:ext>
              </a:extLst>
            </xdr:cNvPr>
            <xdr:cNvSpPr/>
          </xdr:nvSpPr>
          <xdr:spPr>
            <a:xfrm>
              <a:off x="2720247" y="444620"/>
              <a:ext cx="850536" cy="627334"/>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4" name="Abgerundetes Rechteck 10">
              <a:extLst>
                <a:ext uri="{FF2B5EF4-FFF2-40B4-BE49-F238E27FC236}">
                  <a16:creationId xmlns:a16="http://schemas.microsoft.com/office/drawing/2014/main" id="{00000000-0008-0000-1300-000018000000}"/>
                </a:ext>
              </a:extLst>
            </xdr:cNvPr>
            <xdr:cNvSpPr/>
          </xdr:nvSpPr>
          <xdr:spPr>
            <a:xfrm>
              <a:off x="2750090" y="476518"/>
              <a:ext cx="775928" cy="552905"/>
            </a:xfrm>
            <a:prstGeom prst="rect">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20" name="Abgerundetes Rechteck 19">
            <a:extLst>
              <a:ext uri="{FF2B5EF4-FFF2-40B4-BE49-F238E27FC236}">
                <a16:creationId xmlns:a16="http://schemas.microsoft.com/office/drawing/2014/main" id="{00000000-0008-0000-1300-000014000000}"/>
              </a:ext>
            </a:extLst>
          </xdr:cNvPr>
          <xdr:cNvSpPr/>
        </xdr:nvSpPr>
        <xdr:spPr bwMode="auto">
          <a:xfrm>
            <a:off x="6275190" y="130494"/>
            <a:ext cx="820997"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21" name="Abgerundetes Rechteck 12">
            <a:extLst>
              <a:ext uri="{FF2B5EF4-FFF2-40B4-BE49-F238E27FC236}">
                <a16:creationId xmlns:a16="http://schemas.microsoft.com/office/drawing/2014/main" id="{00000000-0008-0000-1300-000015000000}"/>
              </a:ext>
            </a:extLst>
          </xdr:cNvPr>
          <xdr:cNvSpPr/>
        </xdr:nvSpPr>
        <xdr:spPr bwMode="auto">
          <a:xfrm>
            <a:off x="6275190" y="150496"/>
            <a:ext cx="791936"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22" name="Abgerundetes Rechteck 21">
            <a:extLst>
              <a:ext uri="{FF2B5EF4-FFF2-40B4-BE49-F238E27FC236}">
                <a16:creationId xmlns:a16="http://schemas.microsoft.com/office/drawing/2014/main" id="{00000000-0008-0000-1300-000016000000}"/>
              </a:ext>
            </a:extLst>
          </xdr:cNvPr>
          <xdr:cNvSpPr/>
        </xdr:nvSpPr>
        <xdr:spPr bwMode="auto">
          <a:xfrm>
            <a:off x="7147046" y="130494"/>
            <a:ext cx="842794"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45720</xdr:rowOff>
    </xdr:from>
    <xdr:to>
      <xdr:col>0</xdr:col>
      <xdr:colOff>342900</xdr:colOff>
      <xdr:row>3</xdr:row>
      <xdr:rowOff>7620</xdr:rowOff>
    </xdr:to>
    <xdr:pic>
      <xdr:nvPicPr>
        <xdr:cNvPr id="1099272" name="Picture 13560" descr="ElCom_d_hoch">
          <a:extLst>
            <a:ext uri="{FF2B5EF4-FFF2-40B4-BE49-F238E27FC236}">
              <a16:creationId xmlns:a16="http://schemas.microsoft.com/office/drawing/2014/main" id="{00000000-0008-0000-1300-000008C6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754380</xdr:colOff>
      <xdr:row>4</xdr:row>
      <xdr:rowOff>1905</xdr:rowOff>
    </xdr:from>
    <xdr:to>
      <xdr:col>7</xdr:col>
      <xdr:colOff>419100</xdr:colOff>
      <xdr:row>8</xdr:row>
      <xdr:rowOff>83820</xdr:rowOff>
    </xdr:to>
    <xdr:grpSp>
      <xdr:nvGrpSpPr>
        <xdr:cNvPr id="1099273" name="Group 1041">
          <a:extLst>
            <a:ext uri="{FF2B5EF4-FFF2-40B4-BE49-F238E27FC236}">
              <a16:creationId xmlns:a16="http://schemas.microsoft.com/office/drawing/2014/main" id="{00000000-0008-0000-1300-000009C61000}"/>
            </a:ext>
          </a:extLst>
        </xdr:cNvPr>
        <xdr:cNvGrpSpPr>
          <a:grpSpLocks/>
        </xdr:cNvGrpSpPr>
      </xdr:nvGrpSpPr>
      <xdr:grpSpPr bwMode="auto">
        <a:xfrm>
          <a:off x="6088380" y="680085"/>
          <a:ext cx="2804160" cy="455295"/>
          <a:chOff x="718" y="70"/>
          <a:chExt cx="328" cy="51"/>
        </a:xfrm>
      </xdr:grpSpPr>
      <xdr:sp macro="[0]!goto_Eingabe_Tarifstruktur" textlink="">
        <xdr:nvSpPr>
          <xdr:cNvPr id="31" name="Textfeld 30">
            <a:extLst>
              <a:ext uri="{FF2B5EF4-FFF2-40B4-BE49-F238E27FC236}">
                <a16:creationId xmlns:a16="http://schemas.microsoft.com/office/drawing/2014/main" id="{00000000-0008-0000-1300-00001F000000}"/>
              </a:ext>
            </a:extLst>
          </xdr:cNvPr>
          <xdr:cNvSpPr txBox="1"/>
        </xdr:nvSpPr>
        <xdr:spPr bwMode="auto">
          <a:xfrm>
            <a:off x="747" y="70"/>
            <a:ext cx="296" cy="2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Eingabe Tarifstruktur</a:t>
            </a:r>
          </a:p>
        </xdr:txBody>
      </xdr:sp>
      <xdr:sp macro="[0]!goto_Erlöse_Netznutzungsentgelte" textlink="">
        <xdr:nvSpPr>
          <xdr:cNvPr id="32" name="Textfeld 31">
            <a:extLst>
              <a:ext uri="{FF2B5EF4-FFF2-40B4-BE49-F238E27FC236}">
                <a16:creationId xmlns:a16="http://schemas.microsoft.com/office/drawing/2014/main" id="{00000000-0008-0000-1300-000020000000}"/>
              </a:ext>
            </a:extLst>
          </xdr:cNvPr>
          <xdr:cNvSpPr txBox="1"/>
        </xdr:nvSpPr>
        <xdr:spPr>
          <a:xfrm>
            <a:off x="773" y="91"/>
            <a:ext cx="273" cy="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Erlöse Netznutzungsentgelte</a:t>
            </a:r>
          </a:p>
        </xdr:txBody>
      </xdr:sp>
      <xdr:sp macro="" textlink="">
        <xdr:nvSpPr>
          <xdr:cNvPr id="33" name="Oval 1069">
            <a:extLst>
              <a:ext uri="{FF2B5EF4-FFF2-40B4-BE49-F238E27FC236}">
                <a16:creationId xmlns:a16="http://schemas.microsoft.com/office/drawing/2014/main" id="{00000000-0008-0000-1300-000021000000}"/>
              </a:ext>
            </a:extLst>
          </xdr:cNvPr>
          <xdr:cNvSpPr>
            <a:spLocks noChangeArrowheads="1"/>
          </xdr:cNvSpPr>
        </xdr:nvSpPr>
        <xdr:spPr bwMode="auto">
          <a:xfrm>
            <a:off x="718" y="71"/>
            <a:ext cx="21" cy="19"/>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34" name="Oval 1069">
            <a:extLst>
              <a:ext uri="{FF2B5EF4-FFF2-40B4-BE49-F238E27FC236}">
                <a16:creationId xmlns:a16="http://schemas.microsoft.com/office/drawing/2014/main" id="{00000000-0008-0000-1300-000022000000}"/>
              </a:ext>
            </a:extLst>
          </xdr:cNvPr>
          <xdr:cNvSpPr>
            <a:spLocks noChangeArrowheads="1"/>
          </xdr:cNvSpPr>
        </xdr:nvSpPr>
        <xdr:spPr bwMode="auto">
          <a:xfrm>
            <a:off x="747" y="93"/>
            <a:ext cx="20" cy="18"/>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180975</xdr:colOff>
          <xdr:row>14</xdr:row>
          <xdr:rowOff>219075</xdr:rowOff>
        </xdr:to>
        <xdr:sp macro="" textlink="">
          <xdr:nvSpPr>
            <xdr:cNvPr id="1000453" name="Drop Down 5" hidden="1">
              <a:extLst>
                <a:ext uri="{63B3BB69-23CF-44E3-9099-C40C66FF867C}">
                  <a14:compatExt spid="_x0000_s1000453"/>
                </a:ext>
                <a:ext uri="{FF2B5EF4-FFF2-40B4-BE49-F238E27FC236}">
                  <a16:creationId xmlns:a16="http://schemas.microsoft.com/office/drawing/2014/main" id="{00000000-0008-0000-1300-000005440F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180975</xdr:colOff>
          <xdr:row>15</xdr:row>
          <xdr:rowOff>219075</xdr:rowOff>
        </xdr:to>
        <xdr:sp macro="" textlink="">
          <xdr:nvSpPr>
            <xdr:cNvPr id="1000454" name="Drop Down 6" hidden="1">
              <a:extLst>
                <a:ext uri="{63B3BB69-23CF-44E3-9099-C40C66FF867C}">
                  <a14:compatExt spid="_x0000_s1000454"/>
                </a:ext>
                <a:ext uri="{FF2B5EF4-FFF2-40B4-BE49-F238E27FC236}">
                  <a16:creationId xmlns:a16="http://schemas.microsoft.com/office/drawing/2014/main" id="{00000000-0008-0000-1300-000006440F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6</xdr:col>
          <xdr:colOff>180975</xdr:colOff>
          <xdr:row>16</xdr:row>
          <xdr:rowOff>219075</xdr:rowOff>
        </xdr:to>
        <xdr:sp macro="" textlink="">
          <xdr:nvSpPr>
            <xdr:cNvPr id="1000470" name="Dropdown5499" hidden="1">
              <a:extLst>
                <a:ext uri="{63B3BB69-23CF-44E3-9099-C40C66FF867C}">
                  <a14:compatExt spid="_x0000_s1000470"/>
                </a:ext>
                <a:ext uri="{FF2B5EF4-FFF2-40B4-BE49-F238E27FC236}">
                  <a16:creationId xmlns:a16="http://schemas.microsoft.com/office/drawing/2014/main" id="{00000000-0008-0000-1300-000016440F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99060</xdr:colOff>
      <xdr:row>9</xdr:row>
      <xdr:rowOff>76200</xdr:rowOff>
    </xdr:from>
    <xdr:to>
      <xdr:col>9</xdr:col>
      <xdr:colOff>792480</xdr:colOff>
      <xdr:row>17</xdr:row>
      <xdr:rowOff>106680</xdr:rowOff>
    </xdr:to>
    <xdr:grpSp>
      <xdr:nvGrpSpPr>
        <xdr:cNvPr id="1102536" name="Group 1057">
          <a:extLst>
            <a:ext uri="{FF2B5EF4-FFF2-40B4-BE49-F238E27FC236}">
              <a16:creationId xmlns:a16="http://schemas.microsoft.com/office/drawing/2014/main" id="{00000000-0008-0000-0100-0000C8D21000}"/>
            </a:ext>
          </a:extLst>
        </xdr:cNvPr>
        <xdr:cNvGrpSpPr>
          <a:grpSpLocks/>
        </xdr:cNvGrpSpPr>
      </xdr:nvGrpSpPr>
      <xdr:grpSpPr bwMode="auto">
        <a:xfrm>
          <a:off x="99060" y="1346200"/>
          <a:ext cx="9069070" cy="1205230"/>
          <a:chOff x="-3517" y="-312"/>
          <a:chExt cx="21560" cy="321"/>
        </a:xfrm>
      </xdr:grpSpPr>
      <xdr:sp macro="" textlink="">
        <xdr:nvSpPr>
          <xdr:cNvPr id="1102576" name="Line 1058">
            <a:extLst>
              <a:ext uri="{FF2B5EF4-FFF2-40B4-BE49-F238E27FC236}">
                <a16:creationId xmlns:a16="http://schemas.microsoft.com/office/drawing/2014/main" id="{00000000-0008-0000-0100-0000F0D2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77" name="Line 1059">
            <a:extLst>
              <a:ext uri="{FF2B5EF4-FFF2-40B4-BE49-F238E27FC236}">
                <a16:creationId xmlns:a16="http://schemas.microsoft.com/office/drawing/2014/main" id="{00000000-0008-0000-0100-0000F1D2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78" name="Line 1060">
            <a:extLst>
              <a:ext uri="{FF2B5EF4-FFF2-40B4-BE49-F238E27FC236}">
                <a16:creationId xmlns:a16="http://schemas.microsoft.com/office/drawing/2014/main" id="{00000000-0008-0000-0100-0000F2D2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79" name="Line 1061">
            <a:extLst>
              <a:ext uri="{FF2B5EF4-FFF2-40B4-BE49-F238E27FC236}">
                <a16:creationId xmlns:a16="http://schemas.microsoft.com/office/drawing/2014/main" id="{00000000-0008-0000-0100-0000F3D2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99060</xdr:colOff>
      <xdr:row>17</xdr:row>
      <xdr:rowOff>144780</xdr:rowOff>
    </xdr:from>
    <xdr:to>
      <xdr:col>9</xdr:col>
      <xdr:colOff>792480</xdr:colOff>
      <xdr:row>29</xdr:row>
      <xdr:rowOff>106680</xdr:rowOff>
    </xdr:to>
    <xdr:grpSp>
      <xdr:nvGrpSpPr>
        <xdr:cNvPr id="1102537" name="Group 1057">
          <a:extLst>
            <a:ext uri="{FF2B5EF4-FFF2-40B4-BE49-F238E27FC236}">
              <a16:creationId xmlns:a16="http://schemas.microsoft.com/office/drawing/2014/main" id="{00000000-0008-0000-0100-0000C9D21000}"/>
            </a:ext>
          </a:extLst>
        </xdr:cNvPr>
        <xdr:cNvGrpSpPr>
          <a:grpSpLocks/>
        </xdr:cNvGrpSpPr>
      </xdr:nvGrpSpPr>
      <xdr:grpSpPr bwMode="auto">
        <a:xfrm>
          <a:off x="99060" y="2589530"/>
          <a:ext cx="9069070" cy="2438400"/>
          <a:chOff x="-3517" y="-312"/>
          <a:chExt cx="21560" cy="321"/>
        </a:xfrm>
      </xdr:grpSpPr>
      <xdr:sp macro="" textlink="">
        <xdr:nvSpPr>
          <xdr:cNvPr id="1102572" name="Line 1058">
            <a:extLst>
              <a:ext uri="{FF2B5EF4-FFF2-40B4-BE49-F238E27FC236}">
                <a16:creationId xmlns:a16="http://schemas.microsoft.com/office/drawing/2014/main" id="{00000000-0008-0000-0100-0000ECD2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73" name="Line 1059">
            <a:extLst>
              <a:ext uri="{FF2B5EF4-FFF2-40B4-BE49-F238E27FC236}">
                <a16:creationId xmlns:a16="http://schemas.microsoft.com/office/drawing/2014/main" id="{00000000-0008-0000-0100-0000EDD2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74" name="Line 1060">
            <a:extLst>
              <a:ext uri="{FF2B5EF4-FFF2-40B4-BE49-F238E27FC236}">
                <a16:creationId xmlns:a16="http://schemas.microsoft.com/office/drawing/2014/main" id="{00000000-0008-0000-0100-0000EED2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75" name="Line 1061">
            <a:extLst>
              <a:ext uri="{FF2B5EF4-FFF2-40B4-BE49-F238E27FC236}">
                <a16:creationId xmlns:a16="http://schemas.microsoft.com/office/drawing/2014/main" id="{00000000-0008-0000-0100-0000EFD2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99060</xdr:colOff>
      <xdr:row>30</xdr:row>
      <xdr:rowOff>7620</xdr:rowOff>
    </xdr:from>
    <xdr:to>
      <xdr:col>9</xdr:col>
      <xdr:colOff>792480</xdr:colOff>
      <xdr:row>51</xdr:row>
      <xdr:rowOff>83820</xdr:rowOff>
    </xdr:to>
    <xdr:grpSp>
      <xdr:nvGrpSpPr>
        <xdr:cNvPr id="1102538" name="Group 1057">
          <a:extLst>
            <a:ext uri="{FF2B5EF4-FFF2-40B4-BE49-F238E27FC236}">
              <a16:creationId xmlns:a16="http://schemas.microsoft.com/office/drawing/2014/main" id="{00000000-0008-0000-0100-0000CAD21000}"/>
            </a:ext>
          </a:extLst>
        </xdr:cNvPr>
        <xdr:cNvGrpSpPr>
          <a:grpSpLocks/>
        </xdr:cNvGrpSpPr>
      </xdr:nvGrpSpPr>
      <xdr:grpSpPr bwMode="auto">
        <a:xfrm>
          <a:off x="99060" y="5087620"/>
          <a:ext cx="9069070" cy="5016500"/>
          <a:chOff x="-3517" y="-312"/>
          <a:chExt cx="21560" cy="321"/>
        </a:xfrm>
      </xdr:grpSpPr>
      <xdr:sp macro="" textlink="">
        <xdr:nvSpPr>
          <xdr:cNvPr id="1102568" name="Line 1058">
            <a:extLst>
              <a:ext uri="{FF2B5EF4-FFF2-40B4-BE49-F238E27FC236}">
                <a16:creationId xmlns:a16="http://schemas.microsoft.com/office/drawing/2014/main" id="{00000000-0008-0000-0100-0000E8D2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69" name="Line 1059">
            <a:extLst>
              <a:ext uri="{FF2B5EF4-FFF2-40B4-BE49-F238E27FC236}">
                <a16:creationId xmlns:a16="http://schemas.microsoft.com/office/drawing/2014/main" id="{00000000-0008-0000-0100-0000E9D2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70" name="Line 1060">
            <a:extLst>
              <a:ext uri="{FF2B5EF4-FFF2-40B4-BE49-F238E27FC236}">
                <a16:creationId xmlns:a16="http://schemas.microsoft.com/office/drawing/2014/main" id="{00000000-0008-0000-0100-0000EAD2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71" name="Line 1061">
            <a:extLst>
              <a:ext uri="{FF2B5EF4-FFF2-40B4-BE49-F238E27FC236}">
                <a16:creationId xmlns:a16="http://schemas.microsoft.com/office/drawing/2014/main" id="{00000000-0008-0000-0100-0000EBD2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106680</xdr:colOff>
      <xdr:row>51</xdr:row>
      <xdr:rowOff>160020</xdr:rowOff>
    </xdr:from>
    <xdr:to>
      <xdr:col>9</xdr:col>
      <xdr:colOff>792480</xdr:colOff>
      <xdr:row>71</xdr:row>
      <xdr:rowOff>99060</xdr:rowOff>
    </xdr:to>
    <xdr:grpSp>
      <xdr:nvGrpSpPr>
        <xdr:cNvPr id="1102539" name="Group 1057">
          <a:extLst>
            <a:ext uri="{FF2B5EF4-FFF2-40B4-BE49-F238E27FC236}">
              <a16:creationId xmlns:a16="http://schemas.microsoft.com/office/drawing/2014/main" id="{00000000-0008-0000-0100-0000CBD21000}"/>
            </a:ext>
          </a:extLst>
        </xdr:cNvPr>
        <xdr:cNvGrpSpPr>
          <a:grpSpLocks/>
        </xdr:cNvGrpSpPr>
      </xdr:nvGrpSpPr>
      <xdr:grpSpPr bwMode="auto">
        <a:xfrm>
          <a:off x="106680" y="10180320"/>
          <a:ext cx="9061450" cy="5546090"/>
          <a:chOff x="-3517" y="-312"/>
          <a:chExt cx="21560" cy="321"/>
        </a:xfrm>
      </xdr:grpSpPr>
      <xdr:sp macro="" textlink="">
        <xdr:nvSpPr>
          <xdr:cNvPr id="1102564" name="Line 1058">
            <a:extLst>
              <a:ext uri="{FF2B5EF4-FFF2-40B4-BE49-F238E27FC236}">
                <a16:creationId xmlns:a16="http://schemas.microsoft.com/office/drawing/2014/main" id="{00000000-0008-0000-0100-0000E4D2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65" name="Line 1059">
            <a:extLst>
              <a:ext uri="{FF2B5EF4-FFF2-40B4-BE49-F238E27FC236}">
                <a16:creationId xmlns:a16="http://schemas.microsoft.com/office/drawing/2014/main" id="{00000000-0008-0000-0100-0000E5D2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66" name="Line 1060">
            <a:extLst>
              <a:ext uri="{FF2B5EF4-FFF2-40B4-BE49-F238E27FC236}">
                <a16:creationId xmlns:a16="http://schemas.microsoft.com/office/drawing/2014/main" id="{00000000-0008-0000-0100-0000E6D2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2567" name="Line 1061">
            <a:extLst>
              <a:ext uri="{FF2B5EF4-FFF2-40B4-BE49-F238E27FC236}">
                <a16:creationId xmlns:a16="http://schemas.microsoft.com/office/drawing/2014/main" id="{00000000-0008-0000-0100-0000E7D2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0</xdr:col>
      <xdr:colOff>38100</xdr:colOff>
      <xdr:row>0</xdr:row>
      <xdr:rowOff>45720</xdr:rowOff>
    </xdr:from>
    <xdr:to>
      <xdr:col>0</xdr:col>
      <xdr:colOff>342900</xdr:colOff>
      <xdr:row>2</xdr:row>
      <xdr:rowOff>64770</xdr:rowOff>
    </xdr:to>
    <xdr:pic>
      <xdr:nvPicPr>
        <xdr:cNvPr id="1102540" name="Picture 13560" descr="ElCom_d_hoch">
          <a:extLst>
            <a:ext uri="{FF2B5EF4-FFF2-40B4-BE49-F238E27FC236}">
              <a16:creationId xmlns:a16="http://schemas.microsoft.com/office/drawing/2014/main" id="{00000000-0008-0000-0100-0000CCD2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1272540</xdr:colOff>
      <xdr:row>0</xdr:row>
      <xdr:rowOff>7620</xdr:rowOff>
    </xdr:from>
    <xdr:to>
      <xdr:col>9</xdr:col>
      <xdr:colOff>853440</xdr:colOff>
      <xdr:row>3</xdr:row>
      <xdr:rowOff>43180</xdr:rowOff>
    </xdr:to>
    <xdr:grpSp>
      <xdr:nvGrpSpPr>
        <xdr:cNvPr id="1102541" name="Gruppieren 65">
          <a:extLst>
            <a:ext uri="{FF2B5EF4-FFF2-40B4-BE49-F238E27FC236}">
              <a16:creationId xmlns:a16="http://schemas.microsoft.com/office/drawing/2014/main" id="{00000000-0008-0000-0100-0000CDD21000}"/>
            </a:ext>
          </a:extLst>
        </xdr:cNvPr>
        <xdr:cNvGrpSpPr>
          <a:grpSpLocks/>
        </xdr:cNvGrpSpPr>
      </xdr:nvGrpSpPr>
      <xdr:grpSpPr bwMode="auto">
        <a:xfrm>
          <a:off x="3291840" y="7620"/>
          <a:ext cx="5937250" cy="626110"/>
          <a:chOff x="2686051" y="57151"/>
          <a:chExt cx="5543549" cy="533400"/>
        </a:xfrm>
      </xdr:grpSpPr>
      <xdr:sp macro="" textlink="">
        <xdr:nvSpPr>
          <xdr:cNvPr id="27" name="Richtungspfeil 26">
            <a:extLst>
              <a:ext uri="{FF2B5EF4-FFF2-40B4-BE49-F238E27FC236}">
                <a16:creationId xmlns:a16="http://schemas.microsoft.com/office/drawing/2014/main" id="{00000000-0008-0000-0100-00001B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2550" name="Gruppieren 64">
            <a:extLst>
              <a:ext uri="{FF2B5EF4-FFF2-40B4-BE49-F238E27FC236}">
                <a16:creationId xmlns:a16="http://schemas.microsoft.com/office/drawing/2014/main" id="{00000000-0008-0000-0100-0000D6D21000}"/>
              </a:ext>
            </a:extLst>
          </xdr:cNvPr>
          <xdr:cNvGrpSpPr>
            <a:grpSpLocks/>
          </xdr:cNvGrpSpPr>
        </xdr:nvGrpSpPr>
        <xdr:grpSpPr bwMode="auto">
          <a:xfrm>
            <a:off x="2742811" y="131006"/>
            <a:ext cx="841938" cy="385689"/>
            <a:chOff x="1965" y="451484"/>
            <a:chExt cx="864800" cy="601979"/>
          </a:xfrm>
        </xdr:grpSpPr>
        <xdr:sp macro="" textlink="">
          <xdr:nvSpPr>
            <xdr:cNvPr id="40" name="Abgerundetes Rechteck 39">
              <a:extLst>
                <a:ext uri="{FF2B5EF4-FFF2-40B4-BE49-F238E27FC236}">
                  <a16:creationId xmlns:a16="http://schemas.microsoft.com/office/drawing/2014/main" id="{00000000-0008-0000-0100-000028000000}"/>
                </a:ext>
              </a:extLst>
            </xdr:cNvPr>
            <xdr:cNvSpPr/>
          </xdr:nvSpPr>
          <xdr:spPr>
            <a:xfrm>
              <a:off x="3209" y="447892"/>
              <a:ext cx="841086" cy="609165"/>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41" name="Abgerundetes Rechteck 4">
              <a:extLst>
                <a:ext uri="{FF2B5EF4-FFF2-40B4-BE49-F238E27FC236}">
                  <a16:creationId xmlns:a16="http://schemas.microsoft.com/office/drawing/2014/main" id="{00000000-0008-0000-0100-000029000000}"/>
                </a:ext>
              </a:extLst>
            </xdr:cNvPr>
            <xdr:cNvSpPr/>
          </xdr:nvSpPr>
          <xdr:spPr>
            <a:xfrm>
              <a:off x="32982" y="458045"/>
              <a:ext cx="818756" cy="588859"/>
            </a:xfrm>
            <a:prstGeom prst="rect">
              <a:avLst/>
            </a:prstGeom>
            <a:solidFill>
              <a:schemeClr val="accent1"/>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29" name="Abgerundetes Rechteck 28">
            <a:extLst>
              <a:ext uri="{FF2B5EF4-FFF2-40B4-BE49-F238E27FC236}">
                <a16:creationId xmlns:a16="http://schemas.microsoft.com/office/drawing/2014/main" id="{00000000-0008-0000-0100-00001D000000}"/>
              </a:ext>
            </a:extLst>
          </xdr:cNvPr>
          <xdr:cNvSpPr/>
        </xdr:nvSpPr>
        <xdr:spPr bwMode="auto">
          <a:xfrm>
            <a:off x="3628092" y="128705"/>
            <a:ext cx="826097"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30" name="Abgerundetes Rechteck 6">
            <a:extLst>
              <a:ext uri="{FF2B5EF4-FFF2-40B4-BE49-F238E27FC236}">
                <a16:creationId xmlns:a16="http://schemas.microsoft.com/office/drawing/2014/main" id="{00000000-0008-0000-0100-00001E000000}"/>
              </a:ext>
            </a:extLst>
          </xdr:cNvPr>
          <xdr:cNvSpPr/>
        </xdr:nvSpPr>
        <xdr:spPr bwMode="auto">
          <a:xfrm>
            <a:off x="3664324" y="148219"/>
            <a:ext cx="760879" cy="351263"/>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2553" name="Gruppieren 66">
            <a:extLst>
              <a:ext uri="{FF2B5EF4-FFF2-40B4-BE49-F238E27FC236}">
                <a16:creationId xmlns:a16="http://schemas.microsoft.com/office/drawing/2014/main" id="{00000000-0008-0000-0100-0000D9D21000}"/>
              </a:ext>
            </a:extLst>
          </xdr:cNvPr>
          <xdr:cNvGrpSpPr>
            <a:grpSpLocks/>
          </xdr:cNvGrpSpPr>
        </xdr:nvGrpSpPr>
        <xdr:grpSpPr bwMode="auto">
          <a:xfrm>
            <a:off x="4502367" y="132160"/>
            <a:ext cx="841938" cy="391716"/>
            <a:chOff x="1809972" y="447278"/>
            <a:chExt cx="864579" cy="624676"/>
          </a:xfrm>
        </xdr:grpSpPr>
        <xdr:sp macro="[0]!goto_Netzkosten" textlink="">
          <xdr:nvSpPr>
            <xdr:cNvPr id="38" name="Abgerundetes Rechteck 37">
              <a:extLst>
                <a:ext uri="{FF2B5EF4-FFF2-40B4-BE49-F238E27FC236}">
                  <a16:creationId xmlns:a16="http://schemas.microsoft.com/office/drawing/2014/main" id="{00000000-0008-0000-0100-000026000000}"/>
                </a:ext>
              </a:extLst>
            </xdr:cNvPr>
            <xdr:cNvSpPr/>
          </xdr:nvSpPr>
          <xdr:spPr>
            <a:xfrm>
              <a:off x="1812588" y="452141"/>
              <a:ext cx="863195" cy="62240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39" name="Abgerundetes Rechteck 8">
              <a:extLst>
                <a:ext uri="{FF2B5EF4-FFF2-40B4-BE49-F238E27FC236}">
                  <a16:creationId xmlns:a16="http://schemas.microsoft.com/office/drawing/2014/main" id="{00000000-0008-0000-0100-000027000000}"/>
                </a:ext>
              </a:extLst>
            </xdr:cNvPr>
            <xdr:cNvSpPr/>
          </xdr:nvSpPr>
          <xdr:spPr>
            <a:xfrm>
              <a:off x="1820030" y="472888"/>
              <a:ext cx="825989" cy="580913"/>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2554" name="Gruppieren 67">
            <a:extLst>
              <a:ext uri="{FF2B5EF4-FFF2-40B4-BE49-F238E27FC236}">
                <a16:creationId xmlns:a16="http://schemas.microsoft.com/office/drawing/2014/main" id="{00000000-0008-0000-0100-0000DAD21000}"/>
              </a:ext>
            </a:extLst>
          </xdr:cNvPr>
          <xdr:cNvGrpSpPr>
            <a:grpSpLocks/>
          </xdr:cNvGrpSpPr>
        </xdr:nvGrpSpPr>
        <xdr:grpSpPr bwMode="auto">
          <a:xfrm>
            <a:off x="5401066" y="132160"/>
            <a:ext cx="832478" cy="391716"/>
            <a:chOff x="2732839" y="447278"/>
            <a:chExt cx="854865" cy="624676"/>
          </a:xfrm>
        </xdr:grpSpPr>
        <xdr:sp macro="" textlink="">
          <xdr:nvSpPr>
            <xdr:cNvPr id="36" name="Abgerundetes Rechteck 35">
              <a:extLst>
                <a:ext uri="{FF2B5EF4-FFF2-40B4-BE49-F238E27FC236}">
                  <a16:creationId xmlns:a16="http://schemas.microsoft.com/office/drawing/2014/main" id="{00000000-0008-0000-0100-000024000000}"/>
                </a:ext>
              </a:extLst>
            </xdr:cNvPr>
            <xdr:cNvSpPr/>
          </xdr:nvSpPr>
          <xdr:spPr>
            <a:xfrm>
              <a:off x="2720432" y="452141"/>
              <a:ext cx="870637" cy="62240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37" name="Abgerundetes Rechteck 10">
              <a:extLst>
                <a:ext uri="{FF2B5EF4-FFF2-40B4-BE49-F238E27FC236}">
                  <a16:creationId xmlns:a16="http://schemas.microsoft.com/office/drawing/2014/main" id="{00000000-0008-0000-0100-000025000000}"/>
                </a:ext>
              </a:extLst>
            </xdr:cNvPr>
            <xdr:cNvSpPr/>
          </xdr:nvSpPr>
          <xdr:spPr>
            <a:xfrm>
              <a:off x="2742756" y="472888"/>
              <a:ext cx="803665" cy="580913"/>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 textlink="">
        <xdr:nvSpPr>
          <xdr:cNvPr id="33" name="Abgerundetes Rechteck 32">
            <a:extLst>
              <a:ext uri="{FF2B5EF4-FFF2-40B4-BE49-F238E27FC236}">
                <a16:creationId xmlns:a16="http://schemas.microsoft.com/office/drawing/2014/main" id="{00000000-0008-0000-0100-000021000000}"/>
              </a:ext>
            </a:extLst>
          </xdr:cNvPr>
          <xdr:cNvSpPr/>
        </xdr:nvSpPr>
        <xdr:spPr bwMode="auto">
          <a:xfrm>
            <a:off x="6280300" y="128705"/>
            <a:ext cx="818851"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34" name="Abgerundetes Rechteck 12">
            <a:extLst>
              <a:ext uri="{FF2B5EF4-FFF2-40B4-BE49-F238E27FC236}">
                <a16:creationId xmlns:a16="http://schemas.microsoft.com/office/drawing/2014/main" id="{00000000-0008-0000-0100-000022000000}"/>
              </a:ext>
            </a:extLst>
          </xdr:cNvPr>
          <xdr:cNvSpPr/>
        </xdr:nvSpPr>
        <xdr:spPr bwMode="auto">
          <a:xfrm>
            <a:off x="6280300" y="148219"/>
            <a:ext cx="797112" cy="351263"/>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35" name="Abgerundetes Rechteck 34">
            <a:extLst>
              <a:ext uri="{FF2B5EF4-FFF2-40B4-BE49-F238E27FC236}">
                <a16:creationId xmlns:a16="http://schemas.microsoft.com/office/drawing/2014/main" id="{00000000-0008-0000-0100-000023000000}"/>
              </a:ext>
            </a:extLst>
          </xdr:cNvPr>
          <xdr:cNvSpPr/>
        </xdr:nvSpPr>
        <xdr:spPr bwMode="auto">
          <a:xfrm>
            <a:off x="7149876" y="128705"/>
            <a:ext cx="840590"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xdr:from>
      <xdr:col>3</xdr:col>
      <xdr:colOff>1379220</xdr:colOff>
      <xdr:row>4</xdr:row>
      <xdr:rowOff>30480</xdr:rowOff>
    </xdr:from>
    <xdr:to>
      <xdr:col>7</xdr:col>
      <xdr:colOff>541020</xdr:colOff>
      <xdr:row>5</xdr:row>
      <xdr:rowOff>259080</xdr:rowOff>
    </xdr:to>
    <xdr:grpSp>
      <xdr:nvGrpSpPr>
        <xdr:cNvPr id="1102542" name="Gruppieren 50">
          <a:extLst>
            <a:ext uri="{FF2B5EF4-FFF2-40B4-BE49-F238E27FC236}">
              <a16:creationId xmlns:a16="http://schemas.microsoft.com/office/drawing/2014/main" id="{00000000-0008-0000-0100-0000CED21000}"/>
            </a:ext>
          </a:extLst>
        </xdr:cNvPr>
        <xdr:cNvGrpSpPr>
          <a:grpSpLocks/>
        </xdr:cNvGrpSpPr>
      </xdr:nvGrpSpPr>
      <xdr:grpSpPr bwMode="auto">
        <a:xfrm>
          <a:off x="3398520" y="849630"/>
          <a:ext cx="3422650" cy="406400"/>
          <a:chOff x="3267075" y="676275"/>
          <a:chExt cx="2981325" cy="409575"/>
        </a:xfrm>
      </xdr:grpSpPr>
      <xdr:sp macro="" textlink="">
        <xdr:nvSpPr>
          <xdr:cNvPr id="46" name="Textfeld 23">
            <a:hlinkClick xmlns:r="http://schemas.openxmlformats.org/officeDocument/2006/relationships" r:id="rId2"/>
            <a:extLst>
              <a:ext uri="{FF2B5EF4-FFF2-40B4-BE49-F238E27FC236}">
                <a16:creationId xmlns:a16="http://schemas.microsoft.com/office/drawing/2014/main" id="{00000000-0008-0000-0100-00002E000000}"/>
              </a:ext>
            </a:extLst>
          </xdr:cNvPr>
          <xdr:cNvSpPr txBox="1">
            <a:spLocks noChangeArrowheads="1"/>
          </xdr:cNvSpPr>
        </xdr:nvSpPr>
        <xdr:spPr bwMode="auto">
          <a:xfrm>
            <a:off x="3551656" y="684003"/>
            <a:ext cx="1368699" cy="231835"/>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Kontaktdaten</a:t>
            </a:r>
          </a:p>
        </xdr:txBody>
      </xdr:sp>
      <xdr:sp macro="" textlink="">
        <xdr:nvSpPr>
          <xdr:cNvPr id="47" name="Textfeld 24">
            <a:hlinkClick xmlns:r="http://schemas.openxmlformats.org/officeDocument/2006/relationships" r:id="rId3"/>
            <a:extLst>
              <a:ext uri="{FF2B5EF4-FFF2-40B4-BE49-F238E27FC236}">
                <a16:creationId xmlns:a16="http://schemas.microsoft.com/office/drawing/2014/main" id="{00000000-0008-0000-0100-00002F000000}"/>
              </a:ext>
            </a:extLst>
          </xdr:cNvPr>
          <xdr:cNvSpPr txBox="1">
            <a:spLocks noChangeArrowheads="1"/>
          </xdr:cNvSpPr>
        </xdr:nvSpPr>
        <xdr:spPr bwMode="auto">
          <a:xfrm>
            <a:off x="3754928" y="854015"/>
            <a:ext cx="1280615" cy="23183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Netzstruktur</a:t>
            </a:r>
          </a:p>
        </xdr:txBody>
      </xdr:sp>
      <xdr:sp macro="" textlink="">
        <xdr:nvSpPr>
          <xdr:cNvPr id="48" name="Oval 1069">
            <a:extLst>
              <a:ext uri="{FF2B5EF4-FFF2-40B4-BE49-F238E27FC236}">
                <a16:creationId xmlns:a16="http://schemas.microsoft.com/office/drawing/2014/main" id="{00000000-0008-0000-0100-000030000000}"/>
              </a:ext>
            </a:extLst>
          </xdr:cNvPr>
          <xdr:cNvSpPr>
            <a:spLocks noChangeArrowheads="1"/>
          </xdr:cNvSpPr>
        </xdr:nvSpPr>
        <xdr:spPr bwMode="auto">
          <a:xfrm>
            <a:off x="3267075" y="676275"/>
            <a:ext cx="216824" cy="216379"/>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1.</a:t>
            </a:r>
          </a:p>
        </xdr:txBody>
      </xdr:sp>
      <xdr:sp macro="" textlink="">
        <xdr:nvSpPr>
          <xdr:cNvPr id="49" name="Oval 1069">
            <a:extLst>
              <a:ext uri="{FF2B5EF4-FFF2-40B4-BE49-F238E27FC236}">
                <a16:creationId xmlns:a16="http://schemas.microsoft.com/office/drawing/2014/main" id="{00000000-0008-0000-0100-000031000000}"/>
              </a:ext>
            </a:extLst>
          </xdr:cNvPr>
          <xdr:cNvSpPr>
            <a:spLocks noChangeArrowheads="1"/>
          </xdr:cNvSpPr>
        </xdr:nvSpPr>
        <xdr:spPr bwMode="auto">
          <a:xfrm>
            <a:off x="3477123" y="854015"/>
            <a:ext cx="216824" cy="224107"/>
          </a:xfrm>
          <a:prstGeom prst="ellipse">
            <a:avLst/>
          </a:prstGeom>
          <a:solidFill>
            <a:srgbClr val="BFBFBF"/>
          </a:solidFill>
          <a:ln w="9525">
            <a:noFill/>
            <a:round/>
            <a:headEnd/>
            <a:tailEnd/>
          </a:ln>
          <a:effectLst>
            <a:outerShdw dist="38100" dir="2700000" algn="tl" rotWithShape="0">
              <a:srgbClr val="000000">
                <a:alpha val="39998"/>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2.</a:t>
            </a:r>
          </a:p>
        </xdr:txBody>
      </xdr:sp>
      <xdr:sp macro="" textlink="">
        <xdr:nvSpPr>
          <xdr:cNvPr id="50" name="Oval 1069">
            <a:extLst>
              <a:ext uri="{FF2B5EF4-FFF2-40B4-BE49-F238E27FC236}">
                <a16:creationId xmlns:a16="http://schemas.microsoft.com/office/drawing/2014/main" id="{00000000-0008-0000-0100-000032000000}"/>
              </a:ext>
            </a:extLst>
          </xdr:cNvPr>
          <xdr:cNvSpPr>
            <a:spLocks noChangeArrowheads="1"/>
          </xdr:cNvSpPr>
        </xdr:nvSpPr>
        <xdr:spPr bwMode="auto">
          <a:xfrm>
            <a:off x="4818719" y="691731"/>
            <a:ext cx="223599" cy="193196"/>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3.</a:t>
            </a:r>
          </a:p>
        </xdr:txBody>
      </xdr:sp>
      <xdr:pic>
        <xdr:nvPicPr>
          <xdr:cNvPr id="1102548" name="Grafik 45">
            <a:hlinkClick xmlns:r="http://schemas.openxmlformats.org/officeDocument/2006/relationships" r:id="rId4"/>
            <a:extLst>
              <a:ext uri="{FF2B5EF4-FFF2-40B4-BE49-F238E27FC236}">
                <a16:creationId xmlns:a16="http://schemas.microsoft.com/office/drawing/2014/main" id="{00000000-0008-0000-0100-0000D4D21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67300" y="70485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1438275</xdr:colOff>
          <xdr:row>44</xdr:row>
          <xdr:rowOff>28575</xdr:rowOff>
        </xdr:from>
        <xdr:to>
          <xdr:col>4</xdr:col>
          <xdr:colOff>523875</xdr:colOff>
          <xdr:row>45</xdr:row>
          <xdr:rowOff>28575</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1438275</xdr:colOff>
          <xdr:row>43</xdr:row>
          <xdr:rowOff>161925</xdr:rowOff>
        </xdr:from>
        <xdr:to>
          <xdr:col>4</xdr:col>
          <xdr:colOff>523875</xdr:colOff>
          <xdr:row>44</xdr:row>
          <xdr:rowOff>28575</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1438275</xdr:colOff>
          <xdr:row>46</xdr:row>
          <xdr:rowOff>0</xdr:rowOff>
        </xdr:from>
        <xdr:to>
          <xdr:col>4</xdr:col>
          <xdr:colOff>523875</xdr:colOff>
          <xdr:row>46</xdr:row>
          <xdr:rowOff>219075</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1438275</xdr:colOff>
          <xdr:row>45</xdr:row>
          <xdr:rowOff>66675</xdr:rowOff>
        </xdr:from>
        <xdr:to>
          <xdr:col>4</xdr:col>
          <xdr:colOff>523875</xdr:colOff>
          <xdr:row>45</xdr:row>
          <xdr:rowOff>266700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1438275</xdr:colOff>
          <xdr:row>48</xdr:row>
          <xdr:rowOff>0</xdr:rowOff>
        </xdr:from>
        <xdr:to>
          <xdr:col>4</xdr:col>
          <xdr:colOff>523875</xdr:colOff>
          <xdr:row>48</xdr:row>
          <xdr:rowOff>219075</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44</xdr:row>
          <xdr:rowOff>28575</xdr:rowOff>
        </xdr:from>
        <xdr:to>
          <xdr:col>8</xdr:col>
          <xdr:colOff>66675</xdr:colOff>
          <xdr:row>45</xdr:row>
          <xdr:rowOff>28575</xdr:rowOff>
        </xdr:to>
        <xdr:sp macro="" textlink="">
          <xdr:nvSpPr>
            <xdr:cNvPr id="2056" name="Drop Down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43</xdr:row>
          <xdr:rowOff>152400</xdr:rowOff>
        </xdr:from>
        <xdr:to>
          <xdr:col>8</xdr:col>
          <xdr:colOff>66675</xdr:colOff>
          <xdr:row>44</xdr:row>
          <xdr:rowOff>9525</xdr:rowOff>
        </xdr:to>
        <xdr:sp macro="" textlink="">
          <xdr:nvSpPr>
            <xdr:cNvPr id="2057" name="Drop Dow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46</xdr:row>
          <xdr:rowOff>0</xdr:rowOff>
        </xdr:from>
        <xdr:to>
          <xdr:col>8</xdr:col>
          <xdr:colOff>76200</xdr:colOff>
          <xdr:row>46</xdr:row>
          <xdr:rowOff>219075</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45</xdr:row>
          <xdr:rowOff>66675</xdr:rowOff>
        </xdr:from>
        <xdr:to>
          <xdr:col>8</xdr:col>
          <xdr:colOff>66675</xdr:colOff>
          <xdr:row>45</xdr:row>
          <xdr:rowOff>257175</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1438275</xdr:colOff>
          <xdr:row>47</xdr:row>
          <xdr:rowOff>0</xdr:rowOff>
        </xdr:from>
        <xdr:to>
          <xdr:col>4</xdr:col>
          <xdr:colOff>523875</xdr:colOff>
          <xdr:row>47</xdr:row>
          <xdr:rowOff>219075</xdr:rowOff>
        </xdr:to>
        <xdr:sp macro="" textlink="">
          <xdr:nvSpPr>
            <xdr:cNvPr id="1080194" name="Drop Down 24450" hidden="1">
              <a:extLst>
                <a:ext uri="{63B3BB69-23CF-44E3-9099-C40C66FF867C}">
                  <a14:compatExt spid="_x0000_s1080194"/>
                </a:ext>
                <a:ext uri="{FF2B5EF4-FFF2-40B4-BE49-F238E27FC236}">
                  <a16:creationId xmlns:a16="http://schemas.microsoft.com/office/drawing/2014/main" id="{00000000-0008-0000-0100-0000827B1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114300</xdr:rowOff>
        </xdr:from>
        <xdr:to>
          <xdr:col>5</xdr:col>
          <xdr:colOff>314325</xdr:colOff>
          <xdr:row>18</xdr:row>
          <xdr:rowOff>295275</xdr:rowOff>
        </xdr:to>
        <xdr:sp macro="" textlink="">
          <xdr:nvSpPr>
            <xdr:cNvPr id="1080247" name="Drop Down 24503" hidden="1">
              <a:extLst>
                <a:ext uri="{63B3BB69-23CF-44E3-9099-C40C66FF867C}">
                  <a14:compatExt spid="_x0000_s1080247"/>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47625</xdr:rowOff>
        </xdr:from>
        <xdr:to>
          <xdr:col>5</xdr:col>
          <xdr:colOff>314325</xdr:colOff>
          <xdr:row>21</xdr:row>
          <xdr:rowOff>9525</xdr:rowOff>
        </xdr:to>
        <xdr:sp macro="" textlink="">
          <xdr:nvSpPr>
            <xdr:cNvPr id="1080248" name="Drop Down 24504" hidden="1">
              <a:extLst>
                <a:ext uri="{63B3BB69-23CF-44E3-9099-C40C66FF867C}">
                  <a14:compatExt spid="_x0000_s1080248"/>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xdr:col>
      <xdr:colOff>0</xdr:colOff>
      <xdr:row>15</xdr:row>
      <xdr:rowOff>106743</xdr:rowOff>
    </xdr:from>
    <xdr:to>
      <xdr:col>17</xdr:col>
      <xdr:colOff>878134</xdr:colOff>
      <xdr:row>19</xdr:row>
      <xdr:rowOff>5</xdr:rowOff>
    </xdr:to>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5038725" y="1630743"/>
          <a:ext cx="7075117" cy="540962"/>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a:t>
          </a:r>
          <a:r>
            <a:rPr lang="de-DE" sz="1000" b="1" baseline="0">
              <a:latin typeface="Arial" pitchFamily="34" charset="0"/>
              <a:cs typeface="Arial" pitchFamily="34" charset="0"/>
            </a:rPr>
            <a:t> 2</a:t>
          </a:r>
          <a:endParaRPr lang="de-DE" sz="1000" b="1">
            <a:latin typeface="Arial" pitchFamily="34" charset="0"/>
            <a:cs typeface="Arial" pitchFamily="34" charset="0"/>
          </a:endParaRPr>
        </a:p>
      </xdr:txBody>
    </xdr:sp>
    <xdr:clientData/>
  </xdr:twoCellAnchor>
  <xdr:twoCellAnchor>
    <xdr:from>
      <xdr:col>19</xdr:col>
      <xdr:colOff>3055</xdr:colOff>
      <xdr:row>15</xdr:row>
      <xdr:rowOff>106743</xdr:rowOff>
    </xdr:from>
    <xdr:to>
      <xdr:col>31</xdr:col>
      <xdr:colOff>908148</xdr:colOff>
      <xdr:row>19</xdr:row>
      <xdr:rowOff>5</xdr:rowOff>
    </xdr:to>
    <xdr:sp macro="" textlink="">
      <xdr:nvSpPr>
        <xdr:cNvPr id="3" name="Textfeld 2">
          <a:extLst>
            <a:ext uri="{FF2B5EF4-FFF2-40B4-BE49-F238E27FC236}">
              <a16:creationId xmlns:a16="http://schemas.microsoft.com/office/drawing/2014/main" id="{00000000-0008-0000-1400-000003000000}"/>
            </a:ext>
          </a:extLst>
        </xdr:cNvPr>
        <xdr:cNvSpPr txBox="1"/>
      </xdr:nvSpPr>
      <xdr:spPr>
        <a:xfrm>
          <a:off x="12280780" y="1630743"/>
          <a:ext cx="6989674" cy="540962"/>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marL="0" marR="0" indent="0" algn="ctr" defTabSz="914400" eaLnBrk="1" fontAlgn="auto" latinLnBrk="0" hangingPunct="1">
            <a:lnSpc>
              <a:spcPct val="100000"/>
            </a:lnSpc>
            <a:spcBef>
              <a:spcPts val="0"/>
            </a:spcBef>
            <a:spcAft>
              <a:spcPts val="0"/>
            </a:spcAft>
            <a:buClrTx/>
            <a:buSzTx/>
            <a:buFontTx/>
            <a:buNone/>
            <a:tabLst/>
            <a:defRPr/>
          </a:pPr>
          <a:r>
            <a:rPr lang="de-DE" sz="1000" b="1">
              <a:latin typeface="Arial" pitchFamily="34" charset="0"/>
              <a:cs typeface="Arial" pitchFamily="34" charset="0"/>
            </a:rPr>
            <a:t>Netzebene</a:t>
          </a:r>
          <a:r>
            <a:rPr lang="de-DE" sz="1000" b="1" baseline="0">
              <a:latin typeface="Arial" pitchFamily="34" charset="0"/>
              <a:cs typeface="Arial" pitchFamily="34" charset="0"/>
            </a:rPr>
            <a:t> 3</a:t>
          </a:r>
          <a:endParaRPr lang="de-DE" sz="1000" b="0">
            <a:solidFill>
              <a:schemeClr val="dk1"/>
            </a:solidFill>
            <a:latin typeface="Arial" pitchFamily="34" charset="0"/>
            <a:ea typeface="+mn-ea"/>
            <a:cs typeface="Arial" pitchFamily="34" charset="0"/>
          </a:endParaRPr>
        </a:p>
      </xdr:txBody>
    </xdr:sp>
    <xdr:clientData/>
  </xdr:twoCellAnchor>
  <xdr:twoCellAnchor>
    <xdr:from>
      <xdr:col>33</xdr:col>
      <xdr:colOff>3055</xdr:colOff>
      <xdr:row>15</xdr:row>
      <xdr:rowOff>106743</xdr:rowOff>
    </xdr:from>
    <xdr:to>
      <xdr:col>45</xdr:col>
      <xdr:colOff>848123</xdr:colOff>
      <xdr:row>19</xdr:row>
      <xdr:rowOff>5</xdr:rowOff>
    </xdr:to>
    <xdr:sp macro="" textlink="">
      <xdr:nvSpPr>
        <xdr:cNvPr id="4" name="Textfeld 3">
          <a:extLst>
            <a:ext uri="{FF2B5EF4-FFF2-40B4-BE49-F238E27FC236}">
              <a16:creationId xmlns:a16="http://schemas.microsoft.com/office/drawing/2014/main" id="{00000000-0008-0000-1400-000004000000}"/>
            </a:ext>
          </a:extLst>
        </xdr:cNvPr>
        <xdr:cNvSpPr txBox="1"/>
      </xdr:nvSpPr>
      <xdr:spPr>
        <a:xfrm>
          <a:off x="19415005" y="1630743"/>
          <a:ext cx="6937288" cy="540962"/>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 4</a:t>
          </a:r>
        </a:p>
      </xdr:txBody>
    </xdr:sp>
    <xdr:clientData/>
  </xdr:twoCellAnchor>
  <xdr:twoCellAnchor>
    <xdr:from>
      <xdr:col>47</xdr:col>
      <xdr:colOff>0</xdr:colOff>
      <xdr:row>15</xdr:row>
      <xdr:rowOff>106743</xdr:rowOff>
    </xdr:from>
    <xdr:to>
      <xdr:col>69</xdr:col>
      <xdr:colOff>859376</xdr:colOff>
      <xdr:row>19</xdr:row>
      <xdr:rowOff>6</xdr:rowOff>
    </xdr:to>
    <xdr:sp macro="" textlink="">
      <xdr:nvSpPr>
        <xdr:cNvPr id="5" name="Textfeld 4">
          <a:extLst>
            <a:ext uri="{FF2B5EF4-FFF2-40B4-BE49-F238E27FC236}">
              <a16:creationId xmlns:a16="http://schemas.microsoft.com/office/drawing/2014/main" id="{00000000-0008-0000-1400-000005000000}"/>
            </a:ext>
          </a:extLst>
        </xdr:cNvPr>
        <xdr:cNvSpPr txBox="1"/>
      </xdr:nvSpPr>
      <xdr:spPr>
        <a:xfrm>
          <a:off x="26546175" y="1630743"/>
          <a:ext cx="12047442" cy="540963"/>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 5</a:t>
          </a:r>
        </a:p>
      </xdr:txBody>
    </xdr:sp>
    <xdr:clientData/>
  </xdr:twoCellAnchor>
  <xdr:twoCellAnchor>
    <xdr:from>
      <xdr:col>71</xdr:col>
      <xdr:colOff>0</xdr:colOff>
      <xdr:row>15</xdr:row>
      <xdr:rowOff>106743</xdr:rowOff>
    </xdr:from>
    <xdr:to>
      <xdr:col>84</xdr:col>
      <xdr:colOff>0</xdr:colOff>
      <xdr:row>19</xdr:row>
      <xdr:rowOff>5</xdr:rowOff>
    </xdr:to>
    <xdr:sp macro="" textlink="">
      <xdr:nvSpPr>
        <xdr:cNvPr id="6" name="Textfeld 5">
          <a:extLst>
            <a:ext uri="{FF2B5EF4-FFF2-40B4-BE49-F238E27FC236}">
              <a16:creationId xmlns:a16="http://schemas.microsoft.com/office/drawing/2014/main" id="{00000000-0008-0000-1400-000006000000}"/>
            </a:ext>
          </a:extLst>
        </xdr:cNvPr>
        <xdr:cNvSpPr txBox="1"/>
      </xdr:nvSpPr>
      <xdr:spPr>
        <a:xfrm>
          <a:off x="38776275" y="1630743"/>
          <a:ext cx="7038975" cy="540962"/>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 6</a:t>
          </a:r>
        </a:p>
      </xdr:txBody>
    </xdr:sp>
    <xdr:clientData/>
  </xdr:twoCellAnchor>
  <xdr:twoCellAnchor>
    <xdr:from>
      <xdr:col>85</xdr:col>
      <xdr:colOff>0</xdr:colOff>
      <xdr:row>15</xdr:row>
      <xdr:rowOff>106743</xdr:rowOff>
    </xdr:from>
    <xdr:to>
      <xdr:col>111</xdr:col>
      <xdr:colOff>862797</xdr:colOff>
      <xdr:row>19</xdr:row>
      <xdr:rowOff>5</xdr:rowOff>
    </xdr:to>
    <xdr:sp macro="" textlink="">
      <xdr:nvSpPr>
        <xdr:cNvPr id="7" name="Textfeld 6">
          <a:extLst>
            <a:ext uri="{FF2B5EF4-FFF2-40B4-BE49-F238E27FC236}">
              <a16:creationId xmlns:a16="http://schemas.microsoft.com/office/drawing/2014/main" id="{00000000-0008-0000-1400-000007000000}"/>
            </a:ext>
          </a:extLst>
        </xdr:cNvPr>
        <xdr:cNvSpPr txBox="1"/>
      </xdr:nvSpPr>
      <xdr:spPr>
        <a:xfrm>
          <a:off x="45910500" y="1630743"/>
          <a:ext cx="14081582" cy="540962"/>
        </a:xfrm>
        <a:prstGeom prst="rect">
          <a:avLst/>
        </a:prstGeom>
        <a:no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wrap="square" rtlCol="0" anchor="b"/>
        <a:lstStyle/>
        <a:p>
          <a:pPr algn="ctr"/>
          <a:r>
            <a:rPr lang="de-DE" sz="1000" b="1">
              <a:latin typeface="Arial" pitchFamily="34" charset="0"/>
              <a:cs typeface="Arial" pitchFamily="34" charset="0"/>
            </a:rPr>
            <a:t>Netzebene 7</a:t>
          </a:r>
        </a:p>
      </xdr:txBody>
    </xdr:sp>
    <xdr:clientData/>
  </xdr:twoCellAnchor>
  <xdr:twoCellAnchor editAs="absolute">
    <xdr:from>
      <xdr:col>2</xdr:col>
      <xdr:colOff>472440</xdr:colOff>
      <xdr:row>0</xdr:row>
      <xdr:rowOff>0</xdr:rowOff>
    </xdr:from>
    <xdr:to>
      <xdr:col>11</xdr:col>
      <xdr:colOff>685800</xdr:colOff>
      <xdr:row>3</xdr:row>
      <xdr:rowOff>93532</xdr:rowOff>
    </xdr:to>
    <xdr:grpSp>
      <xdr:nvGrpSpPr>
        <xdr:cNvPr id="1108216" name="Gruppieren 65">
          <a:extLst>
            <a:ext uri="{FF2B5EF4-FFF2-40B4-BE49-F238E27FC236}">
              <a16:creationId xmlns:a16="http://schemas.microsoft.com/office/drawing/2014/main" id="{00000000-0008-0000-1400-0000F8E81000}"/>
            </a:ext>
          </a:extLst>
        </xdr:cNvPr>
        <xdr:cNvGrpSpPr>
          <a:grpSpLocks/>
        </xdr:cNvGrpSpPr>
      </xdr:nvGrpSpPr>
      <xdr:grpSpPr bwMode="auto">
        <a:xfrm>
          <a:off x="3291840" y="0"/>
          <a:ext cx="5830389" cy="616046"/>
          <a:chOff x="2686051" y="57151"/>
          <a:chExt cx="5543549" cy="533400"/>
        </a:xfrm>
      </xdr:grpSpPr>
      <xdr:sp macro="[0]!goto_Allgemeine_Angaben" textlink="">
        <xdr:nvSpPr>
          <xdr:cNvPr id="9" name="Richtungspfeil 8">
            <a:extLst>
              <a:ext uri="{FF2B5EF4-FFF2-40B4-BE49-F238E27FC236}">
                <a16:creationId xmlns:a16="http://schemas.microsoft.com/office/drawing/2014/main" id="{00000000-0008-0000-1400-000009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8224" name="Gruppieren 64">
            <a:extLst>
              <a:ext uri="{FF2B5EF4-FFF2-40B4-BE49-F238E27FC236}">
                <a16:creationId xmlns:a16="http://schemas.microsoft.com/office/drawing/2014/main" id="{00000000-0008-0000-1400-000000E91000}"/>
              </a:ext>
            </a:extLst>
          </xdr:cNvPr>
          <xdr:cNvGrpSpPr>
            <a:grpSpLocks/>
          </xdr:cNvGrpSpPr>
        </xdr:nvGrpSpPr>
        <xdr:grpSpPr bwMode="auto">
          <a:xfrm>
            <a:off x="2742236" y="132160"/>
            <a:ext cx="833405" cy="383381"/>
            <a:chOff x="1965" y="451484"/>
            <a:chExt cx="864800" cy="601979"/>
          </a:xfrm>
        </xdr:grpSpPr>
        <xdr:sp macro="[0]!goto_Allgemeine_Angaben" textlink="">
          <xdr:nvSpPr>
            <xdr:cNvPr id="22" name="Abgerundetes Rechteck 21">
              <a:extLst>
                <a:ext uri="{FF2B5EF4-FFF2-40B4-BE49-F238E27FC236}">
                  <a16:creationId xmlns:a16="http://schemas.microsoft.com/office/drawing/2014/main" id="{00000000-0008-0000-1400-000016000000}"/>
                </a:ext>
              </a:extLst>
            </xdr:cNvPr>
            <xdr:cNvSpPr/>
          </xdr:nvSpPr>
          <xdr:spPr>
            <a:xfrm>
              <a:off x="3741" y="456272"/>
              <a:ext cx="848588" cy="59240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3" name="Abgerundetes Rechteck 4">
              <a:extLst>
                <a:ext uri="{FF2B5EF4-FFF2-40B4-BE49-F238E27FC236}">
                  <a16:creationId xmlns:a16="http://schemas.microsoft.com/office/drawing/2014/main" id="{00000000-0008-0000-1400-000017000000}"/>
                </a:ext>
              </a:extLst>
            </xdr:cNvPr>
            <xdr:cNvSpPr/>
          </xdr:nvSpPr>
          <xdr:spPr>
            <a:xfrm>
              <a:off x="33779" y="466486"/>
              <a:ext cx="818550" cy="571977"/>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ts val="8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11" name="Abgerundetes Rechteck 10">
            <a:extLst>
              <a:ext uri="{FF2B5EF4-FFF2-40B4-BE49-F238E27FC236}">
                <a16:creationId xmlns:a16="http://schemas.microsoft.com/office/drawing/2014/main" id="{00000000-0008-0000-1400-00000B000000}"/>
              </a:ext>
            </a:extLst>
          </xdr:cNvPr>
          <xdr:cNvSpPr/>
        </xdr:nvSpPr>
        <xdr:spPr bwMode="auto">
          <a:xfrm>
            <a:off x="3619625" y="128705"/>
            <a:ext cx="825019"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2" name="Abgerundetes Rechteck 6">
            <a:extLst>
              <a:ext uri="{FF2B5EF4-FFF2-40B4-BE49-F238E27FC236}">
                <a16:creationId xmlns:a16="http://schemas.microsoft.com/office/drawing/2014/main" id="{00000000-0008-0000-1400-00000C000000}"/>
              </a:ext>
            </a:extLst>
          </xdr:cNvPr>
          <xdr:cNvSpPr/>
        </xdr:nvSpPr>
        <xdr:spPr bwMode="auto">
          <a:xfrm>
            <a:off x="3655810" y="148219"/>
            <a:ext cx="759886" cy="351263"/>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8227" name="Gruppieren 66">
            <a:extLst>
              <a:ext uri="{FF2B5EF4-FFF2-40B4-BE49-F238E27FC236}">
                <a16:creationId xmlns:a16="http://schemas.microsoft.com/office/drawing/2014/main" id="{00000000-0008-0000-1400-000003E91000}"/>
              </a:ext>
            </a:extLst>
          </xdr:cNvPr>
          <xdr:cNvGrpSpPr>
            <a:grpSpLocks/>
          </xdr:cNvGrpSpPr>
        </xdr:nvGrpSpPr>
        <xdr:grpSpPr bwMode="auto">
          <a:xfrm>
            <a:off x="4499274" y="132160"/>
            <a:ext cx="840505" cy="391716"/>
            <a:chOff x="1806795" y="447278"/>
            <a:chExt cx="863107" cy="624676"/>
          </a:xfrm>
        </xdr:grpSpPr>
        <xdr:sp macro="[0]!goto_Allgemeine_Angaben" textlink="">
          <xdr:nvSpPr>
            <xdr:cNvPr id="20" name="Abgerundetes Rechteck 19">
              <a:extLst>
                <a:ext uri="{FF2B5EF4-FFF2-40B4-BE49-F238E27FC236}">
                  <a16:creationId xmlns:a16="http://schemas.microsoft.com/office/drawing/2014/main" id="{00000000-0008-0000-1400-000014000000}"/>
                </a:ext>
              </a:extLst>
            </xdr:cNvPr>
            <xdr:cNvSpPr/>
          </xdr:nvSpPr>
          <xdr:spPr>
            <a:xfrm>
              <a:off x="1810149" y="452141"/>
              <a:ext cx="862068" cy="62240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1" name="Abgerundetes Rechteck 8">
              <a:extLst>
                <a:ext uri="{FF2B5EF4-FFF2-40B4-BE49-F238E27FC236}">
                  <a16:creationId xmlns:a16="http://schemas.microsoft.com/office/drawing/2014/main" id="{00000000-0008-0000-1400-000015000000}"/>
                </a:ext>
              </a:extLst>
            </xdr:cNvPr>
            <xdr:cNvSpPr/>
          </xdr:nvSpPr>
          <xdr:spPr>
            <a:xfrm>
              <a:off x="1832444" y="462514"/>
              <a:ext cx="810047" cy="580913"/>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8228" name="Gruppieren 67">
            <a:extLst>
              <a:ext uri="{FF2B5EF4-FFF2-40B4-BE49-F238E27FC236}">
                <a16:creationId xmlns:a16="http://schemas.microsoft.com/office/drawing/2014/main" id="{00000000-0008-0000-1400-000004E91000}"/>
              </a:ext>
            </a:extLst>
          </xdr:cNvPr>
          <xdr:cNvGrpSpPr>
            <a:grpSpLocks/>
          </xdr:cNvGrpSpPr>
        </xdr:nvGrpSpPr>
        <xdr:grpSpPr bwMode="auto">
          <a:xfrm>
            <a:off x="5396440" y="132160"/>
            <a:ext cx="840504" cy="391716"/>
            <a:chOff x="2728089" y="447278"/>
            <a:chExt cx="863107" cy="624676"/>
          </a:xfrm>
        </xdr:grpSpPr>
        <xdr:sp macro="[0]!goto_Allgemeine_Angaben" textlink="">
          <xdr:nvSpPr>
            <xdr:cNvPr id="18" name="Abgerundetes Rechteck 17">
              <a:extLst>
                <a:ext uri="{FF2B5EF4-FFF2-40B4-BE49-F238E27FC236}">
                  <a16:creationId xmlns:a16="http://schemas.microsoft.com/office/drawing/2014/main" id="{00000000-0008-0000-1400-000012000000}"/>
                </a:ext>
              </a:extLst>
            </xdr:cNvPr>
            <xdr:cNvSpPr/>
          </xdr:nvSpPr>
          <xdr:spPr>
            <a:xfrm>
              <a:off x="2731672" y="452141"/>
              <a:ext cx="862069" cy="622407"/>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19" name="Abgerundetes Rechteck 10">
              <a:extLst>
                <a:ext uri="{FF2B5EF4-FFF2-40B4-BE49-F238E27FC236}">
                  <a16:creationId xmlns:a16="http://schemas.microsoft.com/office/drawing/2014/main" id="{00000000-0008-0000-1400-000013000000}"/>
                </a:ext>
              </a:extLst>
            </xdr:cNvPr>
            <xdr:cNvSpPr/>
          </xdr:nvSpPr>
          <xdr:spPr>
            <a:xfrm>
              <a:off x="2739104" y="462514"/>
              <a:ext cx="795185" cy="580913"/>
            </a:xfrm>
            <a:prstGeom prst="rect">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15" name="Abgerundetes Rechteck 14">
            <a:extLst>
              <a:ext uri="{FF2B5EF4-FFF2-40B4-BE49-F238E27FC236}">
                <a16:creationId xmlns:a16="http://schemas.microsoft.com/office/drawing/2014/main" id="{00000000-0008-0000-1400-00000F000000}"/>
              </a:ext>
            </a:extLst>
          </xdr:cNvPr>
          <xdr:cNvSpPr/>
        </xdr:nvSpPr>
        <xdr:spPr bwMode="auto">
          <a:xfrm>
            <a:off x="6290082" y="128705"/>
            <a:ext cx="825019"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16" name="Abgerundetes Rechteck 12">
            <a:extLst>
              <a:ext uri="{FF2B5EF4-FFF2-40B4-BE49-F238E27FC236}">
                <a16:creationId xmlns:a16="http://schemas.microsoft.com/office/drawing/2014/main" id="{00000000-0008-0000-1400-000010000000}"/>
              </a:ext>
            </a:extLst>
          </xdr:cNvPr>
          <xdr:cNvSpPr/>
        </xdr:nvSpPr>
        <xdr:spPr bwMode="auto">
          <a:xfrm>
            <a:off x="6290082" y="148219"/>
            <a:ext cx="796071" cy="351263"/>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17" name="Abgerundetes Rechteck 16">
            <a:extLst>
              <a:ext uri="{FF2B5EF4-FFF2-40B4-BE49-F238E27FC236}">
                <a16:creationId xmlns:a16="http://schemas.microsoft.com/office/drawing/2014/main" id="{00000000-0008-0000-1400-000011000000}"/>
              </a:ext>
            </a:extLst>
          </xdr:cNvPr>
          <xdr:cNvSpPr/>
        </xdr:nvSpPr>
        <xdr:spPr bwMode="auto">
          <a:xfrm>
            <a:off x="7158523" y="128705"/>
            <a:ext cx="832256"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53340</xdr:rowOff>
    </xdr:from>
    <xdr:to>
      <xdr:col>0</xdr:col>
      <xdr:colOff>342900</xdr:colOff>
      <xdr:row>2</xdr:row>
      <xdr:rowOff>74706</xdr:rowOff>
    </xdr:to>
    <xdr:pic>
      <xdr:nvPicPr>
        <xdr:cNvPr id="1108217" name="Picture 13560" descr="ElCom_d_hoch">
          <a:extLst>
            <a:ext uri="{FF2B5EF4-FFF2-40B4-BE49-F238E27FC236}">
              <a16:creationId xmlns:a16="http://schemas.microsoft.com/office/drawing/2014/main" id="{00000000-0008-0000-1400-0000F9E8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5334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784860</xdr:colOff>
      <xdr:row>3</xdr:row>
      <xdr:rowOff>179892</xdr:rowOff>
    </xdr:from>
    <xdr:to>
      <xdr:col>11</xdr:col>
      <xdr:colOff>518160</xdr:colOff>
      <xdr:row>6</xdr:row>
      <xdr:rowOff>54087</xdr:rowOff>
    </xdr:to>
    <xdr:grpSp>
      <xdr:nvGrpSpPr>
        <xdr:cNvPr id="1108218" name="Gruppieren 29">
          <a:extLst>
            <a:ext uri="{FF2B5EF4-FFF2-40B4-BE49-F238E27FC236}">
              <a16:creationId xmlns:a16="http://schemas.microsoft.com/office/drawing/2014/main" id="{00000000-0008-0000-1400-0000FAE81000}"/>
            </a:ext>
          </a:extLst>
        </xdr:cNvPr>
        <xdr:cNvGrpSpPr>
          <a:grpSpLocks/>
        </xdr:cNvGrpSpPr>
      </xdr:nvGrpSpPr>
      <xdr:grpSpPr bwMode="auto">
        <a:xfrm>
          <a:off x="6086203" y="702406"/>
          <a:ext cx="2868386" cy="483795"/>
          <a:chOff x="5905500" y="723340"/>
          <a:chExt cx="2802031" cy="514910"/>
        </a:xfrm>
      </xdr:grpSpPr>
      <xdr:sp macro="[0]!goto_Eingabe_Tarifstruktur" textlink="">
        <xdr:nvSpPr>
          <xdr:cNvPr id="26" name="Textfeld 25">
            <a:extLst>
              <a:ext uri="{FF2B5EF4-FFF2-40B4-BE49-F238E27FC236}">
                <a16:creationId xmlns:a16="http://schemas.microsoft.com/office/drawing/2014/main" id="{00000000-0008-0000-1400-00001A000000}"/>
              </a:ext>
            </a:extLst>
          </xdr:cNvPr>
          <xdr:cNvSpPr txBox="1"/>
        </xdr:nvSpPr>
        <xdr:spPr bwMode="auto">
          <a:xfrm>
            <a:off x="6164263" y="731385"/>
            <a:ext cx="2432370" cy="31377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Eingabe Tarifstruktur</a:t>
            </a:r>
          </a:p>
        </xdr:txBody>
      </xdr:sp>
      <xdr:sp macro="[0]!goto_Erlöse_Netznutzungsentgelte" textlink="">
        <xdr:nvSpPr>
          <xdr:cNvPr id="27" name="Textfeld 26">
            <a:extLst>
              <a:ext uri="{FF2B5EF4-FFF2-40B4-BE49-F238E27FC236}">
                <a16:creationId xmlns:a16="http://schemas.microsoft.com/office/drawing/2014/main" id="{00000000-0008-0000-1400-00001B000000}"/>
              </a:ext>
            </a:extLst>
          </xdr:cNvPr>
          <xdr:cNvSpPr txBox="1"/>
        </xdr:nvSpPr>
        <xdr:spPr bwMode="auto">
          <a:xfrm>
            <a:off x="6408239" y="924477"/>
            <a:ext cx="2299292" cy="31377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Erlöse Netznutzungsentgelte</a:t>
            </a:r>
          </a:p>
        </xdr:txBody>
      </xdr:sp>
      <xdr:sp macro="" textlink="">
        <xdr:nvSpPr>
          <xdr:cNvPr id="28" name="Oval 1069">
            <a:extLst>
              <a:ext uri="{FF2B5EF4-FFF2-40B4-BE49-F238E27FC236}">
                <a16:creationId xmlns:a16="http://schemas.microsoft.com/office/drawing/2014/main" id="{00000000-0008-0000-1400-00001C000000}"/>
              </a:ext>
            </a:extLst>
          </xdr:cNvPr>
          <xdr:cNvSpPr>
            <a:spLocks noChangeArrowheads="1"/>
          </xdr:cNvSpPr>
        </xdr:nvSpPr>
        <xdr:spPr bwMode="auto">
          <a:xfrm>
            <a:off x="5905500" y="723340"/>
            <a:ext cx="177437" cy="209182"/>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29" name="Oval 1069">
            <a:extLst>
              <a:ext uri="{FF2B5EF4-FFF2-40B4-BE49-F238E27FC236}">
                <a16:creationId xmlns:a16="http://schemas.microsoft.com/office/drawing/2014/main" id="{00000000-0008-0000-1400-00001D000000}"/>
              </a:ext>
            </a:extLst>
          </xdr:cNvPr>
          <xdr:cNvSpPr>
            <a:spLocks noChangeArrowheads="1"/>
          </xdr:cNvSpPr>
        </xdr:nvSpPr>
        <xdr:spPr bwMode="auto">
          <a:xfrm>
            <a:off x="6179049" y="908386"/>
            <a:ext cx="221797" cy="177000"/>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56674</xdr:colOff>
      <xdr:row>17</xdr:row>
      <xdr:rowOff>76201</xdr:rowOff>
    </xdr:from>
    <xdr:to>
      <xdr:col>11</xdr:col>
      <xdr:colOff>224314</xdr:colOff>
      <xdr:row>61</xdr:row>
      <xdr:rowOff>76201</xdr:rowOff>
    </xdr:to>
    <xdr:grpSp>
      <xdr:nvGrpSpPr>
        <xdr:cNvPr id="1114170" name="Group 1057">
          <a:extLst>
            <a:ext uri="{FF2B5EF4-FFF2-40B4-BE49-F238E27FC236}">
              <a16:creationId xmlns:a16="http://schemas.microsoft.com/office/drawing/2014/main" id="{00000000-0008-0000-1000-00003A001100}"/>
            </a:ext>
          </a:extLst>
        </xdr:cNvPr>
        <xdr:cNvGrpSpPr>
          <a:grpSpLocks/>
        </xdr:cNvGrpSpPr>
      </xdr:nvGrpSpPr>
      <xdr:grpSpPr bwMode="auto">
        <a:xfrm>
          <a:off x="56674" y="3186954"/>
          <a:ext cx="16859922" cy="9771529"/>
          <a:chOff x="-3517" y="-312"/>
          <a:chExt cx="21560" cy="321"/>
        </a:xfrm>
      </xdr:grpSpPr>
      <xdr:sp macro="" textlink="">
        <xdr:nvSpPr>
          <xdr:cNvPr id="1114204" name="Line 1058">
            <a:extLst>
              <a:ext uri="{FF2B5EF4-FFF2-40B4-BE49-F238E27FC236}">
                <a16:creationId xmlns:a16="http://schemas.microsoft.com/office/drawing/2014/main" id="{00000000-0008-0000-1000-00005C0011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4205" name="Line 1059">
            <a:extLst>
              <a:ext uri="{FF2B5EF4-FFF2-40B4-BE49-F238E27FC236}">
                <a16:creationId xmlns:a16="http://schemas.microsoft.com/office/drawing/2014/main" id="{00000000-0008-0000-1000-00005D0011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4206" name="Line 1060">
            <a:extLst>
              <a:ext uri="{FF2B5EF4-FFF2-40B4-BE49-F238E27FC236}">
                <a16:creationId xmlns:a16="http://schemas.microsoft.com/office/drawing/2014/main" id="{00000000-0008-0000-1000-00005E0011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4207" name="Line 1061">
            <a:extLst>
              <a:ext uri="{FF2B5EF4-FFF2-40B4-BE49-F238E27FC236}">
                <a16:creationId xmlns:a16="http://schemas.microsoft.com/office/drawing/2014/main" id="{00000000-0008-0000-1000-00005F0011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0</xdr:col>
      <xdr:colOff>38100</xdr:colOff>
      <xdr:row>0</xdr:row>
      <xdr:rowOff>60960</xdr:rowOff>
    </xdr:from>
    <xdr:to>
      <xdr:col>0</xdr:col>
      <xdr:colOff>342900</xdr:colOff>
      <xdr:row>2</xdr:row>
      <xdr:rowOff>38100</xdr:rowOff>
    </xdr:to>
    <xdr:pic>
      <xdr:nvPicPr>
        <xdr:cNvPr id="1114171" name="Picture 13560" descr="ElCom_d_hoch">
          <a:extLst>
            <a:ext uri="{FF2B5EF4-FFF2-40B4-BE49-F238E27FC236}">
              <a16:creationId xmlns:a16="http://schemas.microsoft.com/office/drawing/2014/main" id="{00000000-0008-0000-1000-00003B001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8593" b="50618"/>
        <a:stretch>
          <a:fillRect/>
        </a:stretch>
      </xdr:blipFill>
      <xdr:spPr bwMode="auto">
        <a:xfrm>
          <a:off x="38100" y="6096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68580</xdr:colOff>
      <xdr:row>61</xdr:row>
      <xdr:rowOff>83820</xdr:rowOff>
    </xdr:from>
    <xdr:to>
      <xdr:col>11</xdr:col>
      <xdr:colOff>236220</xdr:colOff>
      <xdr:row>73</xdr:row>
      <xdr:rowOff>152400</xdr:rowOff>
    </xdr:to>
    <xdr:grpSp>
      <xdr:nvGrpSpPr>
        <xdr:cNvPr id="1114172" name="Group 1057">
          <a:extLst>
            <a:ext uri="{FF2B5EF4-FFF2-40B4-BE49-F238E27FC236}">
              <a16:creationId xmlns:a16="http://schemas.microsoft.com/office/drawing/2014/main" id="{00000000-0008-0000-1000-00003C001100}"/>
            </a:ext>
          </a:extLst>
        </xdr:cNvPr>
        <xdr:cNvGrpSpPr>
          <a:grpSpLocks/>
        </xdr:cNvGrpSpPr>
      </xdr:nvGrpSpPr>
      <xdr:grpSpPr bwMode="auto">
        <a:xfrm>
          <a:off x="68580" y="12966102"/>
          <a:ext cx="16859922" cy="2704204"/>
          <a:chOff x="-3517" y="-312"/>
          <a:chExt cx="21560" cy="321"/>
        </a:xfrm>
      </xdr:grpSpPr>
      <xdr:sp macro="" textlink="">
        <xdr:nvSpPr>
          <xdr:cNvPr id="1114200" name="Line 1058">
            <a:extLst>
              <a:ext uri="{FF2B5EF4-FFF2-40B4-BE49-F238E27FC236}">
                <a16:creationId xmlns:a16="http://schemas.microsoft.com/office/drawing/2014/main" id="{00000000-0008-0000-1000-0000580011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4201" name="Line 1059">
            <a:extLst>
              <a:ext uri="{FF2B5EF4-FFF2-40B4-BE49-F238E27FC236}">
                <a16:creationId xmlns:a16="http://schemas.microsoft.com/office/drawing/2014/main" id="{00000000-0008-0000-1000-0000590011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4202" name="Line 1060">
            <a:extLst>
              <a:ext uri="{FF2B5EF4-FFF2-40B4-BE49-F238E27FC236}">
                <a16:creationId xmlns:a16="http://schemas.microsoft.com/office/drawing/2014/main" id="{00000000-0008-0000-1000-00005A0011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14203" name="Line 1061">
            <a:extLst>
              <a:ext uri="{FF2B5EF4-FFF2-40B4-BE49-F238E27FC236}">
                <a16:creationId xmlns:a16="http://schemas.microsoft.com/office/drawing/2014/main" id="{00000000-0008-0000-1000-00005B0011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1</xdr:col>
      <xdr:colOff>2880360</xdr:colOff>
      <xdr:row>0</xdr:row>
      <xdr:rowOff>7620</xdr:rowOff>
    </xdr:from>
    <xdr:to>
      <xdr:col>6</xdr:col>
      <xdr:colOff>53340</xdr:colOff>
      <xdr:row>3</xdr:row>
      <xdr:rowOff>198120</xdr:rowOff>
    </xdr:to>
    <xdr:grpSp>
      <xdr:nvGrpSpPr>
        <xdr:cNvPr id="1114173" name="Gruppieren 2">
          <a:extLst>
            <a:ext uri="{FF2B5EF4-FFF2-40B4-BE49-F238E27FC236}">
              <a16:creationId xmlns:a16="http://schemas.microsoft.com/office/drawing/2014/main" id="{00000000-0008-0000-1000-00003D001100}"/>
            </a:ext>
          </a:extLst>
        </xdr:cNvPr>
        <xdr:cNvGrpSpPr>
          <a:grpSpLocks/>
        </xdr:cNvGrpSpPr>
      </xdr:nvGrpSpPr>
      <xdr:grpSpPr bwMode="auto">
        <a:xfrm>
          <a:off x="3265842" y="7620"/>
          <a:ext cx="5931498" cy="620806"/>
          <a:chOff x="3175000" y="9525"/>
          <a:chExt cx="5775325" cy="631825"/>
        </a:xfrm>
      </xdr:grpSpPr>
      <xdr:sp macro="[0]!goto_Allgemeine_Angaben" textlink="">
        <xdr:nvSpPr>
          <xdr:cNvPr id="2" name="Richtungspfeil 8">
            <a:extLst>
              <a:ext uri="{FF2B5EF4-FFF2-40B4-BE49-F238E27FC236}">
                <a16:creationId xmlns:a16="http://schemas.microsoft.com/office/drawing/2014/main" id="{00000000-0008-0000-1000-000002000000}"/>
              </a:ext>
            </a:extLst>
          </xdr:cNvPr>
          <xdr:cNvSpPr/>
        </xdr:nvSpPr>
        <xdr:spPr bwMode="auto">
          <a:xfrm>
            <a:off x="3175000" y="9525"/>
            <a:ext cx="5775325" cy="631825"/>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14186" name="Gruppieren 64">
            <a:extLst>
              <a:ext uri="{FF2B5EF4-FFF2-40B4-BE49-F238E27FC236}">
                <a16:creationId xmlns:a16="http://schemas.microsoft.com/office/drawing/2014/main" id="{00000000-0008-0000-1000-00004A001100}"/>
              </a:ext>
            </a:extLst>
          </xdr:cNvPr>
          <xdr:cNvGrpSpPr>
            <a:grpSpLocks/>
          </xdr:cNvGrpSpPr>
        </xdr:nvGrpSpPr>
        <xdr:grpSpPr bwMode="auto">
          <a:xfrm>
            <a:off x="3232657" y="97008"/>
            <a:ext cx="874467" cy="456858"/>
            <a:chOff x="1965" y="451484"/>
            <a:chExt cx="864800" cy="601979"/>
          </a:xfrm>
        </xdr:grpSpPr>
        <xdr:sp macro="[0]!goto_Allgemeine_Angaben" textlink="">
          <xdr:nvSpPr>
            <xdr:cNvPr id="22" name="Abgerundetes Rechteck 21">
              <a:extLst>
                <a:ext uri="{FF2B5EF4-FFF2-40B4-BE49-F238E27FC236}">
                  <a16:creationId xmlns:a16="http://schemas.microsoft.com/office/drawing/2014/main" id="{00000000-0008-0000-1000-000016000000}"/>
                </a:ext>
              </a:extLst>
            </xdr:cNvPr>
            <xdr:cNvSpPr/>
          </xdr:nvSpPr>
          <xdr:spPr>
            <a:xfrm>
              <a:off x="3525" y="447892"/>
              <a:ext cx="856722" cy="60916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3" name="Abgerundetes Rechteck 4">
              <a:extLst>
                <a:ext uri="{FF2B5EF4-FFF2-40B4-BE49-F238E27FC236}">
                  <a16:creationId xmlns:a16="http://schemas.microsoft.com/office/drawing/2014/main" id="{00000000-0008-0000-1000-000017000000}"/>
                </a:ext>
              </a:extLst>
            </xdr:cNvPr>
            <xdr:cNvSpPr/>
          </xdr:nvSpPr>
          <xdr:spPr>
            <a:xfrm>
              <a:off x="32814" y="458045"/>
              <a:ext cx="834755" cy="588859"/>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11" name="Abgerundetes Rechteck 10">
            <a:extLst>
              <a:ext uri="{FF2B5EF4-FFF2-40B4-BE49-F238E27FC236}">
                <a16:creationId xmlns:a16="http://schemas.microsoft.com/office/drawing/2014/main" id="{00000000-0008-0000-1000-00000B000000}"/>
              </a:ext>
            </a:extLst>
          </xdr:cNvPr>
          <xdr:cNvSpPr/>
        </xdr:nvSpPr>
        <xdr:spPr bwMode="auto">
          <a:xfrm>
            <a:off x="4159767" y="94282"/>
            <a:ext cx="866299" cy="462311"/>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2" name="Abgerundetes Rechteck 6">
            <a:extLst>
              <a:ext uri="{FF2B5EF4-FFF2-40B4-BE49-F238E27FC236}">
                <a16:creationId xmlns:a16="http://schemas.microsoft.com/office/drawing/2014/main" id="{00000000-0008-0000-1000-00000C000000}"/>
              </a:ext>
            </a:extLst>
          </xdr:cNvPr>
          <xdr:cNvSpPr/>
        </xdr:nvSpPr>
        <xdr:spPr bwMode="auto">
          <a:xfrm>
            <a:off x="4196788" y="117398"/>
            <a:ext cx="799660" cy="41608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14189" name="Gruppieren 66">
            <a:extLst>
              <a:ext uri="{FF2B5EF4-FFF2-40B4-BE49-F238E27FC236}">
                <a16:creationId xmlns:a16="http://schemas.microsoft.com/office/drawing/2014/main" id="{00000000-0008-0000-1000-00004D001100}"/>
              </a:ext>
            </a:extLst>
          </xdr:cNvPr>
          <xdr:cNvGrpSpPr>
            <a:grpSpLocks/>
          </xdr:cNvGrpSpPr>
        </xdr:nvGrpSpPr>
        <xdr:grpSpPr bwMode="auto">
          <a:xfrm>
            <a:off x="5067256" y="98375"/>
            <a:ext cx="877139" cy="463997"/>
            <a:chOff x="1809972" y="447278"/>
            <a:chExt cx="864579" cy="624676"/>
          </a:xfrm>
        </xdr:grpSpPr>
        <xdr:sp macro="[0]!goto_Allgemeine_Angaben" textlink="">
          <xdr:nvSpPr>
            <xdr:cNvPr id="20" name="Abgerundetes Rechteck 19">
              <a:extLst>
                <a:ext uri="{FF2B5EF4-FFF2-40B4-BE49-F238E27FC236}">
                  <a16:creationId xmlns:a16="http://schemas.microsoft.com/office/drawing/2014/main" id="{00000000-0008-0000-1000-000014000000}"/>
                </a:ext>
              </a:extLst>
            </xdr:cNvPr>
            <xdr:cNvSpPr/>
          </xdr:nvSpPr>
          <xdr:spPr>
            <a:xfrm>
              <a:off x="1827758" y="452141"/>
              <a:ext cx="861192" cy="62240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1" name="Abgerundetes Rechteck 8">
              <a:extLst>
                <a:ext uri="{FF2B5EF4-FFF2-40B4-BE49-F238E27FC236}">
                  <a16:creationId xmlns:a16="http://schemas.microsoft.com/office/drawing/2014/main" id="{00000000-0008-0000-1000-000015000000}"/>
                </a:ext>
              </a:extLst>
            </xdr:cNvPr>
            <xdr:cNvSpPr/>
          </xdr:nvSpPr>
          <xdr:spPr>
            <a:xfrm>
              <a:off x="1835056" y="472888"/>
              <a:ext cx="824701" cy="580913"/>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14190" name="Gruppieren 67">
            <a:extLst>
              <a:ext uri="{FF2B5EF4-FFF2-40B4-BE49-F238E27FC236}">
                <a16:creationId xmlns:a16="http://schemas.microsoft.com/office/drawing/2014/main" id="{00000000-0008-0000-1000-00004E001100}"/>
              </a:ext>
            </a:extLst>
          </xdr:cNvPr>
          <xdr:cNvGrpSpPr>
            <a:grpSpLocks/>
          </xdr:cNvGrpSpPr>
        </xdr:nvGrpSpPr>
        <xdr:grpSpPr bwMode="auto">
          <a:xfrm>
            <a:off x="6003530" y="98375"/>
            <a:ext cx="867284" cy="463997"/>
            <a:chOff x="2732839" y="447278"/>
            <a:chExt cx="854865" cy="624676"/>
          </a:xfrm>
        </xdr:grpSpPr>
        <xdr:sp macro="[0]!goto_Allgemeine_Angaben" textlink="">
          <xdr:nvSpPr>
            <xdr:cNvPr id="18" name="Abgerundetes Rechteck 17">
              <a:extLst>
                <a:ext uri="{FF2B5EF4-FFF2-40B4-BE49-F238E27FC236}">
                  <a16:creationId xmlns:a16="http://schemas.microsoft.com/office/drawing/2014/main" id="{00000000-0008-0000-1000-000012000000}"/>
                </a:ext>
              </a:extLst>
            </xdr:cNvPr>
            <xdr:cNvSpPr/>
          </xdr:nvSpPr>
          <xdr:spPr>
            <a:xfrm>
              <a:off x="2732738" y="452141"/>
              <a:ext cx="853894" cy="62240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19" name="Abgerundetes Rechteck 10">
              <a:extLst>
                <a:ext uri="{FF2B5EF4-FFF2-40B4-BE49-F238E27FC236}">
                  <a16:creationId xmlns:a16="http://schemas.microsoft.com/office/drawing/2014/main" id="{00000000-0008-0000-1000-000013000000}"/>
                </a:ext>
              </a:extLst>
            </xdr:cNvPr>
            <xdr:cNvSpPr/>
          </xdr:nvSpPr>
          <xdr:spPr>
            <a:xfrm>
              <a:off x="2754633" y="472888"/>
              <a:ext cx="766315" cy="580913"/>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15" name="Abgerundetes Rechteck 14">
            <a:extLst>
              <a:ext uri="{FF2B5EF4-FFF2-40B4-BE49-F238E27FC236}">
                <a16:creationId xmlns:a16="http://schemas.microsoft.com/office/drawing/2014/main" id="{00000000-0008-0000-1000-00000F000000}"/>
              </a:ext>
            </a:extLst>
          </xdr:cNvPr>
          <xdr:cNvSpPr/>
        </xdr:nvSpPr>
        <xdr:spPr bwMode="auto">
          <a:xfrm>
            <a:off x="6921557" y="94282"/>
            <a:ext cx="858894" cy="462311"/>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16" name="Abgerundetes Rechteck 12">
            <a:extLst>
              <a:ext uri="{FF2B5EF4-FFF2-40B4-BE49-F238E27FC236}">
                <a16:creationId xmlns:a16="http://schemas.microsoft.com/office/drawing/2014/main" id="{00000000-0008-0000-1000-000010000000}"/>
              </a:ext>
            </a:extLst>
          </xdr:cNvPr>
          <xdr:cNvSpPr/>
        </xdr:nvSpPr>
        <xdr:spPr bwMode="auto">
          <a:xfrm>
            <a:off x="6958578" y="117398"/>
            <a:ext cx="784852" cy="416080"/>
          </a:xfrm>
          <a:prstGeom prst="rect">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17" name="Abgerundetes Rechteck 16">
            <a:extLst>
              <a:ext uri="{FF2B5EF4-FFF2-40B4-BE49-F238E27FC236}">
                <a16:creationId xmlns:a16="http://schemas.microsoft.com/office/drawing/2014/main" id="{00000000-0008-0000-1000-000011000000}"/>
              </a:ext>
            </a:extLst>
          </xdr:cNvPr>
          <xdr:cNvSpPr/>
        </xdr:nvSpPr>
        <xdr:spPr bwMode="auto">
          <a:xfrm>
            <a:off x="7824877" y="94282"/>
            <a:ext cx="881107" cy="462311"/>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xdr:from>
      <xdr:col>4</xdr:col>
      <xdr:colOff>510540</xdr:colOff>
      <xdr:row>4</xdr:row>
      <xdr:rowOff>0</xdr:rowOff>
    </xdr:from>
    <xdr:to>
      <xdr:col>7</xdr:col>
      <xdr:colOff>198120</xdr:colOff>
      <xdr:row>5</xdr:row>
      <xdr:rowOff>175260</xdr:rowOff>
    </xdr:to>
    <xdr:grpSp>
      <xdr:nvGrpSpPr>
        <xdr:cNvPr id="1114174" name="Group 108">
          <a:extLst>
            <a:ext uri="{FF2B5EF4-FFF2-40B4-BE49-F238E27FC236}">
              <a16:creationId xmlns:a16="http://schemas.microsoft.com/office/drawing/2014/main" id="{00000000-0008-0000-1000-00003E001100}"/>
            </a:ext>
          </a:extLst>
        </xdr:cNvPr>
        <xdr:cNvGrpSpPr>
          <a:grpSpLocks/>
        </xdr:cNvGrpSpPr>
      </xdr:nvGrpSpPr>
      <xdr:grpSpPr bwMode="auto">
        <a:xfrm>
          <a:off x="7153387" y="699247"/>
          <a:ext cx="3381039" cy="426272"/>
          <a:chOff x="842" y="73"/>
          <a:chExt cx="378" cy="44"/>
        </a:xfrm>
      </xdr:grpSpPr>
      <xdr:sp macro="[0]!goto_DD_Energie" textlink="">
        <xdr:nvSpPr>
          <xdr:cNvPr id="51229" name="Textfeld 7">
            <a:extLst>
              <a:ext uri="{FF2B5EF4-FFF2-40B4-BE49-F238E27FC236}">
                <a16:creationId xmlns:a16="http://schemas.microsoft.com/office/drawing/2014/main" id="{00000000-0008-0000-1000-00001DC80000}"/>
              </a:ext>
            </a:extLst>
          </xdr:cNvPr>
          <xdr:cNvSpPr txBox="1">
            <a:spLocks noChangeArrowheads="1"/>
          </xdr:cNvSpPr>
        </xdr:nvSpPr>
        <xdr:spPr bwMode="auto">
          <a:xfrm>
            <a:off x="871" y="76"/>
            <a:ext cx="164" cy="16"/>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Deckungsdiff. Energie</a:t>
            </a:r>
          </a:p>
        </xdr:txBody>
      </xdr:sp>
      <xdr:sp macro="[0]!goto_Gestehungskosten" textlink="">
        <xdr:nvSpPr>
          <xdr:cNvPr id="51230" name="Textfeld 8">
            <a:extLst>
              <a:ext uri="{FF2B5EF4-FFF2-40B4-BE49-F238E27FC236}">
                <a16:creationId xmlns:a16="http://schemas.microsoft.com/office/drawing/2014/main" id="{00000000-0008-0000-1000-00001EC80000}"/>
              </a:ext>
            </a:extLst>
          </xdr:cNvPr>
          <xdr:cNvSpPr txBox="1">
            <a:spLocks noChangeArrowheads="1"/>
          </xdr:cNvSpPr>
        </xdr:nvSpPr>
        <xdr:spPr bwMode="auto">
          <a:xfrm>
            <a:off x="903" y="98"/>
            <a:ext cx="137" cy="19"/>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Gestehungskosten</a:t>
            </a:r>
          </a:p>
        </xdr:txBody>
      </xdr:sp>
      <xdr:sp macro="" textlink="">
        <xdr:nvSpPr>
          <xdr:cNvPr id="51231" name="Oval 1069">
            <a:extLst>
              <a:ext uri="{FF2B5EF4-FFF2-40B4-BE49-F238E27FC236}">
                <a16:creationId xmlns:a16="http://schemas.microsoft.com/office/drawing/2014/main" id="{00000000-0008-0000-1000-00001FC80000}"/>
              </a:ext>
            </a:extLst>
          </xdr:cNvPr>
          <xdr:cNvSpPr>
            <a:spLocks noChangeArrowheads="1"/>
          </xdr:cNvSpPr>
        </xdr:nvSpPr>
        <xdr:spPr bwMode="auto">
          <a:xfrm>
            <a:off x="842" y="74"/>
            <a:ext cx="24" cy="24"/>
          </a:xfrm>
          <a:prstGeom prst="ellipse">
            <a:avLst/>
          </a:prstGeom>
          <a:solidFill>
            <a:srgbClr val="4F81BD"/>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51232" name="Oval 1069">
            <a:extLst>
              <a:ext uri="{FF2B5EF4-FFF2-40B4-BE49-F238E27FC236}">
                <a16:creationId xmlns:a16="http://schemas.microsoft.com/office/drawing/2014/main" id="{00000000-0008-0000-1000-000020C80000}"/>
              </a:ext>
            </a:extLst>
          </xdr:cNvPr>
          <xdr:cNvSpPr>
            <a:spLocks noChangeArrowheads="1"/>
          </xdr:cNvSpPr>
        </xdr:nvSpPr>
        <xdr:spPr bwMode="auto">
          <a:xfrm>
            <a:off x="871" y="96"/>
            <a:ext cx="24" cy="19"/>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Erlöse_Energie" textlink="">
        <xdr:nvSpPr>
          <xdr:cNvPr id="51275" name="Textfeld 8">
            <a:extLst>
              <a:ext uri="{FF2B5EF4-FFF2-40B4-BE49-F238E27FC236}">
                <a16:creationId xmlns:a16="http://schemas.microsoft.com/office/drawing/2014/main" id="{00000000-0008-0000-1000-00004BC80000}"/>
              </a:ext>
            </a:extLst>
          </xdr:cNvPr>
          <xdr:cNvSpPr txBox="1">
            <a:spLocks noChangeArrowheads="1"/>
          </xdr:cNvSpPr>
        </xdr:nvSpPr>
        <xdr:spPr bwMode="auto">
          <a:xfrm>
            <a:off x="1073" y="75"/>
            <a:ext cx="147" cy="22"/>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Erlöse Energie</a:t>
            </a:r>
          </a:p>
        </xdr:txBody>
      </xdr:sp>
      <xdr:sp macro="" textlink="">
        <xdr:nvSpPr>
          <xdr:cNvPr id="51276" name="Oval 1069">
            <a:extLst>
              <a:ext uri="{FF2B5EF4-FFF2-40B4-BE49-F238E27FC236}">
                <a16:creationId xmlns:a16="http://schemas.microsoft.com/office/drawing/2014/main" id="{00000000-0008-0000-1000-00004CC80000}"/>
              </a:ext>
            </a:extLst>
          </xdr:cNvPr>
          <xdr:cNvSpPr>
            <a:spLocks noChangeArrowheads="1"/>
          </xdr:cNvSpPr>
        </xdr:nvSpPr>
        <xdr:spPr bwMode="auto">
          <a:xfrm>
            <a:off x="1041" y="73"/>
            <a:ext cx="25" cy="19"/>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grpSp>
    <xdr:clientData/>
  </xdr:twoCellAnchor>
  <xdr:twoCellAnchor>
    <xdr:from>
      <xdr:col>6</xdr:col>
      <xdr:colOff>293382</xdr:colOff>
      <xdr:row>4</xdr:row>
      <xdr:rowOff>241296</xdr:rowOff>
    </xdr:from>
    <xdr:to>
      <xdr:col>7</xdr:col>
      <xdr:colOff>46935</xdr:colOff>
      <xdr:row>6</xdr:row>
      <xdr:rowOff>53971</xdr:rowOff>
    </xdr:to>
    <xdr:sp macro="" textlink="">
      <xdr:nvSpPr>
        <xdr:cNvPr id="69" name="Textfeld 8">
          <a:hlinkClick xmlns:r="http://schemas.openxmlformats.org/officeDocument/2006/relationships" r:id="rId2"/>
          <a:extLst>
            <a:ext uri="{FF2B5EF4-FFF2-40B4-BE49-F238E27FC236}">
              <a16:creationId xmlns:a16="http://schemas.microsoft.com/office/drawing/2014/main" id="{00000000-0008-0000-1000-000045000000}"/>
            </a:ext>
          </a:extLst>
        </xdr:cNvPr>
        <xdr:cNvSpPr txBox="1">
          <a:spLocks noChangeArrowheads="1"/>
        </xdr:cNvSpPr>
      </xdr:nvSpPr>
      <xdr:spPr bwMode="auto">
        <a:xfrm>
          <a:off x="9080512" y="939796"/>
          <a:ext cx="925380" cy="25717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Grosswasserkraft</a:t>
          </a:r>
        </a:p>
      </xdr:txBody>
    </xdr:sp>
    <xdr:clientData/>
  </xdr:twoCellAnchor>
  <xdr:twoCellAnchor>
    <xdr:from>
      <xdr:col>6</xdr:col>
      <xdr:colOff>29630</xdr:colOff>
      <xdr:row>4</xdr:row>
      <xdr:rowOff>222246</xdr:rowOff>
    </xdr:from>
    <xdr:to>
      <xdr:col>6</xdr:col>
      <xdr:colOff>227264</xdr:colOff>
      <xdr:row>5</xdr:row>
      <xdr:rowOff>141786</xdr:rowOff>
    </xdr:to>
    <xdr:sp macro="" textlink="">
      <xdr:nvSpPr>
        <xdr:cNvPr id="70" name="Oval 1069">
          <a:extLst>
            <a:ext uri="{FF2B5EF4-FFF2-40B4-BE49-F238E27FC236}">
              <a16:creationId xmlns:a16="http://schemas.microsoft.com/office/drawing/2014/main" id="{00000000-0008-0000-1000-000046000000}"/>
            </a:ext>
          </a:extLst>
        </xdr:cNvPr>
        <xdr:cNvSpPr>
          <a:spLocks noChangeArrowheads="1"/>
        </xdr:cNvSpPr>
      </xdr:nvSpPr>
      <xdr:spPr bwMode="auto">
        <a:xfrm>
          <a:off x="8824380" y="920746"/>
          <a:ext cx="190033" cy="180975"/>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10</xdr:row>
          <xdr:rowOff>0</xdr:rowOff>
        </xdr:from>
        <xdr:to>
          <xdr:col>5</xdr:col>
          <xdr:colOff>1104900</xdr:colOff>
          <xdr:row>11</xdr:row>
          <xdr:rowOff>28575</xdr:rowOff>
        </xdr:to>
        <xdr:sp macro="" textlink="">
          <xdr:nvSpPr>
            <xdr:cNvPr id="583879" name="Dropdown2211" hidden="1">
              <a:extLst>
                <a:ext uri="{63B3BB69-23CF-44E3-9099-C40C66FF867C}">
                  <a14:compatExt spid="_x0000_s583879"/>
                </a:ext>
                <a:ext uri="{FF2B5EF4-FFF2-40B4-BE49-F238E27FC236}">
                  <a16:creationId xmlns:a16="http://schemas.microsoft.com/office/drawing/2014/main" id="{00000000-0008-0000-1000-0000C7E808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xdr:row>
          <xdr:rowOff>0</xdr:rowOff>
        </xdr:from>
        <xdr:to>
          <xdr:col>5</xdr:col>
          <xdr:colOff>1104900</xdr:colOff>
          <xdr:row>9</xdr:row>
          <xdr:rowOff>219075</xdr:rowOff>
        </xdr:to>
        <xdr:sp macro="" textlink="">
          <xdr:nvSpPr>
            <xdr:cNvPr id="790561" name="Dropdown2212" hidden="1">
              <a:extLst>
                <a:ext uri="{63B3BB69-23CF-44E3-9099-C40C66FF867C}">
                  <a14:compatExt spid="_x0000_s790561"/>
                </a:ext>
                <a:ext uri="{FF2B5EF4-FFF2-40B4-BE49-F238E27FC236}">
                  <a16:creationId xmlns:a16="http://schemas.microsoft.com/office/drawing/2014/main" id="{00000000-0008-0000-1000-000021100C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xdr:from>
      <xdr:col>7</xdr:col>
      <xdr:colOff>168496</xdr:colOff>
      <xdr:row>4</xdr:row>
      <xdr:rowOff>14967</xdr:rowOff>
    </xdr:from>
    <xdr:to>
      <xdr:col>8</xdr:col>
      <xdr:colOff>247672</xdr:colOff>
      <xdr:row>5</xdr:row>
      <xdr:rowOff>10426</xdr:rowOff>
    </xdr:to>
    <xdr:sp macro="" textlink="">
      <xdr:nvSpPr>
        <xdr:cNvPr id="80" name="Textfeld 8">
          <a:hlinkClick xmlns:r="http://schemas.openxmlformats.org/officeDocument/2006/relationships" r:id="rId3"/>
          <a:extLst>
            <a:ext uri="{FF2B5EF4-FFF2-40B4-BE49-F238E27FC236}">
              <a16:creationId xmlns:a16="http://schemas.microsoft.com/office/drawing/2014/main" id="{00000000-0008-0000-1000-000050000000}"/>
            </a:ext>
          </a:extLst>
        </xdr:cNvPr>
        <xdr:cNvSpPr txBox="1">
          <a:spLocks noChangeArrowheads="1"/>
        </xdr:cNvSpPr>
      </xdr:nvSpPr>
      <xdr:spPr bwMode="auto">
        <a:xfrm>
          <a:off x="10114501" y="715735"/>
          <a:ext cx="1250179" cy="261711"/>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Art. 6 Abs. 5</a:t>
          </a:r>
          <a:r>
            <a:rPr lang="de-CH" sz="900" b="1" i="0" u="none" strike="noStrike" baseline="30000">
              <a:solidFill>
                <a:srgbClr val="808080"/>
              </a:solidFill>
              <a:latin typeface="Arial Narrow"/>
            </a:rPr>
            <a:t>bis</a:t>
          </a:r>
          <a:r>
            <a:rPr lang="de-CH" sz="900" b="1" i="0" u="none" strike="noStrike" baseline="0">
              <a:solidFill>
                <a:srgbClr val="808080"/>
              </a:solidFill>
              <a:latin typeface="Arial Narrow"/>
            </a:rPr>
            <a:t> StromVG</a:t>
          </a:r>
        </a:p>
      </xdr:txBody>
    </xdr:sp>
    <xdr:clientData/>
  </xdr:twoCellAnchor>
  <xdr:twoCellAnchor>
    <xdr:from>
      <xdr:col>6</xdr:col>
      <xdr:colOff>1125851</xdr:colOff>
      <xdr:row>4</xdr:row>
      <xdr:rowOff>19050</xdr:rowOff>
    </xdr:from>
    <xdr:to>
      <xdr:col>7</xdr:col>
      <xdr:colOff>129408</xdr:colOff>
      <xdr:row>4</xdr:row>
      <xdr:rowOff>203200</xdr:rowOff>
    </xdr:to>
    <xdr:sp macro="" textlink="">
      <xdr:nvSpPr>
        <xdr:cNvPr id="81" name="Oval 1069">
          <a:hlinkClick xmlns:r="http://schemas.openxmlformats.org/officeDocument/2006/relationships" r:id="rId3"/>
          <a:extLst>
            <a:ext uri="{FF2B5EF4-FFF2-40B4-BE49-F238E27FC236}">
              <a16:creationId xmlns:a16="http://schemas.microsoft.com/office/drawing/2014/main" id="{00000000-0008-0000-1000-000051000000}"/>
            </a:ext>
          </a:extLst>
        </xdr:cNvPr>
        <xdr:cNvSpPr>
          <a:spLocks noChangeArrowheads="1"/>
        </xdr:cNvSpPr>
      </xdr:nvSpPr>
      <xdr:spPr bwMode="auto">
        <a:xfrm>
          <a:off x="9885585" y="719818"/>
          <a:ext cx="190033" cy="184150"/>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2</xdr:col>
      <xdr:colOff>502920</xdr:colOff>
      <xdr:row>0</xdr:row>
      <xdr:rowOff>0</xdr:rowOff>
    </xdr:from>
    <xdr:to>
      <xdr:col>12</xdr:col>
      <xdr:colOff>91440</xdr:colOff>
      <xdr:row>3</xdr:row>
      <xdr:rowOff>190500</xdr:rowOff>
    </xdr:to>
    <xdr:grpSp>
      <xdr:nvGrpSpPr>
        <xdr:cNvPr id="1104257" name="Gruppieren 65">
          <a:extLst>
            <a:ext uri="{FF2B5EF4-FFF2-40B4-BE49-F238E27FC236}">
              <a16:creationId xmlns:a16="http://schemas.microsoft.com/office/drawing/2014/main" id="{00000000-0008-0000-1500-000081D91000}"/>
            </a:ext>
          </a:extLst>
        </xdr:cNvPr>
        <xdr:cNvGrpSpPr>
          <a:grpSpLocks/>
        </xdr:cNvGrpSpPr>
      </xdr:nvGrpSpPr>
      <xdr:grpSpPr bwMode="auto">
        <a:xfrm>
          <a:off x="3267891" y="0"/>
          <a:ext cx="5902235" cy="615043"/>
          <a:chOff x="2686051" y="57151"/>
          <a:chExt cx="5543549" cy="533400"/>
        </a:xfrm>
      </xdr:grpSpPr>
      <xdr:sp macro="" textlink="">
        <xdr:nvSpPr>
          <xdr:cNvPr id="3" name="Richtungspfeil 8">
            <a:extLst>
              <a:ext uri="{FF2B5EF4-FFF2-40B4-BE49-F238E27FC236}">
                <a16:creationId xmlns:a16="http://schemas.microsoft.com/office/drawing/2014/main" id="{00000000-0008-0000-1500-000003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4271" name="Gruppieren 64">
            <a:extLst>
              <a:ext uri="{FF2B5EF4-FFF2-40B4-BE49-F238E27FC236}">
                <a16:creationId xmlns:a16="http://schemas.microsoft.com/office/drawing/2014/main" id="{00000000-0008-0000-1500-00008FD91000}"/>
              </a:ext>
            </a:extLst>
          </xdr:cNvPr>
          <xdr:cNvGrpSpPr>
            <a:grpSpLocks/>
          </xdr:cNvGrpSpPr>
        </xdr:nvGrpSpPr>
        <xdr:grpSpPr bwMode="auto">
          <a:xfrm>
            <a:off x="2742426" y="132160"/>
            <a:ext cx="836230" cy="383381"/>
            <a:chOff x="1965" y="451484"/>
            <a:chExt cx="864800" cy="601979"/>
          </a:xfrm>
        </xdr:grpSpPr>
        <xdr:sp macro="" textlink="">
          <xdr:nvSpPr>
            <xdr:cNvPr id="16" name="Abgerundetes Rechteck 15">
              <a:extLst>
                <a:ext uri="{FF2B5EF4-FFF2-40B4-BE49-F238E27FC236}">
                  <a16:creationId xmlns:a16="http://schemas.microsoft.com/office/drawing/2014/main" id="{00000000-0008-0000-1500-000010000000}"/>
                </a:ext>
              </a:extLst>
            </xdr:cNvPr>
            <xdr:cNvSpPr/>
          </xdr:nvSpPr>
          <xdr:spPr>
            <a:xfrm>
              <a:off x="2920" y="447446"/>
              <a:ext cx="866608" cy="61005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7" name="Abgerundetes Rechteck 4">
              <a:hlinkClick xmlns:r="http://schemas.openxmlformats.org/officeDocument/2006/relationships" r:id="rId1"/>
              <a:extLst>
                <a:ext uri="{FF2B5EF4-FFF2-40B4-BE49-F238E27FC236}">
                  <a16:creationId xmlns:a16="http://schemas.microsoft.com/office/drawing/2014/main" id="{00000000-0008-0000-1500-000011000000}"/>
                </a:ext>
              </a:extLst>
            </xdr:cNvPr>
            <xdr:cNvSpPr/>
          </xdr:nvSpPr>
          <xdr:spPr>
            <a:xfrm>
              <a:off x="32547" y="457786"/>
              <a:ext cx="836980" cy="589377"/>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5" name="Abgerundetes Rechteck 4">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bwMode="auto">
          <a:xfrm>
            <a:off x="3617138" y="129588"/>
            <a:ext cx="816492" cy="38852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6" name="Abgerundetes Rechteck 6">
            <a:extLst>
              <a:ext uri="{FF2B5EF4-FFF2-40B4-BE49-F238E27FC236}">
                <a16:creationId xmlns:a16="http://schemas.microsoft.com/office/drawing/2014/main" id="{00000000-0008-0000-1500-000006000000}"/>
              </a:ext>
            </a:extLst>
          </xdr:cNvPr>
          <xdr:cNvSpPr/>
        </xdr:nvSpPr>
        <xdr:spPr bwMode="auto">
          <a:xfrm>
            <a:off x="3652949" y="149344"/>
            <a:ext cx="752032" cy="3490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4274" name="Gruppieren 66">
            <a:extLst>
              <a:ext uri="{FF2B5EF4-FFF2-40B4-BE49-F238E27FC236}">
                <a16:creationId xmlns:a16="http://schemas.microsoft.com/office/drawing/2014/main" id="{00000000-0008-0000-1500-000092D91000}"/>
              </a:ext>
            </a:extLst>
          </xdr:cNvPr>
          <xdr:cNvGrpSpPr>
            <a:grpSpLocks/>
          </xdr:cNvGrpSpPr>
        </xdr:nvGrpSpPr>
        <xdr:grpSpPr bwMode="auto">
          <a:xfrm>
            <a:off x="4499274" y="132160"/>
            <a:ext cx="840505" cy="391716"/>
            <a:chOff x="1806795" y="447278"/>
            <a:chExt cx="863107" cy="624676"/>
          </a:xfrm>
        </xdr:grpSpPr>
        <xdr:sp macro="" textlink="">
          <xdr:nvSpPr>
            <xdr:cNvPr id="14" name="Abgerundetes Rechteck 13">
              <a:extLst>
                <a:ext uri="{FF2B5EF4-FFF2-40B4-BE49-F238E27FC236}">
                  <a16:creationId xmlns:a16="http://schemas.microsoft.com/office/drawing/2014/main" id="{00000000-0008-0000-1500-00000E000000}"/>
                </a:ext>
              </a:extLst>
            </xdr:cNvPr>
            <xdr:cNvSpPr/>
          </xdr:nvSpPr>
          <xdr:spPr>
            <a:xfrm>
              <a:off x="1805579" y="443177"/>
              <a:ext cx="867867" cy="630091"/>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5" name="Abgerundetes Rechteck 8">
              <a:hlinkClick xmlns:r="http://schemas.openxmlformats.org/officeDocument/2006/relationships" r:id="rId3"/>
              <a:extLst>
                <a:ext uri="{FF2B5EF4-FFF2-40B4-BE49-F238E27FC236}">
                  <a16:creationId xmlns:a16="http://schemas.microsoft.com/office/drawing/2014/main" id="{00000000-0008-0000-1500-00000F000000}"/>
                </a:ext>
              </a:extLst>
            </xdr:cNvPr>
            <xdr:cNvSpPr/>
          </xdr:nvSpPr>
          <xdr:spPr>
            <a:xfrm>
              <a:off x="1812934" y="453678"/>
              <a:ext cx="831093" cy="577583"/>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4275" name="Gruppieren 67">
            <a:extLst>
              <a:ext uri="{FF2B5EF4-FFF2-40B4-BE49-F238E27FC236}">
                <a16:creationId xmlns:a16="http://schemas.microsoft.com/office/drawing/2014/main" id="{00000000-0008-0000-1500-000093D91000}"/>
              </a:ext>
            </a:extLst>
          </xdr:cNvPr>
          <xdr:cNvGrpSpPr>
            <a:grpSpLocks/>
          </xdr:cNvGrpSpPr>
        </xdr:nvGrpSpPr>
        <xdr:grpSpPr bwMode="auto">
          <a:xfrm>
            <a:off x="5396440" y="132160"/>
            <a:ext cx="840504" cy="391716"/>
            <a:chOff x="2728089" y="447278"/>
            <a:chExt cx="863107" cy="624676"/>
          </a:xfrm>
        </xdr:grpSpPr>
        <xdr:sp macro="" textlink="">
          <xdr:nvSpPr>
            <xdr:cNvPr id="1104279" name="Abgerundetes Rechteck 17">
              <a:extLst>
                <a:ext uri="{FF2B5EF4-FFF2-40B4-BE49-F238E27FC236}">
                  <a16:creationId xmlns:a16="http://schemas.microsoft.com/office/drawing/2014/main" id="{00000000-0008-0000-1500-000097D91000}"/>
                </a:ext>
              </a:extLst>
            </xdr:cNvPr>
            <xdr:cNvSpPr>
              <a:spLocks noChangeArrowheads="1"/>
            </xdr:cNvSpPr>
          </xdr:nvSpPr>
          <xdr:spPr bwMode="auto">
            <a:xfrm>
              <a:off x="2728303" y="447278"/>
              <a:ext cx="860177" cy="624676"/>
            </a:xfrm>
            <a:prstGeom prst="roundRect">
              <a:avLst>
                <a:gd name="adj" fmla="val 16667"/>
              </a:avLst>
            </a:prstGeom>
            <a:solidFill>
              <a:srgbClr val="B9CDE5"/>
            </a:solidFill>
            <a:ln>
              <a:noFill/>
            </a:ln>
            <a:extLst>
              <a:ext uri="{91240B29-F687-4F45-9708-019B960494DF}">
                <a14:hiddenLine xmlns:a14="http://schemas.microsoft.com/office/drawing/2010/main" w="25400" algn="ctr">
                  <a:solidFill>
                    <a:srgbClr val="000000"/>
                  </a:solidFill>
                  <a:round/>
                  <a:headEnd/>
                  <a:tailEnd/>
                </a14:hiddenLine>
              </a:ext>
            </a:extLst>
          </xdr:spPr>
        </xdr:sp>
        <xdr:sp macro="" textlink="">
          <xdr:nvSpPr>
            <xdr:cNvPr id="13" name="Abgerundetes Rechteck 10">
              <a:hlinkClick xmlns:r="http://schemas.openxmlformats.org/officeDocument/2006/relationships" r:id="rId4"/>
              <a:extLst>
                <a:ext uri="{FF2B5EF4-FFF2-40B4-BE49-F238E27FC236}">
                  <a16:creationId xmlns:a16="http://schemas.microsoft.com/office/drawing/2014/main" id="{00000000-0008-0000-1500-00000D000000}"/>
                </a:ext>
              </a:extLst>
            </xdr:cNvPr>
            <xdr:cNvSpPr>
              <a:spLocks noChangeArrowheads="1"/>
            </xdr:cNvSpPr>
          </xdr:nvSpPr>
          <xdr:spPr bwMode="auto">
            <a:xfrm>
              <a:off x="2724932" y="453678"/>
              <a:ext cx="823739" cy="577583"/>
            </a:xfrm>
            <a:prstGeom prst="rect">
              <a:avLst/>
            </a:prstGeom>
            <a:solidFill>
              <a:srgbClr val="B9CDE5"/>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Netz-</a:t>
              </a:r>
            </a:p>
            <a:p>
              <a:pPr algn="ctr" rtl="0">
                <a:defRPr sz="1000"/>
              </a:pPr>
              <a:r>
                <a:rPr lang="de-CH" sz="1000" b="1" i="0" u="none" strike="noStrike" baseline="0">
                  <a:solidFill>
                    <a:srgbClr val="FFFFFF"/>
                  </a:solidFill>
                  <a:latin typeface="Arial Narrow"/>
                </a:rPr>
                <a:t>erlöse</a:t>
              </a:r>
            </a:p>
          </xdr:txBody>
        </xdr:sp>
      </xdr:grpSp>
      <xdr:sp macro="" textlink="">
        <xdr:nvSpPr>
          <xdr:cNvPr id="1104276" name="Abgerundetes Rechteck 14">
            <a:extLst>
              <a:ext uri="{FF2B5EF4-FFF2-40B4-BE49-F238E27FC236}">
                <a16:creationId xmlns:a16="http://schemas.microsoft.com/office/drawing/2014/main" id="{00000000-0008-0000-1500-000094D91000}"/>
              </a:ext>
            </a:extLst>
          </xdr:cNvPr>
          <xdr:cNvSpPr>
            <a:spLocks noChangeArrowheads="1"/>
          </xdr:cNvSpPr>
        </xdr:nvSpPr>
        <xdr:spPr bwMode="auto">
          <a:xfrm>
            <a:off x="6300181" y="132160"/>
            <a:ext cx="809415" cy="383381"/>
          </a:xfrm>
          <a:prstGeom prst="roundRect">
            <a:avLst>
              <a:gd name="adj" fmla="val 16667"/>
            </a:avLst>
          </a:prstGeom>
          <a:solidFill>
            <a:srgbClr val="4F81BD"/>
          </a:solidFill>
          <a:ln>
            <a:noFill/>
          </a:ln>
          <a:extLst>
            <a:ext uri="{91240B29-F687-4F45-9708-019B960494DF}">
              <a14:hiddenLine xmlns:a14="http://schemas.microsoft.com/office/drawing/2010/main" w="25400" algn="ctr">
                <a:solidFill>
                  <a:srgbClr val="000000"/>
                </a:solidFill>
                <a:round/>
                <a:headEnd/>
                <a:tailEnd/>
              </a14:hiddenLine>
            </a:ext>
          </a:extLst>
        </xdr:spPr>
      </xdr:sp>
      <xdr:sp macro="" textlink="">
        <xdr:nvSpPr>
          <xdr:cNvPr id="10" name="Abgerundetes Rechteck 12">
            <a:hlinkClick xmlns:r="http://schemas.openxmlformats.org/officeDocument/2006/relationships" r:id="rId5"/>
            <a:extLst>
              <a:ext uri="{FF2B5EF4-FFF2-40B4-BE49-F238E27FC236}">
                <a16:creationId xmlns:a16="http://schemas.microsoft.com/office/drawing/2014/main" id="{00000000-0008-0000-1500-00000A000000}"/>
              </a:ext>
            </a:extLst>
          </xdr:cNvPr>
          <xdr:cNvSpPr>
            <a:spLocks noChangeArrowheads="1"/>
          </xdr:cNvSpPr>
        </xdr:nvSpPr>
        <xdr:spPr bwMode="auto">
          <a:xfrm>
            <a:off x="6302966" y="149344"/>
            <a:ext cx="787843" cy="349015"/>
          </a:xfrm>
          <a:prstGeom prst="rect">
            <a:avLst/>
          </a:prstGeom>
          <a:solidFill>
            <a:srgbClr val="4F81BD"/>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Energie</a:t>
            </a:r>
          </a:p>
        </xdr:txBody>
      </xdr:sp>
      <xdr:sp macro="" textlink="">
        <xdr:nvSpPr>
          <xdr:cNvPr id="11" name="Abgerundetes Rechteck 10">
            <a:hlinkClick xmlns:r="http://schemas.openxmlformats.org/officeDocument/2006/relationships" r:id="rId6"/>
            <a:extLst>
              <a:ext uri="{FF2B5EF4-FFF2-40B4-BE49-F238E27FC236}">
                <a16:creationId xmlns:a16="http://schemas.microsoft.com/office/drawing/2014/main" id="{00000000-0008-0000-1500-00000B000000}"/>
              </a:ext>
            </a:extLst>
          </xdr:cNvPr>
          <xdr:cNvSpPr/>
        </xdr:nvSpPr>
        <xdr:spPr bwMode="auto">
          <a:xfrm>
            <a:off x="7162431" y="129588"/>
            <a:ext cx="816492" cy="38852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xdr:from>
      <xdr:col>7</xdr:col>
      <xdr:colOff>609600</xdr:colOff>
      <xdr:row>3</xdr:row>
      <xdr:rowOff>198120</xdr:rowOff>
    </xdr:from>
    <xdr:to>
      <xdr:col>13</xdr:col>
      <xdr:colOff>678180</xdr:colOff>
      <xdr:row>5</xdr:row>
      <xdr:rowOff>160020</xdr:rowOff>
    </xdr:to>
    <xdr:grpSp>
      <xdr:nvGrpSpPr>
        <xdr:cNvPr id="1104258" name="Group 317">
          <a:extLst>
            <a:ext uri="{FF2B5EF4-FFF2-40B4-BE49-F238E27FC236}">
              <a16:creationId xmlns:a16="http://schemas.microsoft.com/office/drawing/2014/main" id="{00000000-0008-0000-1500-000082D91000}"/>
            </a:ext>
          </a:extLst>
        </xdr:cNvPr>
        <xdr:cNvGrpSpPr>
          <a:grpSpLocks/>
        </xdr:cNvGrpSpPr>
      </xdr:nvGrpSpPr>
      <xdr:grpSpPr bwMode="auto">
        <a:xfrm>
          <a:off x="6912429" y="622663"/>
          <a:ext cx="2942408" cy="484414"/>
          <a:chOff x="832" y="73"/>
          <a:chExt cx="347" cy="52"/>
        </a:xfrm>
      </xdr:grpSpPr>
      <xdr:sp macro="" textlink="">
        <xdr:nvSpPr>
          <xdr:cNvPr id="19" name="Textfeld 7">
            <a:hlinkClick xmlns:r="http://schemas.openxmlformats.org/officeDocument/2006/relationships" r:id="rId5"/>
            <a:extLst>
              <a:ext uri="{FF2B5EF4-FFF2-40B4-BE49-F238E27FC236}">
                <a16:creationId xmlns:a16="http://schemas.microsoft.com/office/drawing/2014/main" id="{00000000-0008-0000-1500-000013000000}"/>
              </a:ext>
            </a:extLst>
          </xdr:cNvPr>
          <xdr:cNvSpPr txBox="1">
            <a:spLocks noChangeArrowheads="1"/>
          </xdr:cNvSpPr>
        </xdr:nvSpPr>
        <xdr:spPr bwMode="auto">
          <a:xfrm>
            <a:off x="859" y="76"/>
            <a:ext cx="136" cy="17"/>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Deckungsdiff. Energie</a:t>
            </a:r>
          </a:p>
        </xdr:txBody>
      </xdr:sp>
      <xdr:sp macro="" textlink="">
        <xdr:nvSpPr>
          <xdr:cNvPr id="20" name="Textfeld 8">
            <a:hlinkClick xmlns:r="http://schemas.openxmlformats.org/officeDocument/2006/relationships" r:id="rId7"/>
            <a:extLst>
              <a:ext uri="{FF2B5EF4-FFF2-40B4-BE49-F238E27FC236}">
                <a16:creationId xmlns:a16="http://schemas.microsoft.com/office/drawing/2014/main" id="{00000000-0008-0000-1500-000014000000}"/>
              </a:ext>
            </a:extLst>
          </xdr:cNvPr>
          <xdr:cNvSpPr txBox="1">
            <a:spLocks noChangeArrowheads="1"/>
          </xdr:cNvSpPr>
        </xdr:nvSpPr>
        <xdr:spPr bwMode="auto">
          <a:xfrm>
            <a:off x="890" y="98"/>
            <a:ext cx="112" cy="27"/>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Gestehungskosten</a:t>
            </a:r>
          </a:p>
        </xdr:txBody>
      </xdr:sp>
      <xdr:sp macro="" textlink="">
        <xdr:nvSpPr>
          <xdr:cNvPr id="21" name="Oval 1069">
            <a:extLst>
              <a:ext uri="{FF2B5EF4-FFF2-40B4-BE49-F238E27FC236}">
                <a16:creationId xmlns:a16="http://schemas.microsoft.com/office/drawing/2014/main" id="{00000000-0008-0000-1500-000015000000}"/>
              </a:ext>
            </a:extLst>
          </xdr:cNvPr>
          <xdr:cNvSpPr>
            <a:spLocks noChangeArrowheads="1"/>
          </xdr:cNvSpPr>
        </xdr:nvSpPr>
        <xdr:spPr bwMode="auto">
          <a:xfrm>
            <a:off x="832" y="74"/>
            <a:ext cx="21" cy="20"/>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22" name="Oval 1069">
            <a:extLst>
              <a:ext uri="{FF2B5EF4-FFF2-40B4-BE49-F238E27FC236}">
                <a16:creationId xmlns:a16="http://schemas.microsoft.com/office/drawing/2014/main" id="{00000000-0008-0000-1500-000016000000}"/>
              </a:ext>
            </a:extLst>
          </xdr:cNvPr>
          <xdr:cNvSpPr>
            <a:spLocks noChangeArrowheads="1"/>
          </xdr:cNvSpPr>
        </xdr:nvSpPr>
        <xdr:spPr bwMode="auto">
          <a:xfrm>
            <a:off x="859" y="96"/>
            <a:ext cx="23" cy="19"/>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 textlink="">
        <xdr:nvSpPr>
          <xdr:cNvPr id="23" name="Textfeld 8">
            <a:hlinkClick xmlns:r="http://schemas.openxmlformats.org/officeDocument/2006/relationships" r:id="rId8"/>
            <a:extLst>
              <a:ext uri="{FF2B5EF4-FFF2-40B4-BE49-F238E27FC236}">
                <a16:creationId xmlns:a16="http://schemas.microsoft.com/office/drawing/2014/main" id="{00000000-0008-0000-1500-000017000000}"/>
              </a:ext>
            </a:extLst>
          </xdr:cNvPr>
          <xdr:cNvSpPr txBox="1">
            <a:spLocks noChangeArrowheads="1"/>
          </xdr:cNvSpPr>
        </xdr:nvSpPr>
        <xdr:spPr bwMode="auto">
          <a:xfrm>
            <a:off x="1037" y="75"/>
            <a:ext cx="142" cy="21"/>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Erlöse Energie</a:t>
            </a:r>
          </a:p>
        </xdr:txBody>
      </xdr:sp>
      <xdr:sp macro="" textlink="">
        <xdr:nvSpPr>
          <xdr:cNvPr id="24" name="Oval 1069">
            <a:extLst>
              <a:ext uri="{FF2B5EF4-FFF2-40B4-BE49-F238E27FC236}">
                <a16:creationId xmlns:a16="http://schemas.microsoft.com/office/drawing/2014/main" id="{00000000-0008-0000-1500-000018000000}"/>
              </a:ext>
            </a:extLst>
          </xdr:cNvPr>
          <xdr:cNvSpPr>
            <a:spLocks noChangeArrowheads="1"/>
          </xdr:cNvSpPr>
        </xdr:nvSpPr>
        <xdr:spPr bwMode="auto">
          <a:xfrm>
            <a:off x="1006" y="73"/>
            <a:ext cx="23" cy="23"/>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grpSp>
    <xdr:clientData/>
  </xdr:twoCellAnchor>
  <xdr:twoCellAnchor>
    <xdr:from>
      <xdr:col>11</xdr:col>
      <xdr:colOff>633322</xdr:colOff>
      <xdr:row>4</xdr:row>
      <xdr:rowOff>171450</xdr:rowOff>
    </xdr:from>
    <xdr:to>
      <xdr:col>13</xdr:col>
      <xdr:colOff>625252</xdr:colOff>
      <xdr:row>5</xdr:row>
      <xdr:rowOff>156056</xdr:rowOff>
    </xdr:to>
    <xdr:sp macro="" textlink="">
      <xdr:nvSpPr>
        <xdr:cNvPr id="27" name="Textfeld 8">
          <a:hlinkClick xmlns:r="http://schemas.openxmlformats.org/officeDocument/2006/relationships" r:id="rId9"/>
          <a:extLst>
            <a:ext uri="{FF2B5EF4-FFF2-40B4-BE49-F238E27FC236}">
              <a16:creationId xmlns:a16="http://schemas.microsoft.com/office/drawing/2014/main" id="{00000000-0008-0000-1500-00001B000000}"/>
            </a:ext>
          </a:extLst>
        </xdr:cNvPr>
        <xdr:cNvSpPr txBox="1">
          <a:spLocks noChangeArrowheads="1"/>
        </xdr:cNvSpPr>
      </xdr:nvSpPr>
      <xdr:spPr bwMode="auto">
        <a:xfrm>
          <a:off x="8609557" y="866775"/>
          <a:ext cx="925380" cy="25717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Grosswasserkraft</a:t>
          </a:r>
        </a:p>
      </xdr:txBody>
    </xdr:sp>
    <xdr:clientData/>
  </xdr:twoCellAnchor>
  <xdr:twoCellAnchor>
    <xdr:from>
      <xdr:col>11</xdr:col>
      <xdr:colOff>369570</xdr:colOff>
      <xdr:row>4</xdr:row>
      <xdr:rowOff>152400</xdr:rowOff>
    </xdr:from>
    <xdr:to>
      <xdr:col>11</xdr:col>
      <xdr:colOff>559603</xdr:colOff>
      <xdr:row>5</xdr:row>
      <xdr:rowOff>68470</xdr:rowOff>
    </xdr:to>
    <xdr:sp macro="" textlink="">
      <xdr:nvSpPr>
        <xdr:cNvPr id="28" name="Oval 1069">
          <a:extLst>
            <a:ext uri="{FF2B5EF4-FFF2-40B4-BE49-F238E27FC236}">
              <a16:creationId xmlns:a16="http://schemas.microsoft.com/office/drawing/2014/main" id="{00000000-0008-0000-1500-00001C000000}"/>
            </a:ext>
          </a:extLst>
        </xdr:cNvPr>
        <xdr:cNvSpPr>
          <a:spLocks noChangeArrowheads="1"/>
        </xdr:cNvSpPr>
      </xdr:nvSpPr>
      <xdr:spPr bwMode="auto">
        <a:xfrm>
          <a:off x="8353425" y="847725"/>
          <a:ext cx="190033" cy="180975"/>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8</xdr:row>
          <xdr:rowOff>38100</xdr:rowOff>
        </xdr:from>
        <xdr:to>
          <xdr:col>10</xdr:col>
          <xdr:colOff>66675</xdr:colOff>
          <xdr:row>8</xdr:row>
          <xdr:rowOff>257175</xdr:rowOff>
        </xdr:to>
        <xdr:sp macro="" textlink="">
          <xdr:nvSpPr>
            <xdr:cNvPr id="1002502" name="Drop Down 6" hidden="1">
              <a:extLst>
                <a:ext uri="{63B3BB69-23CF-44E3-9099-C40C66FF867C}">
                  <a14:compatExt spid="_x0000_s1002502"/>
                </a:ext>
                <a:ext uri="{FF2B5EF4-FFF2-40B4-BE49-F238E27FC236}">
                  <a16:creationId xmlns:a16="http://schemas.microsoft.com/office/drawing/2014/main" id="{00000000-0008-0000-1500-0000064C0F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66675</xdr:colOff>
          <xdr:row>9</xdr:row>
          <xdr:rowOff>219075</xdr:rowOff>
        </xdr:to>
        <xdr:sp macro="" textlink="">
          <xdr:nvSpPr>
            <xdr:cNvPr id="1002503" name="Drop Down 7" hidden="1">
              <a:extLst>
                <a:ext uri="{63B3BB69-23CF-44E3-9099-C40C66FF867C}">
                  <a14:compatExt spid="_x0000_s1002503"/>
                </a:ext>
                <a:ext uri="{FF2B5EF4-FFF2-40B4-BE49-F238E27FC236}">
                  <a16:creationId xmlns:a16="http://schemas.microsoft.com/office/drawing/2014/main" id="{00000000-0008-0000-1500-0000074C0F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11</xdr:row>
          <xdr:rowOff>28575</xdr:rowOff>
        </xdr:from>
        <xdr:to>
          <xdr:col>10</xdr:col>
          <xdr:colOff>66675</xdr:colOff>
          <xdr:row>11</xdr:row>
          <xdr:rowOff>219075</xdr:rowOff>
        </xdr:to>
        <xdr:sp macro="" textlink="">
          <xdr:nvSpPr>
            <xdr:cNvPr id="1002534" name="Dropdown5067" hidden="1">
              <a:extLst>
                <a:ext uri="{63B3BB69-23CF-44E3-9099-C40C66FF867C}">
                  <a14:compatExt spid="_x0000_s1002534"/>
                </a:ext>
                <a:ext uri="{FF2B5EF4-FFF2-40B4-BE49-F238E27FC236}">
                  <a16:creationId xmlns:a16="http://schemas.microsoft.com/office/drawing/2014/main" id="{00000000-0008-0000-1500-0000264C0F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76200</xdr:colOff>
      <xdr:row>0</xdr:row>
      <xdr:rowOff>53340</xdr:rowOff>
    </xdr:from>
    <xdr:to>
      <xdr:col>0</xdr:col>
      <xdr:colOff>381000</xdr:colOff>
      <xdr:row>2</xdr:row>
      <xdr:rowOff>38100</xdr:rowOff>
    </xdr:to>
    <xdr:pic>
      <xdr:nvPicPr>
        <xdr:cNvPr id="1104261" name="Picture 13560" descr="ElCom_d_hoch">
          <a:extLst>
            <a:ext uri="{FF2B5EF4-FFF2-40B4-BE49-F238E27FC236}">
              <a16:creationId xmlns:a16="http://schemas.microsoft.com/office/drawing/2014/main" id="{00000000-0008-0000-1500-000085D91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r="88593" b="50618"/>
        <a:stretch>
          <a:fillRect/>
        </a:stretch>
      </xdr:blipFill>
      <xdr:spPr bwMode="auto">
        <a:xfrm>
          <a:off x="76200" y="5334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727227</xdr:colOff>
      <xdr:row>3</xdr:row>
      <xdr:rowOff>224791</xdr:rowOff>
    </xdr:from>
    <xdr:to>
      <xdr:col>17</xdr:col>
      <xdr:colOff>70575</xdr:colOff>
      <xdr:row>4</xdr:row>
      <xdr:rowOff>212208</xdr:rowOff>
    </xdr:to>
    <xdr:sp macro="" textlink="">
      <xdr:nvSpPr>
        <xdr:cNvPr id="68" name="Textfeld 8">
          <a:hlinkClick xmlns:r="http://schemas.openxmlformats.org/officeDocument/2006/relationships" r:id="rId11"/>
          <a:extLst>
            <a:ext uri="{FF2B5EF4-FFF2-40B4-BE49-F238E27FC236}">
              <a16:creationId xmlns:a16="http://schemas.microsoft.com/office/drawing/2014/main" id="{00000000-0008-0000-1500-000044000000}"/>
            </a:ext>
          </a:extLst>
        </xdr:cNvPr>
        <xdr:cNvSpPr txBox="1">
          <a:spLocks noChangeArrowheads="1"/>
        </xdr:cNvSpPr>
      </xdr:nvSpPr>
      <xdr:spPr bwMode="auto">
        <a:xfrm>
          <a:off x="9629292" y="647701"/>
          <a:ext cx="1233130" cy="259789"/>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Art. 6 Abs. 5</a:t>
          </a:r>
          <a:r>
            <a:rPr lang="de-CH" sz="900" b="1" i="0" u="none" strike="noStrike" baseline="30000">
              <a:solidFill>
                <a:srgbClr val="808080"/>
              </a:solidFill>
              <a:latin typeface="Arial Narrow"/>
            </a:rPr>
            <a:t>bis</a:t>
          </a:r>
          <a:r>
            <a:rPr lang="de-CH" sz="900" b="1" i="0" u="none" strike="noStrike" baseline="0">
              <a:solidFill>
                <a:srgbClr val="808080"/>
              </a:solidFill>
              <a:latin typeface="Arial Narrow"/>
            </a:rPr>
            <a:t> StromVG</a:t>
          </a:r>
        </a:p>
      </xdr:txBody>
    </xdr:sp>
    <xdr:clientData/>
  </xdr:twoCellAnchor>
  <xdr:twoCellAnchor>
    <xdr:from>
      <xdr:col>13</xdr:col>
      <xdr:colOff>455855</xdr:colOff>
      <xdr:row>3</xdr:row>
      <xdr:rowOff>198121</xdr:rowOff>
    </xdr:from>
    <xdr:to>
      <xdr:col>13</xdr:col>
      <xdr:colOff>653489</xdr:colOff>
      <xdr:row>4</xdr:row>
      <xdr:rowOff>116641</xdr:rowOff>
    </xdr:to>
    <xdr:sp macro="" textlink="">
      <xdr:nvSpPr>
        <xdr:cNvPr id="69" name="Oval 1069">
          <a:hlinkClick xmlns:r="http://schemas.openxmlformats.org/officeDocument/2006/relationships" r:id="rId11"/>
          <a:extLst>
            <a:ext uri="{FF2B5EF4-FFF2-40B4-BE49-F238E27FC236}">
              <a16:creationId xmlns:a16="http://schemas.microsoft.com/office/drawing/2014/main" id="{00000000-0008-0000-1500-000045000000}"/>
            </a:ext>
          </a:extLst>
        </xdr:cNvPr>
        <xdr:cNvSpPr>
          <a:spLocks noChangeArrowheads="1"/>
        </xdr:cNvSpPr>
      </xdr:nvSpPr>
      <xdr:spPr bwMode="auto">
        <a:xfrm>
          <a:off x="9373160" y="628651"/>
          <a:ext cx="190033" cy="183589"/>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79466</xdr:colOff>
      <xdr:row>12</xdr:row>
      <xdr:rowOff>15240</xdr:rowOff>
    </xdr:from>
    <xdr:to>
      <xdr:col>10</xdr:col>
      <xdr:colOff>247106</xdr:colOff>
      <xdr:row>47</xdr:row>
      <xdr:rowOff>83820</xdr:rowOff>
    </xdr:to>
    <xdr:grpSp>
      <xdr:nvGrpSpPr>
        <xdr:cNvPr id="1106385" name="Group 1057">
          <a:extLst>
            <a:ext uri="{FF2B5EF4-FFF2-40B4-BE49-F238E27FC236}">
              <a16:creationId xmlns:a16="http://schemas.microsoft.com/office/drawing/2014/main" id="{00000000-0008-0000-1600-0000D1E11000}"/>
            </a:ext>
          </a:extLst>
        </xdr:cNvPr>
        <xdr:cNvGrpSpPr>
          <a:grpSpLocks/>
        </xdr:cNvGrpSpPr>
      </xdr:nvGrpSpPr>
      <xdr:grpSpPr bwMode="auto">
        <a:xfrm>
          <a:off x="79466" y="2468880"/>
          <a:ext cx="18630900" cy="7284720"/>
          <a:chOff x="-3517" y="-312"/>
          <a:chExt cx="21560" cy="321"/>
        </a:xfrm>
      </xdr:grpSpPr>
      <xdr:sp macro="" textlink="">
        <xdr:nvSpPr>
          <xdr:cNvPr id="1106424" name="Line 1058">
            <a:extLst>
              <a:ext uri="{FF2B5EF4-FFF2-40B4-BE49-F238E27FC236}">
                <a16:creationId xmlns:a16="http://schemas.microsoft.com/office/drawing/2014/main" id="{00000000-0008-0000-1600-0000F8E1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425" name="Line 1059">
            <a:extLst>
              <a:ext uri="{FF2B5EF4-FFF2-40B4-BE49-F238E27FC236}">
                <a16:creationId xmlns:a16="http://schemas.microsoft.com/office/drawing/2014/main" id="{00000000-0008-0000-1600-0000F9E1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426" name="Line 1060">
            <a:extLst>
              <a:ext uri="{FF2B5EF4-FFF2-40B4-BE49-F238E27FC236}">
                <a16:creationId xmlns:a16="http://schemas.microsoft.com/office/drawing/2014/main" id="{00000000-0008-0000-1600-0000FAE1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427" name="Line 1061">
            <a:extLst>
              <a:ext uri="{FF2B5EF4-FFF2-40B4-BE49-F238E27FC236}">
                <a16:creationId xmlns:a16="http://schemas.microsoft.com/office/drawing/2014/main" id="{00000000-0008-0000-1600-0000FBE1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0</xdr:col>
      <xdr:colOff>38100</xdr:colOff>
      <xdr:row>0</xdr:row>
      <xdr:rowOff>60960</xdr:rowOff>
    </xdr:from>
    <xdr:to>
      <xdr:col>0</xdr:col>
      <xdr:colOff>342900</xdr:colOff>
      <xdr:row>2</xdr:row>
      <xdr:rowOff>38100</xdr:rowOff>
    </xdr:to>
    <xdr:pic>
      <xdr:nvPicPr>
        <xdr:cNvPr id="1106386" name="Picture 13560" descr="ElCom_d_hoch">
          <a:extLst>
            <a:ext uri="{FF2B5EF4-FFF2-40B4-BE49-F238E27FC236}">
              <a16:creationId xmlns:a16="http://schemas.microsoft.com/office/drawing/2014/main" id="{00000000-0008-0000-1600-0000D2E11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8593" b="50618"/>
        <a:stretch>
          <a:fillRect/>
        </a:stretch>
      </xdr:blipFill>
      <xdr:spPr bwMode="auto">
        <a:xfrm>
          <a:off x="38100" y="6096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47</xdr:row>
      <xdr:rowOff>304800</xdr:rowOff>
    </xdr:from>
    <xdr:to>
      <xdr:col>10</xdr:col>
      <xdr:colOff>236220</xdr:colOff>
      <xdr:row>97</xdr:row>
      <xdr:rowOff>152400</xdr:rowOff>
    </xdr:to>
    <xdr:grpSp>
      <xdr:nvGrpSpPr>
        <xdr:cNvPr id="1106387" name="Group 1057">
          <a:extLst>
            <a:ext uri="{FF2B5EF4-FFF2-40B4-BE49-F238E27FC236}">
              <a16:creationId xmlns:a16="http://schemas.microsoft.com/office/drawing/2014/main" id="{00000000-0008-0000-1600-0000D3E11000}"/>
            </a:ext>
          </a:extLst>
        </xdr:cNvPr>
        <xdr:cNvGrpSpPr>
          <a:grpSpLocks/>
        </xdr:cNvGrpSpPr>
      </xdr:nvGrpSpPr>
      <xdr:grpSpPr bwMode="auto">
        <a:xfrm>
          <a:off x="38100" y="9974580"/>
          <a:ext cx="18661380" cy="4686300"/>
          <a:chOff x="-3517" y="-312"/>
          <a:chExt cx="21560" cy="321"/>
        </a:xfrm>
      </xdr:grpSpPr>
      <xdr:sp macro="" textlink="">
        <xdr:nvSpPr>
          <xdr:cNvPr id="1106420" name="Line 1058">
            <a:extLst>
              <a:ext uri="{FF2B5EF4-FFF2-40B4-BE49-F238E27FC236}">
                <a16:creationId xmlns:a16="http://schemas.microsoft.com/office/drawing/2014/main" id="{00000000-0008-0000-1600-0000F4E1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421" name="Line 1059">
            <a:extLst>
              <a:ext uri="{FF2B5EF4-FFF2-40B4-BE49-F238E27FC236}">
                <a16:creationId xmlns:a16="http://schemas.microsoft.com/office/drawing/2014/main" id="{00000000-0008-0000-1600-0000F5E1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422" name="Line 1060">
            <a:extLst>
              <a:ext uri="{FF2B5EF4-FFF2-40B4-BE49-F238E27FC236}">
                <a16:creationId xmlns:a16="http://schemas.microsoft.com/office/drawing/2014/main" id="{00000000-0008-0000-1600-0000F6E1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423" name="Line 1061">
            <a:extLst>
              <a:ext uri="{FF2B5EF4-FFF2-40B4-BE49-F238E27FC236}">
                <a16:creationId xmlns:a16="http://schemas.microsoft.com/office/drawing/2014/main" id="{00000000-0008-0000-1600-0000F7E1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1</xdr:col>
      <xdr:colOff>2804160</xdr:colOff>
      <xdr:row>0</xdr:row>
      <xdr:rowOff>7620</xdr:rowOff>
    </xdr:from>
    <xdr:to>
      <xdr:col>5</xdr:col>
      <xdr:colOff>381000</xdr:colOff>
      <xdr:row>3</xdr:row>
      <xdr:rowOff>198120</xdr:rowOff>
    </xdr:to>
    <xdr:grpSp>
      <xdr:nvGrpSpPr>
        <xdr:cNvPr id="1106388" name="Gruppieren 65">
          <a:extLst>
            <a:ext uri="{FF2B5EF4-FFF2-40B4-BE49-F238E27FC236}">
              <a16:creationId xmlns:a16="http://schemas.microsoft.com/office/drawing/2014/main" id="{00000000-0008-0000-1600-0000D4E11000}"/>
            </a:ext>
          </a:extLst>
        </xdr:cNvPr>
        <xdr:cNvGrpSpPr>
          <a:grpSpLocks/>
        </xdr:cNvGrpSpPr>
      </xdr:nvGrpSpPr>
      <xdr:grpSpPr bwMode="auto">
        <a:xfrm>
          <a:off x="3185160" y="7620"/>
          <a:ext cx="5882640" cy="624840"/>
          <a:chOff x="2686051" y="57151"/>
          <a:chExt cx="5543549" cy="533400"/>
        </a:xfrm>
      </xdr:grpSpPr>
      <xdr:sp macro="[0]!goto_Allgemeine_Angaben" textlink="">
        <xdr:nvSpPr>
          <xdr:cNvPr id="2" name="Richtungspfeil 8">
            <a:extLst>
              <a:ext uri="{FF2B5EF4-FFF2-40B4-BE49-F238E27FC236}">
                <a16:creationId xmlns:a16="http://schemas.microsoft.com/office/drawing/2014/main" id="{00000000-0008-0000-1600-000002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6406" name="Gruppieren 64">
            <a:extLst>
              <a:ext uri="{FF2B5EF4-FFF2-40B4-BE49-F238E27FC236}">
                <a16:creationId xmlns:a16="http://schemas.microsoft.com/office/drawing/2014/main" id="{00000000-0008-0000-1600-0000E6E11000}"/>
              </a:ext>
            </a:extLst>
          </xdr:cNvPr>
          <xdr:cNvGrpSpPr>
            <a:grpSpLocks/>
          </xdr:cNvGrpSpPr>
        </xdr:nvGrpSpPr>
        <xdr:grpSpPr bwMode="auto">
          <a:xfrm>
            <a:off x="2741952" y="131006"/>
            <a:ext cx="838520" cy="385689"/>
            <a:chOff x="1965" y="451484"/>
            <a:chExt cx="864800" cy="601979"/>
          </a:xfrm>
        </xdr:grpSpPr>
        <xdr:sp macro="[0]!goto_Allgemeine_Angaben" textlink="">
          <xdr:nvSpPr>
            <xdr:cNvPr id="22" name="Abgerundetes Rechteck 21">
              <a:extLst>
                <a:ext uri="{FF2B5EF4-FFF2-40B4-BE49-F238E27FC236}">
                  <a16:creationId xmlns:a16="http://schemas.microsoft.com/office/drawing/2014/main" id="{00000000-0008-0000-1600-000016000000}"/>
                </a:ext>
              </a:extLst>
            </xdr:cNvPr>
            <xdr:cNvSpPr/>
          </xdr:nvSpPr>
          <xdr:spPr>
            <a:xfrm>
              <a:off x="3559" y="447892"/>
              <a:ext cx="866480" cy="60916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3" name="Abgerundetes Rechteck 4">
              <a:extLst>
                <a:ext uri="{FF2B5EF4-FFF2-40B4-BE49-F238E27FC236}">
                  <a16:creationId xmlns:a16="http://schemas.microsoft.com/office/drawing/2014/main" id="{00000000-0008-0000-1600-000017000000}"/>
                </a:ext>
              </a:extLst>
            </xdr:cNvPr>
            <xdr:cNvSpPr/>
          </xdr:nvSpPr>
          <xdr:spPr>
            <a:xfrm>
              <a:off x="33182" y="458045"/>
              <a:ext cx="836857" cy="588859"/>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11" name="Abgerundetes Rechteck 10">
            <a:extLst>
              <a:ext uri="{FF2B5EF4-FFF2-40B4-BE49-F238E27FC236}">
                <a16:creationId xmlns:a16="http://schemas.microsoft.com/office/drawing/2014/main" id="{00000000-0008-0000-1600-00000B000000}"/>
              </a:ext>
            </a:extLst>
          </xdr:cNvPr>
          <xdr:cNvSpPr/>
        </xdr:nvSpPr>
        <xdr:spPr bwMode="auto">
          <a:xfrm>
            <a:off x="3626731" y="128705"/>
            <a:ext cx="832969"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2" name="Abgerundetes Rechteck 6">
            <a:extLst>
              <a:ext uri="{FF2B5EF4-FFF2-40B4-BE49-F238E27FC236}">
                <a16:creationId xmlns:a16="http://schemas.microsoft.com/office/drawing/2014/main" id="{00000000-0008-0000-1600-00000C000000}"/>
              </a:ext>
            </a:extLst>
          </xdr:cNvPr>
          <xdr:cNvSpPr/>
        </xdr:nvSpPr>
        <xdr:spPr bwMode="auto">
          <a:xfrm>
            <a:off x="3662635" y="148219"/>
            <a:ext cx="768342" cy="351263"/>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6409" name="Gruppieren 66">
            <a:extLst>
              <a:ext uri="{FF2B5EF4-FFF2-40B4-BE49-F238E27FC236}">
                <a16:creationId xmlns:a16="http://schemas.microsoft.com/office/drawing/2014/main" id="{00000000-0008-0000-1600-0000E9E1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20" name="Abgerundetes Rechteck 19">
              <a:extLst>
                <a:ext uri="{FF2B5EF4-FFF2-40B4-BE49-F238E27FC236}">
                  <a16:creationId xmlns:a16="http://schemas.microsoft.com/office/drawing/2014/main" id="{00000000-0008-0000-1600-000014000000}"/>
                </a:ext>
              </a:extLst>
            </xdr:cNvPr>
            <xdr:cNvSpPr/>
          </xdr:nvSpPr>
          <xdr:spPr>
            <a:xfrm>
              <a:off x="1810401" y="452141"/>
              <a:ext cx="862742" cy="62240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1" name="Abgerundetes Rechteck 8">
              <a:extLst>
                <a:ext uri="{FF2B5EF4-FFF2-40B4-BE49-F238E27FC236}">
                  <a16:creationId xmlns:a16="http://schemas.microsoft.com/office/drawing/2014/main" id="{00000000-0008-0000-1600-000015000000}"/>
                </a:ext>
              </a:extLst>
            </xdr:cNvPr>
            <xdr:cNvSpPr/>
          </xdr:nvSpPr>
          <xdr:spPr>
            <a:xfrm>
              <a:off x="1817775" y="472888"/>
              <a:ext cx="825873" cy="580913"/>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6410" name="Gruppieren 67">
            <a:extLst>
              <a:ext uri="{FF2B5EF4-FFF2-40B4-BE49-F238E27FC236}">
                <a16:creationId xmlns:a16="http://schemas.microsoft.com/office/drawing/2014/main" id="{00000000-0008-0000-1600-0000EAE1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18" name="Abgerundetes Rechteck 17">
              <a:extLst>
                <a:ext uri="{FF2B5EF4-FFF2-40B4-BE49-F238E27FC236}">
                  <a16:creationId xmlns:a16="http://schemas.microsoft.com/office/drawing/2014/main" id="{00000000-0008-0000-1600-000012000000}"/>
                </a:ext>
              </a:extLst>
            </xdr:cNvPr>
            <xdr:cNvSpPr/>
          </xdr:nvSpPr>
          <xdr:spPr>
            <a:xfrm>
              <a:off x="2732134" y="452141"/>
              <a:ext cx="870117" cy="62240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19" name="Abgerundetes Rechteck 10">
              <a:extLst>
                <a:ext uri="{FF2B5EF4-FFF2-40B4-BE49-F238E27FC236}">
                  <a16:creationId xmlns:a16="http://schemas.microsoft.com/office/drawing/2014/main" id="{00000000-0008-0000-1600-000013000000}"/>
                </a:ext>
              </a:extLst>
            </xdr:cNvPr>
            <xdr:cNvSpPr/>
          </xdr:nvSpPr>
          <xdr:spPr>
            <a:xfrm>
              <a:off x="2739507" y="472888"/>
              <a:ext cx="796378" cy="580913"/>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15" name="Abgerundetes Rechteck 14">
            <a:extLst>
              <a:ext uri="{FF2B5EF4-FFF2-40B4-BE49-F238E27FC236}">
                <a16:creationId xmlns:a16="http://schemas.microsoft.com/office/drawing/2014/main" id="{00000000-0008-0000-1600-00000F000000}"/>
              </a:ext>
            </a:extLst>
          </xdr:cNvPr>
          <xdr:cNvSpPr/>
        </xdr:nvSpPr>
        <xdr:spPr bwMode="auto">
          <a:xfrm>
            <a:off x="6283613" y="128705"/>
            <a:ext cx="818607" cy="390293"/>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16" name="Abgerundetes Rechteck 12">
            <a:extLst>
              <a:ext uri="{FF2B5EF4-FFF2-40B4-BE49-F238E27FC236}">
                <a16:creationId xmlns:a16="http://schemas.microsoft.com/office/drawing/2014/main" id="{00000000-0008-0000-1600-000010000000}"/>
              </a:ext>
            </a:extLst>
          </xdr:cNvPr>
          <xdr:cNvSpPr/>
        </xdr:nvSpPr>
        <xdr:spPr bwMode="auto">
          <a:xfrm>
            <a:off x="6283613" y="148219"/>
            <a:ext cx="789884" cy="351263"/>
          </a:xfrm>
          <a:prstGeom prst="rect">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17" name="Abgerundetes Rechteck 16">
            <a:extLst>
              <a:ext uri="{FF2B5EF4-FFF2-40B4-BE49-F238E27FC236}">
                <a16:creationId xmlns:a16="http://schemas.microsoft.com/office/drawing/2014/main" id="{00000000-0008-0000-1600-000011000000}"/>
              </a:ext>
            </a:extLst>
          </xdr:cNvPr>
          <xdr:cNvSpPr/>
        </xdr:nvSpPr>
        <xdr:spPr bwMode="auto">
          <a:xfrm>
            <a:off x="7152486" y="128705"/>
            <a:ext cx="840149" cy="390293"/>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xdr:from>
      <xdr:col>3</xdr:col>
      <xdr:colOff>754380</xdr:colOff>
      <xdr:row>3</xdr:row>
      <xdr:rowOff>220980</xdr:rowOff>
    </xdr:from>
    <xdr:to>
      <xdr:col>5</xdr:col>
      <xdr:colOff>1196340</xdr:colOff>
      <xdr:row>5</xdr:row>
      <xdr:rowOff>198120</xdr:rowOff>
    </xdr:to>
    <xdr:grpSp>
      <xdr:nvGrpSpPr>
        <xdr:cNvPr id="1106389" name="Group 6215">
          <a:extLst>
            <a:ext uri="{FF2B5EF4-FFF2-40B4-BE49-F238E27FC236}">
              <a16:creationId xmlns:a16="http://schemas.microsoft.com/office/drawing/2014/main" id="{00000000-0008-0000-1600-0000D5E11000}"/>
            </a:ext>
          </a:extLst>
        </xdr:cNvPr>
        <xdr:cNvGrpSpPr>
          <a:grpSpLocks/>
        </xdr:cNvGrpSpPr>
      </xdr:nvGrpSpPr>
      <xdr:grpSpPr bwMode="auto">
        <a:xfrm>
          <a:off x="6896100" y="655320"/>
          <a:ext cx="2987040" cy="495300"/>
          <a:chOff x="922" y="92"/>
          <a:chExt cx="395" cy="65"/>
        </a:xfrm>
      </xdr:grpSpPr>
      <xdr:sp macro="[0]!goto_DD_Energie" textlink="">
        <xdr:nvSpPr>
          <xdr:cNvPr id="44300" name="Textfeld 7">
            <a:extLst>
              <a:ext uri="{FF2B5EF4-FFF2-40B4-BE49-F238E27FC236}">
                <a16:creationId xmlns:a16="http://schemas.microsoft.com/office/drawing/2014/main" id="{00000000-0008-0000-1600-00000CAD0000}"/>
              </a:ext>
            </a:extLst>
          </xdr:cNvPr>
          <xdr:cNvSpPr txBox="1">
            <a:spLocks noChangeArrowheads="1"/>
          </xdr:cNvSpPr>
        </xdr:nvSpPr>
        <xdr:spPr bwMode="auto">
          <a:xfrm>
            <a:off x="954" y="96"/>
            <a:ext cx="145" cy="2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Deckungsdiff. Energie</a:t>
            </a:r>
          </a:p>
        </xdr:txBody>
      </xdr:sp>
      <xdr:sp macro="[0]!goto_Gestehungskosten" textlink="">
        <xdr:nvSpPr>
          <xdr:cNvPr id="170027" name="Textfeld 8">
            <a:extLst>
              <a:ext uri="{FF2B5EF4-FFF2-40B4-BE49-F238E27FC236}">
                <a16:creationId xmlns:a16="http://schemas.microsoft.com/office/drawing/2014/main" id="{00000000-0008-0000-1600-00002B980200}"/>
              </a:ext>
            </a:extLst>
          </xdr:cNvPr>
          <xdr:cNvSpPr txBox="1">
            <a:spLocks noChangeArrowheads="1"/>
          </xdr:cNvSpPr>
        </xdr:nvSpPr>
        <xdr:spPr bwMode="auto">
          <a:xfrm>
            <a:off x="987" y="123"/>
            <a:ext cx="173" cy="34"/>
          </a:xfrm>
          <a:prstGeom prst="rect">
            <a:avLst/>
          </a:prstGeom>
          <a:noFill/>
          <a:ln>
            <a:noFill/>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Gestehungskosten</a:t>
            </a:r>
          </a:p>
        </xdr:txBody>
      </xdr:sp>
      <xdr:sp macro="" textlink="">
        <xdr:nvSpPr>
          <xdr:cNvPr id="44131" name="Oval 1069">
            <a:extLst>
              <a:ext uri="{FF2B5EF4-FFF2-40B4-BE49-F238E27FC236}">
                <a16:creationId xmlns:a16="http://schemas.microsoft.com/office/drawing/2014/main" id="{00000000-0008-0000-1600-000063AC0000}"/>
              </a:ext>
            </a:extLst>
          </xdr:cNvPr>
          <xdr:cNvSpPr>
            <a:spLocks noChangeArrowheads="1"/>
          </xdr:cNvSpPr>
        </xdr:nvSpPr>
        <xdr:spPr bwMode="auto">
          <a:xfrm>
            <a:off x="922" y="93"/>
            <a:ext cx="25" cy="24"/>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44132" name="Oval 1069">
            <a:extLst>
              <a:ext uri="{FF2B5EF4-FFF2-40B4-BE49-F238E27FC236}">
                <a16:creationId xmlns:a16="http://schemas.microsoft.com/office/drawing/2014/main" id="{00000000-0008-0000-1600-000064AC0000}"/>
              </a:ext>
            </a:extLst>
          </xdr:cNvPr>
          <xdr:cNvSpPr>
            <a:spLocks noChangeArrowheads="1"/>
          </xdr:cNvSpPr>
        </xdr:nvSpPr>
        <xdr:spPr bwMode="auto">
          <a:xfrm>
            <a:off x="954" y="121"/>
            <a:ext cx="25" cy="30"/>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Erlöse_Energie" textlink="">
        <xdr:nvSpPr>
          <xdr:cNvPr id="44304" name="Textfeld 8">
            <a:extLst>
              <a:ext uri="{FF2B5EF4-FFF2-40B4-BE49-F238E27FC236}">
                <a16:creationId xmlns:a16="http://schemas.microsoft.com/office/drawing/2014/main" id="{00000000-0008-0000-1600-000010AD0000}"/>
              </a:ext>
            </a:extLst>
          </xdr:cNvPr>
          <xdr:cNvSpPr txBox="1">
            <a:spLocks noChangeArrowheads="1"/>
          </xdr:cNvSpPr>
        </xdr:nvSpPr>
        <xdr:spPr bwMode="auto">
          <a:xfrm>
            <a:off x="1156" y="95"/>
            <a:ext cx="161" cy="26"/>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Erlöse Energie</a:t>
            </a:r>
          </a:p>
        </xdr:txBody>
      </xdr:sp>
      <xdr:sp macro="" textlink="">
        <xdr:nvSpPr>
          <xdr:cNvPr id="44305" name="Oval 1069">
            <a:extLst>
              <a:ext uri="{FF2B5EF4-FFF2-40B4-BE49-F238E27FC236}">
                <a16:creationId xmlns:a16="http://schemas.microsoft.com/office/drawing/2014/main" id="{00000000-0008-0000-1600-000011AD0000}"/>
              </a:ext>
            </a:extLst>
          </xdr:cNvPr>
          <xdr:cNvSpPr>
            <a:spLocks noChangeArrowheads="1"/>
          </xdr:cNvSpPr>
        </xdr:nvSpPr>
        <xdr:spPr bwMode="auto">
          <a:xfrm>
            <a:off x="1121" y="92"/>
            <a:ext cx="26" cy="24"/>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grpSp>
    <xdr:clientData/>
  </xdr:twoCellAnchor>
  <xdr:twoCellAnchor>
    <xdr:from>
      <xdr:col>0</xdr:col>
      <xdr:colOff>38100</xdr:colOff>
      <xdr:row>98</xdr:row>
      <xdr:rowOff>99060</xdr:rowOff>
    </xdr:from>
    <xdr:to>
      <xdr:col>10</xdr:col>
      <xdr:colOff>236220</xdr:colOff>
      <xdr:row>108</xdr:row>
      <xdr:rowOff>99060</xdr:rowOff>
    </xdr:to>
    <xdr:grpSp>
      <xdr:nvGrpSpPr>
        <xdr:cNvPr id="1106390" name="Group 1057">
          <a:extLst>
            <a:ext uri="{FF2B5EF4-FFF2-40B4-BE49-F238E27FC236}">
              <a16:creationId xmlns:a16="http://schemas.microsoft.com/office/drawing/2014/main" id="{00000000-0008-0000-1600-0000D6E11000}"/>
            </a:ext>
          </a:extLst>
        </xdr:cNvPr>
        <xdr:cNvGrpSpPr>
          <a:grpSpLocks/>
        </xdr:cNvGrpSpPr>
      </xdr:nvGrpSpPr>
      <xdr:grpSpPr bwMode="auto">
        <a:xfrm>
          <a:off x="38100" y="14790420"/>
          <a:ext cx="18661380" cy="1775460"/>
          <a:chOff x="-3517" y="-312"/>
          <a:chExt cx="21560" cy="321"/>
        </a:xfrm>
      </xdr:grpSpPr>
      <xdr:sp macro="" textlink="">
        <xdr:nvSpPr>
          <xdr:cNvPr id="1106395" name="Line 1058">
            <a:extLst>
              <a:ext uri="{FF2B5EF4-FFF2-40B4-BE49-F238E27FC236}">
                <a16:creationId xmlns:a16="http://schemas.microsoft.com/office/drawing/2014/main" id="{00000000-0008-0000-1600-0000DBE1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396" name="Line 1059">
            <a:extLst>
              <a:ext uri="{FF2B5EF4-FFF2-40B4-BE49-F238E27FC236}">
                <a16:creationId xmlns:a16="http://schemas.microsoft.com/office/drawing/2014/main" id="{00000000-0008-0000-1600-0000DCE1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397" name="Line 1060">
            <a:extLst>
              <a:ext uri="{FF2B5EF4-FFF2-40B4-BE49-F238E27FC236}">
                <a16:creationId xmlns:a16="http://schemas.microsoft.com/office/drawing/2014/main" id="{00000000-0008-0000-1600-0000DDE1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6398" name="Line 1061">
            <a:extLst>
              <a:ext uri="{FF2B5EF4-FFF2-40B4-BE49-F238E27FC236}">
                <a16:creationId xmlns:a16="http://schemas.microsoft.com/office/drawing/2014/main" id="{00000000-0008-0000-1600-0000DEE1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5</xdr:col>
      <xdr:colOff>223267</xdr:colOff>
      <xdr:row>4</xdr:row>
      <xdr:rowOff>169065</xdr:rowOff>
    </xdr:from>
    <xdr:to>
      <xdr:col>5</xdr:col>
      <xdr:colOff>1171590</xdr:colOff>
      <xdr:row>5</xdr:row>
      <xdr:rowOff>172260</xdr:rowOff>
    </xdr:to>
    <xdr:sp macro="" textlink="">
      <xdr:nvSpPr>
        <xdr:cNvPr id="75" name="Textfeld 8">
          <a:hlinkClick xmlns:r="http://schemas.openxmlformats.org/officeDocument/2006/relationships" r:id="rId2"/>
          <a:extLst>
            <a:ext uri="{FF2B5EF4-FFF2-40B4-BE49-F238E27FC236}">
              <a16:creationId xmlns:a16="http://schemas.microsoft.com/office/drawing/2014/main" id="{00000000-0008-0000-1600-00004B000000}"/>
            </a:ext>
          </a:extLst>
        </xdr:cNvPr>
        <xdr:cNvSpPr txBox="1">
          <a:spLocks noChangeArrowheads="1"/>
        </xdr:cNvSpPr>
      </xdr:nvSpPr>
      <xdr:spPr bwMode="auto">
        <a:xfrm>
          <a:off x="8657178" y="883440"/>
          <a:ext cx="925380" cy="25717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Grosswasserkraft</a:t>
          </a:r>
        </a:p>
      </xdr:txBody>
    </xdr:sp>
    <xdr:clientData/>
  </xdr:twoCellAnchor>
  <xdr:twoCellAnchor>
    <xdr:from>
      <xdr:col>4</xdr:col>
      <xdr:colOff>1228245</xdr:colOff>
      <xdr:row>4</xdr:row>
      <xdr:rowOff>150015</xdr:rowOff>
    </xdr:from>
    <xdr:to>
      <xdr:col>5</xdr:col>
      <xdr:colOff>156822</xdr:colOff>
      <xdr:row>5</xdr:row>
      <xdr:rowOff>69052</xdr:rowOff>
    </xdr:to>
    <xdr:sp macro="" textlink="">
      <xdr:nvSpPr>
        <xdr:cNvPr id="76" name="Oval 1069">
          <a:extLst>
            <a:ext uri="{FF2B5EF4-FFF2-40B4-BE49-F238E27FC236}">
              <a16:creationId xmlns:a16="http://schemas.microsoft.com/office/drawing/2014/main" id="{00000000-0008-0000-1600-00004C000000}"/>
            </a:ext>
          </a:extLst>
        </xdr:cNvPr>
        <xdr:cNvSpPr>
          <a:spLocks noChangeArrowheads="1"/>
        </xdr:cNvSpPr>
      </xdr:nvSpPr>
      <xdr:spPr bwMode="auto">
        <a:xfrm>
          <a:off x="8401046" y="864390"/>
          <a:ext cx="190033" cy="180975"/>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clientData/>
  </xdr:twoCellAnchor>
  <mc:AlternateContent xmlns:mc="http://schemas.openxmlformats.org/markup-compatibility/2006">
    <mc:Choice xmlns:a14="http://schemas.microsoft.com/office/drawing/2010/main" Requires="a14">
      <xdr:twoCellAnchor editAs="oneCell">
        <xdr:from>
          <xdr:col>8</xdr:col>
          <xdr:colOff>1019175</xdr:colOff>
          <xdr:row>18</xdr:row>
          <xdr:rowOff>180975</xdr:rowOff>
        </xdr:from>
        <xdr:to>
          <xdr:col>10</xdr:col>
          <xdr:colOff>0</xdr:colOff>
          <xdr:row>20</xdr:row>
          <xdr:rowOff>0</xdr:rowOff>
        </xdr:to>
        <xdr:sp macro="" textlink="">
          <xdr:nvSpPr>
            <xdr:cNvPr id="44296" name="Drop Down 264" hidden="1">
              <a:extLst>
                <a:ext uri="{63B3BB69-23CF-44E3-9099-C40C66FF867C}">
                  <a14:compatExt spid="_x0000_s44296"/>
                </a:ext>
                <a:ext uri="{FF2B5EF4-FFF2-40B4-BE49-F238E27FC236}">
                  <a16:creationId xmlns:a16="http://schemas.microsoft.com/office/drawing/2014/main" id="{00000000-0008-0000-1600-000008AD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19</xdr:row>
          <xdr:rowOff>28575</xdr:rowOff>
        </xdr:from>
        <xdr:to>
          <xdr:col>10</xdr:col>
          <xdr:colOff>381000</xdr:colOff>
          <xdr:row>19</xdr:row>
          <xdr:rowOff>219075</xdr:rowOff>
        </xdr:to>
        <xdr:sp macro="" textlink="">
          <xdr:nvSpPr>
            <xdr:cNvPr id="44311" name="Button 279" hidden="1">
              <a:extLst>
                <a:ext uri="{63B3BB69-23CF-44E3-9099-C40C66FF867C}">
                  <a14:compatExt spid="_x0000_s44311"/>
                </a:ext>
                <a:ext uri="{FF2B5EF4-FFF2-40B4-BE49-F238E27FC236}">
                  <a16:creationId xmlns:a16="http://schemas.microsoft.com/office/drawing/2014/main" id="{00000000-0008-0000-1600-000017A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de-CH" sz="1200" b="1" i="0" u="none" strike="noStrike" baseline="30000">
                  <a:solidFill>
                    <a:srgbClr val="00008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19</xdr:row>
          <xdr:rowOff>28575</xdr:rowOff>
        </xdr:from>
        <xdr:to>
          <xdr:col>10</xdr:col>
          <xdr:colOff>219075</xdr:colOff>
          <xdr:row>19</xdr:row>
          <xdr:rowOff>219075</xdr:rowOff>
        </xdr:to>
        <xdr:sp macro="" textlink="">
          <xdr:nvSpPr>
            <xdr:cNvPr id="44312" name="Button 280" hidden="1">
              <a:extLst>
                <a:ext uri="{63B3BB69-23CF-44E3-9099-C40C66FF867C}">
                  <a14:compatExt spid="_x0000_s44312"/>
                </a:ext>
                <a:ext uri="{FF2B5EF4-FFF2-40B4-BE49-F238E27FC236}">
                  <a16:creationId xmlns:a16="http://schemas.microsoft.com/office/drawing/2014/main" id="{00000000-0008-0000-1600-000018A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Arial"/>
                  <a:cs typeface="Arial"/>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xdr:row>
          <xdr:rowOff>66675</xdr:rowOff>
        </xdr:from>
        <xdr:to>
          <xdr:col>5</xdr:col>
          <xdr:colOff>1104900</xdr:colOff>
          <xdr:row>8</xdr:row>
          <xdr:rowOff>257175</xdr:rowOff>
        </xdr:to>
        <xdr:sp macro="" textlink="">
          <xdr:nvSpPr>
            <xdr:cNvPr id="594211" name="Dropdown2220" hidden="1">
              <a:extLst>
                <a:ext uri="{63B3BB69-23CF-44E3-9099-C40C66FF867C}">
                  <a14:compatExt spid="_x0000_s594211"/>
                </a:ext>
                <a:ext uri="{FF2B5EF4-FFF2-40B4-BE49-F238E27FC236}">
                  <a16:creationId xmlns:a16="http://schemas.microsoft.com/office/drawing/2014/main" id="{00000000-0008-0000-1600-0000231109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xdr:from>
      <xdr:col>5</xdr:col>
      <xdr:colOff>1086712</xdr:colOff>
      <xdr:row>3</xdr:row>
      <xdr:rowOff>236220</xdr:rowOff>
    </xdr:from>
    <xdr:to>
      <xdr:col>6</xdr:col>
      <xdr:colOff>1097280</xdr:colOff>
      <xdr:row>4</xdr:row>
      <xdr:rowOff>231684</xdr:rowOff>
    </xdr:to>
    <xdr:sp macro="" textlink="">
      <xdr:nvSpPr>
        <xdr:cNvPr id="77" name="Textfeld 8">
          <a:hlinkClick xmlns:r="http://schemas.openxmlformats.org/officeDocument/2006/relationships" r:id="rId3"/>
          <a:extLst>
            <a:ext uri="{FF2B5EF4-FFF2-40B4-BE49-F238E27FC236}">
              <a16:creationId xmlns:a16="http://schemas.microsoft.com/office/drawing/2014/main" id="{00000000-0008-0000-1600-00004D000000}"/>
            </a:ext>
          </a:extLst>
        </xdr:cNvPr>
        <xdr:cNvSpPr txBox="1">
          <a:spLocks noChangeArrowheads="1"/>
        </xdr:cNvSpPr>
      </xdr:nvSpPr>
      <xdr:spPr bwMode="auto">
        <a:xfrm>
          <a:off x="9504907" y="676275"/>
          <a:ext cx="1248818" cy="260350"/>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Art. 6 Abs. 5</a:t>
          </a:r>
          <a:r>
            <a:rPr lang="de-CH" sz="900" b="1" i="0" u="none" strike="noStrike" baseline="30000">
              <a:solidFill>
                <a:srgbClr val="808080"/>
              </a:solidFill>
              <a:latin typeface="Arial Narrow"/>
            </a:rPr>
            <a:t>bis</a:t>
          </a:r>
          <a:r>
            <a:rPr lang="de-CH" sz="900" b="1" i="0" u="none" strike="noStrike" baseline="0">
              <a:solidFill>
                <a:srgbClr val="808080"/>
              </a:solidFill>
              <a:latin typeface="Arial Narrow"/>
            </a:rPr>
            <a:t> StromVG</a:t>
          </a:r>
        </a:p>
      </xdr:txBody>
    </xdr:sp>
    <xdr:clientData/>
  </xdr:twoCellAnchor>
  <xdr:twoCellAnchor>
    <xdr:from>
      <xdr:col>5</xdr:col>
      <xdr:colOff>822960</xdr:colOff>
      <xdr:row>3</xdr:row>
      <xdr:rowOff>217170</xdr:rowOff>
    </xdr:from>
    <xdr:to>
      <xdr:col>5</xdr:col>
      <xdr:colOff>1020594</xdr:colOff>
      <xdr:row>4</xdr:row>
      <xdr:rowOff>136398</xdr:rowOff>
    </xdr:to>
    <xdr:sp macro="" textlink="">
      <xdr:nvSpPr>
        <xdr:cNvPr id="78" name="Oval 1069">
          <a:hlinkClick xmlns:r="http://schemas.openxmlformats.org/officeDocument/2006/relationships" r:id="rId3"/>
          <a:extLst>
            <a:ext uri="{FF2B5EF4-FFF2-40B4-BE49-F238E27FC236}">
              <a16:creationId xmlns:a16="http://schemas.microsoft.com/office/drawing/2014/main" id="{00000000-0008-0000-1600-00004E000000}"/>
            </a:ext>
          </a:extLst>
        </xdr:cNvPr>
        <xdr:cNvSpPr>
          <a:spLocks noChangeArrowheads="1"/>
        </xdr:cNvSpPr>
      </xdr:nvSpPr>
      <xdr:spPr bwMode="auto">
        <a:xfrm>
          <a:off x="9248775" y="657225"/>
          <a:ext cx="190033" cy="184150"/>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7</xdr:row>
          <xdr:rowOff>66675</xdr:rowOff>
        </xdr:from>
        <xdr:to>
          <xdr:col>5</xdr:col>
          <xdr:colOff>1104900</xdr:colOff>
          <xdr:row>7</xdr:row>
          <xdr:rowOff>257175</xdr:rowOff>
        </xdr:to>
        <xdr:sp macro="" textlink="">
          <xdr:nvSpPr>
            <xdr:cNvPr id="799459" name="Dropdown2221" hidden="1">
              <a:extLst>
                <a:ext uri="{63B3BB69-23CF-44E3-9099-C40C66FF867C}">
                  <a14:compatExt spid="_x0000_s799459"/>
                </a:ext>
                <a:ext uri="{FF2B5EF4-FFF2-40B4-BE49-F238E27FC236}">
                  <a16:creationId xmlns:a16="http://schemas.microsoft.com/office/drawing/2014/main" id="{00000000-0008-0000-1600-0000E3320C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2</xdr:col>
      <xdr:colOff>502920</xdr:colOff>
      <xdr:row>0</xdr:row>
      <xdr:rowOff>0</xdr:rowOff>
    </xdr:from>
    <xdr:to>
      <xdr:col>12</xdr:col>
      <xdr:colOff>91440</xdr:colOff>
      <xdr:row>3</xdr:row>
      <xdr:rowOff>190500</xdr:rowOff>
    </xdr:to>
    <xdr:grpSp>
      <xdr:nvGrpSpPr>
        <xdr:cNvPr id="1116182" name="Gruppieren 65">
          <a:extLst>
            <a:ext uri="{FF2B5EF4-FFF2-40B4-BE49-F238E27FC236}">
              <a16:creationId xmlns:a16="http://schemas.microsoft.com/office/drawing/2014/main" id="{00000000-0008-0000-1700-000016081100}"/>
            </a:ext>
          </a:extLst>
        </xdr:cNvPr>
        <xdr:cNvGrpSpPr>
          <a:grpSpLocks/>
        </xdr:cNvGrpSpPr>
      </xdr:nvGrpSpPr>
      <xdr:grpSpPr bwMode="auto">
        <a:xfrm>
          <a:off x="3267891" y="0"/>
          <a:ext cx="5902235" cy="615043"/>
          <a:chOff x="2686051" y="57151"/>
          <a:chExt cx="5543549" cy="533400"/>
        </a:xfrm>
      </xdr:grpSpPr>
      <xdr:sp macro="" textlink="">
        <xdr:nvSpPr>
          <xdr:cNvPr id="3" name="Richtungspfeil 8">
            <a:extLst>
              <a:ext uri="{FF2B5EF4-FFF2-40B4-BE49-F238E27FC236}">
                <a16:creationId xmlns:a16="http://schemas.microsoft.com/office/drawing/2014/main" id="{00000000-0008-0000-1700-000003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16196" name="Gruppieren 64">
            <a:extLst>
              <a:ext uri="{FF2B5EF4-FFF2-40B4-BE49-F238E27FC236}">
                <a16:creationId xmlns:a16="http://schemas.microsoft.com/office/drawing/2014/main" id="{00000000-0008-0000-1700-000024081100}"/>
              </a:ext>
            </a:extLst>
          </xdr:cNvPr>
          <xdr:cNvGrpSpPr>
            <a:grpSpLocks/>
          </xdr:cNvGrpSpPr>
        </xdr:nvGrpSpPr>
        <xdr:grpSpPr bwMode="auto">
          <a:xfrm>
            <a:off x="2742426" y="132160"/>
            <a:ext cx="836230" cy="383381"/>
            <a:chOff x="1965" y="451484"/>
            <a:chExt cx="864800" cy="601979"/>
          </a:xfrm>
        </xdr:grpSpPr>
        <xdr:sp macro="" textlink="">
          <xdr:nvSpPr>
            <xdr:cNvPr id="16" name="Abgerundetes Rechteck 15">
              <a:extLst>
                <a:ext uri="{FF2B5EF4-FFF2-40B4-BE49-F238E27FC236}">
                  <a16:creationId xmlns:a16="http://schemas.microsoft.com/office/drawing/2014/main" id="{00000000-0008-0000-1700-000010000000}"/>
                </a:ext>
              </a:extLst>
            </xdr:cNvPr>
            <xdr:cNvSpPr/>
          </xdr:nvSpPr>
          <xdr:spPr>
            <a:xfrm>
              <a:off x="2920" y="447446"/>
              <a:ext cx="866608" cy="610057"/>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7" name="Abgerundetes Rechteck 4">
              <a:hlinkClick xmlns:r="http://schemas.openxmlformats.org/officeDocument/2006/relationships" r:id="rId1"/>
              <a:extLst>
                <a:ext uri="{FF2B5EF4-FFF2-40B4-BE49-F238E27FC236}">
                  <a16:creationId xmlns:a16="http://schemas.microsoft.com/office/drawing/2014/main" id="{00000000-0008-0000-1700-000011000000}"/>
                </a:ext>
              </a:extLst>
            </xdr:cNvPr>
            <xdr:cNvSpPr/>
          </xdr:nvSpPr>
          <xdr:spPr>
            <a:xfrm>
              <a:off x="32547" y="457786"/>
              <a:ext cx="836980" cy="589377"/>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5" name="Abgerundetes Rechteck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bwMode="auto">
          <a:xfrm>
            <a:off x="3617138" y="129588"/>
            <a:ext cx="816492" cy="38852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6" name="Abgerundetes Rechteck 6">
            <a:extLst>
              <a:ext uri="{FF2B5EF4-FFF2-40B4-BE49-F238E27FC236}">
                <a16:creationId xmlns:a16="http://schemas.microsoft.com/office/drawing/2014/main" id="{00000000-0008-0000-1700-000006000000}"/>
              </a:ext>
            </a:extLst>
          </xdr:cNvPr>
          <xdr:cNvSpPr/>
        </xdr:nvSpPr>
        <xdr:spPr bwMode="auto">
          <a:xfrm>
            <a:off x="3652949" y="149344"/>
            <a:ext cx="752032" cy="349015"/>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16199" name="Gruppieren 66">
            <a:extLst>
              <a:ext uri="{FF2B5EF4-FFF2-40B4-BE49-F238E27FC236}">
                <a16:creationId xmlns:a16="http://schemas.microsoft.com/office/drawing/2014/main" id="{00000000-0008-0000-1700-000027081100}"/>
              </a:ext>
            </a:extLst>
          </xdr:cNvPr>
          <xdr:cNvGrpSpPr>
            <a:grpSpLocks/>
          </xdr:cNvGrpSpPr>
        </xdr:nvGrpSpPr>
        <xdr:grpSpPr bwMode="auto">
          <a:xfrm>
            <a:off x="4499274" y="132160"/>
            <a:ext cx="840505" cy="391716"/>
            <a:chOff x="1806795" y="447278"/>
            <a:chExt cx="863107" cy="624676"/>
          </a:xfrm>
        </xdr:grpSpPr>
        <xdr:sp macro="" textlink="">
          <xdr:nvSpPr>
            <xdr:cNvPr id="14" name="Abgerundetes Rechteck 13">
              <a:extLst>
                <a:ext uri="{FF2B5EF4-FFF2-40B4-BE49-F238E27FC236}">
                  <a16:creationId xmlns:a16="http://schemas.microsoft.com/office/drawing/2014/main" id="{00000000-0008-0000-1700-00000E000000}"/>
                </a:ext>
              </a:extLst>
            </xdr:cNvPr>
            <xdr:cNvSpPr/>
          </xdr:nvSpPr>
          <xdr:spPr>
            <a:xfrm>
              <a:off x="1805579" y="443177"/>
              <a:ext cx="867867" cy="630091"/>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5" name="Abgerundetes Rechteck 8">
              <a:hlinkClick xmlns:r="http://schemas.openxmlformats.org/officeDocument/2006/relationships" r:id="rId3"/>
              <a:extLst>
                <a:ext uri="{FF2B5EF4-FFF2-40B4-BE49-F238E27FC236}">
                  <a16:creationId xmlns:a16="http://schemas.microsoft.com/office/drawing/2014/main" id="{00000000-0008-0000-1700-00000F000000}"/>
                </a:ext>
              </a:extLst>
            </xdr:cNvPr>
            <xdr:cNvSpPr/>
          </xdr:nvSpPr>
          <xdr:spPr>
            <a:xfrm>
              <a:off x="1812934" y="453678"/>
              <a:ext cx="831093" cy="577583"/>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16200" name="Gruppieren 67">
            <a:extLst>
              <a:ext uri="{FF2B5EF4-FFF2-40B4-BE49-F238E27FC236}">
                <a16:creationId xmlns:a16="http://schemas.microsoft.com/office/drawing/2014/main" id="{00000000-0008-0000-1700-000028081100}"/>
              </a:ext>
            </a:extLst>
          </xdr:cNvPr>
          <xdr:cNvGrpSpPr>
            <a:grpSpLocks/>
          </xdr:cNvGrpSpPr>
        </xdr:nvGrpSpPr>
        <xdr:grpSpPr bwMode="auto">
          <a:xfrm>
            <a:off x="5396440" y="132160"/>
            <a:ext cx="840504" cy="391716"/>
            <a:chOff x="2728089" y="447278"/>
            <a:chExt cx="863107" cy="624676"/>
          </a:xfrm>
        </xdr:grpSpPr>
        <xdr:sp macro="" textlink="">
          <xdr:nvSpPr>
            <xdr:cNvPr id="1116204" name="Abgerundetes Rechteck 17">
              <a:extLst>
                <a:ext uri="{FF2B5EF4-FFF2-40B4-BE49-F238E27FC236}">
                  <a16:creationId xmlns:a16="http://schemas.microsoft.com/office/drawing/2014/main" id="{00000000-0008-0000-1700-00002C081100}"/>
                </a:ext>
              </a:extLst>
            </xdr:cNvPr>
            <xdr:cNvSpPr>
              <a:spLocks noChangeArrowheads="1"/>
            </xdr:cNvSpPr>
          </xdr:nvSpPr>
          <xdr:spPr bwMode="auto">
            <a:xfrm>
              <a:off x="2728303" y="447278"/>
              <a:ext cx="860177" cy="624676"/>
            </a:xfrm>
            <a:prstGeom prst="roundRect">
              <a:avLst>
                <a:gd name="adj" fmla="val 16667"/>
              </a:avLst>
            </a:prstGeom>
            <a:solidFill>
              <a:srgbClr val="B9CDE5"/>
            </a:solidFill>
            <a:ln>
              <a:noFill/>
            </a:ln>
            <a:extLst>
              <a:ext uri="{91240B29-F687-4F45-9708-019B960494DF}">
                <a14:hiddenLine xmlns:a14="http://schemas.microsoft.com/office/drawing/2010/main" w="25400" algn="ctr">
                  <a:solidFill>
                    <a:srgbClr val="000000"/>
                  </a:solidFill>
                  <a:round/>
                  <a:headEnd/>
                  <a:tailEnd/>
                </a14:hiddenLine>
              </a:ext>
            </a:extLst>
          </xdr:spPr>
        </xdr:sp>
        <xdr:sp macro="" textlink="">
          <xdr:nvSpPr>
            <xdr:cNvPr id="13" name="Abgerundetes Rechteck 10">
              <a:hlinkClick xmlns:r="http://schemas.openxmlformats.org/officeDocument/2006/relationships" r:id="rId4"/>
              <a:extLst>
                <a:ext uri="{FF2B5EF4-FFF2-40B4-BE49-F238E27FC236}">
                  <a16:creationId xmlns:a16="http://schemas.microsoft.com/office/drawing/2014/main" id="{00000000-0008-0000-1700-00000D000000}"/>
                </a:ext>
              </a:extLst>
            </xdr:cNvPr>
            <xdr:cNvSpPr>
              <a:spLocks noChangeArrowheads="1"/>
            </xdr:cNvSpPr>
          </xdr:nvSpPr>
          <xdr:spPr bwMode="auto">
            <a:xfrm>
              <a:off x="2724932" y="453678"/>
              <a:ext cx="823739" cy="577583"/>
            </a:xfrm>
            <a:prstGeom prst="rect">
              <a:avLst/>
            </a:prstGeom>
            <a:solidFill>
              <a:srgbClr val="B9CDE5"/>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Netz-</a:t>
              </a:r>
            </a:p>
            <a:p>
              <a:pPr algn="ctr" rtl="0">
                <a:defRPr sz="1000"/>
              </a:pPr>
              <a:r>
                <a:rPr lang="de-CH" sz="1000" b="1" i="0" u="none" strike="noStrike" baseline="0">
                  <a:solidFill>
                    <a:srgbClr val="FFFFFF"/>
                  </a:solidFill>
                  <a:latin typeface="Arial Narrow"/>
                </a:rPr>
                <a:t>erlöse</a:t>
              </a:r>
            </a:p>
          </xdr:txBody>
        </xdr:sp>
      </xdr:grpSp>
      <xdr:sp macro="" textlink="">
        <xdr:nvSpPr>
          <xdr:cNvPr id="1116201" name="Abgerundetes Rechteck 14">
            <a:extLst>
              <a:ext uri="{FF2B5EF4-FFF2-40B4-BE49-F238E27FC236}">
                <a16:creationId xmlns:a16="http://schemas.microsoft.com/office/drawing/2014/main" id="{00000000-0008-0000-1700-000029081100}"/>
              </a:ext>
            </a:extLst>
          </xdr:cNvPr>
          <xdr:cNvSpPr>
            <a:spLocks noChangeArrowheads="1"/>
          </xdr:cNvSpPr>
        </xdr:nvSpPr>
        <xdr:spPr bwMode="auto">
          <a:xfrm>
            <a:off x="6300181" y="132160"/>
            <a:ext cx="809415" cy="383381"/>
          </a:xfrm>
          <a:prstGeom prst="roundRect">
            <a:avLst>
              <a:gd name="adj" fmla="val 16667"/>
            </a:avLst>
          </a:prstGeom>
          <a:solidFill>
            <a:srgbClr val="4F81BD"/>
          </a:solidFill>
          <a:ln>
            <a:noFill/>
          </a:ln>
          <a:extLst>
            <a:ext uri="{91240B29-F687-4F45-9708-019B960494DF}">
              <a14:hiddenLine xmlns:a14="http://schemas.microsoft.com/office/drawing/2010/main" w="25400" algn="ctr">
                <a:solidFill>
                  <a:srgbClr val="000000"/>
                </a:solidFill>
                <a:round/>
                <a:headEnd/>
                <a:tailEnd/>
              </a14:hiddenLine>
            </a:ext>
          </a:extLst>
        </xdr:spPr>
      </xdr:sp>
      <xdr:sp macro="" textlink="">
        <xdr:nvSpPr>
          <xdr:cNvPr id="10" name="Abgerundetes Rechteck 12">
            <a:hlinkClick xmlns:r="http://schemas.openxmlformats.org/officeDocument/2006/relationships" r:id="rId5"/>
            <a:extLst>
              <a:ext uri="{FF2B5EF4-FFF2-40B4-BE49-F238E27FC236}">
                <a16:creationId xmlns:a16="http://schemas.microsoft.com/office/drawing/2014/main" id="{00000000-0008-0000-1700-00000A000000}"/>
              </a:ext>
            </a:extLst>
          </xdr:cNvPr>
          <xdr:cNvSpPr>
            <a:spLocks noChangeArrowheads="1"/>
          </xdr:cNvSpPr>
        </xdr:nvSpPr>
        <xdr:spPr bwMode="auto">
          <a:xfrm>
            <a:off x="6302966" y="149344"/>
            <a:ext cx="787843" cy="349015"/>
          </a:xfrm>
          <a:prstGeom prst="rect">
            <a:avLst/>
          </a:prstGeom>
          <a:solidFill>
            <a:srgbClr val="4F81BD"/>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Energie</a:t>
            </a:r>
          </a:p>
        </xdr:txBody>
      </xdr:sp>
      <xdr:sp macro="" textlink="">
        <xdr:nvSpPr>
          <xdr:cNvPr id="11" name="Abgerundetes Rechteck 10">
            <a:hlinkClick xmlns:r="http://schemas.openxmlformats.org/officeDocument/2006/relationships" r:id="rId6"/>
            <a:extLst>
              <a:ext uri="{FF2B5EF4-FFF2-40B4-BE49-F238E27FC236}">
                <a16:creationId xmlns:a16="http://schemas.microsoft.com/office/drawing/2014/main" id="{00000000-0008-0000-1700-00000B000000}"/>
              </a:ext>
            </a:extLst>
          </xdr:cNvPr>
          <xdr:cNvSpPr/>
        </xdr:nvSpPr>
        <xdr:spPr bwMode="auto">
          <a:xfrm>
            <a:off x="7162431" y="129588"/>
            <a:ext cx="816492" cy="38852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xdr:from>
      <xdr:col>7</xdr:col>
      <xdr:colOff>609600</xdr:colOff>
      <xdr:row>3</xdr:row>
      <xdr:rowOff>198120</xdr:rowOff>
    </xdr:from>
    <xdr:to>
      <xdr:col>13</xdr:col>
      <xdr:colOff>678180</xdr:colOff>
      <xdr:row>5</xdr:row>
      <xdr:rowOff>160020</xdr:rowOff>
    </xdr:to>
    <xdr:grpSp>
      <xdr:nvGrpSpPr>
        <xdr:cNvPr id="1116183" name="Group 317">
          <a:extLst>
            <a:ext uri="{FF2B5EF4-FFF2-40B4-BE49-F238E27FC236}">
              <a16:creationId xmlns:a16="http://schemas.microsoft.com/office/drawing/2014/main" id="{00000000-0008-0000-1700-000017081100}"/>
            </a:ext>
          </a:extLst>
        </xdr:cNvPr>
        <xdr:cNvGrpSpPr>
          <a:grpSpLocks/>
        </xdr:cNvGrpSpPr>
      </xdr:nvGrpSpPr>
      <xdr:grpSpPr bwMode="auto">
        <a:xfrm>
          <a:off x="6912429" y="622663"/>
          <a:ext cx="2942408" cy="484414"/>
          <a:chOff x="832" y="73"/>
          <a:chExt cx="347" cy="52"/>
        </a:xfrm>
      </xdr:grpSpPr>
      <xdr:sp macro="" textlink="">
        <xdr:nvSpPr>
          <xdr:cNvPr id="19" name="Textfeld 7">
            <a:hlinkClick xmlns:r="http://schemas.openxmlformats.org/officeDocument/2006/relationships" r:id="rId5"/>
            <a:extLst>
              <a:ext uri="{FF2B5EF4-FFF2-40B4-BE49-F238E27FC236}">
                <a16:creationId xmlns:a16="http://schemas.microsoft.com/office/drawing/2014/main" id="{00000000-0008-0000-1700-000013000000}"/>
              </a:ext>
            </a:extLst>
          </xdr:cNvPr>
          <xdr:cNvSpPr txBox="1">
            <a:spLocks noChangeArrowheads="1"/>
          </xdr:cNvSpPr>
        </xdr:nvSpPr>
        <xdr:spPr bwMode="auto">
          <a:xfrm>
            <a:off x="859" y="76"/>
            <a:ext cx="136" cy="17"/>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Deckungsdiff. Energie</a:t>
            </a:r>
          </a:p>
        </xdr:txBody>
      </xdr:sp>
      <xdr:sp macro="" textlink="">
        <xdr:nvSpPr>
          <xdr:cNvPr id="20" name="Textfeld 8">
            <a:hlinkClick xmlns:r="http://schemas.openxmlformats.org/officeDocument/2006/relationships" r:id="rId7"/>
            <a:extLst>
              <a:ext uri="{FF2B5EF4-FFF2-40B4-BE49-F238E27FC236}">
                <a16:creationId xmlns:a16="http://schemas.microsoft.com/office/drawing/2014/main" id="{00000000-0008-0000-1700-000014000000}"/>
              </a:ext>
            </a:extLst>
          </xdr:cNvPr>
          <xdr:cNvSpPr txBox="1">
            <a:spLocks noChangeArrowheads="1"/>
          </xdr:cNvSpPr>
        </xdr:nvSpPr>
        <xdr:spPr bwMode="auto">
          <a:xfrm>
            <a:off x="890" y="98"/>
            <a:ext cx="112" cy="27"/>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Gestehungskosten</a:t>
            </a:r>
          </a:p>
        </xdr:txBody>
      </xdr:sp>
      <xdr:sp macro="" textlink="">
        <xdr:nvSpPr>
          <xdr:cNvPr id="21" name="Oval 1069">
            <a:extLst>
              <a:ext uri="{FF2B5EF4-FFF2-40B4-BE49-F238E27FC236}">
                <a16:creationId xmlns:a16="http://schemas.microsoft.com/office/drawing/2014/main" id="{00000000-0008-0000-1700-000015000000}"/>
              </a:ext>
            </a:extLst>
          </xdr:cNvPr>
          <xdr:cNvSpPr>
            <a:spLocks noChangeArrowheads="1"/>
          </xdr:cNvSpPr>
        </xdr:nvSpPr>
        <xdr:spPr bwMode="auto">
          <a:xfrm>
            <a:off x="832" y="74"/>
            <a:ext cx="21" cy="20"/>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22" name="Oval 1069">
            <a:extLst>
              <a:ext uri="{FF2B5EF4-FFF2-40B4-BE49-F238E27FC236}">
                <a16:creationId xmlns:a16="http://schemas.microsoft.com/office/drawing/2014/main" id="{00000000-0008-0000-1700-000016000000}"/>
              </a:ext>
            </a:extLst>
          </xdr:cNvPr>
          <xdr:cNvSpPr>
            <a:spLocks noChangeArrowheads="1"/>
          </xdr:cNvSpPr>
        </xdr:nvSpPr>
        <xdr:spPr bwMode="auto">
          <a:xfrm>
            <a:off x="859" y="96"/>
            <a:ext cx="23" cy="19"/>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 textlink="">
        <xdr:nvSpPr>
          <xdr:cNvPr id="23" name="Textfeld 8">
            <a:hlinkClick xmlns:r="http://schemas.openxmlformats.org/officeDocument/2006/relationships" r:id="rId8"/>
            <a:extLst>
              <a:ext uri="{FF2B5EF4-FFF2-40B4-BE49-F238E27FC236}">
                <a16:creationId xmlns:a16="http://schemas.microsoft.com/office/drawing/2014/main" id="{00000000-0008-0000-1700-000017000000}"/>
              </a:ext>
            </a:extLst>
          </xdr:cNvPr>
          <xdr:cNvSpPr txBox="1">
            <a:spLocks noChangeArrowheads="1"/>
          </xdr:cNvSpPr>
        </xdr:nvSpPr>
        <xdr:spPr bwMode="auto">
          <a:xfrm>
            <a:off x="1037" y="75"/>
            <a:ext cx="142" cy="21"/>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Erlöse Energie</a:t>
            </a:r>
          </a:p>
        </xdr:txBody>
      </xdr:sp>
      <xdr:sp macro="" textlink="">
        <xdr:nvSpPr>
          <xdr:cNvPr id="24" name="Oval 1069">
            <a:extLst>
              <a:ext uri="{FF2B5EF4-FFF2-40B4-BE49-F238E27FC236}">
                <a16:creationId xmlns:a16="http://schemas.microsoft.com/office/drawing/2014/main" id="{00000000-0008-0000-1700-000018000000}"/>
              </a:ext>
            </a:extLst>
          </xdr:cNvPr>
          <xdr:cNvSpPr>
            <a:spLocks noChangeArrowheads="1"/>
          </xdr:cNvSpPr>
        </xdr:nvSpPr>
        <xdr:spPr bwMode="auto">
          <a:xfrm>
            <a:off x="1006" y="73"/>
            <a:ext cx="23" cy="23"/>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grpSp>
    <xdr:clientData/>
  </xdr:twoCellAnchor>
  <xdr:twoCellAnchor>
    <xdr:from>
      <xdr:col>11</xdr:col>
      <xdr:colOff>633322</xdr:colOff>
      <xdr:row>4</xdr:row>
      <xdr:rowOff>171450</xdr:rowOff>
    </xdr:from>
    <xdr:to>
      <xdr:col>13</xdr:col>
      <xdr:colOff>625252</xdr:colOff>
      <xdr:row>5</xdr:row>
      <xdr:rowOff>156056</xdr:rowOff>
    </xdr:to>
    <xdr:sp macro="" textlink="">
      <xdr:nvSpPr>
        <xdr:cNvPr id="66" name="Textfeld 8">
          <a:hlinkClick xmlns:r="http://schemas.openxmlformats.org/officeDocument/2006/relationships" r:id="rId9"/>
          <a:extLst>
            <a:ext uri="{FF2B5EF4-FFF2-40B4-BE49-F238E27FC236}">
              <a16:creationId xmlns:a16="http://schemas.microsoft.com/office/drawing/2014/main" id="{00000000-0008-0000-1700-000042000000}"/>
            </a:ext>
          </a:extLst>
        </xdr:cNvPr>
        <xdr:cNvSpPr txBox="1">
          <a:spLocks noChangeArrowheads="1"/>
        </xdr:cNvSpPr>
      </xdr:nvSpPr>
      <xdr:spPr bwMode="auto">
        <a:xfrm>
          <a:off x="8609557" y="866775"/>
          <a:ext cx="925380" cy="25717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Grosswasserkraft</a:t>
          </a:r>
        </a:p>
      </xdr:txBody>
    </xdr:sp>
    <xdr:clientData/>
  </xdr:twoCellAnchor>
  <xdr:twoCellAnchor>
    <xdr:from>
      <xdr:col>11</xdr:col>
      <xdr:colOff>369570</xdr:colOff>
      <xdr:row>4</xdr:row>
      <xdr:rowOff>152400</xdr:rowOff>
    </xdr:from>
    <xdr:to>
      <xdr:col>11</xdr:col>
      <xdr:colOff>559603</xdr:colOff>
      <xdr:row>5</xdr:row>
      <xdr:rowOff>68470</xdr:rowOff>
    </xdr:to>
    <xdr:sp macro="" textlink="">
      <xdr:nvSpPr>
        <xdr:cNvPr id="67" name="Oval 1069">
          <a:extLst>
            <a:ext uri="{FF2B5EF4-FFF2-40B4-BE49-F238E27FC236}">
              <a16:creationId xmlns:a16="http://schemas.microsoft.com/office/drawing/2014/main" id="{00000000-0008-0000-1700-000043000000}"/>
            </a:ext>
          </a:extLst>
        </xdr:cNvPr>
        <xdr:cNvSpPr>
          <a:spLocks noChangeArrowheads="1"/>
        </xdr:cNvSpPr>
      </xdr:nvSpPr>
      <xdr:spPr bwMode="auto">
        <a:xfrm>
          <a:off x="8353425" y="847725"/>
          <a:ext cx="190033" cy="180975"/>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8</xdr:row>
          <xdr:rowOff>38100</xdr:rowOff>
        </xdr:from>
        <xdr:to>
          <xdr:col>10</xdr:col>
          <xdr:colOff>66675</xdr:colOff>
          <xdr:row>8</xdr:row>
          <xdr:rowOff>257175</xdr:rowOff>
        </xdr:to>
        <xdr:sp macro="" textlink="">
          <xdr:nvSpPr>
            <xdr:cNvPr id="45165" name="Drop Down 109" hidden="1">
              <a:extLst>
                <a:ext uri="{63B3BB69-23CF-44E3-9099-C40C66FF867C}">
                  <a14:compatExt spid="_x0000_s45165"/>
                </a:ext>
                <a:ext uri="{FF2B5EF4-FFF2-40B4-BE49-F238E27FC236}">
                  <a16:creationId xmlns:a16="http://schemas.microsoft.com/office/drawing/2014/main" id="{00000000-0008-0000-1700-00006DB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66675</xdr:colOff>
          <xdr:row>9</xdr:row>
          <xdr:rowOff>219075</xdr:rowOff>
        </xdr:to>
        <xdr:sp macro="" textlink="">
          <xdr:nvSpPr>
            <xdr:cNvPr id="45166" name="Drop Down 110" hidden="1">
              <a:extLst>
                <a:ext uri="{63B3BB69-23CF-44E3-9099-C40C66FF867C}">
                  <a14:compatExt spid="_x0000_s45166"/>
                </a:ext>
                <a:ext uri="{FF2B5EF4-FFF2-40B4-BE49-F238E27FC236}">
                  <a16:creationId xmlns:a16="http://schemas.microsoft.com/office/drawing/2014/main" id="{00000000-0008-0000-1700-00006EB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11</xdr:row>
          <xdr:rowOff>28575</xdr:rowOff>
        </xdr:from>
        <xdr:to>
          <xdr:col>10</xdr:col>
          <xdr:colOff>66675</xdr:colOff>
          <xdr:row>11</xdr:row>
          <xdr:rowOff>219075</xdr:rowOff>
        </xdr:to>
        <xdr:sp macro="" textlink="">
          <xdr:nvSpPr>
            <xdr:cNvPr id="177762" name="Dropdown5067" hidden="1">
              <a:extLst>
                <a:ext uri="{63B3BB69-23CF-44E3-9099-C40C66FF867C}">
                  <a14:compatExt spid="_x0000_s177762"/>
                </a:ext>
                <a:ext uri="{FF2B5EF4-FFF2-40B4-BE49-F238E27FC236}">
                  <a16:creationId xmlns:a16="http://schemas.microsoft.com/office/drawing/2014/main" id="{00000000-0008-0000-1700-000062B6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76200</xdr:colOff>
      <xdr:row>0</xdr:row>
      <xdr:rowOff>53340</xdr:rowOff>
    </xdr:from>
    <xdr:to>
      <xdr:col>0</xdr:col>
      <xdr:colOff>381000</xdr:colOff>
      <xdr:row>2</xdr:row>
      <xdr:rowOff>38100</xdr:rowOff>
    </xdr:to>
    <xdr:pic>
      <xdr:nvPicPr>
        <xdr:cNvPr id="1116186" name="Picture 13560" descr="ElCom_d_hoch">
          <a:extLst>
            <a:ext uri="{FF2B5EF4-FFF2-40B4-BE49-F238E27FC236}">
              <a16:creationId xmlns:a16="http://schemas.microsoft.com/office/drawing/2014/main" id="{00000000-0008-0000-1700-00001A0811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r="88593" b="50618"/>
        <a:stretch>
          <a:fillRect/>
        </a:stretch>
      </xdr:blipFill>
      <xdr:spPr bwMode="auto">
        <a:xfrm>
          <a:off x="76200" y="5334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727227</xdr:colOff>
      <xdr:row>3</xdr:row>
      <xdr:rowOff>224791</xdr:rowOff>
    </xdr:from>
    <xdr:to>
      <xdr:col>17</xdr:col>
      <xdr:colOff>70575</xdr:colOff>
      <xdr:row>4</xdr:row>
      <xdr:rowOff>212208</xdr:rowOff>
    </xdr:to>
    <xdr:sp macro="" textlink="">
      <xdr:nvSpPr>
        <xdr:cNvPr id="68" name="Textfeld 8">
          <a:hlinkClick xmlns:r="http://schemas.openxmlformats.org/officeDocument/2006/relationships" r:id="rId11"/>
          <a:extLst>
            <a:ext uri="{FF2B5EF4-FFF2-40B4-BE49-F238E27FC236}">
              <a16:creationId xmlns:a16="http://schemas.microsoft.com/office/drawing/2014/main" id="{00000000-0008-0000-1700-000044000000}"/>
            </a:ext>
          </a:extLst>
        </xdr:cNvPr>
        <xdr:cNvSpPr txBox="1">
          <a:spLocks noChangeArrowheads="1"/>
        </xdr:cNvSpPr>
      </xdr:nvSpPr>
      <xdr:spPr bwMode="auto">
        <a:xfrm>
          <a:off x="9657867" y="646580"/>
          <a:ext cx="1248818" cy="260350"/>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Art. 6 Abs. 5</a:t>
          </a:r>
          <a:r>
            <a:rPr lang="de-CH" sz="900" b="1" i="0" u="none" strike="noStrike" baseline="30000">
              <a:solidFill>
                <a:srgbClr val="808080"/>
              </a:solidFill>
              <a:latin typeface="Arial Narrow"/>
            </a:rPr>
            <a:t>bis</a:t>
          </a:r>
          <a:r>
            <a:rPr lang="de-CH" sz="900" b="1" i="0" u="none" strike="noStrike" baseline="0">
              <a:solidFill>
                <a:srgbClr val="808080"/>
              </a:solidFill>
              <a:latin typeface="Arial Narrow"/>
            </a:rPr>
            <a:t> StromVG</a:t>
          </a:r>
        </a:p>
      </xdr:txBody>
    </xdr:sp>
    <xdr:clientData/>
  </xdr:twoCellAnchor>
  <xdr:twoCellAnchor>
    <xdr:from>
      <xdr:col>13</xdr:col>
      <xdr:colOff>455855</xdr:colOff>
      <xdr:row>3</xdr:row>
      <xdr:rowOff>198121</xdr:rowOff>
    </xdr:from>
    <xdr:to>
      <xdr:col>13</xdr:col>
      <xdr:colOff>653489</xdr:colOff>
      <xdr:row>4</xdr:row>
      <xdr:rowOff>116641</xdr:rowOff>
    </xdr:to>
    <xdr:sp macro="" textlink="">
      <xdr:nvSpPr>
        <xdr:cNvPr id="69" name="Oval 1069">
          <a:hlinkClick xmlns:r="http://schemas.openxmlformats.org/officeDocument/2006/relationships" r:id="rId11"/>
          <a:extLst>
            <a:ext uri="{FF2B5EF4-FFF2-40B4-BE49-F238E27FC236}">
              <a16:creationId xmlns:a16="http://schemas.microsoft.com/office/drawing/2014/main" id="{00000000-0008-0000-1700-000045000000}"/>
            </a:ext>
          </a:extLst>
        </xdr:cNvPr>
        <xdr:cNvSpPr>
          <a:spLocks noChangeArrowheads="1"/>
        </xdr:cNvSpPr>
      </xdr:nvSpPr>
      <xdr:spPr bwMode="auto">
        <a:xfrm>
          <a:off x="9401735" y="627530"/>
          <a:ext cx="190033" cy="184150"/>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3</xdr:col>
      <xdr:colOff>7620</xdr:colOff>
      <xdr:row>0</xdr:row>
      <xdr:rowOff>0</xdr:rowOff>
    </xdr:from>
    <xdr:to>
      <xdr:col>8</xdr:col>
      <xdr:colOff>266700</xdr:colOff>
      <xdr:row>3</xdr:row>
      <xdr:rowOff>53340</xdr:rowOff>
    </xdr:to>
    <xdr:grpSp>
      <xdr:nvGrpSpPr>
        <xdr:cNvPr id="1115174" name="Gruppieren 65">
          <a:extLst>
            <a:ext uri="{FF2B5EF4-FFF2-40B4-BE49-F238E27FC236}">
              <a16:creationId xmlns:a16="http://schemas.microsoft.com/office/drawing/2014/main" id="{00000000-0008-0000-1800-000026041100}"/>
            </a:ext>
          </a:extLst>
        </xdr:cNvPr>
        <xdr:cNvGrpSpPr>
          <a:grpSpLocks/>
        </xdr:cNvGrpSpPr>
      </xdr:nvGrpSpPr>
      <xdr:grpSpPr bwMode="auto">
        <a:xfrm>
          <a:off x="5000961" y="0"/>
          <a:ext cx="5853057" cy="609152"/>
          <a:chOff x="2686051" y="57151"/>
          <a:chExt cx="5543549" cy="533400"/>
        </a:xfrm>
      </xdr:grpSpPr>
      <xdr:sp macro="" textlink="">
        <xdr:nvSpPr>
          <xdr:cNvPr id="3" name="Richtungspfeil 8">
            <a:extLst>
              <a:ext uri="{FF2B5EF4-FFF2-40B4-BE49-F238E27FC236}">
                <a16:creationId xmlns:a16="http://schemas.microsoft.com/office/drawing/2014/main" id="{00000000-0008-0000-1800-000003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15188" name="Gruppieren 64">
            <a:extLst>
              <a:ext uri="{FF2B5EF4-FFF2-40B4-BE49-F238E27FC236}">
                <a16:creationId xmlns:a16="http://schemas.microsoft.com/office/drawing/2014/main" id="{00000000-0008-0000-1800-000034041100}"/>
              </a:ext>
            </a:extLst>
          </xdr:cNvPr>
          <xdr:cNvGrpSpPr>
            <a:grpSpLocks/>
          </xdr:cNvGrpSpPr>
        </xdr:nvGrpSpPr>
        <xdr:grpSpPr bwMode="auto">
          <a:xfrm>
            <a:off x="2742426" y="132160"/>
            <a:ext cx="836230" cy="383381"/>
            <a:chOff x="1965" y="451484"/>
            <a:chExt cx="864800" cy="601979"/>
          </a:xfrm>
        </xdr:grpSpPr>
        <xdr:sp macro="" textlink="">
          <xdr:nvSpPr>
            <xdr:cNvPr id="16" name="Abgerundetes Rechteck 15">
              <a:extLst>
                <a:ext uri="{FF2B5EF4-FFF2-40B4-BE49-F238E27FC236}">
                  <a16:creationId xmlns:a16="http://schemas.microsoft.com/office/drawing/2014/main" id="{00000000-0008-0000-1800-000010000000}"/>
                </a:ext>
              </a:extLst>
            </xdr:cNvPr>
            <xdr:cNvSpPr/>
          </xdr:nvSpPr>
          <xdr:spPr>
            <a:xfrm>
              <a:off x="2996" y="450325"/>
              <a:ext cx="860313" cy="60429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7" name="Abgerundetes Rechteck 4">
              <a:hlinkClick xmlns:r="http://schemas.openxmlformats.org/officeDocument/2006/relationships" r:id="rId1"/>
              <a:extLst>
                <a:ext uri="{FF2B5EF4-FFF2-40B4-BE49-F238E27FC236}">
                  <a16:creationId xmlns:a16="http://schemas.microsoft.com/office/drawing/2014/main" id="{00000000-0008-0000-1800-000011000000}"/>
                </a:ext>
              </a:extLst>
            </xdr:cNvPr>
            <xdr:cNvSpPr/>
          </xdr:nvSpPr>
          <xdr:spPr>
            <a:xfrm>
              <a:off x="32662" y="460927"/>
              <a:ext cx="830647" cy="583095"/>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5" name="Abgerundetes Rechteck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bwMode="auto">
          <a:xfrm>
            <a:off x="3618343" y="131422"/>
            <a:ext cx="817548" cy="38485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6" name="Abgerundetes Rechteck 6">
            <a:extLst>
              <a:ext uri="{FF2B5EF4-FFF2-40B4-BE49-F238E27FC236}">
                <a16:creationId xmlns:a16="http://schemas.microsoft.com/office/drawing/2014/main" id="{00000000-0008-0000-1800-000006000000}"/>
              </a:ext>
            </a:extLst>
          </xdr:cNvPr>
          <xdr:cNvSpPr/>
        </xdr:nvSpPr>
        <xdr:spPr bwMode="auto">
          <a:xfrm>
            <a:off x="3654200" y="144926"/>
            <a:ext cx="753005" cy="35785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15191" name="Gruppieren 66">
            <a:extLst>
              <a:ext uri="{FF2B5EF4-FFF2-40B4-BE49-F238E27FC236}">
                <a16:creationId xmlns:a16="http://schemas.microsoft.com/office/drawing/2014/main" id="{00000000-0008-0000-1800-000037041100}"/>
              </a:ext>
            </a:extLst>
          </xdr:cNvPr>
          <xdr:cNvGrpSpPr>
            <a:grpSpLocks/>
          </xdr:cNvGrpSpPr>
        </xdr:nvGrpSpPr>
        <xdr:grpSpPr bwMode="auto">
          <a:xfrm>
            <a:off x="4499274" y="132160"/>
            <a:ext cx="840505" cy="391716"/>
            <a:chOff x="1806795" y="447278"/>
            <a:chExt cx="863107" cy="624676"/>
          </a:xfrm>
        </xdr:grpSpPr>
        <xdr:sp macro="" textlink="">
          <xdr:nvSpPr>
            <xdr:cNvPr id="14" name="Abgerundetes Rechteck 13">
              <a:extLst>
                <a:ext uri="{FF2B5EF4-FFF2-40B4-BE49-F238E27FC236}">
                  <a16:creationId xmlns:a16="http://schemas.microsoft.com/office/drawing/2014/main" id="{00000000-0008-0000-1800-00000E000000}"/>
                </a:ext>
              </a:extLst>
            </xdr:cNvPr>
            <xdr:cNvSpPr/>
          </xdr:nvSpPr>
          <xdr:spPr>
            <a:xfrm>
              <a:off x="1807986" y="446101"/>
              <a:ext cx="861625" cy="62450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5" name="Abgerundetes Rechteck 8">
              <a:hlinkClick xmlns:r="http://schemas.openxmlformats.org/officeDocument/2006/relationships" r:id="rId3"/>
              <a:extLst>
                <a:ext uri="{FF2B5EF4-FFF2-40B4-BE49-F238E27FC236}">
                  <a16:creationId xmlns:a16="http://schemas.microsoft.com/office/drawing/2014/main" id="{00000000-0008-0000-1800-00000F000000}"/>
                </a:ext>
              </a:extLst>
            </xdr:cNvPr>
            <xdr:cNvSpPr/>
          </xdr:nvSpPr>
          <xdr:spPr>
            <a:xfrm>
              <a:off x="1815350" y="456868"/>
              <a:ext cx="824804" cy="581438"/>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15192" name="Gruppieren 67">
            <a:extLst>
              <a:ext uri="{FF2B5EF4-FFF2-40B4-BE49-F238E27FC236}">
                <a16:creationId xmlns:a16="http://schemas.microsoft.com/office/drawing/2014/main" id="{00000000-0008-0000-1800-000038041100}"/>
              </a:ext>
            </a:extLst>
          </xdr:cNvPr>
          <xdr:cNvGrpSpPr>
            <a:grpSpLocks/>
          </xdr:cNvGrpSpPr>
        </xdr:nvGrpSpPr>
        <xdr:grpSpPr bwMode="auto">
          <a:xfrm>
            <a:off x="5396440" y="132160"/>
            <a:ext cx="840504" cy="391716"/>
            <a:chOff x="2728089" y="447278"/>
            <a:chExt cx="863107" cy="624676"/>
          </a:xfrm>
        </xdr:grpSpPr>
        <xdr:sp macro="" textlink="">
          <xdr:nvSpPr>
            <xdr:cNvPr id="1115196" name="Abgerundetes Rechteck 17">
              <a:extLst>
                <a:ext uri="{FF2B5EF4-FFF2-40B4-BE49-F238E27FC236}">
                  <a16:creationId xmlns:a16="http://schemas.microsoft.com/office/drawing/2014/main" id="{00000000-0008-0000-1800-00003C041100}"/>
                </a:ext>
              </a:extLst>
            </xdr:cNvPr>
            <xdr:cNvSpPr>
              <a:spLocks noChangeArrowheads="1"/>
            </xdr:cNvSpPr>
          </xdr:nvSpPr>
          <xdr:spPr bwMode="auto">
            <a:xfrm>
              <a:off x="2728303" y="447278"/>
              <a:ext cx="860177" cy="624676"/>
            </a:xfrm>
            <a:prstGeom prst="roundRect">
              <a:avLst>
                <a:gd name="adj" fmla="val 16667"/>
              </a:avLst>
            </a:prstGeom>
            <a:solidFill>
              <a:srgbClr val="B9CDE5"/>
            </a:solidFill>
            <a:ln>
              <a:noFill/>
            </a:ln>
            <a:extLst>
              <a:ext uri="{91240B29-F687-4F45-9708-019B960494DF}">
                <a14:hiddenLine xmlns:a14="http://schemas.microsoft.com/office/drawing/2010/main" w="25400" algn="ctr">
                  <a:solidFill>
                    <a:srgbClr val="000000"/>
                  </a:solidFill>
                  <a:round/>
                  <a:headEnd/>
                  <a:tailEnd/>
                </a14:hiddenLine>
              </a:ext>
            </a:extLst>
          </xdr:spPr>
        </xdr:sp>
        <xdr:sp macro="" textlink="">
          <xdr:nvSpPr>
            <xdr:cNvPr id="13" name="Abgerundetes Rechteck 10">
              <a:hlinkClick xmlns:r="http://schemas.openxmlformats.org/officeDocument/2006/relationships" r:id="rId4"/>
              <a:extLst>
                <a:ext uri="{FF2B5EF4-FFF2-40B4-BE49-F238E27FC236}">
                  <a16:creationId xmlns:a16="http://schemas.microsoft.com/office/drawing/2014/main" id="{00000000-0008-0000-1800-00000D000000}"/>
                </a:ext>
              </a:extLst>
            </xdr:cNvPr>
            <xdr:cNvSpPr>
              <a:spLocks noChangeArrowheads="1"/>
            </xdr:cNvSpPr>
          </xdr:nvSpPr>
          <xdr:spPr bwMode="auto">
            <a:xfrm>
              <a:off x="2728529" y="456868"/>
              <a:ext cx="817440" cy="581438"/>
            </a:xfrm>
            <a:prstGeom prst="rect">
              <a:avLst/>
            </a:prstGeom>
            <a:solidFill>
              <a:srgbClr val="B9CDE5"/>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Netz-</a:t>
              </a:r>
            </a:p>
            <a:p>
              <a:pPr algn="ctr" rtl="0">
                <a:defRPr sz="1000"/>
              </a:pPr>
              <a:r>
                <a:rPr lang="de-CH" sz="1000" b="1" i="0" u="none" strike="noStrike" baseline="0">
                  <a:solidFill>
                    <a:srgbClr val="FFFFFF"/>
                  </a:solidFill>
                  <a:latin typeface="Arial Narrow"/>
                </a:rPr>
                <a:t>erlöse</a:t>
              </a:r>
            </a:p>
          </xdr:txBody>
        </xdr:sp>
      </xdr:grpSp>
      <xdr:sp macro="" textlink="">
        <xdr:nvSpPr>
          <xdr:cNvPr id="1115193" name="Abgerundetes Rechteck 14">
            <a:extLst>
              <a:ext uri="{FF2B5EF4-FFF2-40B4-BE49-F238E27FC236}">
                <a16:creationId xmlns:a16="http://schemas.microsoft.com/office/drawing/2014/main" id="{00000000-0008-0000-1800-000039041100}"/>
              </a:ext>
            </a:extLst>
          </xdr:cNvPr>
          <xdr:cNvSpPr>
            <a:spLocks noChangeArrowheads="1"/>
          </xdr:cNvSpPr>
        </xdr:nvSpPr>
        <xdr:spPr bwMode="auto">
          <a:xfrm>
            <a:off x="6300181" y="132160"/>
            <a:ext cx="809415" cy="383381"/>
          </a:xfrm>
          <a:prstGeom prst="roundRect">
            <a:avLst>
              <a:gd name="adj" fmla="val 16667"/>
            </a:avLst>
          </a:prstGeom>
          <a:solidFill>
            <a:srgbClr val="4F81BD"/>
          </a:solidFill>
          <a:ln>
            <a:noFill/>
          </a:ln>
          <a:extLst>
            <a:ext uri="{91240B29-F687-4F45-9708-019B960494DF}">
              <a14:hiddenLine xmlns:a14="http://schemas.microsoft.com/office/drawing/2010/main" w="25400" algn="ctr">
                <a:solidFill>
                  <a:srgbClr val="000000"/>
                </a:solidFill>
                <a:round/>
                <a:headEnd/>
                <a:tailEnd/>
              </a14:hiddenLine>
            </a:ext>
          </a:extLst>
        </xdr:spPr>
      </xdr:sp>
      <xdr:sp macro="" textlink="">
        <xdr:nvSpPr>
          <xdr:cNvPr id="10" name="Abgerundetes Rechteck 12">
            <a:hlinkClick xmlns:r="http://schemas.openxmlformats.org/officeDocument/2006/relationships" r:id="rId5"/>
            <a:extLst>
              <a:ext uri="{FF2B5EF4-FFF2-40B4-BE49-F238E27FC236}">
                <a16:creationId xmlns:a16="http://schemas.microsoft.com/office/drawing/2014/main" id="{00000000-0008-0000-1800-00000A000000}"/>
              </a:ext>
            </a:extLst>
          </xdr:cNvPr>
          <xdr:cNvSpPr>
            <a:spLocks noChangeArrowheads="1"/>
          </xdr:cNvSpPr>
        </xdr:nvSpPr>
        <xdr:spPr bwMode="auto">
          <a:xfrm>
            <a:off x="6307645" y="144926"/>
            <a:ext cx="781691" cy="357851"/>
          </a:xfrm>
          <a:prstGeom prst="rect">
            <a:avLst/>
          </a:prstGeom>
          <a:solidFill>
            <a:srgbClr val="4F81BD"/>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Energie</a:t>
            </a:r>
          </a:p>
        </xdr:txBody>
      </xdr:sp>
      <xdr:sp macro="" textlink="">
        <xdr:nvSpPr>
          <xdr:cNvPr id="11" name="Abgerundetes Rechteck 10">
            <a:hlinkClick xmlns:r="http://schemas.openxmlformats.org/officeDocument/2006/relationships" r:id="rId6"/>
            <a:extLst>
              <a:ext uri="{FF2B5EF4-FFF2-40B4-BE49-F238E27FC236}">
                <a16:creationId xmlns:a16="http://schemas.microsoft.com/office/drawing/2014/main" id="{00000000-0008-0000-1800-00000B000000}"/>
              </a:ext>
            </a:extLst>
          </xdr:cNvPr>
          <xdr:cNvSpPr/>
        </xdr:nvSpPr>
        <xdr:spPr bwMode="auto">
          <a:xfrm>
            <a:off x="7161050" y="131422"/>
            <a:ext cx="817548" cy="38485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xdr:from>
      <xdr:col>5</xdr:col>
      <xdr:colOff>1203960</xdr:colOff>
      <xdr:row>3</xdr:row>
      <xdr:rowOff>76200</xdr:rowOff>
    </xdr:from>
    <xdr:to>
      <xdr:col>8</xdr:col>
      <xdr:colOff>510540</xdr:colOff>
      <xdr:row>5</xdr:row>
      <xdr:rowOff>137160</xdr:rowOff>
    </xdr:to>
    <xdr:grpSp>
      <xdr:nvGrpSpPr>
        <xdr:cNvPr id="1115175" name="Group 317">
          <a:extLst>
            <a:ext uri="{FF2B5EF4-FFF2-40B4-BE49-F238E27FC236}">
              <a16:creationId xmlns:a16="http://schemas.microsoft.com/office/drawing/2014/main" id="{00000000-0008-0000-1800-000027041100}"/>
            </a:ext>
          </a:extLst>
        </xdr:cNvPr>
        <xdr:cNvGrpSpPr>
          <a:grpSpLocks/>
        </xdr:cNvGrpSpPr>
      </xdr:nvGrpSpPr>
      <xdr:grpSpPr bwMode="auto">
        <a:xfrm>
          <a:off x="8187466" y="632012"/>
          <a:ext cx="2910392" cy="464372"/>
          <a:chOff x="832" y="74"/>
          <a:chExt cx="347" cy="51"/>
        </a:xfrm>
      </xdr:grpSpPr>
      <xdr:sp macro="" textlink="">
        <xdr:nvSpPr>
          <xdr:cNvPr id="19" name="Textfeld 7">
            <a:hlinkClick xmlns:r="http://schemas.openxmlformats.org/officeDocument/2006/relationships" r:id="rId5"/>
            <a:extLst>
              <a:ext uri="{FF2B5EF4-FFF2-40B4-BE49-F238E27FC236}">
                <a16:creationId xmlns:a16="http://schemas.microsoft.com/office/drawing/2014/main" id="{00000000-0008-0000-1800-000013000000}"/>
              </a:ext>
            </a:extLst>
          </xdr:cNvPr>
          <xdr:cNvSpPr txBox="1">
            <a:spLocks noChangeArrowheads="1"/>
          </xdr:cNvSpPr>
        </xdr:nvSpPr>
        <xdr:spPr bwMode="auto">
          <a:xfrm>
            <a:off x="859" y="76"/>
            <a:ext cx="136" cy="20"/>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Deckungsdiff. Energie</a:t>
            </a:r>
          </a:p>
        </xdr:txBody>
      </xdr:sp>
      <xdr:sp macro="" textlink="">
        <xdr:nvSpPr>
          <xdr:cNvPr id="20" name="Textfeld 8">
            <a:hlinkClick xmlns:r="http://schemas.openxmlformats.org/officeDocument/2006/relationships" r:id="rId7"/>
            <a:extLst>
              <a:ext uri="{FF2B5EF4-FFF2-40B4-BE49-F238E27FC236}">
                <a16:creationId xmlns:a16="http://schemas.microsoft.com/office/drawing/2014/main" id="{00000000-0008-0000-1800-000014000000}"/>
              </a:ext>
            </a:extLst>
          </xdr:cNvPr>
          <xdr:cNvSpPr txBox="1">
            <a:spLocks noChangeArrowheads="1"/>
          </xdr:cNvSpPr>
        </xdr:nvSpPr>
        <xdr:spPr bwMode="auto">
          <a:xfrm>
            <a:off x="890" y="98"/>
            <a:ext cx="111" cy="27"/>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Gestehungskosten</a:t>
            </a:r>
          </a:p>
        </xdr:txBody>
      </xdr:sp>
      <xdr:sp macro="" textlink="">
        <xdr:nvSpPr>
          <xdr:cNvPr id="21" name="Oval 1069">
            <a:extLst>
              <a:ext uri="{FF2B5EF4-FFF2-40B4-BE49-F238E27FC236}">
                <a16:creationId xmlns:a16="http://schemas.microsoft.com/office/drawing/2014/main" id="{00000000-0008-0000-1800-000015000000}"/>
              </a:ext>
            </a:extLst>
          </xdr:cNvPr>
          <xdr:cNvSpPr>
            <a:spLocks noChangeArrowheads="1"/>
          </xdr:cNvSpPr>
        </xdr:nvSpPr>
        <xdr:spPr bwMode="auto">
          <a:xfrm>
            <a:off x="832" y="74"/>
            <a:ext cx="21" cy="20"/>
          </a:xfrm>
          <a:prstGeom prst="ellipse">
            <a:avLst/>
          </a:prstGeom>
          <a:solidFill>
            <a:srgbClr val="C0C0C0"/>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22" name="Oval 1069">
            <a:extLst>
              <a:ext uri="{FF2B5EF4-FFF2-40B4-BE49-F238E27FC236}">
                <a16:creationId xmlns:a16="http://schemas.microsoft.com/office/drawing/2014/main" id="{00000000-0008-0000-1800-000016000000}"/>
              </a:ext>
            </a:extLst>
          </xdr:cNvPr>
          <xdr:cNvSpPr>
            <a:spLocks noChangeArrowheads="1"/>
          </xdr:cNvSpPr>
        </xdr:nvSpPr>
        <xdr:spPr bwMode="auto">
          <a:xfrm>
            <a:off x="859" y="96"/>
            <a:ext cx="23" cy="19"/>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 textlink="">
        <xdr:nvSpPr>
          <xdr:cNvPr id="23" name="Textfeld 8">
            <a:hlinkClick xmlns:r="http://schemas.openxmlformats.org/officeDocument/2006/relationships" r:id="rId8"/>
            <a:extLst>
              <a:ext uri="{FF2B5EF4-FFF2-40B4-BE49-F238E27FC236}">
                <a16:creationId xmlns:a16="http://schemas.microsoft.com/office/drawing/2014/main" id="{00000000-0008-0000-1800-000017000000}"/>
              </a:ext>
            </a:extLst>
          </xdr:cNvPr>
          <xdr:cNvSpPr txBox="1">
            <a:spLocks noChangeArrowheads="1"/>
          </xdr:cNvSpPr>
        </xdr:nvSpPr>
        <xdr:spPr bwMode="auto">
          <a:xfrm>
            <a:off x="1037" y="75"/>
            <a:ext cx="142" cy="21"/>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808080"/>
                </a:solidFill>
                <a:latin typeface="Arial Narrow"/>
                <a:ea typeface="+mn-ea"/>
                <a:cs typeface="+mn-cs"/>
              </a:rPr>
              <a:t>Erlöse Energie</a:t>
            </a:r>
            <a:endParaRPr lang="de-CH" sz="900" b="1" i="0" u="none" strike="noStrike" baseline="0">
              <a:solidFill>
                <a:srgbClr val="333399"/>
              </a:solidFill>
              <a:latin typeface="Arial"/>
              <a:cs typeface="Arial"/>
            </a:endParaRPr>
          </a:p>
        </xdr:txBody>
      </xdr:sp>
    </xdr:grpSp>
    <xdr:clientData/>
  </xdr:twoCellAnchor>
  <xdr:twoCellAnchor>
    <xdr:from>
      <xdr:col>7</xdr:col>
      <xdr:colOff>688567</xdr:colOff>
      <xdr:row>4</xdr:row>
      <xdr:rowOff>78105</xdr:rowOff>
    </xdr:from>
    <xdr:to>
      <xdr:col>8</xdr:col>
      <xdr:colOff>673103</xdr:colOff>
      <xdr:row>5</xdr:row>
      <xdr:rowOff>87630</xdr:rowOff>
    </xdr:to>
    <xdr:sp macro="" textlink="">
      <xdr:nvSpPr>
        <xdr:cNvPr id="28" name="Textfeld 8">
          <a:hlinkClick xmlns:r="http://schemas.openxmlformats.org/officeDocument/2006/relationships" r:id="rId9"/>
          <a:extLst>
            <a:ext uri="{FF2B5EF4-FFF2-40B4-BE49-F238E27FC236}">
              <a16:creationId xmlns:a16="http://schemas.microsoft.com/office/drawing/2014/main" id="{00000000-0008-0000-1800-00001C000000}"/>
            </a:ext>
          </a:extLst>
        </xdr:cNvPr>
        <xdr:cNvSpPr txBox="1">
          <a:spLocks noChangeArrowheads="1"/>
        </xdr:cNvSpPr>
      </xdr:nvSpPr>
      <xdr:spPr bwMode="auto">
        <a:xfrm>
          <a:off x="10257382" y="876300"/>
          <a:ext cx="1173249" cy="200025"/>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Grosswasserkraft</a:t>
          </a:r>
        </a:p>
      </xdr:txBody>
    </xdr:sp>
    <xdr:clientData/>
  </xdr:twoCellAnchor>
  <xdr:twoCellAnchor>
    <xdr:from>
      <xdr:col>7</xdr:col>
      <xdr:colOff>424815</xdr:colOff>
      <xdr:row>4</xdr:row>
      <xdr:rowOff>59055</xdr:rowOff>
    </xdr:from>
    <xdr:to>
      <xdr:col>7</xdr:col>
      <xdr:colOff>622449</xdr:colOff>
      <xdr:row>5</xdr:row>
      <xdr:rowOff>87630</xdr:rowOff>
    </xdr:to>
    <xdr:sp macro="" textlink="">
      <xdr:nvSpPr>
        <xdr:cNvPr id="29" name="Oval 1069">
          <a:extLst>
            <a:ext uri="{FF2B5EF4-FFF2-40B4-BE49-F238E27FC236}">
              <a16:creationId xmlns:a16="http://schemas.microsoft.com/office/drawing/2014/main" id="{00000000-0008-0000-1800-00001D000000}"/>
            </a:ext>
          </a:extLst>
        </xdr:cNvPr>
        <xdr:cNvSpPr>
          <a:spLocks noChangeArrowheads="1"/>
        </xdr:cNvSpPr>
      </xdr:nvSpPr>
      <xdr:spPr bwMode="auto">
        <a:xfrm>
          <a:off x="10001250" y="857250"/>
          <a:ext cx="190033" cy="219075"/>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clientData/>
  </xdr:twoCellAnchor>
  <xdr:twoCellAnchor>
    <xdr:from>
      <xdr:col>7</xdr:col>
      <xdr:colOff>255270</xdr:colOff>
      <xdr:row>3</xdr:row>
      <xdr:rowOff>87630</xdr:rowOff>
    </xdr:from>
    <xdr:to>
      <xdr:col>7</xdr:col>
      <xdr:colOff>452904</xdr:colOff>
      <xdr:row>4</xdr:row>
      <xdr:rowOff>47846</xdr:rowOff>
    </xdr:to>
    <xdr:sp macro="" textlink="">
      <xdr:nvSpPr>
        <xdr:cNvPr id="33" name="Oval 1069">
          <a:extLst>
            <a:ext uri="{FF2B5EF4-FFF2-40B4-BE49-F238E27FC236}">
              <a16:creationId xmlns:a16="http://schemas.microsoft.com/office/drawing/2014/main" id="{00000000-0008-0000-1800-000021000000}"/>
            </a:ext>
          </a:extLst>
        </xdr:cNvPr>
        <xdr:cNvSpPr>
          <a:spLocks noChangeArrowheads="1"/>
        </xdr:cNvSpPr>
      </xdr:nvSpPr>
      <xdr:spPr bwMode="auto">
        <a:xfrm>
          <a:off x="9839325" y="657225"/>
          <a:ext cx="190033" cy="180975"/>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clientData/>
  </xdr:twoCellAnchor>
  <mc:AlternateContent xmlns:mc="http://schemas.openxmlformats.org/markup-compatibility/2006">
    <mc:Choice xmlns:a14="http://schemas.microsoft.com/office/drawing/2010/main" Requires="a14">
      <xdr:twoCellAnchor editAs="oneCell">
        <xdr:from>
          <xdr:col>8</xdr:col>
          <xdr:colOff>66675</xdr:colOff>
          <xdr:row>8</xdr:row>
          <xdr:rowOff>0</xdr:rowOff>
        </xdr:from>
        <xdr:to>
          <xdr:col>8</xdr:col>
          <xdr:colOff>1057275</xdr:colOff>
          <xdr:row>9</xdr:row>
          <xdr:rowOff>0</xdr:rowOff>
        </xdr:to>
        <xdr:sp macro="" textlink="">
          <xdr:nvSpPr>
            <xdr:cNvPr id="448691" name="Dropdown2203" hidden="1">
              <a:extLst>
                <a:ext uri="{63B3BB69-23CF-44E3-9099-C40C66FF867C}">
                  <a14:compatExt spid="_x0000_s448691"/>
                </a:ext>
                <a:ext uri="{FF2B5EF4-FFF2-40B4-BE49-F238E27FC236}">
                  <a16:creationId xmlns:a16="http://schemas.microsoft.com/office/drawing/2014/main" id="{00000000-0008-0000-1800-0000B3D806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50</xdr:row>
          <xdr:rowOff>0</xdr:rowOff>
        </xdr:from>
        <xdr:to>
          <xdr:col>4</xdr:col>
          <xdr:colOff>1057275</xdr:colOff>
          <xdr:row>51</xdr:row>
          <xdr:rowOff>0</xdr:rowOff>
        </xdr:to>
        <xdr:sp macro="" textlink="">
          <xdr:nvSpPr>
            <xdr:cNvPr id="449306" name="Dropdown2205" hidden="1">
              <a:extLst>
                <a:ext uri="{63B3BB69-23CF-44E3-9099-C40C66FF867C}">
                  <a14:compatExt spid="_x0000_s449306"/>
                </a:ext>
                <a:ext uri="{FF2B5EF4-FFF2-40B4-BE49-F238E27FC236}">
                  <a16:creationId xmlns:a16="http://schemas.microsoft.com/office/drawing/2014/main" id="{00000000-0008-0000-1800-00001ADB06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47</xdr:row>
          <xdr:rowOff>38100</xdr:rowOff>
        </xdr:from>
        <xdr:to>
          <xdr:col>4</xdr:col>
          <xdr:colOff>1057275</xdr:colOff>
          <xdr:row>47</xdr:row>
          <xdr:rowOff>219075</xdr:rowOff>
        </xdr:to>
        <xdr:sp macro="" textlink="">
          <xdr:nvSpPr>
            <xdr:cNvPr id="449307" name="Dropdown2204" hidden="1">
              <a:extLst>
                <a:ext uri="{63B3BB69-23CF-44E3-9099-C40C66FF867C}">
                  <a14:compatExt spid="_x0000_s449307"/>
                </a:ext>
                <a:ext uri="{FF2B5EF4-FFF2-40B4-BE49-F238E27FC236}">
                  <a16:creationId xmlns:a16="http://schemas.microsoft.com/office/drawing/2014/main" id="{00000000-0008-0000-1800-00001BDB06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76200</xdr:colOff>
      <xdr:row>0</xdr:row>
      <xdr:rowOff>53340</xdr:rowOff>
    </xdr:from>
    <xdr:to>
      <xdr:col>0</xdr:col>
      <xdr:colOff>381000</xdr:colOff>
      <xdr:row>2</xdr:row>
      <xdr:rowOff>38100</xdr:rowOff>
    </xdr:to>
    <xdr:pic>
      <xdr:nvPicPr>
        <xdr:cNvPr id="1115179" name="Picture 13560" descr="ElCom_d_hoch">
          <a:extLst>
            <a:ext uri="{FF2B5EF4-FFF2-40B4-BE49-F238E27FC236}">
              <a16:creationId xmlns:a16="http://schemas.microsoft.com/office/drawing/2014/main" id="{00000000-0008-0000-1800-00002B0411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r="88593" b="50618"/>
        <a:stretch>
          <a:fillRect/>
        </a:stretch>
      </xdr:blipFill>
      <xdr:spPr bwMode="auto">
        <a:xfrm>
          <a:off x="76200" y="5334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463777</xdr:colOff>
      <xdr:row>3</xdr:row>
      <xdr:rowOff>73819</xdr:rowOff>
    </xdr:from>
    <xdr:to>
      <xdr:col>9</xdr:col>
      <xdr:colOff>531495</xdr:colOff>
      <xdr:row>4</xdr:row>
      <xdr:rowOff>97936</xdr:rowOff>
    </xdr:to>
    <xdr:sp macro="" textlink="">
      <xdr:nvSpPr>
        <xdr:cNvPr id="42" name="Textfeld 8">
          <a:hlinkClick xmlns:r="http://schemas.openxmlformats.org/officeDocument/2006/relationships" r:id="rId11"/>
          <a:extLst>
            <a:ext uri="{FF2B5EF4-FFF2-40B4-BE49-F238E27FC236}">
              <a16:creationId xmlns:a16="http://schemas.microsoft.com/office/drawing/2014/main" id="{00000000-0008-0000-1800-00002A000000}"/>
            </a:ext>
          </a:extLst>
        </xdr:cNvPr>
        <xdr:cNvSpPr txBox="1">
          <a:spLocks noChangeArrowheads="1"/>
        </xdr:cNvSpPr>
      </xdr:nvSpPr>
      <xdr:spPr bwMode="auto">
        <a:xfrm>
          <a:off x="10790782" y="633413"/>
          <a:ext cx="1246437" cy="257969"/>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Art. 6 Abs. 5</a:t>
          </a:r>
          <a:r>
            <a:rPr lang="de-CH" sz="900" b="1" i="0" u="none" strike="noStrike" baseline="30000">
              <a:solidFill>
                <a:srgbClr val="808080"/>
              </a:solidFill>
              <a:latin typeface="Arial Narrow"/>
            </a:rPr>
            <a:t>bis</a:t>
          </a:r>
          <a:r>
            <a:rPr lang="de-CH" sz="900" b="1" i="0" u="none" strike="noStrike" baseline="0">
              <a:solidFill>
                <a:srgbClr val="808080"/>
              </a:solidFill>
              <a:latin typeface="Arial Narrow"/>
            </a:rPr>
            <a:t> StromVG</a:t>
          </a:r>
        </a:p>
      </xdr:txBody>
    </xdr:sp>
    <xdr:clientData/>
  </xdr:twoCellAnchor>
  <xdr:twoCellAnchor>
    <xdr:from>
      <xdr:col>8</xdr:col>
      <xdr:colOff>200025</xdr:colOff>
      <xdr:row>3</xdr:row>
      <xdr:rowOff>59055</xdr:rowOff>
    </xdr:from>
    <xdr:to>
      <xdr:col>8</xdr:col>
      <xdr:colOff>397659</xdr:colOff>
      <xdr:row>4</xdr:row>
      <xdr:rowOff>14605</xdr:rowOff>
    </xdr:to>
    <xdr:sp macro="" textlink="">
      <xdr:nvSpPr>
        <xdr:cNvPr id="43" name="Oval 1069">
          <a:hlinkClick xmlns:r="http://schemas.openxmlformats.org/officeDocument/2006/relationships" r:id="rId11"/>
          <a:extLst>
            <a:ext uri="{FF2B5EF4-FFF2-40B4-BE49-F238E27FC236}">
              <a16:creationId xmlns:a16="http://schemas.microsoft.com/office/drawing/2014/main" id="{00000000-0008-0000-1800-00002B000000}"/>
            </a:ext>
          </a:extLst>
        </xdr:cNvPr>
        <xdr:cNvSpPr>
          <a:spLocks noChangeArrowheads="1"/>
        </xdr:cNvSpPr>
      </xdr:nvSpPr>
      <xdr:spPr bwMode="auto">
        <a:xfrm>
          <a:off x="10544175" y="628650"/>
          <a:ext cx="190033" cy="184150"/>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68580</xdr:colOff>
      <xdr:row>11</xdr:row>
      <xdr:rowOff>0</xdr:rowOff>
    </xdr:from>
    <xdr:to>
      <xdr:col>7</xdr:col>
      <xdr:colOff>685800</xdr:colOff>
      <xdr:row>30</xdr:row>
      <xdr:rowOff>0</xdr:rowOff>
    </xdr:to>
    <xdr:grpSp>
      <xdr:nvGrpSpPr>
        <xdr:cNvPr id="1109257" name="Group 1057">
          <a:extLst>
            <a:ext uri="{FF2B5EF4-FFF2-40B4-BE49-F238E27FC236}">
              <a16:creationId xmlns:a16="http://schemas.microsoft.com/office/drawing/2014/main" id="{00000000-0008-0000-1900-000009ED1000}"/>
            </a:ext>
          </a:extLst>
        </xdr:cNvPr>
        <xdr:cNvGrpSpPr>
          <a:grpSpLocks/>
        </xdr:cNvGrpSpPr>
      </xdr:nvGrpSpPr>
      <xdr:grpSpPr bwMode="auto">
        <a:xfrm>
          <a:off x="68580" y="2011680"/>
          <a:ext cx="14432280" cy="3703320"/>
          <a:chOff x="-3517" y="-312"/>
          <a:chExt cx="21560" cy="321"/>
        </a:xfrm>
      </xdr:grpSpPr>
      <xdr:sp macro="" textlink="">
        <xdr:nvSpPr>
          <xdr:cNvPr id="1109291" name="Line 1058">
            <a:extLst>
              <a:ext uri="{FF2B5EF4-FFF2-40B4-BE49-F238E27FC236}">
                <a16:creationId xmlns:a16="http://schemas.microsoft.com/office/drawing/2014/main" id="{00000000-0008-0000-1900-00002BED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9292" name="Line 1059">
            <a:extLst>
              <a:ext uri="{FF2B5EF4-FFF2-40B4-BE49-F238E27FC236}">
                <a16:creationId xmlns:a16="http://schemas.microsoft.com/office/drawing/2014/main" id="{00000000-0008-0000-1900-00002CED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9293" name="Line 1060">
            <a:extLst>
              <a:ext uri="{FF2B5EF4-FFF2-40B4-BE49-F238E27FC236}">
                <a16:creationId xmlns:a16="http://schemas.microsoft.com/office/drawing/2014/main" id="{00000000-0008-0000-1900-00002DED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9294" name="Line 1061">
            <a:extLst>
              <a:ext uri="{FF2B5EF4-FFF2-40B4-BE49-F238E27FC236}">
                <a16:creationId xmlns:a16="http://schemas.microsoft.com/office/drawing/2014/main" id="{00000000-0008-0000-1900-00002EED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0</xdr:col>
      <xdr:colOff>38100</xdr:colOff>
      <xdr:row>0</xdr:row>
      <xdr:rowOff>60960</xdr:rowOff>
    </xdr:from>
    <xdr:to>
      <xdr:col>0</xdr:col>
      <xdr:colOff>342900</xdr:colOff>
      <xdr:row>2</xdr:row>
      <xdr:rowOff>38100</xdr:rowOff>
    </xdr:to>
    <xdr:pic>
      <xdr:nvPicPr>
        <xdr:cNvPr id="1109258" name="Picture 13560" descr="ElCom_d_hoch">
          <a:extLst>
            <a:ext uri="{FF2B5EF4-FFF2-40B4-BE49-F238E27FC236}">
              <a16:creationId xmlns:a16="http://schemas.microsoft.com/office/drawing/2014/main" id="{00000000-0008-0000-1900-00000AED1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88593" b="50618"/>
        <a:stretch>
          <a:fillRect/>
        </a:stretch>
      </xdr:blipFill>
      <xdr:spPr bwMode="auto">
        <a:xfrm>
          <a:off x="38100" y="60960"/>
          <a:ext cx="3048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68580</xdr:colOff>
      <xdr:row>30</xdr:row>
      <xdr:rowOff>0</xdr:rowOff>
    </xdr:from>
    <xdr:to>
      <xdr:col>7</xdr:col>
      <xdr:colOff>693420</xdr:colOff>
      <xdr:row>53</xdr:row>
      <xdr:rowOff>0</xdr:rowOff>
    </xdr:to>
    <xdr:grpSp>
      <xdr:nvGrpSpPr>
        <xdr:cNvPr id="1109259" name="Group 1057">
          <a:extLst>
            <a:ext uri="{FF2B5EF4-FFF2-40B4-BE49-F238E27FC236}">
              <a16:creationId xmlns:a16="http://schemas.microsoft.com/office/drawing/2014/main" id="{00000000-0008-0000-1900-00000BED1000}"/>
            </a:ext>
          </a:extLst>
        </xdr:cNvPr>
        <xdr:cNvGrpSpPr>
          <a:grpSpLocks/>
        </xdr:cNvGrpSpPr>
      </xdr:nvGrpSpPr>
      <xdr:grpSpPr bwMode="auto">
        <a:xfrm>
          <a:off x="68580" y="5715000"/>
          <a:ext cx="14439900" cy="5303520"/>
          <a:chOff x="-3517" y="-312"/>
          <a:chExt cx="21560" cy="321"/>
        </a:xfrm>
      </xdr:grpSpPr>
      <xdr:sp macro="" textlink="">
        <xdr:nvSpPr>
          <xdr:cNvPr id="1109287" name="Line 1058">
            <a:extLst>
              <a:ext uri="{FF2B5EF4-FFF2-40B4-BE49-F238E27FC236}">
                <a16:creationId xmlns:a16="http://schemas.microsoft.com/office/drawing/2014/main" id="{00000000-0008-0000-1900-000027ED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9288" name="Line 1059">
            <a:extLst>
              <a:ext uri="{FF2B5EF4-FFF2-40B4-BE49-F238E27FC236}">
                <a16:creationId xmlns:a16="http://schemas.microsoft.com/office/drawing/2014/main" id="{00000000-0008-0000-1900-000028ED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9289" name="Line 1060">
            <a:extLst>
              <a:ext uri="{FF2B5EF4-FFF2-40B4-BE49-F238E27FC236}">
                <a16:creationId xmlns:a16="http://schemas.microsoft.com/office/drawing/2014/main" id="{00000000-0008-0000-1900-000029ED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9290" name="Line 1061">
            <a:extLst>
              <a:ext uri="{FF2B5EF4-FFF2-40B4-BE49-F238E27FC236}">
                <a16:creationId xmlns:a16="http://schemas.microsoft.com/office/drawing/2014/main" id="{00000000-0008-0000-1900-00002AED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1104900</xdr:colOff>
          <xdr:row>10</xdr:row>
          <xdr:rowOff>28575</xdr:rowOff>
        </xdr:to>
        <xdr:sp macro="" textlink="">
          <xdr:nvSpPr>
            <xdr:cNvPr id="800776" name="Dropdown2230" hidden="1">
              <a:extLst>
                <a:ext uri="{63B3BB69-23CF-44E3-9099-C40C66FF867C}">
                  <a14:compatExt spid="_x0000_s800776"/>
                </a:ext>
                <a:ext uri="{FF2B5EF4-FFF2-40B4-BE49-F238E27FC236}">
                  <a16:creationId xmlns:a16="http://schemas.microsoft.com/office/drawing/2014/main" id="{00000000-0008-0000-1900-000008380C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xdr:from>
      <xdr:col>3</xdr:col>
      <xdr:colOff>1242060</xdr:colOff>
      <xdr:row>4</xdr:row>
      <xdr:rowOff>0</xdr:rowOff>
    </xdr:from>
    <xdr:to>
      <xdr:col>5</xdr:col>
      <xdr:colOff>1089660</xdr:colOff>
      <xdr:row>5</xdr:row>
      <xdr:rowOff>167640</xdr:rowOff>
    </xdr:to>
    <xdr:grpSp>
      <xdr:nvGrpSpPr>
        <xdr:cNvPr id="1109260" name="Group 108">
          <a:extLst>
            <a:ext uri="{FF2B5EF4-FFF2-40B4-BE49-F238E27FC236}">
              <a16:creationId xmlns:a16="http://schemas.microsoft.com/office/drawing/2014/main" id="{00000000-0008-0000-1900-00000CED1000}"/>
            </a:ext>
          </a:extLst>
        </xdr:cNvPr>
        <xdr:cNvGrpSpPr>
          <a:grpSpLocks/>
        </xdr:cNvGrpSpPr>
      </xdr:nvGrpSpPr>
      <xdr:grpSpPr bwMode="auto">
        <a:xfrm>
          <a:off x="6949440" y="701040"/>
          <a:ext cx="2667000" cy="419100"/>
          <a:chOff x="842" y="73"/>
          <a:chExt cx="356" cy="43"/>
        </a:xfrm>
      </xdr:grpSpPr>
      <xdr:sp macro="[0]!goto_DD_Energie" textlink="">
        <xdr:nvSpPr>
          <xdr:cNvPr id="36" name="Textfeld 7">
            <a:extLst>
              <a:ext uri="{FF2B5EF4-FFF2-40B4-BE49-F238E27FC236}">
                <a16:creationId xmlns:a16="http://schemas.microsoft.com/office/drawing/2014/main" id="{00000000-0008-0000-1900-000024000000}"/>
              </a:ext>
            </a:extLst>
          </xdr:cNvPr>
          <xdr:cNvSpPr txBox="1">
            <a:spLocks noChangeArrowheads="1"/>
          </xdr:cNvSpPr>
        </xdr:nvSpPr>
        <xdr:spPr bwMode="auto">
          <a:xfrm>
            <a:off x="871" y="76"/>
            <a:ext cx="165" cy="16"/>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808080"/>
                </a:solidFill>
                <a:latin typeface="Arial Narrow"/>
                <a:ea typeface="+mn-ea"/>
                <a:cs typeface="+mn-cs"/>
              </a:rPr>
              <a:t>Deckungsdiff. Energie</a:t>
            </a:r>
          </a:p>
        </xdr:txBody>
      </xdr:sp>
      <xdr:sp macro="[0]!goto_Gestehungskosten" textlink="">
        <xdr:nvSpPr>
          <xdr:cNvPr id="37" name="Textfeld 8">
            <a:extLst>
              <a:ext uri="{FF2B5EF4-FFF2-40B4-BE49-F238E27FC236}">
                <a16:creationId xmlns:a16="http://schemas.microsoft.com/office/drawing/2014/main" id="{00000000-0008-0000-1900-000025000000}"/>
              </a:ext>
            </a:extLst>
          </xdr:cNvPr>
          <xdr:cNvSpPr txBox="1">
            <a:spLocks noChangeArrowheads="1"/>
          </xdr:cNvSpPr>
        </xdr:nvSpPr>
        <xdr:spPr bwMode="auto">
          <a:xfrm>
            <a:off x="903" y="97"/>
            <a:ext cx="143" cy="19"/>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Gestehungskosten</a:t>
            </a:r>
          </a:p>
        </xdr:txBody>
      </xdr:sp>
      <xdr:sp macro="" textlink="">
        <xdr:nvSpPr>
          <xdr:cNvPr id="38" name="Oval 1069">
            <a:extLst>
              <a:ext uri="{FF2B5EF4-FFF2-40B4-BE49-F238E27FC236}">
                <a16:creationId xmlns:a16="http://schemas.microsoft.com/office/drawing/2014/main" id="{00000000-0008-0000-1900-000026000000}"/>
              </a:ext>
            </a:extLst>
          </xdr:cNvPr>
          <xdr:cNvSpPr>
            <a:spLocks noChangeArrowheads="1"/>
          </xdr:cNvSpPr>
        </xdr:nvSpPr>
        <xdr:spPr bwMode="auto">
          <a:xfrm>
            <a:off x="842" y="75"/>
            <a:ext cx="23" cy="20"/>
          </a:xfrm>
          <a:prstGeom prst="ellipse">
            <a:avLst/>
          </a:prstGeom>
          <a:solidFill>
            <a:schemeClr val="bg1">
              <a:lumMod val="75000"/>
            </a:schemeClr>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39" name="Oval 1069">
            <a:extLst>
              <a:ext uri="{FF2B5EF4-FFF2-40B4-BE49-F238E27FC236}">
                <a16:creationId xmlns:a16="http://schemas.microsoft.com/office/drawing/2014/main" id="{00000000-0008-0000-1900-000027000000}"/>
              </a:ext>
            </a:extLst>
          </xdr:cNvPr>
          <xdr:cNvSpPr>
            <a:spLocks noChangeArrowheads="1"/>
          </xdr:cNvSpPr>
        </xdr:nvSpPr>
        <xdr:spPr bwMode="auto">
          <a:xfrm>
            <a:off x="871" y="96"/>
            <a:ext cx="23" cy="20"/>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Erlöse_Energie" textlink="">
        <xdr:nvSpPr>
          <xdr:cNvPr id="40" name="Textfeld 8">
            <a:extLst>
              <a:ext uri="{FF2B5EF4-FFF2-40B4-BE49-F238E27FC236}">
                <a16:creationId xmlns:a16="http://schemas.microsoft.com/office/drawing/2014/main" id="{00000000-0008-0000-1900-000028000000}"/>
              </a:ext>
            </a:extLst>
          </xdr:cNvPr>
          <xdr:cNvSpPr txBox="1">
            <a:spLocks noChangeArrowheads="1"/>
          </xdr:cNvSpPr>
        </xdr:nvSpPr>
        <xdr:spPr bwMode="auto">
          <a:xfrm>
            <a:off x="1051" y="75"/>
            <a:ext cx="147" cy="22"/>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Erlöse Energie</a:t>
            </a:r>
          </a:p>
        </xdr:txBody>
      </xdr:sp>
      <xdr:sp macro="" textlink="">
        <xdr:nvSpPr>
          <xdr:cNvPr id="41" name="Oval 1069">
            <a:extLst>
              <a:ext uri="{FF2B5EF4-FFF2-40B4-BE49-F238E27FC236}">
                <a16:creationId xmlns:a16="http://schemas.microsoft.com/office/drawing/2014/main" id="{00000000-0008-0000-1900-000029000000}"/>
              </a:ext>
            </a:extLst>
          </xdr:cNvPr>
          <xdr:cNvSpPr>
            <a:spLocks noChangeArrowheads="1"/>
          </xdr:cNvSpPr>
        </xdr:nvSpPr>
        <xdr:spPr bwMode="auto">
          <a:xfrm>
            <a:off x="1019" y="73"/>
            <a:ext cx="25" cy="19"/>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grpSp>
    <xdr:clientData/>
  </xdr:twoCellAnchor>
  <xdr:twoCellAnchor>
    <xdr:from>
      <xdr:col>5</xdr:col>
      <xdr:colOff>31764</xdr:colOff>
      <xdr:row>4</xdr:row>
      <xdr:rowOff>222246</xdr:rowOff>
    </xdr:from>
    <xdr:to>
      <xdr:col>5</xdr:col>
      <xdr:colOff>958772</xdr:colOff>
      <xdr:row>6</xdr:row>
      <xdr:rowOff>34921</xdr:rowOff>
    </xdr:to>
    <xdr:sp macro="" textlink="">
      <xdr:nvSpPr>
        <xdr:cNvPr id="42" name="Textfeld 8">
          <a:hlinkClick xmlns:r="http://schemas.openxmlformats.org/officeDocument/2006/relationships" r:id="rId2"/>
          <a:extLst>
            <a:ext uri="{FF2B5EF4-FFF2-40B4-BE49-F238E27FC236}">
              <a16:creationId xmlns:a16="http://schemas.microsoft.com/office/drawing/2014/main" id="{00000000-0008-0000-1900-00002A000000}"/>
            </a:ext>
          </a:extLst>
        </xdr:cNvPr>
        <xdr:cNvSpPr txBox="1">
          <a:spLocks noChangeArrowheads="1"/>
        </xdr:cNvSpPr>
      </xdr:nvSpPr>
      <xdr:spPr bwMode="auto">
        <a:xfrm>
          <a:off x="8350264" y="920746"/>
          <a:ext cx="904213" cy="25717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Grosswasserkraft</a:t>
          </a:r>
        </a:p>
      </xdr:txBody>
    </xdr:sp>
    <xdr:clientData/>
  </xdr:twoCellAnchor>
  <xdr:twoCellAnchor>
    <xdr:from>
      <xdr:col>4</xdr:col>
      <xdr:colOff>1252856</xdr:colOff>
      <xdr:row>4</xdr:row>
      <xdr:rowOff>222246</xdr:rowOff>
    </xdr:from>
    <xdr:to>
      <xdr:col>5</xdr:col>
      <xdr:colOff>987</xdr:colOff>
      <xdr:row>5</xdr:row>
      <xdr:rowOff>143312</xdr:rowOff>
    </xdr:to>
    <xdr:sp macro="" textlink="">
      <xdr:nvSpPr>
        <xdr:cNvPr id="43" name="Oval 1069">
          <a:extLst>
            <a:ext uri="{FF2B5EF4-FFF2-40B4-BE49-F238E27FC236}">
              <a16:creationId xmlns:a16="http://schemas.microsoft.com/office/drawing/2014/main" id="{00000000-0008-0000-1900-00002B000000}"/>
            </a:ext>
          </a:extLst>
        </xdr:cNvPr>
        <xdr:cNvSpPr>
          <a:spLocks noChangeArrowheads="1"/>
        </xdr:cNvSpPr>
      </xdr:nvSpPr>
      <xdr:spPr bwMode="auto">
        <a:xfrm>
          <a:off x="8159751" y="920746"/>
          <a:ext cx="159338" cy="182567"/>
        </a:xfrm>
        <a:prstGeom prst="ellipse">
          <a:avLst/>
        </a:prstGeom>
        <a:solidFill>
          <a:srgbClr val="C0C0C0"/>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clientData/>
  </xdr:twoCellAnchor>
  <xdr:twoCellAnchor>
    <xdr:from>
      <xdr:col>5</xdr:col>
      <xdr:colOff>1124812</xdr:colOff>
      <xdr:row>4</xdr:row>
      <xdr:rowOff>19050</xdr:rowOff>
    </xdr:from>
    <xdr:to>
      <xdr:col>5</xdr:col>
      <xdr:colOff>3741386</xdr:colOff>
      <xdr:row>5</xdr:row>
      <xdr:rowOff>14509</xdr:rowOff>
    </xdr:to>
    <xdr:sp macro="" textlink="">
      <xdr:nvSpPr>
        <xdr:cNvPr id="47" name="Textfeld 8">
          <a:hlinkClick xmlns:r="http://schemas.openxmlformats.org/officeDocument/2006/relationships" r:id="rId3"/>
          <a:extLst>
            <a:ext uri="{FF2B5EF4-FFF2-40B4-BE49-F238E27FC236}">
              <a16:creationId xmlns:a16="http://schemas.microsoft.com/office/drawing/2014/main" id="{00000000-0008-0000-1900-00002F000000}"/>
            </a:ext>
          </a:extLst>
        </xdr:cNvPr>
        <xdr:cNvSpPr txBox="1">
          <a:spLocks noChangeArrowheads="1"/>
        </xdr:cNvSpPr>
      </xdr:nvSpPr>
      <xdr:spPr bwMode="auto">
        <a:xfrm>
          <a:off x="9743032" y="723900"/>
          <a:ext cx="1648868" cy="260350"/>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chemeClr val="accent1">
                  <a:lumMod val="75000"/>
                </a:schemeClr>
              </a:solidFill>
              <a:latin typeface="Arial" panose="020B0604020202020204" pitchFamily="34" charset="0"/>
              <a:cs typeface="Arial" panose="020B0604020202020204" pitchFamily="34" charset="0"/>
            </a:rPr>
            <a:t>Art. 6 Abs. 5</a:t>
          </a:r>
          <a:r>
            <a:rPr lang="de-CH" sz="900" b="1" i="0" u="none" strike="noStrike" baseline="30000">
              <a:solidFill>
                <a:schemeClr val="accent1">
                  <a:lumMod val="75000"/>
                </a:schemeClr>
              </a:solidFill>
              <a:latin typeface="Arial" panose="020B0604020202020204" pitchFamily="34" charset="0"/>
              <a:cs typeface="Arial" panose="020B0604020202020204" pitchFamily="34" charset="0"/>
            </a:rPr>
            <a:t>bis</a:t>
          </a:r>
          <a:r>
            <a:rPr lang="de-CH" sz="900" b="1" i="0" u="none" strike="noStrike" baseline="0">
              <a:solidFill>
                <a:schemeClr val="accent1">
                  <a:lumMod val="75000"/>
                </a:schemeClr>
              </a:solidFill>
              <a:latin typeface="Arial" panose="020B0604020202020204" pitchFamily="34" charset="0"/>
              <a:cs typeface="Arial" panose="020B0604020202020204" pitchFamily="34" charset="0"/>
            </a:rPr>
            <a:t> StromVG</a:t>
          </a:r>
        </a:p>
      </xdr:txBody>
    </xdr:sp>
    <xdr:clientData/>
  </xdr:twoCellAnchor>
  <xdr:twoCellAnchor>
    <xdr:from>
      <xdr:col>5</xdr:col>
      <xdr:colOff>861060</xdr:colOff>
      <xdr:row>4</xdr:row>
      <xdr:rowOff>19050</xdr:rowOff>
    </xdr:from>
    <xdr:to>
      <xdr:col>5</xdr:col>
      <xdr:colOff>1058694</xdr:colOff>
      <xdr:row>4</xdr:row>
      <xdr:rowOff>211207</xdr:rowOff>
    </xdr:to>
    <xdr:sp macro="" textlink="">
      <xdr:nvSpPr>
        <xdr:cNvPr id="48" name="Oval 1069">
          <a:hlinkClick xmlns:r="http://schemas.openxmlformats.org/officeDocument/2006/relationships" r:id="rId3"/>
          <a:extLst>
            <a:ext uri="{FF2B5EF4-FFF2-40B4-BE49-F238E27FC236}">
              <a16:creationId xmlns:a16="http://schemas.microsoft.com/office/drawing/2014/main" id="{00000000-0008-0000-1900-000030000000}"/>
            </a:ext>
          </a:extLst>
        </xdr:cNvPr>
        <xdr:cNvSpPr>
          <a:spLocks noChangeArrowheads="1"/>
        </xdr:cNvSpPr>
      </xdr:nvSpPr>
      <xdr:spPr bwMode="auto">
        <a:xfrm>
          <a:off x="9486900" y="723900"/>
          <a:ext cx="190033" cy="184150"/>
        </a:xfrm>
        <a:prstGeom prst="ellipse">
          <a:avLst/>
        </a:prstGeom>
        <a:solidFill>
          <a:schemeClr val="accent1">
            <a:lumMod val="75000"/>
          </a:schemeClr>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clientData/>
  </xdr:twoCellAnchor>
  <xdr:twoCellAnchor editAs="absolute">
    <xdr:from>
      <xdr:col>1</xdr:col>
      <xdr:colOff>3352800</xdr:colOff>
      <xdr:row>0</xdr:row>
      <xdr:rowOff>0</xdr:rowOff>
    </xdr:from>
    <xdr:to>
      <xdr:col>5</xdr:col>
      <xdr:colOff>1120140</xdr:colOff>
      <xdr:row>3</xdr:row>
      <xdr:rowOff>175260</xdr:rowOff>
    </xdr:to>
    <xdr:grpSp>
      <xdr:nvGrpSpPr>
        <xdr:cNvPr id="1109265" name="Gruppieren 65">
          <a:extLst>
            <a:ext uri="{FF2B5EF4-FFF2-40B4-BE49-F238E27FC236}">
              <a16:creationId xmlns:a16="http://schemas.microsoft.com/office/drawing/2014/main" id="{00000000-0008-0000-1900-000011ED1000}"/>
            </a:ext>
          </a:extLst>
        </xdr:cNvPr>
        <xdr:cNvGrpSpPr>
          <a:grpSpLocks/>
        </xdr:cNvGrpSpPr>
      </xdr:nvGrpSpPr>
      <xdr:grpSpPr bwMode="auto">
        <a:xfrm>
          <a:off x="3779520" y="0"/>
          <a:ext cx="5867400" cy="609600"/>
          <a:chOff x="2686051" y="57151"/>
          <a:chExt cx="5543549" cy="533400"/>
        </a:xfrm>
      </xdr:grpSpPr>
      <xdr:sp macro="" textlink="">
        <xdr:nvSpPr>
          <xdr:cNvPr id="51" name="Richtungspfeil 8">
            <a:extLst>
              <a:ext uri="{FF2B5EF4-FFF2-40B4-BE49-F238E27FC236}">
                <a16:creationId xmlns:a16="http://schemas.microsoft.com/office/drawing/2014/main" id="{00000000-0008-0000-1900-000033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9267" name="Gruppieren 64">
            <a:extLst>
              <a:ext uri="{FF2B5EF4-FFF2-40B4-BE49-F238E27FC236}">
                <a16:creationId xmlns:a16="http://schemas.microsoft.com/office/drawing/2014/main" id="{00000000-0008-0000-1900-000013ED1000}"/>
              </a:ext>
            </a:extLst>
          </xdr:cNvPr>
          <xdr:cNvGrpSpPr>
            <a:grpSpLocks/>
          </xdr:cNvGrpSpPr>
        </xdr:nvGrpSpPr>
        <xdr:grpSpPr bwMode="auto">
          <a:xfrm>
            <a:off x="2742426" y="132160"/>
            <a:ext cx="836230" cy="383381"/>
            <a:chOff x="1965" y="451484"/>
            <a:chExt cx="864800" cy="601979"/>
          </a:xfrm>
        </xdr:grpSpPr>
        <xdr:sp macro="" textlink="">
          <xdr:nvSpPr>
            <xdr:cNvPr id="64" name="Abgerundetes Rechteck 15">
              <a:extLst>
                <a:ext uri="{FF2B5EF4-FFF2-40B4-BE49-F238E27FC236}">
                  <a16:creationId xmlns:a16="http://schemas.microsoft.com/office/drawing/2014/main" id="{00000000-0008-0000-1900-000040000000}"/>
                </a:ext>
              </a:extLst>
            </xdr:cNvPr>
            <xdr:cNvSpPr/>
          </xdr:nvSpPr>
          <xdr:spPr>
            <a:xfrm>
              <a:off x="2996" y="448867"/>
              <a:ext cx="860313" cy="60721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65" name="Abgerundetes Rechteck 4">
              <a:hlinkClick xmlns:r="http://schemas.openxmlformats.org/officeDocument/2006/relationships" r:id="rId4"/>
              <a:extLst>
                <a:ext uri="{FF2B5EF4-FFF2-40B4-BE49-F238E27FC236}">
                  <a16:creationId xmlns:a16="http://schemas.microsoft.com/office/drawing/2014/main" id="{00000000-0008-0000-1900-000041000000}"/>
                </a:ext>
              </a:extLst>
            </xdr:cNvPr>
            <xdr:cNvSpPr/>
          </xdr:nvSpPr>
          <xdr:spPr>
            <a:xfrm>
              <a:off x="32662" y="459336"/>
              <a:ext cx="830647" cy="586275"/>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53" name="Abgerundetes Rechteck 4">
            <a:hlinkClick xmlns:r="http://schemas.openxmlformats.org/officeDocument/2006/relationships" r:id="rId5"/>
            <a:extLst>
              <a:ext uri="{FF2B5EF4-FFF2-40B4-BE49-F238E27FC236}">
                <a16:creationId xmlns:a16="http://schemas.microsoft.com/office/drawing/2014/main" id="{00000000-0008-0000-1900-000035000000}"/>
              </a:ext>
            </a:extLst>
          </xdr:cNvPr>
          <xdr:cNvSpPr/>
        </xdr:nvSpPr>
        <xdr:spPr bwMode="auto">
          <a:xfrm>
            <a:off x="3618343" y="130494"/>
            <a:ext cx="817548"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54" name="Abgerundetes Rechteck 6">
            <a:extLst>
              <a:ext uri="{FF2B5EF4-FFF2-40B4-BE49-F238E27FC236}">
                <a16:creationId xmlns:a16="http://schemas.microsoft.com/office/drawing/2014/main" id="{00000000-0008-0000-1900-000036000000}"/>
              </a:ext>
            </a:extLst>
          </xdr:cNvPr>
          <xdr:cNvSpPr/>
        </xdr:nvSpPr>
        <xdr:spPr bwMode="auto">
          <a:xfrm>
            <a:off x="3654200" y="150496"/>
            <a:ext cx="753005"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9270" name="Gruppieren 66">
            <a:extLst>
              <a:ext uri="{FF2B5EF4-FFF2-40B4-BE49-F238E27FC236}">
                <a16:creationId xmlns:a16="http://schemas.microsoft.com/office/drawing/2014/main" id="{00000000-0008-0000-1900-000016ED1000}"/>
              </a:ext>
            </a:extLst>
          </xdr:cNvPr>
          <xdr:cNvGrpSpPr>
            <a:grpSpLocks/>
          </xdr:cNvGrpSpPr>
        </xdr:nvGrpSpPr>
        <xdr:grpSpPr bwMode="auto">
          <a:xfrm>
            <a:off x="4499274" y="132160"/>
            <a:ext cx="840505" cy="391716"/>
            <a:chOff x="1806795" y="447278"/>
            <a:chExt cx="863107" cy="624676"/>
          </a:xfrm>
        </xdr:grpSpPr>
        <xdr:sp macro="" textlink="">
          <xdr:nvSpPr>
            <xdr:cNvPr id="62" name="Abgerundetes Rechteck 13">
              <a:extLst>
                <a:ext uri="{FF2B5EF4-FFF2-40B4-BE49-F238E27FC236}">
                  <a16:creationId xmlns:a16="http://schemas.microsoft.com/office/drawing/2014/main" id="{00000000-0008-0000-1900-00003E000000}"/>
                </a:ext>
              </a:extLst>
            </xdr:cNvPr>
            <xdr:cNvSpPr/>
          </xdr:nvSpPr>
          <xdr:spPr>
            <a:xfrm>
              <a:off x="1807986" y="444620"/>
              <a:ext cx="861625"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63" name="Abgerundetes Rechteck 8">
              <a:hlinkClick xmlns:r="http://schemas.openxmlformats.org/officeDocument/2006/relationships" r:id="rId6"/>
              <a:extLst>
                <a:ext uri="{FF2B5EF4-FFF2-40B4-BE49-F238E27FC236}">
                  <a16:creationId xmlns:a16="http://schemas.microsoft.com/office/drawing/2014/main" id="{00000000-0008-0000-1900-00003F000000}"/>
                </a:ext>
              </a:extLst>
            </xdr:cNvPr>
            <xdr:cNvSpPr/>
          </xdr:nvSpPr>
          <xdr:spPr>
            <a:xfrm>
              <a:off x="1815350" y="455253"/>
              <a:ext cx="824804" cy="574170"/>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9271" name="Gruppieren 67">
            <a:extLst>
              <a:ext uri="{FF2B5EF4-FFF2-40B4-BE49-F238E27FC236}">
                <a16:creationId xmlns:a16="http://schemas.microsoft.com/office/drawing/2014/main" id="{00000000-0008-0000-1900-000017ED1000}"/>
              </a:ext>
            </a:extLst>
          </xdr:cNvPr>
          <xdr:cNvGrpSpPr>
            <a:grpSpLocks/>
          </xdr:cNvGrpSpPr>
        </xdr:nvGrpSpPr>
        <xdr:grpSpPr bwMode="auto">
          <a:xfrm>
            <a:off x="5396440" y="132160"/>
            <a:ext cx="840504" cy="391716"/>
            <a:chOff x="2728089" y="447278"/>
            <a:chExt cx="863107" cy="624676"/>
          </a:xfrm>
        </xdr:grpSpPr>
        <xdr:sp macro="" textlink="">
          <xdr:nvSpPr>
            <xdr:cNvPr id="1109275" name="Abgerundetes Rechteck 17">
              <a:extLst>
                <a:ext uri="{FF2B5EF4-FFF2-40B4-BE49-F238E27FC236}">
                  <a16:creationId xmlns:a16="http://schemas.microsoft.com/office/drawing/2014/main" id="{00000000-0008-0000-1900-00001BED1000}"/>
                </a:ext>
              </a:extLst>
            </xdr:cNvPr>
            <xdr:cNvSpPr>
              <a:spLocks noChangeArrowheads="1"/>
            </xdr:cNvSpPr>
          </xdr:nvSpPr>
          <xdr:spPr bwMode="auto">
            <a:xfrm>
              <a:off x="2728303" y="447278"/>
              <a:ext cx="860177" cy="624676"/>
            </a:xfrm>
            <a:prstGeom prst="roundRect">
              <a:avLst>
                <a:gd name="adj" fmla="val 16667"/>
              </a:avLst>
            </a:prstGeom>
            <a:solidFill>
              <a:srgbClr val="B9CDE5"/>
            </a:solidFill>
            <a:ln>
              <a:noFill/>
            </a:ln>
            <a:extLst>
              <a:ext uri="{91240B29-F687-4F45-9708-019B960494DF}">
                <a14:hiddenLine xmlns:a14="http://schemas.microsoft.com/office/drawing/2010/main" w="25400" algn="ctr">
                  <a:solidFill>
                    <a:srgbClr val="000000"/>
                  </a:solidFill>
                  <a:round/>
                  <a:headEnd/>
                  <a:tailEnd/>
                </a14:hiddenLine>
              </a:ext>
            </a:extLst>
          </xdr:spPr>
        </xdr:sp>
        <xdr:sp macro="" textlink="">
          <xdr:nvSpPr>
            <xdr:cNvPr id="61" name="Abgerundetes Rechteck 10">
              <a:hlinkClick xmlns:r="http://schemas.openxmlformats.org/officeDocument/2006/relationships" r:id="rId7"/>
              <a:extLst>
                <a:ext uri="{FF2B5EF4-FFF2-40B4-BE49-F238E27FC236}">
                  <a16:creationId xmlns:a16="http://schemas.microsoft.com/office/drawing/2014/main" id="{00000000-0008-0000-1900-00003D000000}"/>
                </a:ext>
              </a:extLst>
            </xdr:cNvPr>
            <xdr:cNvSpPr>
              <a:spLocks noChangeArrowheads="1"/>
            </xdr:cNvSpPr>
          </xdr:nvSpPr>
          <xdr:spPr bwMode="auto">
            <a:xfrm>
              <a:off x="2728529" y="455253"/>
              <a:ext cx="817440" cy="574170"/>
            </a:xfrm>
            <a:prstGeom prst="rect">
              <a:avLst/>
            </a:prstGeom>
            <a:solidFill>
              <a:srgbClr val="B9CDE5"/>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Netz-</a:t>
              </a:r>
            </a:p>
            <a:p>
              <a:pPr algn="ctr" rtl="0">
                <a:defRPr sz="1000"/>
              </a:pPr>
              <a:r>
                <a:rPr lang="de-CH" sz="1000" b="1" i="0" u="none" strike="noStrike" baseline="0">
                  <a:solidFill>
                    <a:srgbClr val="FFFFFF"/>
                  </a:solidFill>
                  <a:latin typeface="Arial Narrow"/>
                </a:rPr>
                <a:t>erlöse</a:t>
              </a:r>
            </a:p>
          </xdr:txBody>
        </xdr:sp>
      </xdr:grpSp>
      <xdr:sp macro="" textlink="">
        <xdr:nvSpPr>
          <xdr:cNvPr id="1109272" name="Abgerundetes Rechteck 14">
            <a:extLst>
              <a:ext uri="{FF2B5EF4-FFF2-40B4-BE49-F238E27FC236}">
                <a16:creationId xmlns:a16="http://schemas.microsoft.com/office/drawing/2014/main" id="{00000000-0008-0000-1900-000018ED1000}"/>
              </a:ext>
            </a:extLst>
          </xdr:cNvPr>
          <xdr:cNvSpPr>
            <a:spLocks noChangeArrowheads="1"/>
          </xdr:cNvSpPr>
        </xdr:nvSpPr>
        <xdr:spPr bwMode="auto">
          <a:xfrm>
            <a:off x="6300181" y="132160"/>
            <a:ext cx="809415" cy="383381"/>
          </a:xfrm>
          <a:prstGeom prst="roundRect">
            <a:avLst>
              <a:gd name="adj" fmla="val 16667"/>
            </a:avLst>
          </a:prstGeom>
          <a:solidFill>
            <a:srgbClr val="4F81BD"/>
          </a:solidFill>
          <a:ln>
            <a:noFill/>
          </a:ln>
          <a:extLst>
            <a:ext uri="{91240B29-F687-4F45-9708-019B960494DF}">
              <a14:hiddenLine xmlns:a14="http://schemas.microsoft.com/office/drawing/2010/main" w="25400" algn="ctr">
                <a:solidFill>
                  <a:srgbClr val="000000"/>
                </a:solidFill>
                <a:round/>
                <a:headEnd/>
                <a:tailEnd/>
              </a14:hiddenLine>
            </a:ext>
          </a:extLst>
        </xdr:spPr>
      </xdr:sp>
      <xdr:sp macro="" textlink="">
        <xdr:nvSpPr>
          <xdr:cNvPr id="58" name="Abgerundetes Rechteck 12">
            <a:hlinkClick xmlns:r="http://schemas.openxmlformats.org/officeDocument/2006/relationships" r:id="rId8"/>
            <a:extLst>
              <a:ext uri="{FF2B5EF4-FFF2-40B4-BE49-F238E27FC236}">
                <a16:creationId xmlns:a16="http://schemas.microsoft.com/office/drawing/2014/main" id="{00000000-0008-0000-1900-00003A000000}"/>
              </a:ext>
            </a:extLst>
          </xdr:cNvPr>
          <xdr:cNvSpPr>
            <a:spLocks noChangeArrowheads="1"/>
          </xdr:cNvSpPr>
        </xdr:nvSpPr>
        <xdr:spPr bwMode="auto">
          <a:xfrm>
            <a:off x="6307645" y="150496"/>
            <a:ext cx="781691" cy="346710"/>
          </a:xfrm>
          <a:prstGeom prst="rect">
            <a:avLst/>
          </a:prstGeom>
          <a:solidFill>
            <a:srgbClr val="4F81BD"/>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Energie</a:t>
            </a:r>
          </a:p>
        </xdr:txBody>
      </xdr:sp>
      <xdr:sp macro="" textlink="">
        <xdr:nvSpPr>
          <xdr:cNvPr id="59" name="Abgerundetes Rechteck 10">
            <a:hlinkClick xmlns:r="http://schemas.openxmlformats.org/officeDocument/2006/relationships" r:id="rId9"/>
            <a:extLst>
              <a:ext uri="{FF2B5EF4-FFF2-40B4-BE49-F238E27FC236}">
                <a16:creationId xmlns:a16="http://schemas.microsoft.com/office/drawing/2014/main" id="{00000000-0008-0000-1900-00003B000000}"/>
              </a:ext>
            </a:extLst>
          </xdr:cNvPr>
          <xdr:cNvSpPr/>
        </xdr:nvSpPr>
        <xdr:spPr bwMode="auto">
          <a:xfrm>
            <a:off x="7161050" y="130494"/>
            <a:ext cx="817548"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2522220</xdr:colOff>
      <xdr:row>0</xdr:row>
      <xdr:rowOff>7620</xdr:rowOff>
    </xdr:from>
    <xdr:to>
      <xdr:col>4</xdr:col>
      <xdr:colOff>175260</xdr:colOff>
      <xdr:row>3</xdr:row>
      <xdr:rowOff>198120</xdr:rowOff>
    </xdr:to>
    <xdr:sp macro="[0]!goto_Allgemeine_Angaben" textlink="">
      <xdr:nvSpPr>
        <xdr:cNvPr id="1110155" name="Richtungspfeil 5">
          <a:extLst>
            <a:ext uri="{FF2B5EF4-FFF2-40B4-BE49-F238E27FC236}">
              <a16:creationId xmlns:a16="http://schemas.microsoft.com/office/drawing/2014/main" id="{00000000-0008-0000-1A00-00008BF01000}"/>
            </a:ext>
          </a:extLst>
        </xdr:cNvPr>
        <xdr:cNvSpPr>
          <a:spLocks noChangeArrowheads="1"/>
        </xdr:cNvSpPr>
      </xdr:nvSpPr>
      <xdr:spPr bwMode="auto">
        <a:xfrm>
          <a:off x="3215640" y="7620"/>
          <a:ext cx="5806440" cy="624840"/>
        </a:xfrm>
        <a:prstGeom prst="homePlate">
          <a:avLst>
            <a:gd name="adj" fmla="val 44700"/>
          </a:avLst>
        </a:prstGeom>
        <a:solidFill>
          <a:srgbClr val="BFBFBF"/>
        </a:solidFill>
        <a:ln>
          <a:noFill/>
        </a:ln>
        <a:effectLst>
          <a:outerShdw dist="38100" dir="2700000" algn="tl" rotWithShape="0">
            <a:srgbClr val="000000">
              <a:alpha val="39998"/>
            </a:srgbClr>
          </a:outerShdw>
        </a:effectLst>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xdr:from>
      <xdr:col>2</xdr:col>
      <xdr:colOff>2567940</xdr:colOff>
      <xdr:row>0</xdr:row>
      <xdr:rowOff>99060</xdr:rowOff>
    </xdr:from>
    <xdr:to>
      <xdr:col>2</xdr:col>
      <xdr:colOff>3474720</xdr:colOff>
      <xdr:row>3</xdr:row>
      <xdr:rowOff>68580</xdr:rowOff>
    </xdr:to>
    <xdr:grpSp>
      <xdr:nvGrpSpPr>
        <xdr:cNvPr id="1110156" name="Gruppieren 64">
          <a:extLst>
            <a:ext uri="{FF2B5EF4-FFF2-40B4-BE49-F238E27FC236}">
              <a16:creationId xmlns:a16="http://schemas.microsoft.com/office/drawing/2014/main" id="{00000000-0008-0000-1A00-00008CF01000}"/>
            </a:ext>
          </a:extLst>
        </xdr:cNvPr>
        <xdr:cNvGrpSpPr>
          <a:grpSpLocks/>
        </xdr:cNvGrpSpPr>
      </xdr:nvGrpSpPr>
      <xdr:grpSpPr bwMode="auto">
        <a:xfrm>
          <a:off x="3261360" y="99060"/>
          <a:ext cx="906780" cy="403860"/>
          <a:chOff x="1965" y="451484"/>
          <a:chExt cx="864800" cy="601979"/>
        </a:xfrm>
      </xdr:grpSpPr>
      <xdr:sp macro="[0]!goto_Allgemeine_Angaben" textlink="">
        <xdr:nvSpPr>
          <xdr:cNvPr id="19" name="Abgerundetes Rechteck 18">
            <a:extLst>
              <a:ext uri="{FF2B5EF4-FFF2-40B4-BE49-F238E27FC236}">
                <a16:creationId xmlns:a16="http://schemas.microsoft.com/office/drawing/2014/main" id="{00000000-0008-0000-1A00-000013000000}"/>
              </a:ext>
            </a:extLst>
          </xdr:cNvPr>
          <xdr:cNvSpPr/>
        </xdr:nvSpPr>
        <xdr:spPr>
          <a:xfrm>
            <a:off x="1965" y="451484"/>
            <a:ext cx="857533" cy="601979"/>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0" name="Abgerundetes Rechteck 4">
            <a:extLst>
              <a:ext uri="{FF2B5EF4-FFF2-40B4-BE49-F238E27FC236}">
                <a16:creationId xmlns:a16="http://schemas.microsoft.com/office/drawing/2014/main" id="{00000000-0008-0000-1A00-000014000000}"/>
              </a:ext>
            </a:extLst>
          </xdr:cNvPr>
          <xdr:cNvSpPr/>
        </xdr:nvSpPr>
        <xdr:spPr>
          <a:xfrm>
            <a:off x="31034" y="474200"/>
            <a:ext cx="835731" cy="556547"/>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clientData/>
  </xdr:twoCellAnchor>
  <xdr:twoCellAnchor>
    <xdr:from>
      <xdr:col>2</xdr:col>
      <xdr:colOff>3512820</xdr:colOff>
      <xdr:row>0</xdr:row>
      <xdr:rowOff>99060</xdr:rowOff>
    </xdr:from>
    <xdr:to>
      <xdr:col>2</xdr:col>
      <xdr:colOff>4373880</xdr:colOff>
      <xdr:row>3</xdr:row>
      <xdr:rowOff>68580</xdr:rowOff>
    </xdr:to>
    <xdr:sp macro="[0]!goto_Allgemeine_Angaben" textlink="">
      <xdr:nvSpPr>
        <xdr:cNvPr id="1110157" name="Abgerundetes Rechteck 7">
          <a:extLst>
            <a:ext uri="{FF2B5EF4-FFF2-40B4-BE49-F238E27FC236}">
              <a16:creationId xmlns:a16="http://schemas.microsoft.com/office/drawing/2014/main" id="{00000000-0008-0000-1A00-00008DF01000}"/>
            </a:ext>
          </a:extLst>
        </xdr:cNvPr>
        <xdr:cNvSpPr>
          <a:spLocks noChangeArrowheads="1"/>
        </xdr:cNvSpPr>
      </xdr:nvSpPr>
      <xdr:spPr bwMode="auto">
        <a:xfrm>
          <a:off x="4206240" y="99060"/>
          <a:ext cx="861060" cy="403860"/>
        </a:xfrm>
        <a:prstGeom prst="roundRect">
          <a:avLst>
            <a:gd name="adj" fmla="val 16667"/>
          </a:avLst>
        </a:prstGeom>
        <a:solidFill>
          <a:srgbClr val="B9CDE5"/>
        </a:solidFill>
        <a:ln>
          <a:noFill/>
        </a:ln>
        <a:extLst>
          <a:ext uri="{91240B29-F687-4F45-9708-019B960494DF}">
            <a14:hiddenLine xmlns:a14="http://schemas.microsoft.com/office/drawing/2010/main" w="25400" algn="ctr">
              <a:solidFill>
                <a:srgbClr val="000000"/>
              </a:solidFill>
              <a:round/>
              <a:headEnd/>
              <a:tailEnd/>
            </a14:hiddenLine>
          </a:ext>
        </a:extLst>
      </xdr:spPr>
    </xdr:sp>
    <xdr:clientData/>
  </xdr:twoCellAnchor>
  <xdr:twoCellAnchor>
    <xdr:from>
      <xdr:col>2</xdr:col>
      <xdr:colOff>3550416</xdr:colOff>
      <xdr:row>0</xdr:row>
      <xdr:rowOff>108648</xdr:rowOff>
    </xdr:from>
    <xdr:to>
      <xdr:col>2</xdr:col>
      <xdr:colOff>4348291</xdr:colOff>
      <xdr:row>3</xdr:row>
      <xdr:rowOff>66601</xdr:rowOff>
    </xdr:to>
    <xdr:sp macro="[0]!goto_Uebersicht_Anlagen" textlink="">
      <xdr:nvSpPr>
        <xdr:cNvPr id="19324" name="Abgerundetes Rechteck 6">
          <a:extLst>
            <a:ext uri="{FF2B5EF4-FFF2-40B4-BE49-F238E27FC236}">
              <a16:creationId xmlns:a16="http://schemas.microsoft.com/office/drawing/2014/main" id="{00000000-0008-0000-1A00-00007C4B0000}"/>
            </a:ext>
          </a:extLst>
        </xdr:cNvPr>
        <xdr:cNvSpPr>
          <a:spLocks noChangeArrowheads="1"/>
        </xdr:cNvSpPr>
      </xdr:nvSpPr>
      <xdr:spPr bwMode="auto">
        <a:xfrm>
          <a:off x="4162425" y="123825"/>
          <a:ext cx="771525" cy="390525"/>
        </a:xfrm>
        <a:prstGeom prst="rect">
          <a:avLst/>
        </a:prstGeom>
        <a:no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Infrastruktur</a:t>
          </a:r>
        </a:p>
      </xdr:txBody>
    </xdr:sp>
    <xdr:clientData/>
  </xdr:twoCellAnchor>
  <xdr:twoCellAnchor>
    <xdr:from>
      <xdr:col>2</xdr:col>
      <xdr:colOff>4419600</xdr:colOff>
      <xdr:row>0</xdr:row>
      <xdr:rowOff>99060</xdr:rowOff>
    </xdr:from>
    <xdr:to>
      <xdr:col>2</xdr:col>
      <xdr:colOff>5295900</xdr:colOff>
      <xdr:row>3</xdr:row>
      <xdr:rowOff>99060</xdr:rowOff>
    </xdr:to>
    <xdr:grpSp>
      <xdr:nvGrpSpPr>
        <xdr:cNvPr id="1110159" name="Gruppieren 66">
          <a:extLst>
            <a:ext uri="{FF2B5EF4-FFF2-40B4-BE49-F238E27FC236}">
              <a16:creationId xmlns:a16="http://schemas.microsoft.com/office/drawing/2014/main" id="{00000000-0008-0000-1A00-00008FF01000}"/>
            </a:ext>
          </a:extLst>
        </xdr:cNvPr>
        <xdr:cNvGrpSpPr>
          <a:grpSpLocks/>
        </xdr:cNvGrpSpPr>
      </xdr:nvGrpSpPr>
      <xdr:grpSpPr bwMode="auto">
        <a:xfrm>
          <a:off x="5113020" y="99060"/>
          <a:ext cx="876300" cy="434340"/>
          <a:chOff x="1809972" y="447278"/>
          <a:chExt cx="864579" cy="624676"/>
        </a:xfrm>
      </xdr:grpSpPr>
      <xdr:sp macro="[0]!goto_Allgemeine_Angaben" textlink="">
        <xdr:nvSpPr>
          <xdr:cNvPr id="17" name="Abgerundetes Rechteck 16">
            <a:extLst>
              <a:ext uri="{FF2B5EF4-FFF2-40B4-BE49-F238E27FC236}">
                <a16:creationId xmlns:a16="http://schemas.microsoft.com/office/drawing/2014/main" id="{00000000-0008-0000-1A00-000011000000}"/>
              </a:ext>
            </a:extLst>
          </xdr:cNvPr>
          <xdr:cNvSpPr/>
        </xdr:nvSpPr>
        <xdr:spPr>
          <a:xfrm>
            <a:off x="1809972" y="447278"/>
            <a:ext cx="864579" cy="62467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18" name="Abgerundetes Rechteck 8">
            <a:extLst>
              <a:ext uri="{FF2B5EF4-FFF2-40B4-BE49-F238E27FC236}">
                <a16:creationId xmlns:a16="http://schemas.microsoft.com/office/drawing/2014/main" id="{00000000-0008-0000-1A00-000012000000}"/>
              </a:ext>
            </a:extLst>
          </xdr:cNvPr>
          <xdr:cNvSpPr/>
        </xdr:nvSpPr>
        <xdr:spPr>
          <a:xfrm>
            <a:off x="1817490" y="469196"/>
            <a:ext cx="819471" cy="558921"/>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clientData/>
  </xdr:twoCellAnchor>
  <xdr:twoCellAnchor>
    <xdr:from>
      <xdr:col>2</xdr:col>
      <xdr:colOff>5334000</xdr:colOff>
      <xdr:row>0</xdr:row>
      <xdr:rowOff>99060</xdr:rowOff>
    </xdr:from>
    <xdr:to>
      <xdr:col>2</xdr:col>
      <xdr:colOff>6210300</xdr:colOff>
      <xdr:row>3</xdr:row>
      <xdr:rowOff>99060</xdr:rowOff>
    </xdr:to>
    <xdr:grpSp>
      <xdr:nvGrpSpPr>
        <xdr:cNvPr id="1110160" name="Gruppieren 67">
          <a:extLst>
            <a:ext uri="{FF2B5EF4-FFF2-40B4-BE49-F238E27FC236}">
              <a16:creationId xmlns:a16="http://schemas.microsoft.com/office/drawing/2014/main" id="{00000000-0008-0000-1A00-000090F01000}"/>
            </a:ext>
          </a:extLst>
        </xdr:cNvPr>
        <xdr:cNvGrpSpPr>
          <a:grpSpLocks/>
        </xdr:cNvGrpSpPr>
      </xdr:nvGrpSpPr>
      <xdr:grpSpPr bwMode="auto">
        <a:xfrm>
          <a:off x="6027420" y="99060"/>
          <a:ext cx="876300" cy="434340"/>
          <a:chOff x="2732839" y="447278"/>
          <a:chExt cx="854865" cy="624676"/>
        </a:xfrm>
      </xdr:grpSpPr>
      <xdr:sp macro="[0]!goto_Allgemeine_Angaben" textlink="">
        <xdr:nvSpPr>
          <xdr:cNvPr id="15" name="Abgerundetes Rechteck 14">
            <a:extLst>
              <a:ext uri="{FF2B5EF4-FFF2-40B4-BE49-F238E27FC236}">
                <a16:creationId xmlns:a16="http://schemas.microsoft.com/office/drawing/2014/main" id="{00000000-0008-0000-1A00-00000F000000}"/>
              </a:ext>
            </a:extLst>
          </xdr:cNvPr>
          <xdr:cNvSpPr/>
        </xdr:nvSpPr>
        <xdr:spPr>
          <a:xfrm>
            <a:off x="2732839" y="447278"/>
            <a:ext cx="854865" cy="624676"/>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16" name="Abgerundetes Rechteck 10">
            <a:extLst>
              <a:ext uri="{FF2B5EF4-FFF2-40B4-BE49-F238E27FC236}">
                <a16:creationId xmlns:a16="http://schemas.microsoft.com/office/drawing/2014/main" id="{00000000-0008-0000-1A00-000010000000}"/>
              </a:ext>
            </a:extLst>
          </xdr:cNvPr>
          <xdr:cNvSpPr/>
        </xdr:nvSpPr>
        <xdr:spPr>
          <a:xfrm>
            <a:off x="2740273" y="469196"/>
            <a:ext cx="787963" cy="558921"/>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clientData/>
  </xdr:twoCellAnchor>
  <xdr:twoCellAnchor>
    <xdr:from>
      <xdr:col>2</xdr:col>
      <xdr:colOff>6271260</xdr:colOff>
      <xdr:row>0</xdr:row>
      <xdr:rowOff>99060</xdr:rowOff>
    </xdr:from>
    <xdr:to>
      <xdr:col>3</xdr:col>
      <xdr:colOff>556260</xdr:colOff>
      <xdr:row>3</xdr:row>
      <xdr:rowOff>68580</xdr:rowOff>
    </xdr:to>
    <xdr:sp macro="[0]!goto_Allgemeine_Angaben" textlink="">
      <xdr:nvSpPr>
        <xdr:cNvPr id="1110161" name="Abgerundetes Rechteck 11">
          <a:extLst>
            <a:ext uri="{FF2B5EF4-FFF2-40B4-BE49-F238E27FC236}">
              <a16:creationId xmlns:a16="http://schemas.microsoft.com/office/drawing/2014/main" id="{00000000-0008-0000-1A00-000091F01000}"/>
            </a:ext>
          </a:extLst>
        </xdr:cNvPr>
        <xdr:cNvSpPr>
          <a:spLocks noChangeArrowheads="1"/>
        </xdr:cNvSpPr>
      </xdr:nvSpPr>
      <xdr:spPr bwMode="auto">
        <a:xfrm>
          <a:off x="6964680" y="99060"/>
          <a:ext cx="830580" cy="403860"/>
        </a:xfrm>
        <a:prstGeom prst="roundRect">
          <a:avLst>
            <a:gd name="adj" fmla="val 16667"/>
          </a:avLst>
        </a:prstGeom>
        <a:solidFill>
          <a:srgbClr val="B9CDE5"/>
        </a:solidFill>
        <a:ln>
          <a:noFill/>
        </a:ln>
        <a:extLst>
          <a:ext uri="{91240B29-F687-4F45-9708-019B960494DF}">
            <a14:hiddenLine xmlns:a14="http://schemas.microsoft.com/office/drawing/2010/main" w="25400" algn="ctr">
              <a:solidFill>
                <a:srgbClr val="000000"/>
              </a:solidFill>
              <a:round/>
              <a:headEnd/>
              <a:tailEnd/>
            </a14:hiddenLine>
          </a:ext>
        </a:extLst>
      </xdr:spPr>
    </xdr:sp>
    <xdr:clientData/>
  </xdr:twoCellAnchor>
  <xdr:twoCellAnchor>
    <xdr:from>
      <xdr:col>2</xdr:col>
      <xdr:colOff>6268347</xdr:colOff>
      <xdr:row>0</xdr:row>
      <xdr:rowOff>108648</xdr:rowOff>
    </xdr:from>
    <xdr:to>
      <xdr:col>3</xdr:col>
      <xdr:colOff>546724</xdr:colOff>
      <xdr:row>3</xdr:row>
      <xdr:rowOff>66601</xdr:rowOff>
    </xdr:to>
    <xdr:sp macro="[0]!goto_DD_Energie" textlink="">
      <xdr:nvSpPr>
        <xdr:cNvPr id="19328" name="Abgerundetes Rechteck 12">
          <a:extLst>
            <a:ext uri="{FF2B5EF4-FFF2-40B4-BE49-F238E27FC236}">
              <a16:creationId xmlns:a16="http://schemas.microsoft.com/office/drawing/2014/main" id="{00000000-0008-0000-1A00-0000804B0000}"/>
            </a:ext>
          </a:extLst>
        </xdr:cNvPr>
        <xdr:cNvSpPr>
          <a:spLocks noChangeArrowheads="1"/>
        </xdr:cNvSpPr>
      </xdr:nvSpPr>
      <xdr:spPr bwMode="auto">
        <a:xfrm>
          <a:off x="6810375" y="123825"/>
          <a:ext cx="800100" cy="390525"/>
        </a:xfrm>
        <a:prstGeom prst="rect">
          <a:avLst/>
        </a:prstGeom>
        <a:solidFill>
          <a:srgbClr val="B9CDE5"/>
        </a:solidFill>
        <a:ln w="9525">
          <a:noFill/>
          <a:miter lim="800000"/>
          <a:headEnd/>
          <a:tailEnd/>
        </a:ln>
      </xdr:spPr>
      <xdr:txBody>
        <a:bodyPr vertOverflow="clip" wrap="square" lIns="38100" tIns="38100" rIns="38100" bIns="38100" anchor="ctr" upright="1"/>
        <a:lstStyle/>
        <a:p>
          <a:pPr algn="ctr" rtl="0">
            <a:defRPr sz="1000"/>
          </a:pPr>
          <a:r>
            <a:rPr lang="de-CH" sz="1000" b="1" i="0" u="none" strike="noStrike" baseline="0">
              <a:solidFill>
                <a:srgbClr val="FFFFFF"/>
              </a:solidFill>
              <a:latin typeface="Arial Narrow"/>
            </a:rPr>
            <a:t>Energie</a:t>
          </a:r>
        </a:p>
      </xdr:txBody>
    </xdr:sp>
    <xdr:clientData/>
  </xdr:twoCellAnchor>
  <xdr:twoCellAnchor>
    <xdr:from>
      <xdr:col>3</xdr:col>
      <xdr:colOff>649479</xdr:colOff>
      <xdr:row>0</xdr:row>
      <xdr:rowOff>99123</xdr:rowOff>
    </xdr:from>
    <xdr:to>
      <xdr:col>3</xdr:col>
      <xdr:colOff>1467007</xdr:colOff>
      <xdr:row>3</xdr:row>
      <xdr:rowOff>66677</xdr:rowOff>
    </xdr:to>
    <xdr:sp macro="[0]!goto_Rückmeldungen" textlink="">
      <xdr:nvSpPr>
        <xdr:cNvPr id="19329" name="Abgerundetes Rechteck 13">
          <a:extLst>
            <a:ext uri="{FF2B5EF4-FFF2-40B4-BE49-F238E27FC236}">
              <a16:creationId xmlns:a16="http://schemas.microsoft.com/office/drawing/2014/main" id="{00000000-0008-0000-1A00-0000814B0000}"/>
            </a:ext>
          </a:extLst>
        </xdr:cNvPr>
        <xdr:cNvSpPr>
          <a:spLocks noChangeArrowheads="1"/>
        </xdr:cNvSpPr>
      </xdr:nvSpPr>
      <xdr:spPr bwMode="auto">
        <a:xfrm>
          <a:off x="7686675" y="104775"/>
          <a:ext cx="828675" cy="428625"/>
        </a:xfrm>
        <a:prstGeom prst="roundRect">
          <a:avLst>
            <a:gd name="adj" fmla="val 16667"/>
          </a:avLst>
        </a:prstGeom>
        <a:solidFill>
          <a:srgbClr val="4F81BD"/>
        </a:solidFill>
        <a:ln w="25400" algn="ctr">
          <a:noFill/>
          <a:round/>
          <a:headEnd/>
          <a:tailEnd/>
        </a:ln>
      </xdr:spPr>
      <xdr:txBody>
        <a:bodyPr vertOverflow="clip" wrap="square" lIns="27432" tIns="22860" rIns="27432" bIns="22860" anchor="ctr" upright="1"/>
        <a:lstStyle/>
        <a:p>
          <a:pPr algn="ctr" rtl="0">
            <a:defRPr sz="1000"/>
          </a:pPr>
          <a:r>
            <a:rPr lang="de-CH" sz="1000" b="1" i="0" u="none" strike="noStrike" baseline="0">
              <a:solidFill>
                <a:srgbClr val="FFFFFF"/>
              </a:solidFill>
              <a:latin typeface="Arial Narrow"/>
            </a:rPr>
            <a:t>Upload</a:t>
          </a:r>
        </a:p>
      </xdr:txBody>
    </xdr:sp>
    <xdr:clientData/>
  </xdr:twoCellAnchor>
  <xdr:twoCellAnchor>
    <xdr:from>
      <xdr:col>3</xdr:col>
      <xdr:colOff>518160</xdr:colOff>
      <xdr:row>3</xdr:row>
      <xdr:rowOff>236220</xdr:rowOff>
    </xdr:from>
    <xdr:to>
      <xdr:col>5</xdr:col>
      <xdr:colOff>678180</xdr:colOff>
      <xdr:row>10</xdr:row>
      <xdr:rowOff>0</xdr:rowOff>
    </xdr:to>
    <xdr:grpSp>
      <xdr:nvGrpSpPr>
        <xdr:cNvPr id="1110164" name="Group 810">
          <a:extLst>
            <a:ext uri="{FF2B5EF4-FFF2-40B4-BE49-F238E27FC236}">
              <a16:creationId xmlns:a16="http://schemas.microsoft.com/office/drawing/2014/main" id="{00000000-0008-0000-1A00-000094F01000}"/>
            </a:ext>
          </a:extLst>
        </xdr:cNvPr>
        <xdr:cNvGrpSpPr>
          <a:grpSpLocks/>
        </xdr:cNvGrpSpPr>
      </xdr:nvGrpSpPr>
      <xdr:grpSpPr bwMode="auto">
        <a:xfrm>
          <a:off x="7757160" y="670560"/>
          <a:ext cx="3223260" cy="579120"/>
          <a:chOff x="928" y="70"/>
          <a:chExt cx="289" cy="51"/>
        </a:xfrm>
      </xdr:grpSpPr>
      <xdr:sp macro="[0]!goto_Rückmeldungen" textlink="">
        <xdr:nvSpPr>
          <xdr:cNvPr id="4" name="Textfeld 2">
            <a:extLst>
              <a:ext uri="{FF2B5EF4-FFF2-40B4-BE49-F238E27FC236}">
                <a16:creationId xmlns:a16="http://schemas.microsoft.com/office/drawing/2014/main" id="{00000000-0008-0000-1A00-000004000000}"/>
              </a:ext>
            </a:extLst>
          </xdr:cNvPr>
          <xdr:cNvSpPr txBox="1"/>
        </xdr:nvSpPr>
        <xdr:spPr bwMode="auto">
          <a:xfrm>
            <a:off x="957" y="73"/>
            <a:ext cx="249" cy="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Rückmeldungen</a:t>
            </a:r>
          </a:p>
        </xdr:txBody>
      </xdr:sp>
      <xdr:sp macro="[0]!goto_Versand_an_ElCom" textlink="">
        <xdr:nvSpPr>
          <xdr:cNvPr id="5" name="Textfeld 3">
            <a:extLst>
              <a:ext uri="{FF2B5EF4-FFF2-40B4-BE49-F238E27FC236}">
                <a16:creationId xmlns:a16="http://schemas.microsoft.com/office/drawing/2014/main" id="{00000000-0008-0000-1A00-000005000000}"/>
              </a:ext>
            </a:extLst>
          </xdr:cNvPr>
          <xdr:cNvSpPr txBox="1"/>
        </xdr:nvSpPr>
        <xdr:spPr>
          <a:xfrm>
            <a:off x="981" y="91"/>
            <a:ext cx="236" cy="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Versand an ElCom</a:t>
            </a:r>
          </a:p>
        </xdr:txBody>
      </xdr:sp>
      <xdr:sp macro="" textlink="">
        <xdr:nvSpPr>
          <xdr:cNvPr id="6" name="Oval 1069">
            <a:extLst>
              <a:ext uri="{FF2B5EF4-FFF2-40B4-BE49-F238E27FC236}">
                <a16:creationId xmlns:a16="http://schemas.microsoft.com/office/drawing/2014/main" id="{00000000-0008-0000-1A00-000006000000}"/>
              </a:ext>
            </a:extLst>
          </xdr:cNvPr>
          <xdr:cNvSpPr>
            <a:spLocks noChangeArrowheads="1"/>
          </xdr:cNvSpPr>
        </xdr:nvSpPr>
        <xdr:spPr bwMode="auto">
          <a:xfrm>
            <a:off x="928" y="70"/>
            <a:ext cx="24" cy="22"/>
          </a:xfrm>
          <a:prstGeom prst="ellipse">
            <a:avLst/>
          </a:prstGeom>
          <a:solidFill>
            <a:srgbClr val="4F81BD"/>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7" name="Oval 1069">
            <a:extLst>
              <a:ext uri="{FF2B5EF4-FFF2-40B4-BE49-F238E27FC236}">
                <a16:creationId xmlns:a16="http://schemas.microsoft.com/office/drawing/2014/main" id="{00000000-0008-0000-1A00-000007000000}"/>
              </a:ext>
            </a:extLst>
          </xdr:cNvPr>
          <xdr:cNvSpPr>
            <a:spLocks noChangeArrowheads="1"/>
          </xdr:cNvSpPr>
        </xdr:nvSpPr>
        <xdr:spPr bwMode="auto">
          <a:xfrm>
            <a:off x="946" y="89"/>
            <a:ext cx="24" cy="22"/>
          </a:xfrm>
          <a:prstGeom prst="ellipse">
            <a:avLst/>
          </a:prstGeom>
          <a:solidFill>
            <a:srgbClr val="BFBFBF"/>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grpSp>
    <xdr:clientData/>
  </xdr:twoCellAnchor>
  <xdr:twoCellAnchor editAs="oneCell">
    <xdr:from>
      <xdr:col>0</xdr:col>
      <xdr:colOff>38100</xdr:colOff>
      <xdr:row>0</xdr:row>
      <xdr:rowOff>60960</xdr:rowOff>
    </xdr:from>
    <xdr:to>
      <xdr:col>0</xdr:col>
      <xdr:colOff>342900</xdr:colOff>
      <xdr:row>2</xdr:row>
      <xdr:rowOff>45720</xdr:rowOff>
    </xdr:to>
    <xdr:pic>
      <xdr:nvPicPr>
        <xdr:cNvPr id="1110165" name="Picture 13560" descr="ElCom_d_hoch">
          <a:extLst>
            <a:ext uri="{FF2B5EF4-FFF2-40B4-BE49-F238E27FC236}">
              <a16:creationId xmlns:a16="http://schemas.microsoft.com/office/drawing/2014/main" id="{00000000-0008-0000-1A00-000095F0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60960"/>
          <a:ext cx="30480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655320</xdr:colOff>
      <xdr:row>0</xdr:row>
      <xdr:rowOff>7620</xdr:rowOff>
    </xdr:from>
    <xdr:to>
      <xdr:col>8</xdr:col>
      <xdr:colOff>213360</xdr:colOff>
      <xdr:row>3</xdr:row>
      <xdr:rowOff>205740</xdr:rowOff>
    </xdr:to>
    <xdr:grpSp>
      <xdr:nvGrpSpPr>
        <xdr:cNvPr id="1076181" name="Gruppieren 65">
          <a:extLst>
            <a:ext uri="{FF2B5EF4-FFF2-40B4-BE49-F238E27FC236}">
              <a16:creationId xmlns:a16="http://schemas.microsoft.com/office/drawing/2014/main" id="{00000000-0008-0000-1B00-0000D56B1000}"/>
            </a:ext>
          </a:extLst>
        </xdr:cNvPr>
        <xdr:cNvGrpSpPr>
          <a:grpSpLocks/>
        </xdr:cNvGrpSpPr>
      </xdr:nvGrpSpPr>
      <xdr:grpSpPr bwMode="auto">
        <a:xfrm>
          <a:off x="2887980" y="7620"/>
          <a:ext cx="5844540" cy="609600"/>
          <a:chOff x="2686051" y="57151"/>
          <a:chExt cx="5543549" cy="533400"/>
        </a:xfrm>
      </xdr:grpSpPr>
      <xdr:sp macro="[0]!goto_Allgemeine_Angaben" textlink="">
        <xdr:nvSpPr>
          <xdr:cNvPr id="6" name="Richtungspfeil 5">
            <a:extLst>
              <a:ext uri="{FF2B5EF4-FFF2-40B4-BE49-F238E27FC236}">
                <a16:creationId xmlns:a16="http://schemas.microsoft.com/office/drawing/2014/main" id="{00000000-0008-0000-1B00-000006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76189" name="Gruppieren 64">
            <a:extLst>
              <a:ext uri="{FF2B5EF4-FFF2-40B4-BE49-F238E27FC236}">
                <a16:creationId xmlns:a16="http://schemas.microsoft.com/office/drawing/2014/main" id="{00000000-0008-0000-1B00-0000DD6B1000}"/>
              </a:ext>
            </a:extLst>
          </xdr:cNvPr>
          <xdr:cNvGrpSpPr>
            <a:grpSpLocks/>
          </xdr:cNvGrpSpPr>
        </xdr:nvGrpSpPr>
        <xdr:grpSpPr bwMode="auto">
          <a:xfrm>
            <a:off x="2742714" y="131006"/>
            <a:ext cx="840504" cy="385689"/>
            <a:chOff x="1965" y="451484"/>
            <a:chExt cx="864800" cy="601979"/>
          </a:xfrm>
        </xdr:grpSpPr>
        <xdr:sp macro="[0]!goto_Allgemeine_Angaben" textlink="">
          <xdr:nvSpPr>
            <xdr:cNvPr id="19" name="Abgerundetes Rechteck 18">
              <a:extLst>
                <a:ext uri="{FF2B5EF4-FFF2-40B4-BE49-F238E27FC236}">
                  <a16:creationId xmlns:a16="http://schemas.microsoft.com/office/drawing/2014/main" id="{00000000-0008-0000-1B00-000013000000}"/>
                </a:ext>
              </a:extLst>
            </xdr:cNvPr>
            <xdr:cNvSpPr/>
          </xdr:nvSpPr>
          <xdr:spPr>
            <a:xfrm>
              <a:off x="3156" y="450684"/>
              <a:ext cx="840324" cy="603581"/>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0" name="Abgerundetes Rechteck 4">
              <a:extLst>
                <a:ext uri="{FF2B5EF4-FFF2-40B4-BE49-F238E27FC236}">
                  <a16:creationId xmlns:a16="http://schemas.microsoft.com/office/drawing/2014/main" id="{00000000-0008-0000-1B00-000014000000}"/>
                </a:ext>
              </a:extLst>
            </xdr:cNvPr>
            <xdr:cNvSpPr/>
          </xdr:nvSpPr>
          <xdr:spPr>
            <a:xfrm>
              <a:off x="32902" y="471497"/>
              <a:ext cx="818014" cy="561955"/>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8" name="Abgerundetes Rechteck 7">
            <a:extLst>
              <a:ext uri="{FF2B5EF4-FFF2-40B4-BE49-F238E27FC236}">
                <a16:creationId xmlns:a16="http://schemas.microsoft.com/office/drawing/2014/main" id="{00000000-0008-0000-1B00-000008000000}"/>
              </a:ext>
            </a:extLst>
          </xdr:cNvPr>
          <xdr:cNvSpPr/>
        </xdr:nvSpPr>
        <xdr:spPr bwMode="auto">
          <a:xfrm>
            <a:off x="3625636" y="130494"/>
            <a:ext cx="831171"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9" name="Abgerundetes Rechteck 6">
            <a:extLst>
              <a:ext uri="{FF2B5EF4-FFF2-40B4-BE49-F238E27FC236}">
                <a16:creationId xmlns:a16="http://schemas.microsoft.com/office/drawing/2014/main" id="{00000000-0008-0000-1B00-000009000000}"/>
              </a:ext>
            </a:extLst>
          </xdr:cNvPr>
          <xdr:cNvSpPr/>
        </xdr:nvSpPr>
        <xdr:spPr bwMode="auto">
          <a:xfrm>
            <a:off x="3661773" y="150496"/>
            <a:ext cx="766123"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76192" name="Gruppieren 66">
            <a:extLst>
              <a:ext uri="{FF2B5EF4-FFF2-40B4-BE49-F238E27FC236}">
                <a16:creationId xmlns:a16="http://schemas.microsoft.com/office/drawing/2014/main" id="{00000000-0008-0000-1B00-0000E06B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17" name="Abgerundetes Rechteck 16">
              <a:extLst>
                <a:ext uri="{FF2B5EF4-FFF2-40B4-BE49-F238E27FC236}">
                  <a16:creationId xmlns:a16="http://schemas.microsoft.com/office/drawing/2014/main" id="{00000000-0008-0000-1B00-000011000000}"/>
                </a:ext>
              </a:extLst>
            </xdr:cNvPr>
            <xdr:cNvSpPr/>
          </xdr:nvSpPr>
          <xdr:spPr>
            <a:xfrm>
              <a:off x="1807718" y="444620"/>
              <a:ext cx="868366"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18" name="Abgerundetes Rechteck 8">
              <a:extLst>
                <a:ext uri="{FF2B5EF4-FFF2-40B4-BE49-F238E27FC236}">
                  <a16:creationId xmlns:a16="http://schemas.microsoft.com/office/drawing/2014/main" id="{00000000-0008-0000-1B00-000012000000}"/>
                </a:ext>
              </a:extLst>
            </xdr:cNvPr>
            <xdr:cNvSpPr/>
          </xdr:nvSpPr>
          <xdr:spPr>
            <a:xfrm>
              <a:off x="1815140" y="455253"/>
              <a:ext cx="823834" cy="574170"/>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76193" name="Gruppieren 67">
            <a:extLst>
              <a:ext uri="{FF2B5EF4-FFF2-40B4-BE49-F238E27FC236}">
                <a16:creationId xmlns:a16="http://schemas.microsoft.com/office/drawing/2014/main" id="{00000000-0008-0000-1B00-0000E16B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15" name="Abgerundetes Rechteck 14">
              <a:extLst>
                <a:ext uri="{FF2B5EF4-FFF2-40B4-BE49-F238E27FC236}">
                  <a16:creationId xmlns:a16="http://schemas.microsoft.com/office/drawing/2014/main" id="{00000000-0008-0000-1B00-00000F000000}"/>
                </a:ext>
              </a:extLst>
            </xdr:cNvPr>
            <xdr:cNvSpPr/>
          </xdr:nvSpPr>
          <xdr:spPr>
            <a:xfrm>
              <a:off x="2735460" y="444620"/>
              <a:ext cx="838679"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16" name="Abgerundetes Rechteck 10">
              <a:extLst>
                <a:ext uri="{FF2B5EF4-FFF2-40B4-BE49-F238E27FC236}">
                  <a16:creationId xmlns:a16="http://schemas.microsoft.com/office/drawing/2014/main" id="{00000000-0008-0000-1B00-000010000000}"/>
                </a:ext>
              </a:extLst>
            </xdr:cNvPr>
            <xdr:cNvSpPr/>
          </xdr:nvSpPr>
          <xdr:spPr>
            <a:xfrm>
              <a:off x="2742882" y="455253"/>
              <a:ext cx="786725" cy="57417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DD_Energie" textlink="">
        <xdr:nvSpPr>
          <xdr:cNvPr id="12" name="Abgerundetes Rechteck 11">
            <a:extLst>
              <a:ext uri="{FF2B5EF4-FFF2-40B4-BE49-F238E27FC236}">
                <a16:creationId xmlns:a16="http://schemas.microsoft.com/office/drawing/2014/main" id="{00000000-0008-0000-1B00-00000C000000}"/>
              </a:ext>
            </a:extLst>
          </xdr:cNvPr>
          <xdr:cNvSpPr/>
        </xdr:nvSpPr>
        <xdr:spPr bwMode="auto">
          <a:xfrm>
            <a:off x="6285383" y="130494"/>
            <a:ext cx="816716"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13" name="Abgerundetes Rechteck 12">
            <a:extLst>
              <a:ext uri="{FF2B5EF4-FFF2-40B4-BE49-F238E27FC236}">
                <a16:creationId xmlns:a16="http://schemas.microsoft.com/office/drawing/2014/main" id="{00000000-0008-0000-1B00-00000D000000}"/>
              </a:ext>
            </a:extLst>
          </xdr:cNvPr>
          <xdr:cNvSpPr/>
        </xdr:nvSpPr>
        <xdr:spPr bwMode="auto">
          <a:xfrm>
            <a:off x="6285383" y="150496"/>
            <a:ext cx="787806"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14" name="Abgerundetes Rechteck 13">
            <a:extLst>
              <a:ext uri="{FF2B5EF4-FFF2-40B4-BE49-F238E27FC236}">
                <a16:creationId xmlns:a16="http://schemas.microsoft.com/office/drawing/2014/main" id="{00000000-0008-0000-1B00-00000E000000}"/>
              </a:ext>
            </a:extLst>
          </xdr:cNvPr>
          <xdr:cNvSpPr/>
        </xdr:nvSpPr>
        <xdr:spPr bwMode="auto">
          <a:xfrm>
            <a:off x="7152692" y="130494"/>
            <a:ext cx="838399" cy="386715"/>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absolute">
    <xdr:from>
      <xdr:col>6</xdr:col>
      <xdr:colOff>640080</xdr:colOff>
      <xdr:row>4</xdr:row>
      <xdr:rowOff>30480</xdr:rowOff>
    </xdr:from>
    <xdr:to>
      <xdr:col>9</xdr:col>
      <xdr:colOff>708660</xdr:colOff>
      <xdr:row>16</xdr:row>
      <xdr:rowOff>83820</xdr:rowOff>
    </xdr:to>
    <xdr:grpSp>
      <xdr:nvGrpSpPr>
        <xdr:cNvPr id="1076182" name="Group 788">
          <a:extLst>
            <a:ext uri="{FF2B5EF4-FFF2-40B4-BE49-F238E27FC236}">
              <a16:creationId xmlns:a16="http://schemas.microsoft.com/office/drawing/2014/main" id="{00000000-0008-0000-1B00-0000D66B1000}"/>
            </a:ext>
          </a:extLst>
        </xdr:cNvPr>
        <xdr:cNvGrpSpPr>
          <a:grpSpLocks/>
        </xdr:cNvGrpSpPr>
      </xdr:nvGrpSpPr>
      <xdr:grpSpPr bwMode="auto">
        <a:xfrm>
          <a:off x="7589520" y="662940"/>
          <a:ext cx="2423160" cy="525780"/>
          <a:chOff x="894" y="71"/>
          <a:chExt cx="274" cy="57"/>
        </a:xfrm>
      </xdr:grpSpPr>
      <xdr:sp macro="[0]!goto_Rückmeldungen" textlink="">
        <xdr:nvSpPr>
          <xdr:cNvPr id="3" name="Textfeld 2">
            <a:extLst>
              <a:ext uri="{FF2B5EF4-FFF2-40B4-BE49-F238E27FC236}">
                <a16:creationId xmlns:a16="http://schemas.microsoft.com/office/drawing/2014/main" id="{00000000-0008-0000-1B00-000003000000}"/>
              </a:ext>
            </a:extLst>
          </xdr:cNvPr>
          <xdr:cNvSpPr txBox="1"/>
        </xdr:nvSpPr>
        <xdr:spPr bwMode="auto">
          <a:xfrm>
            <a:off x="922" y="73"/>
            <a:ext cx="241" cy="3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Rückmeldungen</a:t>
            </a:r>
          </a:p>
        </xdr:txBody>
      </xdr:sp>
      <xdr:sp macro="[0]!goto_Versand_an_ElCom" textlink="">
        <xdr:nvSpPr>
          <xdr:cNvPr id="4" name="Textfeld 3">
            <a:extLst>
              <a:ext uri="{FF2B5EF4-FFF2-40B4-BE49-F238E27FC236}">
                <a16:creationId xmlns:a16="http://schemas.microsoft.com/office/drawing/2014/main" id="{00000000-0008-0000-1B00-000004000000}"/>
              </a:ext>
            </a:extLst>
          </xdr:cNvPr>
          <xdr:cNvSpPr txBox="1"/>
        </xdr:nvSpPr>
        <xdr:spPr>
          <a:xfrm>
            <a:off x="946" y="94"/>
            <a:ext cx="222" cy="3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Versand an ElCom</a:t>
            </a:r>
          </a:p>
        </xdr:txBody>
      </xdr:sp>
      <xdr:sp macro="" textlink="">
        <xdr:nvSpPr>
          <xdr:cNvPr id="20224" name="Oval 1069">
            <a:extLst>
              <a:ext uri="{FF2B5EF4-FFF2-40B4-BE49-F238E27FC236}">
                <a16:creationId xmlns:a16="http://schemas.microsoft.com/office/drawing/2014/main" id="{00000000-0008-0000-1B00-0000004F0000}"/>
              </a:ext>
            </a:extLst>
          </xdr:cNvPr>
          <xdr:cNvSpPr>
            <a:spLocks noChangeArrowheads="1"/>
          </xdr:cNvSpPr>
        </xdr:nvSpPr>
        <xdr:spPr bwMode="auto">
          <a:xfrm>
            <a:off x="894" y="71"/>
            <a:ext cx="20"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20225" name="Oval 1069">
            <a:extLst>
              <a:ext uri="{FF2B5EF4-FFF2-40B4-BE49-F238E27FC236}">
                <a16:creationId xmlns:a16="http://schemas.microsoft.com/office/drawing/2014/main" id="{00000000-0008-0000-1B00-0000014F0000}"/>
              </a:ext>
            </a:extLst>
          </xdr:cNvPr>
          <xdr:cNvSpPr>
            <a:spLocks noChangeArrowheads="1"/>
          </xdr:cNvSpPr>
        </xdr:nvSpPr>
        <xdr:spPr bwMode="auto">
          <a:xfrm>
            <a:off x="917" y="95"/>
            <a:ext cx="19" cy="20"/>
          </a:xfrm>
          <a:prstGeom prst="ellipse">
            <a:avLst/>
          </a:prstGeom>
          <a:solidFill>
            <a:srgbClr val="4F81BD"/>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grpSp>
    <xdr:clientData/>
  </xdr:twoCellAnchor>
  <xdr:twoCellAnchor editAs="oneCell">
    <xdr:from>
      <xdr:col>0</xdr:col>
      <xdr:colOff>38100</xdr:colOff>
      <xdr:row>0</xdr:row>
      <xdr:rowOff>45720</xdr:rowOff>
    </xdr:from>
    <xdr:to>
      <xdr:col>0</xdr:col>
      <xdr:colOff>342900</xdr:colOff>
      <xdr:row>3</xdr:row>
      <xdr:rowOff>15240</xdr:rowOff>
    </xdr:to>
    <xdr:pic>
      <xdr:nvPicPr>
        <xdr:cNvPr id="1076183" name="Picture 13560" descr="ElCom_d_hoch">
          <a:extLst>
            <a:ext uri="{FF2B5EF4-FFF2-40B4-BE49-F238E27FC236}">
              <a16:creationId xmlns:a16="http://schemas.microsoft.com/office/drawing/2014/main" id="{00000000-0008-0000-1B00-0000D76B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9</xdr:row>
      <xdr:rowOff>76200</xdr:rowOff>
    </xdr:from>
    <xdr:to>
      <xdr:col>16</xdr:col>
      <xdr:colOff>68580</xdr:colOff>
      <xdr:row>15</xdr:row>
      <xdr:rowOff>106680</xdr:rowOff>
    </xdr:to>
    <xdr:grpSp>
      <xdr:nvGrpSpPr>
        <xdr:cNvPr id="1103330" name="Group 1057">
          <a:extLst>
            <a:ext uri="{FF2B5EF4-FFF2-40B4-BE49-F238E27FC236}">
              <a16:creationId xmlns:a16="http://schemas.microsoft.com/office/drawing/2014/main" id="{00000000-0008-0000-0200-0000E2D51000}"/>
            </a:ext>
          </a:extLst>
        </xdr:cNvPr>
        <xdr:cNvGrpSpPr>
          <a:grpSpLocks/>
        </xdr:cNvGrpSpPr>
      </xdr:nvGrpSpPr>
      <xdr:grpSpPr bwMode="auto">
        <a:xfrm>
          <a:off x="419100" y="1402080"/>
          <a:ext cx="9456420" cy="1478280"/>
          <a:chOff x="-3517" y="-312"/>
          <a:chExt cx="21560" cy="321"/>
        </a:xfrm>
      </xdr:grpSpPr>
      <xdr:sp macro="" textlink="">
        <xdr:nvSpPr>
          <xdr:cNvPr id="1103360" name="Line 1058">
            <a:extLst>
              <a:ext uri="{FF2B5EF4-FFF2-40B4-BE49-F238E27FC236}">
                <a16:creationId xmlns:a16="http://schemas.microsoft.com/office/drawing/2014/main" id="{00000000-0008-0000-0200-000000D6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3361" name="Line 1059">
            <a:extLst>
              <a:ext uri="{FF2B5EF4-FFF2-40B4-BE49-F238E27FC236}">
                <a16:creationId xmlns:a16="http://schemas.microsoft.com/office/drawing/2014/main" id="{00000000-0008-0000-0200-000001D6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3362" name="Line 1060">
            <a:extLst>
              <a:ext uri="{FF2B5EF4-FFF2-40B4-BE49-F238E27FC236}">
                <a16:creationId xmlns:a16="http://schemas.microsoft.com/office/drawing/2014/main" id="{00000000-0008-0000-0200-000002D6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3363" name="Line 1061">
            <a:extLst>
              <a:ext uri="{FF2B5EF4-FFF2-40B4-BE49-F238E27FC236}">
                <a16:creationId xmlns:a16="http://schemas.microsoft.com/office/drawing/2014/main" id="{00000000-0008-0000-0200-000003D6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38100</xdr:colOff>
      <xdr:row>15</xdr:row>
      <xdr:rowOff>220980</xdr:rowOff>
    </xdr:from>
    <xdr:to>
      <xdr:col>16</xdr:col>
      <xdr:colOff>76200</xdr:colOff>
      <xdr:row>40</xdr:row>
      <xdr:rowOff>7620</xdr:rowOff>
    </xdr:to>
    <xdr:grpSp>
      <xdr:nvGrpSpPr>
        <xdr:cNvPr id="1103331" name="Group 1057">
          <a:extLst>
            <a:ext uri="{FF2B5EF4-FFF2-40B4-BE49-F238E27FC236}">
              <a16:creationId xmlns:a16="http://schemas.microsoft.com/office/drawing/2014/main" id="{00000000-0008-0000-0200-0000E3D51000}"/>
            </a:ext>
          </a:extLst>
        </xdr:cNvPr>
        <xdr:cNvGrpSpPr>
          <a:grpSpLocks/>
        </xdr:cNvGrpSpPr>
      </xdr:nvGrpSpPr>
      <xdr:grpSpPr bwMode="auto">
        <a:xfrm>
          <a:off x="419100" y="2994660"/>
          <a:ext cx="9464040" cy="6248400"/>
          <a:chOff x="-3517" y="-312"/>
          <a:chExt cx="21560" cy="321"/>
        </a:xfrm>
      </xdr:grpSpPr>
      <xdr:sp macro="" textlink="">
        <xdr:nvSpPr>
          <xdr:cNvPr id="1103356" name="Line 1058">
            <a:extLst>
              <a:ext uri="{FF2B5EF4-FFF2-40B4-BE49-F238E27FC236}">
                <a16:creationId xmlns:a16="http://schemas.microsoft.com/office/drawing/2014/main" id="{00000000-0008-0000-0200-0000FCD5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3357" name="Line 1059">
            <a:extLst>
              <a:ext uri="{FF2B5EF4-FFF2-40B4-BE49-F238E27FC236}">
                <a16:creationId xmlns:a16="http://schemas.microsoft.com/office/drawing/2014/main" id="{00000000-0008-0000-0200-0000FDD5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3358" name="Line 1060">
            <a:extLst>
              <a:ext uri="{FF2B5EF4-FFF2-40B4-BE49-F238E27FC236}">
                <a16:creationId xmlns:a16="http://schemas.microsoft.com/office/drawing/2014/main" id="{00000000-0008-0000-0200-0000FED5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3359" name="Line 1061">
            <a:extLst>
              <a:ext uri="{FF2B5EF4-FFF2-40B4-BE49-F238E27FC236}">
                <a16:creationId xmlns:a16="http://schemas.microsoft.com/office/drawing/2014/main" id="{00000000-0008-0000-0200-0000FFD5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4</xdr:col>
      <xdr:colOff>274320</xdr:colOff>
      <xdr:row>0</xdr:row>
      <xdr:rowOff>0</xdr:rowOff>
    </xdr:from>
    <xdr:to>
      <xdr:col>14</xdr:col>
      <xdr:colOff>518160</xdr:colOff>
      <xdr:row>3</xdr:row>
      <xdr:rowOff>198120</xdr:rowOff>
    </xdr:to>
    <xdr:grpSp>
      <xdr:nvGrpSpPr>
        <xdr:cNvPr id="1103332" name="Gruppieren 65">
          <a:extLst>
            <a:ext uri="{FF2B5EF4-FFF2-40B4-BE49-F238E27FC236}">
              <a16:creationId xmlns:a16="http://schemas.microsoft.com/office/drawing/2014/main" id="{00000000-0008-0000-0200-0000E4D51000}"/>
            </a:ext>
          </a:extLst>
        </xdr:cNvPr>
        <xdr:cNvGrpSpPr>
          <a:grpSpLocks/>
        </xdr:cNvGrpSpPr>
      </xdr:nvGrpSpPr>
      <xdr:grpSpPr bwMode="auto">
        <a:xfrm>
          <a:off x="3154680" y="0"/>
          <a:ext cx="5798820" cy="609600"/>
          <a:chOff x="2686051" y="57151"/>
          <a:chExt cx="5543549" cy="533400"/>
        </a:xfrm>
      </xdr:grpSpPr>
      <xdr:sp macro="" textlink="">
        <xdr:nvSpPr>
          <xdr:cNvPr id="13" name="Richtungspfeil 12">
            <a:extLst>
              <a:ext uri="{FF2B5EF4-FFF2-40B4-BE49-F238E27FC236}">
                <a16:creationId xmlns:a16="http://schemas.microsoft.com/office/drawing/2014/main" id="{00000000-0008-0000-0200-00000D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3342" name="Gruppieren 64">
            <a:extLst>
              <a:ext uri="{FF2B5EF4-FFF2-40B4-BE49-F238E27FC236}">
                <a16:creationId xmlns:a16="http://schemas.microsoft.com/office/drawing/2014/main" id="{00000000-0008-0000-0200-0000EED51000}"/>
              </a:ext>
            </a:extLst>
          </xdr:cNvPr>
          <xdr:cNvGrpSpPr>
            <a:grpSpLocks/>
          </xdr:cNvGrpSpPr>
        </xdr:nvGrpSpPr>
        <xdr:grpSpPr bwMode="auto">
          <a:xfrm>
            <a:off x="2743005" y="132160"/>
            <a:ext cx="844822" cy="383381"/>
            <a:chOff x="1965" y="451484"/>
            <a:chExt cx="864800" cy="601979"/>
          </a:xfrm>
        </xdr:grpSpPr>
        <xdr:sp macro="" textlink="">
          <xdr:nvSpPr>
            <xdr:cNvPr id="26" name="Abgerundetes Rechteck 25">
              <a:extLst>
                <a:ext uri="{FF2B5EF4-FFF2-40B4-BE49-F238E27FC236}">
                  <a16:creationId xmlns:a16="http://schemas.microsoft.com/office/drawing/2014/main" id="{00000000-0008-0000-0200-00001A000000}"/>
                </a:ext>
              </a:extLst>
            </xdr:cNvPr>
            <xdr:cNvSpPr/>
          </xdr:nvSpPr>
          <xdr:spPr>
            <a:xfrm>
              <a:off x="3398" y="448867"/>
              <a:ext cx="866130" cy="607214"/>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7" name="Abgerundetes Rechteck 4">
              <a:extLst>
                <a:ext uri="{FF2B5EF4-FFF2-40B4-BE49-F238E27FC236}">
                  <a16:creationId xmlns:a16="http://schemas.microsoft.com/office/drawing/2014/main" id="{00000000-0008-0000-0200-00001B000000}"/>
                </a:ext>
              </a:extLst>
            </xdr:cNvPr>
            <xdr:cNvSpPr/>
          </xdr:nvSpPr>
          <xdr:spPr>
            <a:xfrm>
              <a:off x="33264" y="480274"/>
              <a:ext cx="836263" cy="544398"/>
            </a:xfrm>
            <a:prstGeom prst="rect">
              <a:avLst/>
            </a:prstGeom>
            <a:solidFill>
              <a:schemeClr val="accent1"/>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15" name="Abgerundetes Rechteck 14">
            <a:extLst>
              <a:ext uri="{FF2B5EF4-FFF2-40B4-BE49-F238E27FC236}">
                <a16:creationId xmlns:a16="http://schemas.microsoft.com/office/drawing/2014/main" id="{00000000-0008-0000-0200-00000F000000}"/>
              </a:ext>
            </a:extLst>
          </xdr:cNvPr>
          <xdr:cNvSpPr/>
        </xdr:nvSpPr>
        <xdr:spPr bwMode="auto">
          <a:xfrm>
            <a:off x="3626996" y="130494"/>
            <a:ext cx="831532"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6" name="Abgerundetes Rechteck 6">
            <a:extLst>
              <a:ext uri="{FF2B5EF4-FFF2-40B4-BE49-F238E27FC236}">
                <a16:creationId xmlns:a16="http://schemas.microsoft.com/office/drawing/2014/main" id="{00000000-0008-0000-0200-000010000000}"/>
              </a:ext>
            </a:extLst>
          </xdr:cNvPr>
          <xdr:cNvSpPr/>
        </xdr:nvSpPr>
        <xdr:spPr bwMode="auto">
          <a:xfrm>
            <a:off x="3663466" y="150496"/>
            <a:ext cx="765885" cy="34671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3345" name="Gruppieren 66">
            <a:extLst>
              <a:ext uri="{FF2B5EF4-FFF2-40B4-BE49-F238E27FC236}">
                <a16:creationId xmlns:a16="http://schemas.microsoft.com/office/drawing/2014/main" id="{00000000-0008-0000-0200-0000F1D51000}"/>
              </a:ext>
            </a:extLst>
          </xdr:cNvPr>
          <xdr:cNvGrpSpPr>
            <a:grpSpLocks/>
          </xdr:cNvGrpSpPr>
        </xdr:nvGrpSpPr>
        <xdr:grpSpPr bwMode="auto">
          <a:xfrm>
            <a:off x="4502367" y="132160"/>
            <a:ext cx="841938" cy="391716"/>
            <a:chOff x="1809972" y="447278"/>
            <a:chExt cx="864579" cy="624676"/>
          </a:xfrm>
        </xdr:grpSpPr>
        <xdr:sp macro="[0]!goto_Netzkosten" textlink="">
          <xdr:nvSpPr>
            <xdr:cNvPr id="24" name="Abgerundetes Rechteck 23">
              <a:extLst>
                <a:ext uri="{FF2B5EF4-FFF2-40B4-BE49-F238E27FC236}">
                  <a16:creationId xmlns:a16="http://schemas.microsoft.com/office/drawing/2014/main" id="{00000000-0008-0000-0200-000018000000}"/>
                </a:ext>
              </a:extLst>
            </xdr:cNvPr>
            <xdr:cNvSpPr/>
          </xdr:nvSpPr>
          <xdr:spPr>
            <a:xfrm>
              <a:off x="1809895" y="444620"/>
              <a:ext cx="846403"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5" name="Abgerundetes Rechteck 8">
              <a:extLst>
                <a:ext uri="{FF2B5EF4-FFF2-40B4-BE49-F238E27FC236}">
                  <a16:creationId xmlns:a16="http://schemas.microsoft.com/office/drawing/2014/main" id="{00000000-0008-0000-0200-000019000000}"/>
                </a:ext>
              </a:extLst>
            </xdr:cNvPr>
            <xdr:cNvSpPr/>
          </xdr:nvSpPr>
          <xdr:spPr>
            <a:xfrm>
              <a:off x="1832366" y="476518"/>
              <a:ext cx="808951" cy="552905"/>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3346" name="Gruppieren 67">
            <a:extLst>
              <a:ext uri="{FF2B5EF4-FFF2-40B4-BE49-F238E27FC236}">
                <a16:creationId xmlns:a16="http://schemas.microsoft.com/office/drawing/2014/main" id="{00000000-0008-0000-0200-0000F2D51000}"/>
              </a:ext>
            </a:extLst>
          </xdr:cNvPr>
          <xdr:cNvGrpSpPr>
            <a:grpSpLocks/>
          </xdr:cNvGrpSpPr>
        </xdr:nvGrpSpPr>
        <xdr:grpSpPr bwMode="auto">
          <a:xfrm>
            <a:off x="5401066" y="132160"/>
            <a:ext cx="832478" cy="391716"/>
            <a:chOff x="2732839" y="447278"/>
            <a:chExt cx="854865" cy="624676"/>
          </a:xfrm>
        </xdr:grpSpPr>
        <xdr:sp macro="" textlink="">
          <xdr:nvSpPr>
            <xdr:cNvPr id="22" name="Abgerundetes Rechteck 21">
              <a:extLst>
                <a:ext uri="{FF2B5EF4-FFF2-40B4-BE49-F238E27FC236}">
                  <a16:creationId xmlns:a16="http://schemas.microsoft.com/office/drawing/2014/main" id="{00000000-0008-0000-0200-000016000000}"/>
                </a:ext>
              </a:extLst>
            </xdr:cNvPr>
            <xdr:cNvSpPr/>
          </xdr:nvSpPr>
          <xdr:spPr>
            <a:xfrm>
              <a:off x="2716222" y="444620"/>
              <a:ext cx="868874"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3" name="Abgerundetes Rechteck 10">
              <a:extLst>
                <a:ext uri="{FF2B5EF4-FFF2-40B4-BE49-F238E27FC236}">
                  <a16:creationId xmlns:a16="http://schemas.microsoft.com/office/drawing/2014/main" id="{00000000-0008-0000-0200-000017000000}"/>
                </a:ext>
              </a:extLst>
            </xdr:cNvPr>
            <xdr:cNvSpPr/>
          </xdr:nvSpPr>
          <xdr:spPr>
            <a:xfrm>
              <a:off x="2738693" y="476518"/>
              <a:ext cx="778991" cy="552905"/>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 textlink="">
        <xdr:nvSpPr>
          <xdr:cNvPr id="19" name="Abgerundetes Rechteck 18">
            <a:extLst>
              <a:ext uri="{FF2B5EF4-FFF2-40B4-BE49-F238E27FC236}">
                <a16:creationId xmlns:a16="http://schemas.microsoft.com/office/drawing/2014/main" id="{00000000-0008-0000-0200-000013000000}"/>
              </a:ext>
            </a:extLst>
          </xdr:cNvPr>
          <xdr:cNvSpPr/>
        </xdr:nvSpPr>
        <xdr:spPr bwMode="auto">
          <a:xfrm>
            <a:off x="6282064" y="130494"/>
            <a:ext cx="824238"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20" name="Abgerundetes Rechteck 12">
            <a:extLst>
              <a:ext uri="{FF2B5EF4-FFF2-40B4-BE49-F238E27FC236}">
                <a16:creationId xmlns:a16="http://schemas.microsoft.com/office/drawing/2014/main" id="{00000000-0008-0000-0200-000014000000}"/>
              </a:ext>
            </a:extLst>
          </xdr:cNvPr>
          <xdr:cNvSpPr/>
        </xdr:nvSpPr>
        <xdr:spPr bwMode="auto">
          <a:xfrm>
            <a:off x="6282064" y="150496"/>
            <a:ext cx="795062"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21" name="Abgerundetes Rechteck 20">
            <a:extLst>
              <a:ext uri="{FF2B5EF4-FFF2-40B4-BE49-F238E27FC236}">
                <a16:creationId xmlns:a16="http://schemas.microsoft.com/office/drawing/2014/main" id="{00000000-0008-0000-0200-000015000000}"/>
              </a:ext>
            </a:extLst>
          </xdr:cNvPr>
          <xdr:cNvSpPr/>
        </xdr:nvSpPr>
        <xdr:spPr bwMode="auto">
          <a:xfrm>
            <a:off x="7150067" y="130494"/>
            <a:ext cx="838826"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oneCell">
    <xdr:from>
      <xdr:col>0</xdr:col>
      <xdr:colOff>38100</xdr:colOff>
      <xdr:row>0</xdr:row>
      <xdr:rowOff>45720</xdr:rowOff>
    </xdr:from>
    <xdr:to>
      <xdr:col>0</xdr:col>
      <xdr:colOff>342900</xdr:colOff>
      <xdr:row>3</xdr:row>
      <xdr:rowOff>7620</xdr:rowOff>
    </xdr:to>
    <xdr:pic>
      <xdr:nvPicPr>
        <xdr:cNvPr id="1103333" name="Picture 13560" descr="ElCom_d_hoch">
          <a:extLst>
            <a:ext uri="{FF2B5EF4-FFF2-40B4-BE49-F238E27FC236}">
              <a16:creationId xmlns:a16="http://schemas.microsoft.com/office/drawing/2014/main" id="{00000000-0008-0000-0200-0000E5D5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533400</xdr:colOff>
      <xdr:row>4</xdr:row>
      <xdr:rowOff>45720</xdr:rowOff>
    </xdr:from>
    <xdr:to>
      <xdr:col>10</xdr:col>
      <xdr:colOff>960120</xdr:colOff>
      <xdr:row>6</xdr:row>
      <xdr:rowOff>137160</xdr:rowOff>
    </xdr:to>
    <xdr:grpSp>
      <xdr:nvGrpSpPr>
        <xdr:cNvPr id="1103334" name="Gruppieren 42">
          <a:extLst>
            <a:ext uri="{FF2B5EF4-FFF2-40B4-BE49-F238E27FC236}">
              <a16:creationId xmlns:a16="http://schemas.microsoft.com/office/drawing/2014/main" id="{00000000-0008-0000-0200-0000E6D51000}"/>
            </a:ext>
          </a:extLst>
        </xdr:cNvPr>
        <xdr:cNvGrpSpPr>
          <a:grpSpLocks/>
        </xdr:cNvGrpSpPr>
      </xdr:nvGrpSpPr>
      <xdr:grpSpPr bwMode="auto">
        <a:xfrm>
          <a:off x="3413760" y="723900"/>
          <a:ext cx="3787140" cy="533400"/>
          <a:chOff x="3181350" y="723900"/>
          <a:chExt cx="3648075" cy="533400"/>
        </a:xfrm>
      </xdr:grpSpPr>
      <xdr:sp macro="" textlink="">
        <xdr:nvSpPr>
          <xdr:cNvPr id="52" name="Textfeld 51">
            <a:hlinkClick xmlns:r="http://schemas.openxmlformats.org/officeDocument/2006/relationships" r:id="rId2"/>
            <a:extLst>
              <a:ext uri="{FF2B5EF4-FFF2-40B4-BE49-F238E27FC236}">
                <a16:creationId xmlns:a16="http://schemas.microsoft.com/office/drawing/2014/main" id="{00000000-0008-0000-0200-000034000000}"/>
              </a:ext>
            </a:extLst>
          </xdr:cNvPr>
          <xdr:cNvSpPr txBox="1"/>
        </xdr:nvSpPr>
        <xdr:spPr bwMode="auto">
          <a:xfrm>
            <a:off x="3416710" y="746760"/>
            <a:ext cx="1956427" cy="3200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Kontaktdaten</a:t>
            </a:r>
          </a:p>
        </xdr:txBody>
      </xdr:sp>
      <xdr:sp macro="" textlink="">
        <xdr:nvSpPr>
          <xdr:cNvPr id="53" name="Textfeld 52">
            <a:hlinkClick xmlns:r="http://schemas.openxmlformats.org/officeDocument/2006/relationships" r:id="rId3"/>
            <a:extLst>
              <a:ext uri="{FF2B5EF4-FFF2-40B4-BE49-F238E27FC236}">
                <a16:creationId xmlns:a16="http://schemas.microsoft.com/office/drawing/2014/main" id="{00000000-0008-0000-0200-000035000000}"/>
              </a:ext>
            </a:extLst>
          </xdr:cNvPr>
          <xdr:cNvSpPr txBox="1"/>
        </xdr:nvSpPr>
        <xdr:spPr bwMode="auto">
          <a:xfrm>
            <a:off x="3607939" y="937260"/>
            <a:ext cx="1831392" cy="3200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Netzstruktur</a:t>
            </a:r>
          </a:p>
        </xdr:txBody>
      </xdr:sp>
      <xdr:sp macro="" textlink="">
        <xdr:nvSpPr>
          <xdr:cNvPr id="54" name="Oval 1069">
            <a:extLst>
              <a:ext uri="{FF2B5EF4-FFF2-40B4-BE49-F238E27FC236}">
                <a16:creationId xmlns:a16="http://schemas.microsoft.com/office/drawing/2014/main" id="{00000000-0008-0000-0200-000036000000}"/>
              </a:ext>
            </a:extLst>
          </xdr:cNvPr>
          <xdr:cNvSpPr>
            <a:spLocks noChangeArrowheads="1"/>
          </xdr:cNvSpPr>
        </xdr:nvSpPr>
        <xdr:spPr bwMode="auto">
          <a:xfrm>
            <a:off x="3181350" y="723900"/>
            <a:ext cx="228005" cy="190500"/>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1.</a:t>
            </a:r>
          </a:p>
        </xdr:txBody>
      </xdr:sp>
      <xdr:sp macro="" textlink="">
        <xdr:nvSpPr>
          <xdr:cNvPr id="55" name="Oval 1069">
            <a:extLst>
              <a:ext uri="{FF2B5EF4-FFF2-40B4-BE49-F238E27FC236}">
                <a16:creationId xmlns:a16="http://schemas.microsoft.com/office/drawing/2014/main" id="{00000000-0008-0000-0200-000037000000}"/>
              </a:ext>
            </a:extLst>
          </xdr:cNvPr>
          <xdr:cNvSpPr>
            <a:spLocks noChangeArrowheads="1"/>
          </xdr:cNvSpPr>
        </xdr:nvSpPr>
        <xdr:spPr bwMode="auto">
          <a:xfrm>
            <a:off x="3335805" y="914400"/>
            <a:ext cx="220650" cy="198120"/>
          </a:xfrm>
          <a:prstGeom prst="ellipse">
            <a:avLst/>
          </a:prstGeom>
          <a:solidFill>
            <a:srgbClr val="4F81BD"/>
          </a:solidFill>
          <a:ln w="9525">
            <a:noFill/>
            <a:round/>
            <a:headEnd/>
            <a:tailEnd/>
          </a:ln>
          <a:effectLst>
            <a:outerShdw dist="38100" dir="2700000" algn="tl" rotWithShape="0">
              <a:srgbClr val="000000">
                <a:alpha val="39998"/>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2.</a:t>
            </a:r>
          </a:p>
        </xdr:txBody>
      </xdr:sp>
      <xdr:sp macro="" textlink="">
        <xdr:nvSpPr>
          <xdr:cNvPr id="56" name="Oval 1069">
            <a:extLst>
              <a:ext uri="{FF2B5EF4-FFF2-40B4-BE49-F238E27FC236}">
                <a16:creationId xmlns:a16="http://schemas.microsoft.com/office/drawing/2014/main" id="{00000000-0008-0000-0200-000038000000}"/>
              </a:ext>
            </a:extLst>
          </xdr:cNvPr>
          <xdr:cNvSpPr>
            <a:spLocks noChangeArrowheads="1"/>
          </xdr:cNvSpPr>
        </xdr:nvSpPr>
        <xdr:spPr bwMode="auto">
          <a:xfrm>
            <a:off x="4644993" y="731520"/>
            <a:ext cx="228005" cy="190500"/>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3.</a:t>
            </a:r>
          </a:p>
        </xdr:txBody>
      </xdr:sp>
      <xdr:sp macro="" textlink="">
        <xdr:nvSpPr>
          <xdr:cNvPr id="57" name="Textfeld 56">
            <a:hlinkClick xmlns:r="http://schemas.openxmlformats.org/officeDocument/2006/relationships" r:id="rId4"/>
            <a:extLst>
              <a:ext uri="{FF2B5EF4-FFF2-40B4-BE49-F238E27FC236}">
                <a16:creationId xmlns:a16="http://schemas.microsoft.com/office/drawing/2014/main" id="{00000000-0008-0000-0200-000039000000}"/>
              </a:ext>
            </a:extLst>
          </xdr:cNvPr>
          <xdr:cNvSpPr txBox="1"/>
        </xdr:nvSpPr>
        <xdr:spPr bwMode="auto">
          <a:xfrm>
            <a:off x="4872998" y="746760"/>
            <a:ext cx="1956427" cy="3200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Sunshine-Regulierung</a:t>
            </a:r>
          </a:p>
        </xdr:txBody>
      </xdr:sp>
    </xdr:grpSp>
    <xdr:clientData/>
  </xdr:twoCellAnchor>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981075</xdr:colOff>
          <xdr:row>13</xdr:row>
          <xdr:rowOff>38100</xdr:rowOff>
        </xdr:to>
        <xdr:sp macro="" textlink="">
          <xdr:nvSpPr>
            <xdr:cNvPr id="3073" name="DropdownF12a"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257175</xdr:rowOff>
        </xdr:from>
        <xdr:to>
          <xdr:col>6</xdr:col>
          <xdr:colOff>409575</xdr:colOff>
          <xdr:row>14</xdr:row>
          <xdr:rowOff>447675</xdr:rowOff>
        </xdr:to>
        <xdr:sp macro="" textlink="">
          <xdr:nvSpPr>
            <xdr:cNvPr id="27523" name="DropdownF12b" hidden="1">
              <a:extLst>
                <a:ext uri="{63B3BB69-23CF-44E3-9099-C40C66FF867C}">
                  <a14:compatExt spid="_x0000_s27523"/>
                </a:ext>
                <a:ext uri="{FF2B5EF4-FFF2-40B4-BE49-F238E27FC236}">
                  <a16:creationId xmlns:a16="http://schemas.microsoft.com/office/drawing/2014/main" id="{00000000-0008-0000-0200-0000836B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175260</xdr:colOff>
      <xdr:row>7</xdr:row>
      <xdr:rowOff>91440</xdr:rowOff>
    </xdr:from>
    <xdr:to>
      <xdr:col>7</xdr:col>
      <xdr:colOff>373380</xdr:colOff>
      <xdr:row>68</xdr:row>
      <xdr:rowOff>167640</xdr:rowOff>
    </xdr:to>
    <xdr:sp macro="" textlink="">
      <xdr:nvSpPr>
        <xdr:cNvPr id="1112126" name="Rechteck 38">
          <a:extLst>
            <a:ext uri="{FF2B5EF4-FFF2-40B4-BE49-F238E27FC236}">
              <a16:creationId xmlns:a16="http://schemas.microsoft.com/office/drawing/2014/main" id="{00000000-0008-0000-0300-00003EF81000}"/>
            </a:ext>
          </a:extLst>
        </xdr:cNvPr>
        <xdr:cNvSpPr>
          <a:spLocks noChangeArrowheads="1"/>
        </xdr:cNvSpPr>
      </xdr:nvSpPr>
      <xdr:spPr bwMode="auto">
        <a:xfrm>
          <a:off x="175260" y="1242060"/>
          <a:ext cx="16276320" cy="8503920"/>
        </a:xfrm>
        <a:prstGeom prst="rect">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45720</xdr:colOff>
      <xdr:row>0</xdr:row>
      <xdr:rowOff>45720</xdr:rowOff>
    </xdr:from>
    <xdr:to>
      <xdr:col>0</xdr:col>
      <xdr:colOff>342900</xdr:colOff>
      <xdr:row>2</xdr:row>
      <xdr:rowOff>45720</xdr:rowOff>
    </xdr:to>
    <xdr:pic>
      <xdr:nvPicPr>
        <xdr:cNvPr id="1112127" name="Picture 13560" descr="ElCom_d_hoch">
          <a:extLst>
            <a:ext uri="{FF2B5EF4-FFF2-40B4-BE49-F238E27FC236}">
              <a16:creationId xmlns:a16="http://schemas.microsoft.com/office/drawing/2014/main" id="{00000000-0008-0000-0300-00003FF8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45720" y="45720"/>
          <a:ext cx="2971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2948940</xdr:colOff>
      <xdr:row>3</xdr:row>
      <xdr:rowOff>259080</xdr:rowOff>
    </xdr:from>
    <xdr:to>
      <xdr:col>3</xdr:col>
      <xdr:colOff>2232660</xdr:colOff>
      <xdr:row>5</xdr:row>
      <xdr:rowOff>274320</xdr:rowOff>
    </xdr:to>
    <xdr:grpSp>
      <xdr:nvGrpSpPr>
        <xdr:cNvPr id="1112128" name="Gruppieren 28">
          <a:extLst>
            <a:ext uri="{FF2B5EF4-FFF2-40B4-BE49-F238E27FC236}">
              <a16:creationId xmlns:a16="http://schemas.microsoft.com/office/drawing/2014/main" id="{00000000-0008-0000-0300-000040F81000}"/>
            </a:ext>
          </a:extLst>
        </xdr:cNvPr>
        <xdr:cNvGrpSpPr>
          <a:grpSpLocks/>
        </xdr:cNvGrpSpPr>
      </xdr:nvGrpSpPr>
      <xdr:grpSpPr bwMode="auto">
        <a:xfrm>
          <a:off x="3710940" y="683623"/>
          <a:ext cx="3224349" cy="461554"/>
          <a:chOff x="3924300" y="695325"/>
          <a:chExt cx="3800475" cy="476250"/>
        </a:xfrm>
      </xdr:grpSpPr>
      <xdr:sp macro="" textlink="">
        <xdr:nvSpPr>
          <xdr:cNvPr id="10" name="Textfeld 24">
            <a:hlinkClick xmlns:r="http://schemas.openxmlformats.org/officeDocument/2006/relationships" r:id="rId2"/>
            <a:extLst>
              <a:ext uri="{FF2B5EF4-FFF2-40B4-BE49-F238E27FC236}">
                <a16:creationId xmlns:a16="http://schemas.microsoft.com/office/drawing/2014/main" id="{00000000-0008-0000-0300-00000A000000}"/>
              </a:ext>
            </a:extLst>
          </xdr:cNvPr>
          <xdr:cNvSpPr txBox="1">
            <a:spLocks noChangeArrowheads="1"/>
          </xdr:cNvSpPr>
        </xdr:nvSpPr>
        <xdr:spPr bwMode="auto">
          <a:xfrm>
            <a:off x="5092295" y="941388"/>
            <a:ext cx="1743007" cy="230188"/>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Netzstruktur</a:t>
            </a:r>
          </a:p>
        </xdr:txBody>
      </xdr:sp>
      <xdr:sp macro="" textlink="">
        <xdr:nvSpPr>
          <xdr:cNvPr id="11" name="Oval 1069">
            <a:extLst>
              <a:ext uri="{FF2B5EF4-FFF2-40B4-BE49-F238E27FC236}">
                <a16:creationId xmlns:a16="http://schemas.microsoft.com/office/drawing/2014/main" id="{00000000-0008-0000-0300-00000B000000}"/>
              </a:ext>
            </a:extLst>
          </xdr:cNvPr>
          <xdr:cNvSpPr>
            <a:spLocks noChangeArrowheads="1"/>
          </xdr:cNvSpPr>
        </xdr:nvSpPr>
        <xdr:spPr bwMode="auto">
          <a:xfrm>
            <a:off x="4723927" y="893763"/>
            <a:ext cx="305476" cy="269875"/>
          </a:xfrm>
          <a:prstGeom prst="ellipse">
            <a:avLst/>
          </a:prstGeom>
          <a:solidFill>
            <a:srgbClr val="BFBFBF"/>
          </a:solidFill>
          <a:ln w="9525">
            <a:noFill/>
            <a:round/>
            <a:headEnd/>
            <a:tailEnd/>
          </a:ln>
          <a:effectLst>
            <a:outerShdw dist="38100" dir="2700000" algn="tl" rotWithShape="0">
              <a:srgbClr val="000000">
                <a:alpha val="39998"/>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2.</a:t>
            </a:r>
          </a:p>
        </xdr:txBody>
      </xdr:sp>
      <xdr:sp macro="" textlink="">
        <xdr:nvSpPr>
          <xdr:cNvPr id="6" name="Oval 1069">
            <a:extLst>
              <a:ext uri="{FF2B5EF4-FFF2-40B4-BE49-F238E27FC236}">
                <a16:creationId xmlns:a16="http://schemas.microsoft.com/office/drawing/2014/main" id="{00000000-0008-0000-0300-000006000000}"/>
              </a:ext>
            </a:extLst>
          </xdr:cNvPr>
          <xdr:cNvSpPr>
            <a:spLocks noChangeArrowheads="1"/>
          </xdr:cNvSpPr>
        </xdr:nvSpPr>
        <xdr:spPr bwMode="auto">
          <a:xfrm>
            <a:off x="3924300" y="703263"/>
            <a:ext cx="314460" cy="269875"/>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1.</a:t>
            </a:r>
          </a:p>
        </xdr:txBody>
      </xdr:sp>
      <xdr:sp macro="" textlink="">
        <xdr:nvSpPr>
          <xdr:cNvPr id="7" name="Textfeld 6">
            <a:hlinkClick xmlns:r="http://schemas.openxmlformats.org/officeDocument/2006/relationships" r:id="rId3"/>
            <a:extLst>
              <a:ext uri="{FF2B5EF4-FFF2-40B4-BE49-F238E27FC236}">
                <a16:creationId xmlns:a16="http://schemas.microsoft.com/office/drawing/2014/main" id="{00000000-0008-0000-0300-000007000000}"/>
              </a:ext>
            </a:extLst>
          </xdr:cNvPr>
          <xdr:cNvSpPr txBox="1"/>
        </xdr:nvSpPr>
        <xdr:spPr bwMode="auto">
          <a:xfrm>
            <a:off x="4211806" y="695325"/>
            <a:ext cx="1167995" cy="2381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Kontaktdaten</a:t>
            </a:r>
          </a:p>
        </xdr:txBody>
      </xdr:sp>
      <xdr:sp macro="" textlink="">
        <xdr:nvSpPr>
          <xdr:cNvPr id="8" name="Oval 1069">
            <a:extLst>
              <a:ext uri="{FF2B5EF4-FFF2-40B4-BE49-F238E27FC236}">
                <a16:creationId xmlns:a16="http://schemas.microsoft.com/office/drawing/2014/main" id="{00000000-0008-0000-0300-000008000000}"/>
              </a:ext>
            </a:extLst>
          </xdr:cNvPr>
          <xdr:cNvSpPr>
            <a:spLocks noChangeArrowheads="1"/>
          </xdr:cNvSpPr>
        </xdr:nvSpPr>
        <xdr:spPr bwMode="auto">
          <a:xfrm>
            <a:off x="5487616" y="695325"/>
            <a:ext cx="296491" cy="238125"/>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ctr" upright="1"/>
          <a:lstStyle/>
          <a:p>
            <a:pPr algn="ctr" rtl="0">
              <a:defRPr sz="1000"/>
            </a:pPr>
            <a:r>
              <a:rPr lang="de-CH" sz="900" b="1" i="0" u="none" strike="noStrike" baseline="0">
                <a:solidFill>
                  <a:srgbClr val="FFFFFF"/>
                </a:solidFill>
                <a:latin typeface="Arial Narrow"/>
              </a:rPr>
              <a:t>3.</a:t>
            </a:r>
          </a:p>
        </xdr:txBody>
      </xdr:sp>
      <xdr:sp macro="" textlink="">
        <xdr:nvSpPr>
          <xdr:cNvPr id="9" name="Textfeld 23">
            <a:hlinkClick xmlns:r="http://schemas.openxmlformats.org/officeDocument/2006/relationships" r:id="rId4"/>
            <a:extLst>
              <a:ext uri="{FF2B5EF4-FFF2-40B4-BE49-F238E27FC236}">
                <a16:creationId xmlns:a16="http://schemas.microsoft.com/office/drawing/2014/main" id="{00000000-0008-0000-0300-000009000000}"/>
              </a:ext>
            </a:extLst>
          </xdr:cNvPr>
          <xdr:cNvSpPr txBox="1">
            <a:spLocks noChangeArrowheads="1"/>
          </xdr:cNvSpPr>
        </xdr:nvSpPr>
        <xdr:spPr bwMode="auto">
          <a:xfrm>
            <a:off x="5855984" y="727075"/>
            <a:ext cx="1868791" cy="246063"/>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Sunshine-Regulierung</a:t>
            </a:r>
          </a:p>
        </xdr:txBody>
      </xdr:sp>
    </xdr:grpSp>
    <xdr:clientData/>
  </xdr:twoCellAnchor>
  <xdr:twoCellAnchor editAs="absolute">
    <xdr:from>
      <xdr:col>2</xdr:col>
      <xdr:colOff>2910840</xdr:colOff>
      <xdr:row>0</xdr:row>
      <xdr:rowOff>0</xdr:rowOff>
    </xdr:from>
    <xdr:to>
      <xdr:col>4</xdr:col>
      <xdr:colOff>99060</xdr:colOff>
      <xdr:row>3</xdr:row>
      <xdr:rowOff>175260</xdr:rowOff>
    </xdr:to>
    <xdr:grpSp>
      <xdr:nvGrpSpPr>
        <xdr:cNvPr id="1112129" name="Gruppieren 65">
          <a:extLst>
            <a:ext uri="{FF2B5EF4-FFF2-40B4-BE49-F238E27FC236}">
              <a16:creationId xmlns:a16="http://schemas.microsoft.com/office/drawing/2014/main" id="{00000000-0008-0000-0300-000041F81000}"/>
            </a:ext>
          </a:extLst>
        </xdr:cNvPr>
        <xdr:cNvGrpSpPr>
          <a:grpSpLocks/>
        </xdr:cNvGrpSpPr>
      </xdr:nvGrpSpPr>
      <xdr:grpSpPr bwMode="auto">
        <a:xfrm>
          <a:off x="3672840" y="0"/>
          <a:ext cx="5809706" cy="599803"/>
          <a:chOff x="2686051" y="57151"/>
          <a:chExt cx="5543549" cy="533400"/>
        </a:xfrm>
      </xdr:grpSpPr>
      <xdr:sp macro="" textlink="">
        <xdr:nvSpPr>
          <xdr:cNvPr id="13" name="Richtungspfeil 12">
            <a:extLst>
              <a:ext uri="{FF2B5EF4-FFF2-40B4-BE49-F238E27FC236}">
                <a16:creationId xmlns:a16="http://schemas.microsoft.com/office/drawing/2014/main" id="{00000000-0008-0000-0300-00000D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12131" name="Gruppieren 64">
            <a:extLst>
              <a:ext uri="{FF2B5EF4-FFF2-40B4-BE49-F238E27FC236}">
                <a16:creationId xmlns:a16="http://schemas.microsoft.com/office/drawing/2014/main" id="{00000000-0008-0000-0300-000043F81000}"/>
              </a:ext>
            </a:extLst>
          </xdr:cNvPr>
          <xdr:cNvGrpSpPr>
            <a:grpSpLocks/>
          </xdr:cNvGrpSpPr>
        </xdr:nvGrpSpPr>
        <xdr:grpSpPr bwMode="auto">
          <a:xfrm>
            <a:off x="2743596" y="132160"/>
            <a:ext cx="844001" cy="383381"/>
            <a:chOff x="1965" y="451484"/>
            <a:chExt cx="864800" cy="601979"/>
          </a:xfrm>
        </xdr:grpSpPr>
        <xdr:sp macro="" textlink="">
          <xdr:nvSpPr>
            <xdr:cNvPr id="26" name="Abgerundetes Rechteck 25">
              <a:extLst>
                <a:ext uri="{FF2B5EF4-FFF2-40B4-BE49-F238E27FC236}">
                  <a16:creationId xmlns:a16="http://schemas.microsoft.com/office/drawing/2014/main" id="{00000000-0008-0000-0300-00001A000000}"/>
                </a:ext>
              </a:extLst>
            </xdr:cNvPr>
            <xdr:cNvSpPr/>
          </xdr:nvSpPr>
          <xdr:spPr>
            <a:xfrm>
              <a:off x="2714" y="450325"/>
              <a:ext cx="850904" cy="604298"/>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27" name="Abgerundetes Rechteck 4">
              <a:hlinkClick xmlns:r="http://schemas.openxmlformats.org/officeDocument/2006/relationships" r:id="rId3"/>
              <a:extLst>
                <a:ext uri="{FF2B5EF4-FFF2-40B4-BE49-F238E27FC236}">
                  <a16:creationId xmlns:a16="http://schemas.microsoft.com/office/drawing/2014/main" id="{00000000-0008-0000-0300-00001B000000}"/>
                </a:ext>
              </a:extLst>
            </xdr:cNvPr>
            <xdr:cNvSpPr/>
          </xdr:nvSpPr>
          <xdr:spPr>
            <a:xfrm>
              <a:off x="32571" y="471528"/>
              <a:ext cx="835976" cy="561891"/>
            </a:xfrm>
            <a:prstGeom prst="rect">
              <a:avLst/>
            </a:prstGeom>
            <a:solidFill>
              <a:schemeClr val="accent1"/>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ts val="800"/>
                </a:lnSpc>
                <a:spcBef>
                  <a:spcPct val="0"/>
                </a:spcBef>
                <a:spcAft>
                  <a:spcPct val="35000"/>
                </a:spcAft>
              </a:pPr>
              <a:r>
                <a:rPr lang="de-DE" sz="1000" b="1" kern="1200">
                  <a:latin typeface="Arial Narrow" pitchFamily="34" charset="0"/>
                </a:rPr>
                <a:t>Unter-nehmensdaten</a:t>
              </a:r>
            </a:p>
          </xdr:txBody>
        </xdr:sp>
      </xdr:grpSp>
      <xdr:sp macro="" textlink="">
        <xdr:nvSpPr>
          <xdr:cNvPr id="15" name="Abgerundetes Rechteck 14">
            <a:extLst>
              <a:ext uri="{FF2B5EF4-FFF2-40B4-BE49-F238E27FC236}">
                <a16:creationId xmlns:a16="http://schemas.microsoft.com/office/drawing/2014/main" id="{00000000-0008-0000-0300-00000F000000}"/>
              </a:ext>
            </a:extLst>
          </xdr:cNvPr>
          <xdr:cNvSpPr/>
        </xdr:nvSpPr>
        <xdr:spPr bwMode="auto">
          <a:xfrm>
            <a:off x="3611190" y="131422"/>
            <a:ext cx="845009" cy="38485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16" name="Abgerundetes Rechteck 6">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bwMode="auto">
          <a:xfrm>
            <a:off x="3647613" y="151678"/>
            <a:ext cx="779448" cy="344347"/>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12134" name="Gruppieren 66">
            <a:extLst>
              <a:ext uri="{FF2B5EF4-FFF2-40B4-BE49-F238E27FC236}">
                <a16:creationId xmlns:a16="http://schemas.microsoft.com/office/drawing/2014/main" id="{00000000-0008-0000-0300-000046F81000}"/>
              </a:ext>
            </a:extLst>
          </xdr:cNvPr>
          <xdr:cNvGrpSpPr>
            <a:grpSpLocks/>
          </xdr:cNvGrpSpPr>
        </xdr:nvGrpSpPr>
        <xdr:grpSpPr bwMode="auto">
          <a:xfrm>
            <a:off x="4502367" y="132160"/>
            <a:ext cx="841938" cy="391716"/>
            <a:chOff x="1809972" y="447278"/>
            <a:chExt cx="864579" cy="624676"/>
          </a:xfrm>
        </xdr:grpSpPr>
        <xdr:sp macro="" textlink="">
          <xdr:nvSpPr>
            <xdr:cNvPr id="24" name="Abgerundetes Rechteck 23">
              <a:extLst>
                <a:ext uri="{FF2B5EF4-FFF2-40B4-BE49-F238E27FC236}">
                  <a16:creationId xmlns:a16="http://schemas.microsoft.com/office/drawing/2014/main" id="{00000000-0008-0000-0300-000018000000}"/>
                </a:ext>
              </a:extLst>
            </xdr:cNvPr>
            <xdr:cNvSpPr/>
          </xdr:nvSpPr>
          <xdr:spPr>
            <a:xfrm>
              <a:off x="1807445" y="446101"/>
              <a:ext cx="867732" cy="62450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25" name="Abgerundetes Rechteck 8">
              <a:hlinkClick xmlns:r="http://schemas.openxmlformats.org/officeDocument/2006/relationships" r:id="rId6"/>
              <a:extLst>
                <a:ext uri="{FF2B5EF4-FFF2-40B4-BE49-F238E27FC236}">
                  <a16:creationId xmlns:a16="http://schemas.microsoft.com/office/drawing/2014/main" id="{00000000-0008-0000-0300-000019000000}"/>
                </a:ext>
              </a:extLst>
            </xdr:cNvPr>
            <xdr:cNvSpPr/>
          </xdr:nvSpPr>
          <xdr:spPr>
            <a:xfrm>
              <a:off x="1814926" y="467636"/>
              <a:ext cx="830330" cy="559904"/>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12135" name="Gruppieren 67">
            <a:extLst>
              <a:ext uri="{FF2B5EF4-FFF2-40B4-BE49-F238E27FC236}">
                <a16:creationId xmlns:a16="http://schemas.microsoft.com/office/drawing/2014/main" id="{00000000-0008-0000-0300-000047F81000}"/>
              </a:ext>
            </a:extLst>
          </xdr:cNvPr>
          <xdr:cNvGrpSpPr>
            <a:grpSpLocks/>
          </xdr:cNvGrpSpPr>
        </xdr:nvGrpSpPr>
        <xdr:grpSpPr bwMode="auto">
          <a:xfrm>
            <a:off x="5401066" y="132160"/>
            <a:ext cx="832478" cy="391716"/>
            <a:chOff x="2732839" y="447278"/>
            <a:chExt cx="854865" cy="624676"/>
          </a:xfrm>
        </xdr:grpSpPr>
        <xdr:sp macro="" textlink="">
          <xdr:nvSpPr>
            <xdr:cNvPr id="22" name="Abgerundetes Rechteck 21">
              <a:extLst>
                <a:ext uri="{FF2B5EF4-FFF2-40B4-BE49-F238E27FC236}">
                  <a16:creationId xmlns:a16="http://schemas.microsoft.com/office/drawing/2014/main" id="{00000000-0008-0000-0300-000016000000}"/>
                </a:ext>
              </a:extLst>
            </xdr:cNvPr>
            <xdr:cNvSpPr/>
          </xdr:nvSpPr>
          <xdr:spPr>
            <a:xfrm>
              <a:off x="2735021" y="446101"/>
              <a:ext cx="852772" cy="62450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23" name="Abgerundetes Rechteck 10">
              <a:hlinkClick xmlns:r="http://schemas.openxmlformats.org/officeDocument/2006/relationships" r:id="rId7"/>
              <a:extLst>
                <a:ext uri="{FF2B5EF4-FFF2-40B4-BE49-F238E27FC236}">
                  <a16:creationId xmlns:a16="http://schemas.microsoft.com/office/drawing/2014/main" id="{00000000-0008-0000-0300-000017000000}"/>
                </a:ext>
              </a:extLst>
            </xdr:cNvPr>
            <xdr:cNvSpPr/>
          </xdr:nvSpPr>
          <xdr:spPr>
            <a:xfrm>
              <a:off x="2742502" y="467636"/>
              <a:ext cx="800409" cy="559904"/>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 textlink="">
        <xdr:nvSpPr>
          <xdr:cNvPr id="19" name="Abgerundetes Rechteck 18">
            <a:extLst>
              <a:ext uri="{FF2B5EF4-FFF2-40B4-BE49-F238E27FC236}">
                <a16:creationId xmlns:a16="http://schemas.microsoft.com/office/drawing/2014/main" id="{00000000-0008-0000-0300-000013000000}"/>
              </a:ext>
            </a:extLst>
          </xdr:cNvPr>
          <xdr:cNvSpPr/>
        </xdr:nvSpPr>
        <xdr:spPr bwMode="auto">
          <a:xfrm>
            <a:off x="6270054" y="131422"/>
            <a:ext cx="837724" cy="38485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 textlink="">
        <xdr:nvSpPr>
          <xdr:cNvPr id="20" name="Abgerundetes Rechteck 12">
            <a:hlinkClick xmlns:r="http://schemas.openxmlformats.org/officeDocument/2006/relationships" r:id="rId8"/>
            <a:extLst>
              <a:ext uri="{FF2B5EF4-FFF2-40B4-BE49-F238E27FC236}">
                <a16:creationId xmlns:a16="http://schemas.microsoft.com/office/drawing/2014/main" id="{00000000-0008-0000-0300-000014000000}"/>
              </a:ext>
            </a:extLst>
          </xdr:cNvPr>
          <xdr:cNvSpPr/>
        </xdr:nvSpPr>
        <xdr:spPr bwMode="auto">
          <a:xfrm>
            <a:off x="6270054" y="151678"/>
            <a:ext cx="808586" cy="344347"/>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 textlink="">
        <xdr:nvSpPr>
          <xdr:cNvPr id="21" name="Abgerundetes Rechteck 20">
            <a:hlinkClick xmlns:r="http://schemas.openxmlformats.org/officeDocument/2006/relationships" r:id="rId9"/>
            <a:extLst>
              <a:ext uri="{FF2B5EF4-FFF2-40B4-BE49-F238E27FC236}">
                <a16:creationId xmlns:a16="http://schemas.microsoft.com/office/drawing/2014/main" id="{00000000-0008-0000-0300-000015000000}"/>
              </a:ext>
            </a:extLst>
          </xdr:cNvPr>
          <xdr:cNvSpPr/>
        </xdr:nvSpPr>
        <xdr:spPr bwMode="auto">
          <a:xfrm>
            <a:off x="7151485" y="131422"/>
            <a:ext cx="823155" cy="38485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mc:AlternateContent xmlns:mc="http://schemas.openxmlformats.org/markup-compatibility/2006">
    <mc:Choice xmlns:a14="http://schemas.microsoft.com/office/drawing/2010/main" Requires="a14">
      <xdr:twoCellAnchor editAs="oneCell">
        <xdr:from>
          <xdr:col>3</xdr:col>
          <xdr:colOff>2886075</xdr:colOff>
          <xdr:row>8</xdr:row>
          <xdr:rowOff>0</xdr:rowOff>
        </xdr:from>
        <xdr:to>
          <xdr:col>3</xdr:col>
          <xdr:colOff>3962400</xdr:colOff>
          <xdr:row>9</xdr:row>
          <xdr:rowOff>28575</xdr:rowOff>
        </xdr:to>
        <xdr:sp macro="" textlink="">
          <xdr:nvSpPr>
            <xdr:cNvPr id="175105" name="Dropdown119" hidden="1">
              <a:extLst>
                <a:ext uri="{63B3BB69-23CF-44E3-9099-C40C66FF867C}">
                  <a14:compatExt spid="_x0000_s175105"/>
                </a:ext>
                <a:ext uri="{FF2B5EF4-FFF2-40B4-BE49-F238E27FC236}">
                  <a16:creationId xmlns:a16="http://schemas.microsoft.com/office/drawing/2014/main" id="{00000000-0008-0000-0300-000001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14</xdr:row>
          <xdr:rowOff>28575</xdr:rowOff>
        </xdr:from>
        <xdr:to>
          <xdr:col>4</xdr:col>
          <xdr:colOff>1209675</xdr:colOff>
          <xdr:row>15</xdr:row>
          <xdr:rowOff>0</xdr:rowOff>
        </xdr:to>
        <xdr:sp macro="" textlink="">
          <xdr:nvSpPr>
            <xdr:cNvPr id="175106" name="Dropdown568" hidden="1">
              <a:extLst>
                <a:ext uri="{63B3BB69-23CF-44E3-9099-C40C66FF867C}">
                  <a14:compatExt spid="_x0000_s175106"/>
                </a:ext>
                <a:ext uri="{FF2B5EF4-FFF2-40B4-BE49-F238E27FC236}">
                  <a16:creationId xmlns:a16="http://schemas.microsoft.com/office/drawing/2014/main" id="{00000000-0008-0000-0300-000002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15</xdr:row>
          <xdr:rowOff>28575</xdr:rowOff>
        </xdr:from>
        <xdr:to>
          <xdr:col>4</xdr:col>
          <xdr:colOff>1209675</xdr:colOff>
          <xdr:row>15</xdr:row>
          <xdr:rowOff>257175</xdr:rowOff>
        </xdr:to>
        <xdr:sp macro="" textlink="">
          <xdr:nvSpPr>
            <xdr:cNvPr id="175107" name="Dropdown569" hidden="1">
              <a:extLst>
                <a:ext uri="{63B3BB69-23CF-44E3-9099-C40C66FF867C}">
                  <a14:compatExt spid="_x0000_s175107"/>
                </a:ext>
                <a:ext uri="{FF2B5EF4-FFF2-40B4-BE49-F238E27FC236}">
                  <a16:creationId xmlns:a16="http://schemas.microsoft.com/office/drawing/2014/main" id="{00000000-0008-0000-0300-000003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18</xdr:row>
          <xdr:rowOff>28575</xdr:rowOff>
        </xdr:from>
        <xdr:to>
          <xdr:col>4</xdr:col>
          <xdr:colOff>1209675</xdr:colOff>
          <xdr:row>18</xdr:row>
          <xdr:rowOff>257175</xdr:rowOff>
        </xdr:to>
        <xdr:sp macro="" textlink="">
          <xdr:nvSpPr>
            <xdr:cNvPr id="175108" name="Dropdown570" hidden="1">
              <a:extLst>
                <a:ext uri="{63B3BB69-23CF-44E3-9099-C40C66FF867C}">
                  <a14:compatExt spid="_x0000_s175108"/>
                </a:ext>
                <a:ext uri="{FF2B5EF4-FFF2-40B4-BE49-F238E27FC236}">
                  <a16:creationId xmlns:a16="http://schemas.microsoft.com/office/drawing/2014/main" id="{00000000-0008-0000-0300-000004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xdr:row>
          <xdr:rowOff>28575</xdr:rowOff>
        </xdr:from>
        <xdr:to>
          <xdr:col>4</xdr:col>
          <xdr:colOff>1209675</xdr:colOff>
          <xdr:row>16</xdr:row>
          <xdr:rowOff>257175</xdr:rowOff>
        </xdr:to>
        <xdr:sp macro="" textlink="">
          <xdr:nvSpPr>
            <xdr:cNvPr id="175109" name="Dropdown571" hidden="1">
              <a:extLst>
                <a:ext uri="{63B3BB69-23CF-44E3-9099-C40C66FF867C}">
                  <a14:compatExt spid="_x0000_s175109"/>
                </a:ext>
                <a:ext uri="{FF2B5EF4-FFF2-40B4-BE49-F238E27FC236}">
                  <a16:creationId xmlns:a16="http://schemas.microsoft.com/office/drawing/2014/main" id="{00000000-0008-0000-0300-000005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28575</xdr:rowOff>
        </xdr:from>
        <xdr:to>
          <xdr:col>4</xdr:col>
          <xdr:colOff>1209675</xdr:colOff>
          <xdr:row>18</xdr:row>
          <xdr:rowOff>0</xdr:rowOff>
        </xdr:to>
        <xdr:sp macro="" textlink="">
          <xdr:nvSpPr>
            <xdr:cNvPr id="175110" name="Dropdown572" hidden="1">
              <a:extLst>
                <a:ext uri="{63B3BB69-23CF-44E3-9099-C40C66FF867C}">
                  <a14:compatExt spid="_x0000_s175110"/>
                </a:ext>
                <a:ext uri="{FF2B5EF4-FFF2-40B4-BE49-F238E27FC236}">
                  <a16:creationId xmlns:a16="http://schemas.microsoft.com/office/drawing/2014/main" id="{00000000-0008-0000-0300-000006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19</xdr:row>
          <xdr:rowOff>28575</xdr:rowOff>
        </xdr:from>
        <xdr:to>
          <xdr:col>4</xdr:col>
          <xdr:colOff>1209675</xdr:colOff>
          <xdr:row>19</xdr:row>
          <xdr:rowOff>257175</xdr:rowOff>
        </xdr:to>
        <xdr:sp macro="" textlink="">
          <xdr:nvSpPr>
            <xdr:cNvPr id="175111" name="Dropdown573" hidden="1">
              <a:extLst>
                <a:ext uri="{63B3BB69-23CF-44E3-9099-C40C66FF867C}">
                  <a14:compatExt spid="_x0000_s175111"/>
                </a:ext>
                <a:ext uri="{FF2B5EF4-FFF2-40B4-BE49-F238E27FC236}">
                  <a16:creationId xmlns:a16="http://schemas.microsoft.com/office/drawing/2014/main" id="{00000000-0008-0000-0300-000007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22</xdr:row>
          <xdr:rowOff>66675</xdr:rowOff>
        </xdr:from>
        <xdr:to>
          <xdr:col>4</xdr:col>
          <xdr:colOff>1209675</xdr:colOff>
          <xdr:row>22</xdr:row>
          <xdr:rowOff>295275</xdr:rowOff>
        </xdr:to>
        <xdr:sp macro="" textlink="">
          <xdr:nvSpPr>
            <xdr:cNvPr id="175112" name="Dropdown574" hidden="1">
              <a:extLst>
                <a:ext uri="{63B3BB69-23CF-44E3-9099-C40C66FF867C}">
                  <a14:compatExt spid="_x0000_s175112"/>
                </a:ext>
                <a:ext uri="{FF2B5EF4-FFF2-40B4-BE49-F238E27FC236}">
                  <a16:creationId xmlns:a16="http://schemas.microsoft.com/office/drawing/2014/main" id="{00000000-0008-0000-0300-000008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24</xdr:row>
          <xdr:rowOff>66675</xdr:rowOff>
        </xdr:from>
        <xdr:to>
          <xdr:col>4</xdr:col>
          <xdr:colOff>1209675</xdr:colOff>
          <xdr:row>24</xdr:row>
          <xdr:rowOff>295275</xdr:rowOff>
        </xdr:to>
        <xdr:sp macro="" textlink="">
          <xdr:nvSpPr>
            <xdr:cNvPr id="175113" name="Dropdown575" hidden="1">
              <a:extLst>
                <a:ext uri="{63B3BB69-23CF-44E3-9099-C40C66FF867C}">
                  <a14:compatExt spid="_x0000_s175113"/>
                </a:ext>
                <a:ext uri="{FF2B5EF4-FFF2-40B4-BE49-F238E27FC236}">
                  <a16:creationId xmlns:a16="http://schemas.microsoft.com/office/drawing/2014/main" id="{00000000-0008-0000-0300-000009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0</xdr:rowOff>
        </xdr:from>
        <xdr:to>
          <xdr:col>4</xdr:col>
          <xdr:colOff>104775</xdr:colOff>
          <xdr:row>48</xdr:row>
          <xdr:rowOff>0</xdr:rowOff>
        </xdr:to>
        <xdr:sp macro="" textlink="">
          <xdr:nvSpPr>
            <xdr:cNvPr id="175114" name="Dropdown576" hidden="1">
              <a:extLst>
                <a:ext uri="{63B3BB69-23CF-44E3-9099-C40C66FF867C}">
                  <a14:compatExt spid="_x0000_s175114"/>
                </a:ext>
                <a:ext uri="{FF2B5EF4-FFF2-40B4-BE49-F238E27FC236}">
                  <a16:creationId xmlns:a16="http://schemas.microsoft.com/office/drawing/2014/main" id="{00000000-0008-0000-0300-00000A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0</xdr:rowOff>
        </xdr:from>
        <xdr:to>
          <xdr:col>4</xdr:col>
          <xdr:colOff>104775</xdr:colOff>
          <xdr:row>48</xdr:row>
          <xdr:rowOff>0</xdr:rowOff>
        </xdr:to>
        <xdr:sp macro="" textlink="">
          <xdr:nvSpPr>
            <xdr:cNvPr id="175115" name="Dropdown602" hidden="1">
              <a:extLst>
                <a:ext uri="{63B3BB69-23CF-44E3-9099-C40C66FF867C}">
                  <a14:compatExt spid="_x0000_s175115"/>
                </a:ext>
                <a:ext uri="{FF2B5EF4-FFF2-40B4-BE49-F238E27FC236}">
                  <a16:creationId xmlns:a16="http://schemas.microsoft.com/office/drawing/2014/main" id="{00000000-0008-0000-0300-00000B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66</xdr:row>
          <xdr:rowOff>66675</xdr:rowOff>
        </xdr:from>
        <xdr:to>
          <xdr:col>4</xdr:col>
          <xdr:colOff>1209675</xdr:colOff>
          <xdr:row>66</xdr:row>
          <xdr:rowOff>257175</xdr:rowOff>
        </xdr:to>
        <xdr:sp macro="" textlink="">
          <xdr:nvSpPr>
            <xdr:cNvPr id="175116" name="Dropdown604" hidden="1">
              <a:extLst>
                <a:ext uri="{63B3BB69-23CF-44E3-9099-C40C66FF867C}">
                  <a14:compatExt spid="_x0000_s175116"/>
                </a:ext>
                <a:ext uri="{FF2B5EF4-FFF2-40B4-BE49-F238E27FC236}">
                  <a16:creationId xmlns:a16="http://schemas.microsoft.com/office/drawing/2014/main" id="{00000000-0008-0000-0300-00000CAC02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104775</xdr:colOff>
          <xdr:row>53</xdr:row>
          <xdr:rowOff>28575</xdr:rowOff>
        </xdr:from>
        <xdr:to>
          <xdr:col>1</xdr:col>
          <xdr:colOff>104775</xdr:colOff>
          <xdr:row>53</xdr:row>
          <xdr:rowOff>219075</xdr:rowOff>
        </xdr:to>
        <xdr:sp macro="" textlink="">
          <xdr:nvSpPr>
            <xdr:cNvPr id="175118" name="Button 14" hidden="1">
              <a:extLst>
                <a:ext uri="{63B3BB69-23CF-44E3-9099-C40C66FF867C}">
                  <a14:compatExt spid="_x0000_s175118"/>
                </a:ext>
                <a:ext uri="{FF2B5EF4-FFF2-40B4-BE49-F238E27FC236}">
                  <a16:creationId xmlns:a16="http://schemas.microsoft.com/office/drawing/2014/main" id="{00000000-0008-0000-0300-00000E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de-CH" sz="1200" b="1" i="0" u="none" strike="noStrike" baseline="30000">
                  <a:solidFill>
                    <a:srgbClr val="00008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50</xdr:row>
          <xdr:rowOff>28575</xdr:rowOff>
        </xdr:from>
        <xdr:to>
          <xdr:col>1</xdr:col>
          <xdr:colOff>104775</xdr:colOff>
          <xdr:row>50</xdr:row>
          <xdr:rowOff>180975</xdr:rowOff>
        </xdr:to>
        <xdr:sp macro="" textlink="">
          <xdr:nvSpPr>
            <xdr:cNvPr id="175119" name="Button 15" hidden="1">
              <a:extLst>
                <a:ext uri="{63B3BB69-23CF-44E3-9099-C40C66FF867C}">
                  <a14:compatExt spid="_x0000_s175119"/>
                </a:ext>
                <a:ext uri="{FF2B5EF4-FFF2-40B4-BE49-F238E27FC236}">
                  <a16:creationId xmlns:a16="http://schemas.microsoft.com/office/drawing/2014/main" id="{00000000-0008-0000-0300-00000F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295275</xdr:colOff>
          <xdr:row>50</xdr:row>
          <xdr:rowOff>28575</xdr:rowOff>
        </xdr:from>
        <xdr:to>
          <xdr:col>0</xdr:col>
          <xdr:colOff>295275</xdr:colOff>
          <xdr:row>50</xdr:row>
          <xdr:rowOff>180975</xdr:rowOff>
        </xdr:to>
        <xdr:sp macro="" textlink="">
          <xdr:nvSpPr>
            <xdr:cNvPr id="175120" name="Button 16" hidden="1">
              <a:extLst>
                <a:ext uri="{63B3BB69-23CF-44E3-9099-C40C66FF867C}">
                  <a14:compatExt spid="_x0000_s175120"/>
                </a:ext>
                <a:ext uri="{FF2B5EF4-FFF2-40B4-BE49-F238E27FC236}">
                  <a16:creationId xmlns:a16="http://schemas.microsoft.com/office/drawing/2014/main" id="{00000000-0008-0000-0300-000010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1000" b="1" i="0" u="none" strike="noStrike" baseline="0">
                  <a:solidFill>
                    <a:srgbClr val="000000"/>
                  </a:solidFill>
                  <a:latin typeface="Arial"/>
                  <a:cs typeface="Arial"/>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295275</xdr:colOff>
          <xdr:row>53</xdr:row>
          <xdr:rowOff>28575</xdr:rowOff>
        </xdr:from>
        <xdr:to>
          <xdr:col>0</xdr:col>
          <xdr:colOff>295275</xdr:colOff>
          <xdr:row>53</xdr:row>
          <xdr:rowOff>219075</xdr:rowOff>
        </xdr:to>
        <xdr:sp macro="" textlink="">
          <xdr:nvSpPr>
            <xdr:cNvPr id="175122" name="Button 18" hidden="1">
              <a:extLst>
                <a:ext uri="{63B3BB69-23CF-44E3-9099-C40C66FF867C}">
                  <a14:compatExt spid="_x0000_s175122"/>
                </a:ext>
                <a:ext uri="{FF2B5EF4-FFF2-40B4-BE49-F238E27FC236}">
                  <a16:creationId xmlns:a16="http://schemas.microsoft.com/office/drawing/2014/main" id="{00000000-0008-0000-0300-000012A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1000" b="1" i="0" u="none" strike="noStrike" baseline="0">
                  <a:solidFill>
                    <a:srgbClr val="000000"/>
                  </a:solidFill>
                  <a:latin typeface="Arial"/>
                  <a:cs typeface="Arial"/>
                </a:rPr>
                <a:t>3</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175260</xdr:colOff>
      <xdr:row>49</xdr:row>
      <xdr:rowOff>160020</xdr:rowOff>
    </xdr:from>
    <xdr:to>
      <xdr:col>7</xdr:col>
      <xdr:colOff>419100</xdr:colOff>
      <xdr:row>85</xdr:row>
      <xdr:rowOff>129540</xdr:rowOff>
    </xdr:to>
    <xdr:grpSp>
      <xdr:nvGrpSpPr>
        <xdr:cNvPr id="1092494" name="Group 1057">
          <a:extLst>
            <a:ext uri="{FF2B5EF4-FFF2-40B4-BE49-F238E27FC236}">
              <a16:creationId xmlns:a16="http://schemas.microsoft.com/office/drawing/2014/main" id="{00000000-0008-0000-0400-00008EAB1000}"/>
            </a:ext>
          </a:extLst>
        </xdr:cNvPr>
        <xdr:cNvGrpSpPr>
          <a:grpSpLocks/>
        </xdr:cNvGrpSpPr>
      </xdr:nvGrpSpPr>
      <xdr:grpSpPr bwMode="auto">
        <a:xfrm>
          <a:off x="175260" y="7449820"/>
          <a:ext cx="12732173" cy="8122920"/>
          <a:chOff x="-3517" y="-312"/>
          <a:chExt cx="21560" cy="321"/>
        </a:xfrm>
      </xdr:grpSpPr>
      <xdr:sp macro="" textlink="">
        <xdr:nvSpPr>
          <xdr:cNvPr id="1092527" name="Line 1058">
            <a:extLst>
              <a:ext uri="{FF2B5EF4-FFF2-40B4-BE49-F238E27FC236}">
                <a16:creationId xmlns:a16="http://schemas.microsoft.com/office/drawing/2014/main" id="{00000000-0008-0000-0400-0000AFAB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2528" name="Line 1059">
            <a:extLst>
              <a:ext uri="{FF2B5EF4-FFF2-40B4-BE49-F238E27FC236}">
                <a16:creationId xmlns:a16="http://schemas.microsoft.com/office/drawing/2014/main" id="{00000000-0008-0000-0400-0000B0AB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2529" name="Line 1060">
            <a:extLst>
              <a:ext uri="{FF2B5EF4-FFF2-40B4-BE49-F238E27FC236}">
                <a16:creationId xmlns:a16="http://schemas.microsoft.com/office/drawing/2014/main" id="{00000000-0008-0000-0400-0000B1AB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92530" name="Line 1061">
            <a:extLst>
              <a:ext uri="{FF2B5EF4-FFF2-40B4-BE49-F238E27FC236}">
                <a16:creationId xmlns:a16="http://schemas.microsoft.com/office/drawing/2014/main" id="{00000000-0008-0000-0400-0000B2AB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2011680</xdr:colOff>
      <xdr:row>0</xdr:row>
      <xdr:rowOff>7620</xdr:rowOff>
    </xdr:from>
    <xdr:to>
      <xdr:col>6</xdr:col>
      <xdr:colOff>1356360</xdr:colOff>
      <xdr:row>3</xdr:row>
      <xdr:rowOff>205740</xdr:rowOff>
    </xdr:to>
    <xdr:grpSp>
      <xdr:nvGrpSpPr>
        <xdr:cNvPr id="1092495" name="Gruppieren 65">
          <a:extLst>
            <a:ext uri="{FF2B5EF4-FFF2-40B4-BE49-F238E27FC236}">
              <a16:creationId xmlns:a16="http://schemas.microsoft.com/office/drawing/2014/main" id="{00000000-0008-0000-0400-00008FAB1000}"/>
            </a:ext>
          </a:extLst>
        </xdr:cNvPr>
        <xdr:cNvGrpSpPr>
          <a:grpSpLocks/>
        </xdr:cNvGrpSpPr>
      </xdr:nvGrpSpPr>
      <xdr:grpSpPr bwMode="auto">
        <a:xfrm>
          <a:off x="3019213" y="7620"/>
          <a:ext cx="6338147" cy="604520"/>
          <a:chOff x="2686051" y="57151"/>
          <a:chExt cx="5543549" cy="533400"/>
        </a:xfrm>
      </xdr:grpSpPr>
      <xdr:sp macro="" textlink="">
        <xdr:nvSpPr>
          <xdr:cNvPr id="15" name="Richtungspfeil 14">
            <a:extLst>
              <a:ext uri="{FF2B5EF4-FFF2-40B4-BE49-F238E27FC236}">
                <a16:creationId xmlns:a16="http://schemas.microsoft.com/office/drawing/2014/main" id="{00000000-0008-0000-0400-00000F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92513" name="Gruppieren 64">
            <a:extLst>
              <a:ext uri="{FF2B5EF4-FFF2-40B4-BE49-F238E27FC236}">
                <a16:creationId xmlns:a16="http://schemas.microsoft.com/office/drawing/2014/main" id="{00000000-0008-0000-0400-0000A1AB1000}"/>
              </a:ext>
            </a:extLst>
          </xdr:cNvPr>
          <xdr:cNvGrpSpPr>
            <a:grpSpLocks/>
          </xdr:cNvGrpSpPr>
        </xdr:nvGrpSpPr>
        <xdr:grpSpPr bwMode="auto">
          <a:xfrm>
            <a:off x="2742426" y="132160"/>
            <a:ext cx="836230" cy="383381"/>
            <a:chOff x="1965" y="451484"/>
            <a:chExt cx="864800" cy="601979"/>
          </a:xfrm>
        </xdr:grpSpPr>
        <xdr:sp macro="" textlink="">
          <xdr:nvSpPr>
            <xdr:cNvPr id="28" name="Abgerundetes Rechteck 27">
              <a:extLst>
                <a:ext uri="{FF2B5EF4-FFF2-40B4-BE49-F238E27FC236}">
                  <a16:creationId xmlns:a16="http://schemas.microsoft.com/office/drawing/2014/main" id="{00000000-0008-0000-0400-00001C000000}"/>
                </a:ext>
              </a:extLst>
            </xdr:cNvPr>
            <xdr:cNvSpPr/>
          </xdr:nvSpPr>
          <xdr:spPr>
            <a:xfrm>
              <a:off x="5754" y="448867"/>
              <a:ext cx="841660" cy="60721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9" name="Abgerundetes Rechteck 4">
              <a:extLst>
                <a:ext uri="{FF2B5EF4-FFF2-40B4-BE49-F238E27FC236}">
                  <a16:creationId xmlns:a16="http://schemas.microsoft.com/office/drawing/2014/main" id="{00000000-0008-0000-0400-00001D000000}"/>
                </a:ext>
              </a:extLst>
            </xdr:cNvPr>
            <xdr:cNvSpPr/>
          </xdr:nvSpPr>
          <xdr:spPr>
            <a:xfrm>
              <a:off x="40248" y="480274"/>
              <a:ext cx="827862" cy="54439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17" name="Abgerundetes Rechteck 16">
            <a:extLst>
              <a:ext uri="{FF2B5EF4-FFF2-40B4-BE49-F238E27FC236}">
                <a16:creationId xmlns:a16="http://schemas.microsoft.com/office/drawing/2014/main" id="{00000000-0008-0000-0400-000011000000}"/>
              </a:ext>
            </a:extLst>
          </xdr:cNvPr>
          <xdr:cNvSpPr/>
        </xdr:nvSpPr>
        <xdr:spPr bwMode="auto">
          <a:xfrm>
            <a:off x="3613311" y="130494"/>
            <a:ext cx="847209" cy="386715"/>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8" name="Abgerundetes Rechteck 6">
            <a:extLst>
              <a:ext uri="{FF2B5EF4-FFF2-40B4-BE49-F238E27FC236}">
                <a16:creationId xmlns:a16="http://schemas.microsoft.com/office/drawing/2014/main" id="{00000000-0008-0000-0400-000012000000}"/>
              </a:ext>
            </a:extLst>
          </xdr:cNvPr>
          <xdr:cNvSpPr/>
        </xdr:nvSpPr>
        <xdr:spPr bwMode="auto">
          <a:xfrm>
            <a:off x="3646666" y="150496"/>
            <a:ext cx="780500"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92516" name="Gruppieren 66">
            <a:extLst>
              <a:ext uri="{FF2B5EF4-FFF2-40B4-BE49-F238E27FC236}">
                <a16:creationId xmlns:a16="http://schemas.microsoft.com/office/drawing/2014/main" id="{00000000-0008-0000-0400-0000A4AB1000}"/>
              </a:ext>
            </a:extLst>
          </xdr:cNvPr>
          <xdr:cNvGrpSpPr>
            <a:grpSpLocks/>
          </xdr:cNvGrpSpPr>
        </xdr:nvGrpSpPr>
        <xdr:grpSpPr bwMode="auto">
          <a:xfrm>
            <a:off x="4502367" y="132160"/>
            <a:ext cx="841938" cy="391716"/>
            <a:chOff x="1809972" y="447278"/>
            <a:chExt cx="864579" cy="624676"/>
          </a:xfrm>
        </xdr:grpSpPr>
        <xdr:sp macro="[0]!goto_Netzkosten" textlink="">
          <xdr:nvSpPr>
            <xdr:cNvPr id="26" name="Abgerundetes Rechteck 25">
              <a:extLst>
                <a:ext uri="{FF2B5EF4-FFF2-40B4-BE49-F238E27FC236}">
                  <a16:creationId xmlns:a16="http://schemas.microsoft.com/office/drawing/2014/main" id="{00000000-0008-0000-0400-00001A000000}"/>
                </a:ext>
              </a:extLst>
            </xdr:cNvPr>
            <xdr:cNvSpPr/>
          </xdr:nvSpPr>
          <xdr:spPr>
            <a:xfrm>
              <a:off x="1808102" y="444620"/>
              <a:ext cx="863142"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7" name="Abgerundetes Rechteck 8">
              <a:extLst>
                <a:ext uri="{FF2B5EF4-FFF2-40B4-BE49-F238E27FC236}">
                  <a16:creationId xmlns:a16="http://schemas.microsoft.com/office/drawing/2014/main" id="{00000000-0008-0000-0400-00001B000000}"/>
                </a:ext>
              </a:extLst>
            </xdr:cNvPr>
            <xdr:cNvSpPr/>
          </xdr:nvSpPr>
          <xdr:spPr>
            <a:xfrm>
              <a:off x="1821803" y="476518"/>
              <a:ext cx="835740" cy="552905"/>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92517" name="Gruppieren 67">
            <a:extLst>
              <a:ext uri="{FF2B5EF4-FFF2-40B4-BE49-F238E27FC236}">
                <a16:creationId xmlns:a16="http://schemas.microsoft.com/office/drawing/2014/main" id="{00000000-0008-0000-0400-0000A5AB1000}"/>
              </a:ext>
            </a:extLst>
          </xdr:cNvPr>
          <xdr:cNvGrpSpPr>
            <a:grpSpLocks/>
          </xdr:cNvGrpSpPr>
        </xdr:nvGrpSpPr>
        <xdr:grpSpPr bwMode="auto">
          <a:xfrm>
            <a:off x="5401066" y="132160"/>
            <a:ext cx="832478" cy="391716"/>
            <a:chOff x="2732839" y="447278"/>
            <a:chExt cx="854865" cy="624676"/>
          </a:xfrm>
        </xdr:grpSpPr>
        <xdr:sp macro="" textlink="">
          <xdr:nvSpPr>
            <xdr:cNvPr id="24" name="Abgerundetes Rechteck 23">
              <a:extLst>
                <a:ext uri="{FF2B5EF4-FFF2-40B4-BE49-F238E27FC236}">
                  <a16:creationId xmlns:a16="http://schemas.microsoft.com/office/drawing/2014/main" id="{00000000-0008-0000-0400-000018000000}"/>
                </a:ext>
              </a:extLst>
            </xdr:cNvPr>
            <xdr:cNvSpPr/>
          </xdr:nvSpPr>
          <xdr:spPr>
            <a:xfrm>
              <a:off x="2732897" y="444620"/>
              <a:ext cx="869992"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5" name="Abgerundetes Rechteck 10">
              <a:extLst>
                <a:ext uri="{FF2B5EF4-FFF2-40B4-BE49-F238E27FC236}">
                  <a16:creationId xmlns:a16="http://schemas.microsoft.com/office/drawing/2014/main" id="{00000000-0008-0000-0400-000019000000}"/>
                </a:ext>
              </a:extLst>
            </xdr:cNvPr>
            <xdr:cNvSpPr/>
          </xdr:nvSpPr>
          <xdr:spPr>
            <a:xfrm>
              <a:off x="2746598" y="476518"/>
              <a:ext cx="787788" cy="552905"/>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 textlink="">
        <xdr:nvSpPr>
          <xdr:cNvPr id="21" name="Abgerundetes Rechteck 20">
            <a:extLst>
              <a:ext uri="{FF2B5EF4-FFF2-40B4-BE49-F238E27FC236}">
                <a16:creationId xmlns:a16="http://schemas.microsoft.com/office/drawing/2014/main" id="{00000000-0008-0000-0400-000015000000}"/>
              </a:ext>
            </a:extLst>
          </xdr:cNvPr>
          <xdr:cNvSpPr/>
        </xdr:nvSpPr>
        <xdr:spPr bwMode="auto">
          <a:xfrm>
            <a:off x="6275015" y="130494"/>
            <a:ext cx="840538"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22" name="Abgerundetes Rechteck 12">
            <a:extLst>
              <a:ext uri="{FF2B5EF4-FFF2-40B4-BE49-F238E27FC236}">
                <a16:creationId xmlns:a16="http://schemas.microsoft.com/office/drawing/2014/main" id="{00000000-0008-0000-0400-000016000000}"/>
              </a:ext>
            </a:extLst>
          </xdr:cNvPr>
          <xdr:cNvSpPr/>
        </xdr:nvSpPr>
        <xdr:spPr bwMode="auto">
          <a:xfrm>
            <a:off x="6275015" y="150496"/>
            <a:ext cx="813854"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23" name="Abgerundetes Rechteck 22">
            <a:extLst>
              <a:ext uri="{FF2B5EF4-FFF2-40B4-BE49-F238E27FC236}">
                <a16:creationId xmlns:a16="http://schemas.microsoft.com/office/drawing/2014/main" id="{00000000-0008-0000-0400-000017000000}"/>
              </a:ext>
            </a:extLst>
          </xdr:cNvPr>
          <xdr:cNvSpPr/>
        </xdr:nvSpPr>
        <xdr:spPr bwMode="auto">
          <a:xfrm>
            <a:off x="7155579" y="130494"/>
            <a:ext cx="827196"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absolute">
    <xdr:from>
      <xdr:col>3</xdr:col>
      <xdr:colOff>91440</xdr:colOff>
      <xdr:row>4</xdr:row>
      <xdr:rowOff>0</xdr:rowOff>
    </xdr:from>
    <xdr:to>
      <xdr:col>6</xdr:col>
      <xdr:colOff>693420</xdr:colOff>
      <xdr:row>10</xdr:row>
      <xdr:rowOff>144780</xdr:rowOff>
    </xdr:to>
    <xdr:grpSp>
      <xdr:nvGrpSpPr>
        <xdr:cNvPr id="1092496" name="Group 2138">
          <a:extLst>
            <a:ext uri="{FF2B5EF4-FFF2-40B4-BE49-F238E27FC236}">
              <a16:creationId xmlns:a16="http://schemas.microsoft.com/office/drawing/2014/main" id="{00000000-0008-0000-0400-000090AB1000}"/>
            </a:ext>
          </a:extLst>
        </xdr:cNvPr>
        <xdr:cNvGrpSpPr>
          <a:grpSpLocks/>
        </xdr:cNvGrpSpPr>
      </xdr:nvGrpSpPr>
      <xdr:grpSpPr bwMode="auto">
        <a:xfrm>
          <a:off x="4214707" y="677333"/>
          <a:ext cx="4479713" cy="534247"/>
          <a:chOff x="497" y="71"/>
          <a:chExt cx="532" cy="57"/>
        </a:xfrm>
      </xdr:grpSpPr>
      <xdr:sp macro="[0]!goto_Anschlussbeiträge" textlink="">
        <xdr:nvSpPr>
          <xdr:cNvPr id="40975" name="Textfeld 6">
            <a:extLst>
              <a:ext uri="{FF2B5EF4-FFF2-40B4-BE49-F238E27FC236}">
                <a16:creationId xmlns:a16="http://schemas.microsoft.com/office/drawing/2014/main" id="{00000000-0008-0000-0400-00000FA00000}"/>
              </a:ext>
            </a:extLst>
          </xdr:cNvPr>
          <xdr:cNvSpPr txBox="1">
            <a:spLocks noChangeArrowheads="1"/>
          </xdr:cNvSpPr>
        </xdr:nvSpPr>
        <xdr:spPr bwMode="auto">
          <a:xfrm>
            <a:off x="865" y="72"/>
            <a:ext cx="164" cy="29"/>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Anschlussbeiträge</a:t>
            </a:r>
          </a:p>
        </xdr:txBody>
      </xdr:sp>
      <xdr:sp macro="[0]!goto_Anlagespiegel_synthetisch" textlink="">
        <xdr:nvSpPr>
          <xdr:cNvPr id="41007" name="Textfeld 8">
            <a:extLst>
              <a:ext uri="{FF2B5EF4-FFF2-40B4-BE49-F238E27FC236}">
                <a16:creationId xmlns:a16="http://schemas.microsoft.com/office/drawing/2014/main" id="{00000000-0008-0000-0400-00002FA00000}"/>
              </a:ext>
            </a:extLst>
          </xdr:cNvPr>
          <xdr:cNvSpPr txBox="1">
            <a:spLocks noChangeArrowheads="1"/>
          </xdr:cNvSpPr>
        </xdr:nvSpPr>
        <xdr:spPr bwMode="auto">
          <a:xfrm>
            <a:off x="690" y="71"/>
            <a:ext cx="165" cy="35"/>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Anlagespiegel synth.</a:t>
            </a:r>
          </a:p>
        </xdr:txBody>
      </xdr:sp>
      <xdr:sp macro="[0]!goto_Anlagenwerte" textlink="">
        <xdr:nvSpPr>
          <xdr:cNvPr id="10" name="Textfeld 9">
            <a:extLst>
              <a:ext uri="{FF2B5EF4-FFF2-40B4-BE49-F238E27FC236}">
                <a16:creationId xmlns:a16="http://schemas.microsoft.com/office/drawing/2014/main" id="{00000000-0008-0000-0400-00000A000000}"/>
              </a:ext>
            </a:extLst>
          </xdr:cNvPr>
          <xdr:cNvSpPr txBox="1"/>
        </xdr:nvSpPr>
        <xdr:spPr>
          <a:xfrm>
            <a:off x="707" y="91"/>
            <a:ext cx="150" cy="3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Anlagenwerte</a:t>
            </a:r>
          </a:p>
        </xdr:txBody>
      </xdr:sp>
      <xdr:sp macro="[0]!goto_Uebersicht_Anlagen" textlink="">
        <xdr:nvSpPr>
          <xdr:cNvPr id="12" name="Textfeld 11">
            <a:extLst>
              <a:ext uri="{FF2B5EF4-FFF2-40B4-BE49-F238E27FC236}">
                <a16:creationId xmlns:a16="http://schemas.microsoft.com/office/drawing/2014/main" id="{00000000-0008-0000-0400-00000C000000}"/>
              </a:ext>
            </a:extLst>
          </xdr:cNvPr>
          <xdr:cNvSpPr txBox="1"/>
        </xdr:nvSpPr>
        <xdr:spPr bwMode="auto">
          <a:xfrm>
            <a:off x="526" y="73"/>
            <a:ext cx="166" cy="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Übersicht Anlagen</a:t>
            </a:r>
          </a:p>
        </xdr:txBody>
      </xdr:sp>
      <xdr:sp macro="[0]!goto_Anlagespiegel_historisch" textlink="">
        <xdr:nvSpPr>
          <xdr:cNvPr id="13" name="Textfeld 12">
            <a:extLst>
              <a:ext uri="{FF2B5EF4-FFF2-40B4-BE49-F238E27FC236}">
                <a16:creationId xmlns:a16="http://schemas.microsoft.com/office/drawing/2014/main" id="{00000000-0008-0000-0400-00000D000000}"/>
              </a:ext>
            </a:extLst>
          </xdr:cNvPr>
          <xdr:cNvSpPr txBox="1"/>
        </xdr:nvSpPr>
        <xdr:spPr>
          <a:xfrm>
            <a:off x="542" y="91"/>
            <a:ext cx="157" cy="2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de-DE" sz="900" b="1" i="0" strike="noStrike" noProof="0">
                <a:solidFill>
                  <a:schemeClr val="bg1">
                    <a:lumMod val="50000"/>
                  </a:schemeClr>
                </a:solidFill>
                <a:latin typeface="Arial Narrow"/>
                <a:ea typeface="+mn-ea"/>
                <a:cs typeface="+mn-cs"/>
              </a:rPr>
              <a:t>Anlagespiegel</a:t>
            </a:r>
            <a:r>
              <a:rPr lang="de-DE" sz="900" b="1" noProof="0">
                <a:solidFill>
                  <a:schemeClr val="bg1">
                    <a:lumMod val="50000"/>
                  </a:schemeClr>
                </a:solidFill>
                <a:latin typeface="Arial Narrow" pitchFamily="34" charset="0"/>
                <a:ea typeface="+mn-ea"/>
                <a:cs typeface="+mn-cs"/>
              </a:rPr>
              <a:t> </a:t>
            </a:r>
            <a:r>
              <a:rPr lang="de-DE" sz="900" b="1" i="0" strike="noStrike" noProof="0">
                <a:solidFill>
                  <a:schemeClr val="bg1">
                    <a:lumMod val="50000"/>
                  </a:schemeClr>
                </a:solidFill>
                <a:latin typeface="Arial Narrow"/>
                <a:ea typeface="+mn-ea"/>
                <a:cs typeface="+mn-cs"/>
              </a:rPr>
              <a:t>hist.</a:t>
            </a:r>
          </a:p>
        </xdr:txBody>
      </xdr:sp>
      <xdr:sp macro="" textlink="">
        <xdr:nvSpPr>
          <xdr:cNvPr id="40979" name="Oval 1069">
            <a:extLst>
              <a:ext uri="{FF2B5EF4-FFF2-40B4-BE49-F238E27FC236}">
                <a16:creationId xmlns:a16="http://schemas.microsoft.com/office/drawing/2014/main" id="{00000000-0008-0000-0400-000013A00000}"/>
              </a:ext>
            </a:extLst>
          </xdr:cNvPr>
          <xdr:cNvSpPr>
            <a:spLocks noChangeArrowheads="1"/>
          </xdr:cNvSpPr>
        </xdr:nvSpPr>
        <xdr:spPr bwMode="auto">
          <a:xfrm>
            <a:off x="497" y="71"/>
            <a:ext cx="21" cy="19"/>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40980" name="Oval 1069">
            <a:extLst>
              <a:ext uri="{FF2B5EF4-FFF2-40B4-BE49-F238E27FC236}">
                <a16:creationId xmlns:a16="http://schemas.microsoft.com/office/drawing/2014/main" id="{00000000-0008-0000-0400-000014A00000}"/>
              </a:ext>
            </a:extLst>
          </xdr:cNvPr>
          <xdr:cNvSpPr>
            <a:spLocks noChangeArrowheads="1"/>
          </xdr:cNvSpPr>
        </xdr:nvSpPr>
        <xdr:spPr bwMode="auto">
          <a:xfrm>
            <a:off x="514" y="90"/>
            <a:ext cx="22" cy="20"/>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 textlink="">
        <xdr:nvSpPr>
          <xdr:cNvPr id="40981" name="Oval 1069">
            <a:extLst>
              <a:ext uri="{FF2B5EF4-FFF2-40B4-BE49-F238E27FC236}">
                <a16:creationId xmlns:a16="http://schemas.microsoft.com/office/drawing/2014/main" id="{00000000-0008-0000-0400-000015A00000}"/>
              </a:ext>
            </a:extLst>
          </xdr:cNvPr>
          <xdr:cNvSpPr>
            <a:spLocks noChangeArrowheads="1"/>
          </xdr:cNvSpPr>
        </xdr:nvSpPr>
        <xdr:spPr bwMode="auto">
          <a:xfrm>
            <a:off x="663" y="71"/>
            <a:ext cx="21"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40982" name="Oval 1069">
            <a:extLst>
              <a:ext uri="{FF2B5EF4-FFF2-40B4-BE49-F238E27FC236}">
                <a16:creationId xmlns:a16="http://schemas.microsoft.com/office/drawing/2014/main" id="{00000000-0008-0000-0400-000016A00000}"/>
              </a:ext>
            </a:extLst>
          </xdr:cNvPr>
          <xdr:cNvSpPr>
            <a:spLocks noChangeArrowheads="1"/>
          </xdr:cNvSpPr>
        </xdr:nvSpPr>
        <xdr:spPr bwMode="auto">
          <a:xfrm>
            <a:off x="680" y="90"/>
            <a:ext cx="23" cy="20"/>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40983" name="Oval 1069">
            <a:extLst>
              <a:ext uri="{FF2B5EF4-FFF2-40B4-BE49-F238E27FC236}">
                <a16:creationId xmlns:a16="http://schemas.microsoft.com/office/drawing/2014/main" id="{00000000-0008-0000-0400-000017A00000}"/>
              </a:ext>
            </a:extLst>
          </xdr:cNvPr>
          <xdr:cNvSpPr>
            <a:spLocks noChangeArrowheads="1"/>
          </xdr:cNvSpPr>
        </xdr:nvSpPr>
        <xdr:spPr bwMode="auto">
          <a:xfrm>
            <a:off x="838" y="72"/>
            <a:ext cx="24" cy="20"/>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grpSp>
    <xdr:clientData/>
  </xdr:twoCellAnchor>
  <xdr:twoCellAnchor>
    <xdr:from>
      <xdr:col>0</xdr:col>
      <xdr:colOff>99060</xdr:colOff>
      <xdr:row>10</xdr:row>
      <xdr:rowOff>38100</xdr:rowOff>
    </xdr:from>
    <xdr:to>
      <xdr:col>7</xdr:col>
      <xdr:colOff>342900</xdr:colOff>
      <xdr:row>10</xdr:row>
      <xdr:rowOff>38100</xdr:rowOff>
    </xdr:to>
    <xdr:sp macro="" textlink="">
      <xdr:nvSpPr>
        <xdr:cNvPr id="1092497" name="Line 1058">
          <a:extLst>
            <a:ext uri="{FF2B5EF4-FFF2-40B4-BE49-F238E27FC236}">
              <a16:creationId xmlns:a16="http://schemas.microsoft.com/office/drawing/2014/main" id="{00000000-0008-0000-0400-000091AB1000}"/>
            </a:ext>
          </a:extLst>
        </xdr:cNvPr>
        <xdr:cNvSpPr>
          <a:spLocks noChangeShapeType="1"/>
        </xdr:cNvSpPr>
      </xdr:nvSpPr>
      <xdr:spPr bwMode="auto">
        <a:xfrm>
          <a:off x="99060" y="1104900"/>
          <a:ext cx="1271778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99060</xdr:colOff>
      <xdr:row>49</xdr:row>
      <xdr:rowOff>144780</xdr:rowOff>
    </xdr:from>
    <xdr:to>
      <xdr:col>7</xdr:col>
      <xdr:colOff>342900</xdr:colOff>
      <xdr:row>49</xdr:row>
      <xdr:rowOff>144780</xdr:rowOff>
    </xdr:to>
    <xdr:sp macro="" textlink="">
      <xdr:nvSpPr>
        <xdr:cNvPr id="1092498" name="Line 1060">
          <a:extLst>
            <a:ext uri="{FF2B5EF4-FFF2-40B4-BE49-F238E27FC236}">
              <a16:creationId xmlns:a16="http://schemas.microsoft.com/office/drawing/2014/main" id="{00000000-0008-0000-0400-000092AB1000}"/>
            </a:ext>
          </a:extLst>
        </xdr:cNvPr>
        <xdr:cNvSpPr>
          <a:spLocks noChangeShapeType="1"/>
        </xdr:cNvSpPr>
      </xdr:nvSpPr>
      <xdr:spPr bwMode="auto">
        <a:xfrm>
          <a:off x="99060" y="7399020"/>
          <a:ext cx="1271778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342900</xdr:colOff>
      <xdr:row>10</xdr:row>
      <xdr:rowOff>38100</xdr:rowOff>
    </xdr:from>
    <xdr:to>
      <xdr:col>7</xdr:col>
      <xdr:colOff>342900</xdr:colOff>
      <xdr:row>49</xdr:row>
      <xdr:rowOff>144780</xdr:rowOff>
    </xdr:to>
    <xdr:sp macro="" textlink="">
      <xdr:nvSpPr>
        <xdr:cNvPr id="1092499" name="Line 1061">
          <a:extLst>
            <a:ext uri="{FF2B5EF4-FFF2-40B4-BE49-F238E27FC236}">
              <a16:creationId xmlns:a16="http://schemas.microsoft.com/office/drawing/2014/main" id="{00000000-0008-0000-0400-000093AB1000}"/>
            </a:ext>
          </a:extLst>
        </xdr:cNvPr>
        <xdr:cNvSpPr>
          <a:spLocks noChangeShapeType="1"/>
        </xdr:cNvSpPr>
      </xdr:nvSpPr>
      <xdr:spPr bwMode="auto">
        <a:xfrm flipV="1">
          <a:off x="12816840" y="1104900"/>
          <a:ext cx="0" cy="629412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60960</xdr:colOff>
      <xdr:row>0</xdr:row>
      <xdr:rowOff>45720</xdr:rowOff>
    </xdr:from>
    <xdr:to>
      <xdr:col>0</xdr:col>
      <xdr:colOff>342900</xdr:colOff>
      <xdr:row>3</xdr:row>
      <xdr:rowOff>7620</xdr:rowOff>
    </xdr:to>
    <xdr:pic>
      <xdr:nvPicPr>
        <xdr:cNvPr id="1092500" name="Picture 13560" descr="ElCom_d_hoch">
          <a:extLst>
            <a:ext uri="{FF2B5EF4-FFF2-40B4-BE49-F238E27FC236}">
              <a16:creationId xmlns:a16="http://schemas.microsoft.com/office/drawing/2014/main" id="{00000000-0008-0000-0400-000094AB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60960" y="45720"/>
          <a:ext cx="28194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14</xdr:row>
      <xdr:rowOff>0</xdr:rowOff>
    </xdr:from>
    <xdr:to>
      <xdr:col>18</xdr:col>
      <xdr:colOff>99060</xdr:colOff>
      <xdr:row>34</xdr:row>
      <xdr:rowOff>45720</xdr:rowOff>
    </xdr:to>
    <xdr:pic>
      <xdr:nvPicPr>
        <xdr:cNvPr id="1092501" name="Grafik_NE" descr="Schaltfeld-schema_d_neu.jpg">
          <a:extLst>
            <a:ext uri="{FF2B5EF4-FFF2-40B4-BE49-F238E27FC236}">
              <a16:creationId xmlns:a16="http://schemas.microsoft.com/office/drawing/2014/main" id="{00000000-0008-0000-0400-000095AB1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84480" y="1630680"/>
          <a:ext cx="7269480" cy="3268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5</xdr:col>
          <xdr:colOff>1095375</xdr:colOff>
          <xdr:row>76</xdr:row>
          <xdr:rowOff>219075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5</xdr:col>
          <xdr:colOff>1095375</xdr:colOff>
          <xdr:row>70</xdr:row>
          <xdr:rowOff>28575</xdr:rowOff>
        </xdr:to>
        <xdr:sp macro="" textlink="">
          <xdr:nvSpPr>
            <xdr:cNvPr id="4098" name="DropdownF21d"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5</xdr:col>
          <xdr:colOff>0</xdr:colOff>
          <xdr:row>70</xdr:row>
          <xdr:rowOff>0</xdr:rowOff>
        </xdr:to>
        <xdr:sp macro="" textlink="">
          <xdr:nvSpPr>
            <xdr:cNvPr id="4109" name="DropdownF21e"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28575</xdr:rowOff>
        </xdr:from>
        <xdr:to>
          <xdr:col>5</xdr:col>
          <xdr:colOff>1095375</xdr:colOff>
          <xdr:row>55</xdr:row>
          <xdr:rowOff>28575</xdr:rowOff>
        </xdr:to>
        <xdr:sp macro="" textlink="">
          <xdr:nvSpPr>
            <xdr:cNvPr id="41013" name="Drop Down 2101" hidden="1">
              <a:extLst>
                <a:ext uri="{63B3BB69-23CF-44E3-9099-C40C66FF867C}">
                  <a14:compatExt spid="_x0000_s41013"/>
                </a:ext>
                <a:ext uri="{FF2B5EF4-FFF2-40B4-BE49-F238E27FC236}">
                  <a16:creationId xmlns:a16="http://schemas.microsoft.com/office/drawing/2014/main" id="{00000000-0008-0000-0400-000035A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62</xdr:row>
          <xdr:rowOff>0</xdr:rowOff>
        </xdr:from>
        <xdr:to>
          <xdr:col>5</xdr:col>
          <xdr:colOff>1095375</xdr:colOff>
          <xdr:row>62</xdr:row>
          <xdr:rowOff>219075</xdr:rowOff>
        </xdr:to>
        <xdr:sp macro="" textlink="">
          <xdr:nvSpPr>
            <xdr:cNvPr id="41014" name="Drop Down 2102" hidden="1">
              <a:extLst>
                <a:ext uri="{63B3BB69-23CF-44E3-9099-C40C66FF867C}">
                  <a14:compatExt spid="_x0000_s41014"/>
                </a:ext>
                <a:ext uri="{FF2B5EF4-FFF2-40B4-BE49-F238E27FC236}">
                  <a16:creationId xmlns:a16="http://schemas.microsoft.com/office/drawing/2014/main" id="{00000000-0008-0000-0400-000036A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5</xdr:col>
          <xdr:colOff>1095375</xdr:colOff>
          <xdr:row>67</xdr:row>
          <xdr:rowOff>0</xdr:rowOff>
        </xdr:to>
        <xdr:sp macro="" textlink="">
          <xdr:nvSpPr>
            <xdr:cNvPr id="41015" name="Drop Down 2103" hidden="1">
              <a:extLst>
                <a:ext uri="{63B3BB69-23CF-44E3-9099-C40C66FF867C}">
                  <a14:compatExt spid="_x0000_s41015"/>
                </a:ext>
                <a:ext uri="{FF2B5EF4-FFF2-40B4-BE49-F238E27FC236}">
                  <a16:creationId xmlns:a16="http://schemas.microsoft.com/office/drawing/2014/main" id="{00000000-0008-0000-0400-000037A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104775</xdr:rowOff>
        </xdr:from>
        <xdr:to>
          <xdr:col>6</xdr:col>
          <xdr:colOff>1019175</xdr:colOff>
          <xdr:row>70</xdr:row>
          <xdr:rowOff>295275</xdr:rowOff>
        </xdr:to>
        <xdr:sp macro="" textlink="">
          <xdr:nvSpPr>
            <xdr:cNvPr id="41092" name="DropdownF21d" hidden="1">
              <a:extLst>
                <a:ext uri="{63B3BB69-23CF-44E3-9099-C40C66FF867C}">
                  <a14:compatExt spid="_x0000_s41092"/>
                </a:ext>
                <a:ext uri="{FF2B5EF4-FFF2-40B4-BE49-F238E27FC236}">
                  <a16:creationId xmlns:a16="http://schemas.microsoft.com/office/drawing/2014/main" id="{00000000-0008-0000-0400-000084A0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106680</xdr:colOff>
      <xdr:row>9</xdr:row>
      <xdr:rowOff>7620</xdr:rowOff>
    </xdr:from>
    <xdr:to>
      <xdr:col>14</xdr:col>
      <xdr:colOff>388620</xdr:colOff>
      <xdr:row>84</xdr:row>
      <xdr:rowOff>7620</xdr:rowOff>
    </xdr:to>
    <xdr:grpSp>
      <xdr:nvGrpSpPr>
        <xdr:cNvPr id="1107286" name="Group 1057">
          <a:extLst>
            <a:ext uri="{FF2B5EF4-FFF2-40B4-BE49-F238E27FC236}">
              <a16:creationId xmlns:a16="http://schemas.microsoft.com/office/drawing/2014/main" id="{00000000-0008-0000-0500-000056E51000}"/>
            </a:ext>
          </a:extLst>
        </xdr:cNvPr>
        <xdr:cNvGrpSpPr>
          <a:grpSpLocks/>
        </xdr:cNvGrpSpPr>
      </xdr:nvGrpSpPr>
      <xdr:grpSpPr bwMode="auto">
        <a:xfrm>
          <a:off x="106680" y="1036320"/>
          <a:ext cx="13388340" cy="12717780"/>
          <a:chOff x="-3517" y="-312"/>
          <a:chExt cx="21560" cy="321"/>
        </a:xfrm>
      </xdr:grpSpPr>
      <xdr:sp macro="[0]!info_msgbox_AAA_Nummerangabe" textlink="">
        <xdr:nvSpPr>
          <xdr:cNvPr id="1107320" name="Line 1058">
            <a:extLst>
              <a:ext uri="{FF2B5EF4-FFF2-40B4-BE49-F238E27FC236}">
                <a16:creationId xmlns:a16="http://schemas.microsoft.com/office/drawing/2014/main" id="{00000000-0008-0000-0500-000078E5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07321" name="Line 1059">
            <a:extLst>
              <a:ext uri="{FF2B5EF4-FFF2-40B4-BE49-F238E27FC236}">
                <a16:creationId xmlns:a16="http://schemas.microsoft.com/office/drawing/2014/main" id="{00000000-0008-0000-0500-000079E5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07322" name="Line 1060">
            <a:extLst>
              <a:ext uri="{FF2B5EF4-FFF2-40B4-BE49-F238E27FC236}">
                <a16:creationId xmlns:a16="http://schemas.microsoft.com/office/drawing/2014/main" id="{00000000-0008-0000-0500-00007AE5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0]!info_msgbox_AAA_Nummerangabe" textlink="">
        <xdr:nvSpPr>
          <xdr:cNvPr id="1107323" name="Line 1061">
            <a:extLst>
              <a:ext uri="{FF2B5EF4-FFF2-40B4-BE49-F238E27FC236}">
                <a16:creationId xmlns:a16="http://schemas.microsoft.com/office/drawing/2014/main" id="{00000000-0008-0000-0500-00007BE5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4</xdr:col>
      <xdr:colOff>373380</xdr:colOff>
      <xdr:row>0</xdr:row>
      <xdr:rowOff>7620</xdr:rowOff>
    </xdr:from>
    <xdr:to>
      <xdr:col>11</xdr:col>
      <xdr:colOff>182880</xdr:colOff>
      <xdr:row>3</xdr:row>
      <xdr:rowOff>205740</xdr:rowOff>
    </xdr:to>
    <xdr:grpSp>
      <xdr:nvGrpSpPr>
        <xdr:cNvPr id="1107287" name="Gruppieren 65">
          <a:extLst>
            <a:ext uri="{FF2B5EF4-FFF2-40B4-BE49-F238E27FC236}">
              <a16:creationId xmlns:a16="http://schemas.microsoft.com/office/drawing/2014/main" id="{00000000-0008-0000-0500-000057E51000}"/>
            </a:ext>
          </a:extLst>
        </xdr:cNvPr>
        <xdr:cNvGrpSpPr>
          <a:grpSpLocks/>
        </xdr:cNvGrpSpPr>
      </xdr:nvGrpSpPr>
      <xdr:grpSpPr bwMode="auto">
        <a:xfrm>
          <a:off x="3246120" y="7620"/>
          <a:ext cx="5760720" cy="609600"/>
          <a:chOff x="2686051" y="57151"/>
          <a:chExt cx="5543549" cy="533400"/>
        </a:xfrm>
      </xdr:grpSpPr>
      <xdr:sp macro="" textlink="">
        <xdr:nvSpPr>
          <xdr:cNvPr id="14" name="Richtungspfeil 13">
            <a:extLst>
              <a:ext uri="{FF2B5EF4-FFF2-40B4-BE49-F238E27FC236}">
                <a16:creationId xmlns:a16="http://schemas.microsoft.com/office/drawing/2014/main" id="{00000000-0008-0000-0500-00000E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7306" name="Gruppieren 64">
            <a:extLst>
              <a:ext uri="{FF2B5EF4-FFF2-40B4-BE49-F238E27FC236}">
                <a16:creationId xmlns:a16="http://schemas.microsoft.com/office/drawing/2014/main" id="{00000000-0008-0000-0500-00006AE51000}"/>
              </a:ext>
            </a:extLst>
          </xdr:cNvPr>
          <xdr:cNvGrpSpPr>
            <a:grpSpLocks/>
          </xdr:cNvGrpSpPr>
        </xdr:nvGrpSpPr>
        <xdr:grpSpPr bwMode="auto">
          <a:xfrm>
            <a:off x="2743005" y="132160"/>
            <a:ext cx="844822" cy="383381"/>
            <a:chOff x="1965" y="451484"/>
            <a:chExt cx="864800" cy="601979"/>
          </a:xfrm>
        </xdr:grpSpPr>
        <xdr:sp macro="" textlink="">
          <xdr:nvSpPr>
            <xdr:cNvPr id="27" name="Abgerundetes Rechteck 26">
              <a:extLst>
                <a:ext uri="{FF2B5EF4-FFF2-40B4-BE49-F238E27FC236}">
                  <a16:creationId xmlns:a16="http://schemas.microsoft.com/office/drawing/2014/main" id="{00000000-0008-0000-0500-00001B000000}"/>
                </a:ext>
              </a:extLst>
            </xdr:cNvPr>
            <xdr:cNvSpPr/>
          </xdr:nvSpPr>
          <xdr:spPr>
            <a:xfrm>
              <a:off x="3713" y="448867"/>
              <a:ext cx="855700" cy="60721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8" name="Abgerundetes Rechteck 4">
              <a:extLst>
                <a:ext uri="{FF2B5EF4-FFF2-40B4-BE49-F238E27FC236}">
                  <a16:creationId xmlns:a16="http://schemas.microsoft.com/office/drawing/2014/main" id="{00000000-0008-0000-0500-00001C000000}"/>
                </a:ext>
              </a:extLst>
            </xdr:cNvPr>
            <xdr:cNvSpPr/>
          </xdr:nvSpPr>
          <xdr:spPr>
            <a:xfrm>
              <a:off x="33738" y="480274"/>
              <a:ext cx="833182" cy="54439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16" name="Abgerundetes Rechteck 15">
            <a:extLst>
              <a:ext uri="{FF2B5EF4-FFF2-40B4-BE49-F238E27FC236}">
                <a16:creationId xmlns:a16="http://schemas.microsoft.com/office/drawing/2014/main" id="{00000000-0008-0000-0500-000010000000}"/>
              </a:ext>
            </a:extLst>
          </xdr:cNvPr>
          <xdr:cNvSpPr/>
        </xdr:nvSpPr>
        <xdr:spPr bwMode="auto">
          <a:xfrm>
            <a:off x="3624641" y="130494"/>
            <a:ext cx="843265" cy="386715"/>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7" name="Abgerundetes Rechteck 6">
            <a:extLst>
              <a:ext uri="{FF2B5EF4-FFF2-40B4-BE49-F238E27FC236}">
                <a16:creationId xmlns:a16="http://schemas.microsoft.com/office/drawing/2014/main" id="{00000000-0008-0000-0500-000011000000}"/>
              </a:ext>
            </a:extLst>
          </xdr:cNvPr>
          <xdr:cNvSpPr/>
        </xdr:nvSpPr>
        <xdr:spPr bwMode="auto">
          <a:xfrm>
            <a:off x="3661305" y="150496"/>
            <a:ext cx="777270"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7309" name="Gruppieren 66">
            <a:extLst>
              <a:ext uri="{FF2B5EF4-FFF2-40B4-BE49-F238E27FC236}">
                <a16:creationId xmlns:a16="http://schemas.microsoft.com/office/drawing/2014/main" id="{00000000-0008-0000-0500-00006DE51000}"/>
              </a:ext>
            </a:extLst>
          </xdr:cNvPr>
          <xdr:cNvGrpSpPr>
            <a:grpSpLocks/>
          </xdr:cNvGrpSpPr>
        </xdr:nvGrpSpPr>
        <xdr:grpSpPr bwMode="auto">
          <a:xfrm>
            <a:off x="4502368" y="132160"/>
            <a:ext cx="841939" cy="391715"/>
            <a:chOff x="1809973" y="447278"/>
            <a:chExt cx="864580" cy="624675"/>
          </a:xfrm>
        </xdr:grpSpPr>
        <xdr:sp macro="[0]!goto_Netzkosten" textlink="">
          <xdr:nvSpPr>
            <xdr:cNvPr id="25" name="Abgerundetes Rechteck 24">
              <a:extLst>
                <a:ext uri="{FF2B5EF4-FFF2-40B4-BE49-F238E27FC236}">
                  <a16:creationId xmlns:a16="http://schemas.microsoft.com/office/drawing/2014/main" id="{00000000-0008-0000-0500-000019000000}"/>
                </a:ext>
              </a:extLst>
            </xdr:cNvPr>
            <xdr:cNvSpPr/>
          </xdr:nvSpPr>
          <xdr:spPr>
            <a:xfrm>
              <a:off x="1812234" y="444620"/>
              <a:ext cx="858412" cy="62733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6" name="Abgerundetes Rechteck 8">
              <a:extLst>
                <a:ext uri="{FF2B5EF4-FFF2-40B4-BE49-F238E27FC236}">
                  <a16:creationId xmlns:a16="http://schemas.microsoft.com/office/drawing/2014/main" id="{00000000-0008-0000-0500-00001A000000}"/>
                </a:ext>
              </a:extLst>
            </xdr:cNvPr>
            <xdr:cNvSpPr/>
          </xdr:nvSpPr>
          <xdr:spPr>
            <a:xfrm>
              <a:off x="1819764" y="476518"/>
              <a:ext cx="828292" cy="552905"/>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7310" name="Gruppieren 67">
            <a:extLst>
              <a:ext uri="{FF2B5EF4-FFF2-40B4-BE49-F238E27FC236}">
                <a16:creationId xmlns:a16="http://schemas.microsoft.com/office/drawing/2014/main" id="{00000000-0008-0000-0500-00006EE51000}"/>
              </a:ext>
            </a:extLst>
          </xdr:cNvPr>
          <xdr:cNvGrpSpPr>
            <a:grpSpLocks/>
          </xdr:cNvGrpSpPr>
        </xdr:nvGrpSpPr>
        <xdr:grpSpPr bwMode="auto">
          <a:xfrm>
            <a:off x="5401064" y="132160"/>
            <a:ext cx="832478" cy="391715"/>
            <a:chOff x="2732837" y="447278"/>
            <a:chExt cx="854865" cy="624675"/>
          </a:xfrm>
        </xdr:grpSpPr>
        <xdr:sp macro="" textlink="">
          <xdr:nvSpPr>
            <xdr:cNvPr id="23" name="Abgerundetes Rechteck 22">
              <a:extLst>
                <a:ext uri="{FF2B5EF4-FFF2-40B4-BE49-F238E27FC236}">
                  <a16:creationId xmlns:a16="http://schemas.microsoft.com/office/drawing/2014/main" id="{00000000-0008-0000-0500-000017000000}"/>
                </a:ext>
              </a:extLst>
            </xdr:cNvPr>
            <xdr:cNvSpPr/>
          </xdr:nvSpPr>
          <xdr:spPr>
            <a:xfrm>
              <a:off x="2715825" y="444620"/>
              <a:ext cx="873471" cy="62733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4" name="Abgerundetes Rechteck 10">
              <a:extLst>
                <a:ext uri="{FF2B5EF4-FFF2-40B4-BE49-F238E27FC236}">
                  <a16:creationId xmlns:a16="http://schemas.microsoft.com/office/drawing/2014/main" id="{00000000-0008-0000-0500-000018000000}"/>
                </a:ext>
              </a:extLst>
            </xdr:cNvPr>
            <xdr:cNvSpPr/>
          </xdr:nvSpPr>
          <xdr:spPr>
            <a:xfrm>
              <a:off x="2738415" y="476518"/>
              <a:ext cx="790642" cy="552905"/>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 textlink="">
        <xdr:nvSpPr>
          <xdr:cNvPr id="20" name="Abgerundetes Rechteck 19">
            <a:extLst>
              <a:ext uri="{FF2B5EF4-FFF2-40B4-BE49-F238E27FC236}">
                <a16:creationId xmlns:a16="http://schemas.microsoft.com/office/drawing/2014/main" id="{00000000-0008-0000-0500-000014000000}"/>
              </a:ext>
            </a:extLst>
          </xdr:cNvPr>
          <xdr:cNvSpPr/>
        </xdr:nvSpPr>
        <xdr:spPr bwMode="auto">
          <a:xfrm>
            <a:off x="6271759" y="130494"/>
            <a:ext cx="828599"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21" name="Abgerundetes Rechteck 12">
            <a:extLst>
              <a:ext uri="{FF2B5EF4-FFF2-40B4-BE49-F238E27FC236}">
                <a16:creationId xmlns:a16="http://schemas.microsoft.com/office/drawing/2014/main" id="{00000000-0008-0000-0500-000015000000}"/>
              </a:ext>
            </a:extLst>
          </xdr:cNvPr>
          <xdr:cNvSpPr/>
        </xdr:nvSpPr>
        <xdr:spPr bwMode="auto">
          <a:xfrm>
            <a:off x="6271759" y="150496"/>
            <a:ext cx="799268"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22" name="Abgerundetes Rechteck 21">
            <a:extLst>
              <a:ext uri="{FF2B5EF4-FFF2-40B4-BE49-F238E27FC236}">
                <a16:creationId xmlns:a16="http://schemas.microsoft.com/office/drawing/2014/main" id="{00000000-0008-0000-0500-000016000000}"/>
              </a:ext>
            </a:extLst>
          </xdr:cNvPr>
          <xdr:cNvSpPr/>
        </xdr:nvSpPr>
        <xdr:spPr bwMode="auto">
          <a:xfrm>
            <a:off x="7144355" y="130494"/>
            <a:ext cx="843265"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xdr:from>
      <xdr:col>0</xdr:col>
      <xdr:colOff>106680</xdr:colOff>
      <xdr:row>84</xdr:row>
      <xdr:rowOff>114300</xdr:rowOff>
    </xdr:from>
    <xdr:to>
      <xdr:col>14</xdr:col>
      <xdr:colOff>388620</xdr:colOff>
      <xdr:row>103</xdr:row>
      <xdr:rowOff>144780</xdr:rowOff>
    </xdr:to>
    <xdr:grpSp>
      <xdr:nvGrpSpPr>
        <xdr:cNvPr id="1107288" name="Group 1057">
          <a:extLst>
            <a:ext uri="{FF2B5EF4-FFF2-40B4-BE49-F238E27FC236}">
              <a16:creationId xmlns:a16="http://schemas.microsoft.com/office/drawing/2014/main" id="{00000000-0008-0000-0500-000058E51000}"/>
            </a:ext>
          </a:extLst>
        </xdr:cNvPr>
        <xdr:cNvGrpSpPr>
          <a:grpSpLocks/>
        </xdr:cNvGrpSpPr>
      </xdr:nvGrpSpPr>
      <xdr:grpSpPr bwMode="auto">
        <a:xfrm>
          <a:off x="106680" y="13860780"/>
          <a:ext cx="13388340" cy="2331720"/>
          <a:chOff x="-3517" y="-312"/>
          <a:chExt cx="21560" cy="321"/>
        </a:xfrm>
      </xdr:grpSpPr>
      <xdr:sp macro="" textlink="">
        <xdr:nvSpPr>
          <xdr:cNvPr id="1107301" name="Line 1058">
            <a:extLst>
              <a:ext uri="{FF2B5EF4-FFF2-40B4-BE49-F238E27FC236}">
                <a16:creationId xmlns:a16="http://schemas.microsoft.com/office/drawing/2014/main" id="{00000000-0008-0000-0500-000065E5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7302" name="Line 1059">
            <a:extLst>
              <a:ext uri="{FF2B5EF4-FFF2-40B4-BE49-F238E27FC236}">
                <a16:creationId xmlns:a16="http://schemas.microsoft.com/office/drawing/2014/main" id="{00000000-0008-0000-0500-000066E5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7303" name="Line 1060">
            <a:extLst>
              <a:ext uri="{FF2B5EF4-FFF2-40B4-BE49-F238E27FC236}">
                <a16:creationId xmlns:a16="http://schemas.microsoft.com/office/drawing/2014/main" id="{00000000-0008-0000-0500-000067E5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7304" name="Line 1061">
            <a:extLst>
              <a:ext uri="{FF2B5EF4-FFF2-40B4-BE49-F238E27FC236}">
                <a16:creationId xmlns:a16="http://schemas.microsoft.com/office/drawing/2014/main" id="{00000000-0008-0000-0500-000068E5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5</xdr:col>
      <xdr:colOff>579120</xdr:colOff>
      <xdr:row>3</xdr:row>
      <xdr:rowOff>243840</xdr:rowOff>
    </xdr:from>
    <xdr:to>
      <xdr:col>10</xdr:col>
      <xdr:colOff>822960</xdr:colOff>
      <xdr:row>10</xdr:row>
      <xdr:rowOff>106680</xdr:rowOff>
    </xdr:to>
    <xdr:grpSp>
      <xdr:nvGrpSpPr>
        <xdr:cNvPr id="1107289" name="Group 2208">
          <a:extLst>
            <a:ext uri="{FF2B5EF4-FFF2-40B4-BE49-F238E27FC236}">
              <a16:creationId xmlns:a16="http://schemas.microsoft.com/office/drawing/2014/main" id="{00000000-0008-0000-0500-000059E51000}"/>
            </a:ext>
          </a:extLst>
        </xdr:cNvPr>
        <xdr:cNvGrpSpPr>
          <a:grpSpLocks/>
        </xdr:cNvGrpSpPr>
      </xdr:nvGrpSpPr>
      <xdr:grpSpPr bwMode="auto">
        <a:xfrm>
          <a:off x="4236720" y="655320"/>
          <a:ext cx="4549140" cy="533400"/>
          <a:chOff x="498" y="69"/>
          <a:chExt cx="535" cy="56"/>
        </a:xfrm>
      </xdr:grpSpPr>
      <xdr:sp macro="[0]!goto_Anlagespiegel_synthetisch" textlink="">
        <xdr:nvSpPr>
          <xdr:cNvPr id="8" name="Textfeld 7">
            <a:extLst>
              <a:ext uri="{FF2B5EF4-FFF2-40B4-BE49-F238E27FC236}">
                <a16:creationId xmlns:a16="http://schemas.microsoft.com/office/drawing/2014/main" id="{00000000-0008-0000-0500-000008000000}"/>
              </a:ext>
            </a:extLst>
          </xdr:cNvPr>
          <xdr:cNvSpPr txBox="1"/>
        </xdr:nvSpPr>
        <xdr:spPr bwMode="auto">
          <a:xfrm>
            <a:off x="692" y="69"/>
            <a:ext cx="168" cy="3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eaLnBrk="1" fontAlgn="auto" latinLnBrk="0" hangingPunct="1"/>
            <a:r>
              <a:rPr lang="de-DE" sz="900" b="1">
                <a:solidFill>
                  <a:schemeClr val="bg1">
                    <a:lumMod val="50000"/>
                  </a:schemeClr>
                </a:solidFill>
                <a:latin typeface="Arial Narrow" pitchFamily="34" charset="0"/>
                <a:ea typeface="+mn-ea"/>
                <a:cs typeface="+mn-cs"/>
              </a:rPr>
              <a:t>Anlagespiegel</a:t>
            </a:r>
            <a:r>
              <a:rPr lang="de-DE" sz="900" b="1" baseline="0">
                <a:solidFill>
                  <a:schemeClr val="bg1">
                    <a:lumMod val="50000"/>
                  </a:schemeClr>
                </a:solidFill>
                <a:latin typeface="Arial Narrow" pitchFamily="34" charset="0"/>
                <a:ea typeface="+mn-ea"/>
                <a:cs typeface="+mn-cs"/>
              </a:rPr>
              <a:t> synth.</a:t>
            </a:r>
            <a:endParaRPr lang="de-DE" sz="900" b="1">
              <a:solidFill>
                <a:schemeClr val="bg1">
                  <a:lumMod val="50000"/>
                </a:schemeClr>
              </a:solidFill>
              <a:latin typeface="Arial Narrow" pitchFamily="34" charset="0"/>
              <a:ea typeface="+mn-ea"/>
              <a:cs typeface="+mn-cs"/>
            </a:endParaRPr>
          </a:p>
        </xdr:txBody>
      </xdr:sp>
      <xdr:sp macro="[0]!goto_Anlagenwerte" textlink="">
        <xdr:nvSpPr>
          <xdr:cNvPr id="9" name="Textfeld 8">
            <a:extLst>
              <a:ext uri="{FF2B5EF4-FFF2-40B4-BE49-F238E27FC236}">
                <a16:creationId xmlns:a16="http://schemas.microsoft.com/office/drawing/2014/main" id="{00000000-0008-0000-0500-000009000000}"/>
              </a:ext>
            </a:extLst>
          </xdr:cNvPr>
          <xdr:cNvSpPr txBox="1"/>
        </xdr:nvSpPr>
        <xdr:spPr>
          <a:xfrm>
            <a:off x="709" y="89"/>
            <a:ext cx="155" cy="3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Anlagenwerte</a:t>
            </a:r>
          </a:p>
        </xdr:txBody>
      </xdr:sp>
      <xdr:sp macro="[0]!goto_Uebersicht_Anlagen" textlink="">
        <xdr:nvSpPr>
          <xdr:cNvPr id="11" name="Textfeld 10">
            <a:extLst>
              <a:ext uri="{FF2B5EF4-FFF2-40B4-BE49-F238E27FC236}">
                <a16:creationId xmlns:a16="http://schemas.microsoft.com/office/drawing/2014/main" id="{00000000-0008-0000-0500-00000B000000}"/>
              </a:ext>
            </a:extLst>
          </xdr:cNvPr>
          <xdr:cNvSpPr txBox="1"/>
        </xdr:nvSpPr>
        <xdr:spPr bwMode="auto">
          <a:xfrm>
            <a:off x="526" y="72"/>
            <a:ext cx="168" cy="3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Übersicht</a:t>
            </a:r>
            <a:r>
              <a:rPr lang="de-DE" sz="900" b="1" i="0" strike="noStrike" noProof="0">
                <a:solidFill>
                  <a:schemeClr val="accent1"/>
                </a:solidFill>
                <a:latin typeface="Arial Narrow"/>
                <a:ea typeface="+mn-ea"/>
                <a:cs typeface="+mn-cs"/>
              </a:rPr>
              <a:t> </a:t>
            </a:r>
            <a:r>
              <a:rPr lang="de-DE" sz="900" b="1" noProof="0">
                <a:solidFill>
                  <a:schemeClr val="bg1">
                    <a:lumMod val="50000"/>
                  </a:schemeClr>
                </a:solidFill>
                <a:latin typeface="Arial Narrow" pitchFamily="34" charset="0"/>
                <a:ea typeface="+mn-ea"/>
                <a:cs typeface="+mn-cs"/>
              </a:rPr>
              <a:t>Anlagen</a:t>
            </a:r>
          </a:p>
        </xdr:txBody>
      </xdr:sp>
      <xdr:sp macro="[0]!goto_Anlagespiegel_historisch" textlink="">
        <xdr:nvSpPr>
          <xdr:cNvPr id="12" name="Textfeld 11">
            <a:extLst>
              <a:ext uri="{FF2B5EF4-FFF2-40B4-BE49-F238E27FC236}">
                <a16:creationId xmlns:a16="http://schemas.microsoft.com/office/drawing/2014/main" id="{00000000-0008-0000-0500-00000C000000}"/>
              </a:ext>
            </a:extLst>
          </xdr:cNvPr>
          <xdr:cNvSpPr txBox="1"/>
        </xdr:nvSpPr>
        <xdr:spPr>
          <a:xfrm>
            <a:off x="542" y="92"/>
            <a:ext cx="160" cy="3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Anlagespiegel</a:t>
            </a:r>
            <a:r>
              <a:rPr lang="de-CH" sz="900" b="1" i="0" u="none" strike="noStrike" baseline="0">
                <a:solidFill>
                  <a:srgbClr val="808080"/>
                </a:solidFill>
                <a:latin typeface="Arial"/>
                <a:cs typeface="Arial"/>
              </a:rPr>
              <a:t> </a:t>
            </a:r>
            <a:r>
              <a:rPr lang="de-CH" sz="900" b="1" i="0" u="none" strike="noStrike" baseline="0">
                <a:solidFill>
                  <a:srgbClr val="333399"/>
                </a:solidFill>
                <a:latin typeface="Arial"/>
                <a:cs typeface="Arial"/>
              </a:rPr>
              <a:t>hist.</a:t>
            </a:r>
          </a:p>
        </xdr:txBody>
      </xdr:sp>
      <xdr:sp macro="" textlink="">
        <xdr:nvSpPr>
          <xdr:cNvPr id="40032" name="Oval 1069">
            <a:extLst>
              <a:ext uri="{FF2B5EF4-FFF2-40B4-BE49-F238E27FC236}">
                <a16:creationId xmlns:a16="http://schemas.microsoft.com/office/drawing/2014/main" id="{00000000-0008-0000-0500-0000609C0000}"/>
              </a:ext>
            </a:extLst>
          </xdr:cNvPr>
          <xdr:cNvSpPr>
            <a:spLocks noChangeArrowheads="1"/>
          </xdr:cNvSpPr>
        </xdr:nvSpPr>
        <xdr:spPr bwMode="auto">
          <a:xfrm>
            <a:off x="664" y="71"/>
            <a:ext cx="22" cy="18"/>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40033" name="Oval 1069">
            <a:extLst>
              <a:ext uri="{FF2B5EF4-FFF2-40B4-BE49-F238E27FC236}">
                <a16:creationId xmlns:a16="http://schemas.microsoft.com/office/drawing/2014/main" id="{00000000-0008-0000-0500-0000619C0000}"/>
              </a:ext>
            </a:extLst>
          </xdr:cNvPr>
          <xdr:cNvSpPr>
            <a:spLocks noChangeArrowheads="1"/>
          </xdr:cNvSpPr>
        </xdr:nvSpPr>
        <xdr:spPr bwMode="auto">
          <a:xfrm>
            <a:off x="682" y="90"/>
            <a:ext cx="22" cy="22"/>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40034" name="Oval 1069">
            <a:extLst>
              <a:ext uri="{FF2B5EF4-FFF2-40B4-BE49-F238E27FC236}">
                <a16:creationId xmlns:a16="http://schemas.microsoft.com/office/drawing/2014/main" id="{00000000-0008-0000-0500-0000629C0000}"/>
              </a:ext>
            </a:extLst>
          </xdr:cNvPr>
          <xdr:cNvSpPr>
            <a:spLocks noChangeArrowheads="1"/>
          </xdr:cNvSpPr>
        </xdr:nvSpPr>
        <xdr:spPr bwMode="auto">
          <a:xfrm>
            <a:off x="498" y="71"/>
            <a:ext cx="21" cy="18"/>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40035" name="Oval 1069">
            <a:extLst>
              <a:ext uri="{FF2B5EF4-FFF2-40B4-BE49-F238E27FC236}">
                <a16:creationId xmlns:a16="http://schemas.microsoft.com/office/drawing/2014/main" id="{00000000-0008-0000-0500-0000639C0000}"/>
              </a:ext>
            </a:extLst>
          </xdr:cNvPr>
          <xdr:cNvSpPr>
            <a:spLocks noChangeArrowheads="1"/>
          </xdr:cNvSpPr>
        </xdr:nvSpPr>
        <xdr:spPr bwMode="auto">
          <a:xfrm>
            <a:off x="516" y="90"/>
            <a:ext cx="24" cy="22"/>
          </a:xfrm>
          <a:prstGeom prst="ellipse">
            <a:avLst/>
          </a:prstGeom>
          <a:solidFill>
            <a:srgbClr val="4F81BD"/>
          </a:solidFill>
          <a:ln w="9525">
            <a:noFill/>
            <a:round/>
            <a:headEnd/>
            <a:tailEnd/>
          </a:ln>
          <a:effectLst>
            <a:outerShdw dist="38100" dir="2700000" algn="tl" rotWithShape="0">
              <a:srgbClr val="000000">
                <a:alpha val="39998"/>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0]!goto_Anschlussbeiträge" textlink="">
        <xdr:nvSpPr>
          <xdr:cNvPr id="40036" name="Textfeld 37">
            <a:extLst>
              <a:ext uri="{FF2B5EF4-FFF2-40B4-BE49-F238E27FC236}">
                <a16:creationId xmlns:a16="http://schemas.microsoft.com/office/drawing/2014/main" id="{00000000-0008-0000-0500-0000649C0000}"/>
              </a:ext>
            </a:extLst>
          </xdr:cNvPr>
          <xdr:cNvSpPr txBox="1">
            <a:spLocks noChangeArrowheads="1"/>
          </xdr:cNvSpPr>
        </xdr:nvSpPr>
        <xdr:spPr bwMode="auto">
          <a:xfrm>
            <a:off x="867" y="71"/>
            <a:ext cx="166" cy="29"/>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Anschlussbeiträge</a:t>
            </a:r>
          </a:p>
        </xdr:txBody>
      </xdr:sp>
      <xdr:sp macro="" textlink="">
        <xdr:nvSpPr>
          <xdr:cNvPr id="40037" name="Oval 1069">
            <a:extLst>
              <a:ext uri="{FF2B5EF4-FFF2-40B4-BE49-F238E27FC236}">
                <a16:creationId xmlns:a16="http://schemas.microsoft.com/office/drawing/2014/main" id="{00000000-0008-0000-0500-0000659C0000}"/>
              </a:ext>
            </a:extLst>
          </xdr:cNvPr>
          <xdr:cNvSpPr>
            <a:spLocks noChangeArrowheads="1"/>
          </xdr:cNvSpPr>
        </xdr:nvSpPr>
        <xdr:spPr bwMode="auto">
          <a:xfrm>
            <a:off x="839" y="72"/>
            <a:ext cx="22" cy="21"/>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grpSp>
    <xdr:clientData/>
  </xdr:twoCellAnchor>
  <xdr:twoCellAnchor editAs="oneCell">
    <xdr:from>
      <xdr:col>0</xdr:col>
      <xdr:colOff>38100</xdr:colOff>
      <xdr:row>0</xdr:row>
      <xdr:rowOff>45720</xdr:rowOff>
    </xdr:from>
    <xdr:to>
      <xdr:col>0</xdr:col>
      <xdr:colOff>342900</xdr:colOff>
      <xdr:row>3</xdr:row>
      <xdr:rowOff>7620</xdr:rowOff>
    </xdr:to>
    <xdr:pic>
      <xdr:nvPicPr>
        <xdr:cNvPr id="1107290" name="Picture 13560" descr="ElCom_d_hoch">
          <a:extLst>
            <a:ext uri="{FF2B5EF4-FFF2-40B4-BE49-F238E27FC236}">
              <a16:creationId xmlns:a16="http://schemas.microsoft.com/office/drawing/2014/main" id="{00000000-0008-0000-0500-00005AE5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86</xdr:row>
      <xdr:rowOff>45720</xdr:rowOff>
    </xdr:from>
    <xdr:to>
      <xdr:col>10</xdr:col>
      <xdr:colOff>129540</xdr:colOff>
      <xdr:row>110</xdr:row>
      <xdr:rowOff>144780</xdr:rowOff>
    </xdr:to>
    <xdr:grpSp>
      <xdr:nvGrpSpPr>
        <xdr:cNvPr id="1101569" name="Group 1057">
          <a:extLst>
            <a:ext uri="{FF2B5EF4-FFF2-40B4-BE49-F238E27FC236}">
              <a16:creationId xmlns:a16="http://schemas.microsoft.com/office/drawing/2014/main" id="{00000000-0008-0000-0600-000001CF1000}"/>
            </a:ext>
          </a:extLst>
        </xdr:cNvPr>
        <xdr:cNvGrpSpPr>
          <a:grpSpLocks/>
        </xdr:cNvGrpSpPr>
      </xdr:nvGrpSpPr>
      <xdr:grpSpPr bwMode="auto">
        <a:xfrm>
          <a:off x="91440" y="16369453"/>
          <a:ext cx="14067367" cy="3231727"/>
          <a:chOff x="-3517" y="-312"/>
          <a:chExt cx="21560" cy="321"/>
        </a:xfrm>
      </xdr:grpSpPr>
      <xdr:sp macro="" textlink="">
        <xdr:nvSpPr>
          <xdr:cNvPr id="1101608" name="Line 1058">
            <a:extLst>
              <a:ext uri="{FF2B5EF4-FFF2-40B4-BE49-F238E27FC236}">
                <a16:creationId xmlns:a16="http://schemas.microsoft.com/office/drawing/2014/main" id="{00000000-0008-0000-0600-000028CF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09" name="Line 1059">
            <a:extLst>
              <a:ext uri="{FF2B5EF4-FFF2-40B4-BE49-F238E27FC236}">
                <a16:creationId xmlns:a16="http://schemas.microsoft.com/office/drawing/2014/main" id="{00000000-0008-0000-0600-000029CF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10" name="Line 1060">
            <a:extLst>
              <a:ext uri="{FF2B5EF4-FFF2-40B4-BE49-F238E27FC236}">
                <a16:creationId xmlns:a16="http://schemas.microsoft.com/office/drawing/2014/main" id="{00000000-0008-0000-0600-00002ACF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11" name="Line 1061">
            <a:extLst>
              <a:ext uri="{FF2B5EF4-FFF2-40B4-BE49-F238E27FC236}">
                <a16:creationId xmlns:a16="http://schemas.microsoft.com/office/drawing/2014/main" id="{00000000-0008-0000-0600-00002BCF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91440</xdr:colOff>
      <xdr:row>25</xdr:row>
      <xdr:rowOff>228600</xdr:rowOff>
    </xdr:from>
    <xdr:to>
      <xdr:col>10</xdr:col>
      <xdr:colOff>129540</xdr:colOff>
      <xdr:row>86</xdr:row>
      <xdr:rowOff>0</xdr:rowOff>
    </xdr:to>
    <xdr:grpSp>
      <xdr:nvGrpSpPr>
        <xdr:cNvPr id="1101570" name="Group 20267">
          <a:extLst>
            <a:ext uri="{FF2B5EF4-FFF2-40B4-BE49-F238E27FC236}">
              <a16:creationId xmlns:a16="http://schemas.microsoft.com/office/drawing/2014/main" id="{00000000-0008-0000-0600-000002CF1000}"/>
            </a:ext>
          </a:extLst>
        </xdr:cNvPr>
        <xdr:cNvGrpSpPr>
          <a:grpSpLocks/>
        </xdr:cNvGrpSpPr>
      </xdr:nvGrpSpPr>
      <xdr:grpSpPr bwMode="auto">
        <a:xfrm>
          <a:off x="91440" y="5596467"/>
          <a:ext cx="14067367" cy="10727266"/>
          <a:chOff x="-3517" y="-312"/>
          <a:chExt cx="21560" cy="321"/>
        </a:xfrm>
      </xdr:grpSpPr>
      <xdr:sp macro="" textlink="">
        <xdr:nvSpPr>
          <xdr:cNvPr id="1101604" name="Line 1058">
            <a:extLst>
              <a:ext uri="{FF2B5EF4-FFF2-40B4-BE49-F238E27FC236}">
                <a16:creationId xmlns:a16="http://schemas.microsoft.com/office/drawing/2014/main" id="{00000000-0008-0000-0600-000024CF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05" name="Line 1059">
            <a:extLst>
              <a:ext uri="{FF2B5EF4-FFF2-40B4-BE49-F238E27FC236}">
                <a16:creationId xmlns:a16="http://schemas.microsoft.com/office/drawing/2014/main" id="{00000000-0008-0000-0600-000025CF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06" name="Line 1060">
            <a:extLst>
              <a:ext uri="{FF2B5EF4-FFF2-40B4-BE49-F238E27FC236}">
                <a16:creationId xmlns:a16="http://schemas.microsoft.com/office/drawing/2014/main" id="{00000000-0008-0000-0600-000026CF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07" name="Line 1061">
            <a:extLst>
              <a:ext uri="{FF2B5EF4-FFF2-40B4-BE49-F238E27FC236}">
                <a16:creationId xmlns:a16="http://schemas.microsoft.com/office/drawing/2014/main" id="{00000000-0008-0000-0600-000027CF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91440</xdr:colOff>
      <xdr:row>9</xdr:row>
      <xdr:rowOff>76200</xdr:rowOff>
    </xdr:from>
    <xdr:to>
      <xdr:col>10</xdr:col>
      <xdr:colOff>129540</xdr:colOff>
      <xdr:row>25</xdr:row>
      <xdr:rowOff>106680</xdr:rowOff>
    </xdr:to>
    <xdr:grpSp>
      <xdr:nvGrpSpPr>
        <xdr:cNvPr id="1101571" name="Group 20268">
          <a:extLst>
            <a:ext uri="{FF2B5EF4-FFF2-40B4-BE49-F238E27FC236}">
              <a16:creationId xmlns:a16="http://schemas.microsoft.com/office/drawing/2014/main" id="{00000000-0008-0000-0600-000003CF1000}"/>
            </a:ext>
          </a:extLst>
        </xdr:cNvPr>
        <xdr:cNvGrpSpPr>
          <a:grpSpLocks/>
        </xdr:cNvGrpSpPr>
      </xdr:nvGrpSpPr>
      <xdr:grpSpPr bwMode="auto">
        <a:xfrm>
          <a:off x="91440" y="1159933"/>
          <a:ext cx="14067367" cy="4314614"/>
          <a:chOff x="-3517" y="-312"/>
          <a:chExt cx="21560" cy="321"/>
        </a:xfrm>
      </xdr:grpSpPr>
      <xdr:sp macro="" textlink="">
        <xdr:nvSpPr>
          <xdr:cNvPr id="1101600" name="Line 1058">
            <a:extLst>
              <a:ext uri="{FF2B5EF4-FFF2-40B4-BE49-F238E27FC236}">
                <a16:creationId xmlns:a16="http://schemas.microsoft.com/office/drawing/2014/main" id="{00000000-0008-0000-0600-000020CF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01" name="Line 1059">
            <a:extLst>
              <a:ext uri="{FF2B5EF4-FFF2-40B4-BE49-F238E27FC236}">
                <a16:creationId xmlns:a16="http://schemas.microsoft.com/office/drawing/2014/main" id="{00000000-0008-0000-0600-000021CF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02" name="Line 1060">
            <a:extLst>
              <a:ext uri="{FF2B5EF4-FFF2-40B4-BE49-F238E27FC236}">
                <a16:creationId xmlns:a16="http://schemas.microsoft.com/office/drawing/2014/main" id="{00000000-0008-0000-0600-000022CF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101603" name="Line 1061">
            <a:extLst>
              <a:ext uri="{FF2B5EF4-FFF2-40B4-BE49-F238E27FC236}">
                <a16:creationId xmlns:a16="http://schemas.microsoft.com/office/drawing/2014/main" id="{00000000-0008-0000-0600-000023CF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xdr:twoCellAnchor editAs="absolute">
    <xdr:from>
      <xdr:col>1</xdr:col>
      <xdr:colOff>2766060</xdr:colOff>
      <xdr:row>0</xdr:row>
      <xdr:rowOff>7620</xdr:rowOff>
    </xdr:from>
    <xdr:to>
      <xdr:col>7</xdr:col>
      <xdr:colOff>754380</xdr:colOff>
      <xdr:row>3</xdr:row>
      <xdr:rowOff>205740</xdr:rowOff>
    </xdr:to>
    <xdr:grpSp>
      <xdr:nvGrpSpPr>
        <xdr:cNvPr id="1101572" name="Gruppieren 65">
          <a:extLst>
            <a:ext uri="{FF2B5EF4-FFF2-40B4-BE49-F238E27FC236}">
              <a16:creationId xmlns:a16="http://schemas.microsoft.com/office/drawing/2014/main" id="{00000000-0008-0000-0600-000004CF1000}"/>
            </a:ext>
          </a:extLst>
        </xdr:cNvPr>
        <xdr:cNvGrpSpPr>
          <a:grpSpLocks/>
        </xdr:cNvGrpSpPr>
      </xdr:nvGrpSpPr>
      <xdr:grpSpPr bwMode="auto">
        <a:xfrm>
          <a:off x="3147060" y="7620"/>
          <a:ext cx="5836920" cy="604520"/>
          <a:chOff x="2686051" y="57151"/>
          <a:chExt cx="5543549" cy="533400"/>
        </a:xfrm>
      </xdr:grpSpPr>
      <xdr:sp macro="" textlink="">
        <xdr:nvSpPr>
          <xdr:cNvPr id="24" name="Richtungspfeil 23">
            <a:extLst>
              <a:ext uri="{FF2B5EF4-FFF2-40B4-BE49-F238E27FC236}">
                <a16:creationId xmlns:a16="http://schemas.microsoft.com/office/drawing/2014/main" id="{00000000-0008-0000-0600-000018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1586" name="Gruppieren 64">
            <a:extLst>
              <a:ext uri="{FF2B5EF4-FFF2-40B4-BE49-F238E27FC236}">
                <a16:creationId xmlns:a16="http://schemas.microsoft.com/office/drawing/2014/main" id="{00000000-0008-0000-0600-000012CF1000}"/>
              </a:ext>
            </a:extLst>
          </xdr:cNvPr>
          <xdr:cNvGrpSpPr>
            <a:grpSpLocks/>
          </xdr:cNvGrpSpPr>
        </xdr:nvGrpSpPr>
        <xdr:grpSpPr bwMode="auto">
          <a:xfrm>
            <a:off x="2742618" y="132160"/>
            <a:ext cx="839075" cy="383381"/>
            <a:chOff x="1965" y="451484"/>
            <a:chExt cx="864800" cy="601979"/>
          </a:xfrm>
        </xdr:grpSpPr>
        <xdr:sp macro="" textlink="">
          <xdr:nvSpPr>
            <xdr:cNvPr id="37" name="Abgerundetes Rechteck 36">
              <a:extLst>
                <a:ext uri="{FF2B5EF4-FFF2-40B4-BE49-F238E27FC236}">
                  <a16:creationId xmlns:a16="http://schemas.microsoft.com/office/drawing/2014/main" id="{00000000-0008-0000-0600-000025000000}"/>
                </a:ext>
              </a:extLst>
            </xdr:cNvPr>
            <xdr:cNvSpPr/>
          </xdr:nvSpPr>
          <xdr:spPr>
            <a:xfrm>
              <a:off x="3491" y="448867"/>
              <a:ext cx="852539" cy="60721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38" name="Abgerundetes Rechteck 4">
              <a:extLst>
                <a:ext uri="{FF2B5EF4-FFF2-40B4-BE49-F238E27FC236}">
                  <a16:creationId xmlns:a16="http://schemas.microsoft.com/office/drawing/2014/main" id="{00000000-0008-0000-0600-000026000000}"/>
                </a:ext>
              </a:extLst>
            </xdr:cNvPr>
            <xdr:cNvSpPr/>
          </xdr:nvSpPr>
          <xdr:spPr>
            <a:xfrm>
              <a:off x="33405" y="480274"/>
              <a:ext cx="830104" cy="54439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26" name="Abgerundetes Rechteck 25">
            <a:extLst>
              <a:ext uri="{FF2B5EF4-FFF2-40B4-BE49-F238E27FC236}">
                <a16:creationId xmlns:a16="http://schemas.microsoft.com/office/drawing/2014/main" id="{00000000-0008-0000-0600-00001A000000}"/>
              </a:ext>
            </a:extLst>
          </xdr:cNvPr>
          <xdr:cNvSpPr/>
        </xdr:nvSpPr>
        <xdr:spPr bwMode="auto">
          <a:xfrm>
            <a:off x="3614813" y="130494"/>
            <a:ext cx="834435" cy="386715"/>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27" name="Abgerundetes Rechteck 6">
            <a:extLst>
              <a:ext uri="{FF2B5EF4-FFF2-40B4-BE49-F238E27FC236}">
                <a16:creationId xmlns:a16="http://schemas.microsoft.com/office/drawing/2014/main" id="{00000000-0008-0000-0600-00001B000000}"/>
              </a:ext>
            </a:extLst>
          </xdr:cNvPr>
          <xdr:cNvSpPr/>
        </xdr:nvSpPr>
        <xdr:spPr bwMode="auto">
          <a:xfrm>
            <a:off x="3658349" y="150496"/>
            <a:ext cx="761875"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1589" name="Gruppieren 66">
            <a:extLst>
              <a:ext uri="{FF2B5EF4-FFF2-40B4-BE49-F238E27FC236}">
                <a16:creationId xmlns:a16="http://schemas.microsoft.com/office/drawing/2014/main" id="{00000000-0008-0000-0600-000015CF1000}"/>
              </a:ext>
            </a:extLst>
          </xdr:cNvPr>
          <xdr:cNvGrpSpPr>
            <a:grpSpLocks/>
          </xdr:cNvGrpSpPr>
        </xdr:nvGrpSpPr>
        <xdr:grpSpPr bwMode="auto">
          <a:xfrm>
            <a:off x="4502367" y="132160"/>
            <a:ext cx="841938" cy="391716"/>
            <a:chOff x="1809972" y="447278"/>
            <a:chExt cx="864579" cy="624676"/>
          </a:xfrm>
        </xdr:grpSpPr>
        <xdr:sp macro="[0]!goto_Netzkosten" textlink="">
          <xdr:nvSpPr>
            <xdr:cNvPr id="35" name="Abgerundetes Rechteck 34">
              <a:extLst>
                <a:ext uri="{FF2B5EF4-FFF2-40B4-BE49-F238E27FC236}">
                  <a16:creationId xmlns:a16="http://schemas.microsoft.com/office/drawing/2014/main" id="{00000000-0008-0000-0600-000023000000}"/>
                </a:ext>
              </a:extLst>
            </xdr:cNvPr>
            <xdr:cNvSpPr/>
          </xdr:nvSpPr>
          <xdr:spPr>
            <a:xfrm>
              <a:off x="1807582" y="444620"/>
              <a:ext cx="864325"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36" name="Abgerundetes Rechteck 8">
              <a:extLst>
                <a:ext uri="{FF2B5EF4-FFF2-40B4-BE49-F238E27FC236}">
                  <a16:creationId xmlns:a16="http://schemas.microsoft.com/office/drawing/2014/main" id="{00000000-0008-0000-0600-000024000000}"/>
                </a:ext>
              </a:extLst>
            </xdr:cNvPr>
            <xdr:cNvSpPr/>
          </xdr:nvSpPr>
          <xdr:spPr>
            <a:xfrm>
              <a:off x="1815033" y="476518"/>
              <a:ext cx="827069" cy="552905"/>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1590" name="Gruppieren 67">
            <a:extLst>
              <a:ext uri="{FF2B5EF4-FFF2-40B4-BE49-F238E27FC236}">
                <a16:creationId xmlns:a16="http://schemas.microsoft.com/office/drawing/2014/main" id="{00000000-0008-0000-0600-000016CF1000}"/>
              </a:ext>
            </a:extLst>
          </xdr:cNvPr>
          <xdr:cNvGrpSpPr>
            <a:grpSpLocks/>
          </xdr:cNvGrpSpPr>
        </xdr:nvGrpSpPr>
        <xdr:grpSpPr bwMode="auto">
          <a:xfrm>
            <a:off x="5401066" y="132160"/>
            <a:ext cx="832478" cy="391716"/>
            <a:chOff x="2732839" y="447278"/>
            <a:chExt cx="854865" cy="624676"/>
          </a:xfrm>
        </xdr:grpSpPr>
        <xdr:sp macro="" textlink="">
          <xdr:nvSpPr>
            <xdr:cNvPr id="33" name="Abgerundetes Rechteck 32">
              <a:extLst>
                <a:ext uri="{FF2B5EF4-FFF2-40B4-BE49-F238E27FC236}">
                  <a16:creationId xmlns:a16="http://schemas.microsoft.com/office/drawing/2014/main" id="{00000000-0008-0000-0600-000021000000}"/>
                </a:ext>
              </a:extLst>
            </xdr:cNvPr>
            <xdr:cNvSpPr/>
          </xdr:nvSpPr>
          <xdr:spPr>
            <a:xfrm>
              <a:off x="2716614" y="444620"/>
              <a:ext cx="871777"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34" name="Abgerundetes Rechteck 10">
              <a:extLst>
                <a:ext uri="{FF2B5EF4-FFF2-40B4-BE49-F238E27FC236}">
                  <a16:creationId xmlns:a16="http://schemas.microsoft.com/office/drawing/2014/main" id="{00000000-0008-0000-0600-000022000000}"/>
                </a:ext>
              </a:extLst>
            </xdr:cNvPr>
            <xdr:cNvSpPr/>
          </xdr:nvSpPr>
          <xdr:spPr>
            <a:xfrm>
              <a:off x="2738967" y="476518"/>
              <a:ext cx="804717" cy="552905"/>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 textlink="">
        <xdr:nvSpPr>
          <xdr:cNvPr id="30" name="Abgerundetes Rechteck 29">
            <a:extLst>
              <a:ext uri="{FF2B5EF4-FFF2-40B4-BE49-F238E27FC236}">
                <a16:creationId xmlns:a16="http://schemas.microsoft.com/office/drawing/2014/main" id="{00000000-0008-0000-0600-00001E000000}"/>
              </a:ext>
            </a:extLst>
          </xdr:cNvPr>
          <xdr:cNvSpPr/>
        </xdr:nvSpPr>
        <xdr:spPr bwMode="auto">
          <a:xfrm>
            <a:off x="6292260" y="130494"/>
            <a:ext cx="819923"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31" name="Abgerundetes Rechteck 12">
            <a:extLst>
              <a:ext uri="{FF2B5EF4-FFF2-40B4-BE49-F238E27FC236}">
                <a16:creationId xmlns:a16="http://schemas.microsoft.com/office/drawing/2014/main" id="{00000000-0008-0000-0600-00001F000000}"/>
              </a:ext>
            </a:extLst>
          </xdr:cNvPr>
          <xdr:cNvSpPr/>
        </xdr:nvSpPr>
        <xdr:spPr bwMode="auto">
          <a:xfrm>
            <a:off x="6292260" y="150496"/>
            <a:ext cx="790899"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32" name="Abgerundetes Rechteck 31">
            <a:extLst>
              <a:ext uri="{FF2B5EF4-FFF2-40B4-BE49-F238E27FC236}">
                <a16:creationId xmlns:a16="http://schemas.microsoft.com/office/drawing/2014/main" id="{00000000-0008-0000-0600-000020000000}"/>
              </a:ext>
            </a:extLst>
          </xdr:cNvPr>
          <xdr:cNvSpPr/>
        </xdr:nvSpPr>
        <xdr:spPr bwMode="auto">
          <a:xfrm>
            <a:off x="7155719" y="130494"/>
            <a:ext cx="834435"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absolute">
    <xdr:from>
      <xdr:col>2</xdr:col>
      <xdr:colOff>205740</xdr:colOff>
      <xdr:row>3</xdr:row>
      <xdr:rowOff>243840</xdr:rowOff>
    </xdr:from>
    <xdr:to>
      <xdr:col>7</xdr:col>
      <xdr:colOff>518160</xdr:colOff>
      <xdr:row>9</xdr:row>
      <xdr:rowOff>76200</xdr:rowOff>
    </xdr:to>
    <xdr:grpSp>
      <xdr:nvGrpSpPr>
        <xdr:cNvPr id="1101573" name="Group 2249">
          <a:extLst>
            <a:ext uri="{FF2B5EF4-FFF2-40B4-BE49-F238E27FC236}">
              <a16:creationId xmlns:a16="http://schemas.microsoft.com/office/drawing/2014/main" id="{00000000-0008-0000-0600-000005CF1000}"/>
            </a:ext>
          </a:extLst>
        </xdr:cNvPr>
        <xdr:cNvGrpSpPr>
          <a:grpSpLocks/>
        </xdr:cNvGrpSpPr>
      </xdr:nvGrpSpPr>
      <xdr:grpSpPr bwMode="auto">
        <a:xfrm>
          <a:off x="4117340" y="650240"/>
          <a:ext cx="4630420" cy="509693"/>
          <a:chOff x="497" y="69"/>
          <a:chExt cx="534" cy="53"/>
        </a:xfrm>
      </xdr:grpSpPr>
      <xdr:sp macro="[0]!goto_Anlagespiegel_synthetisch" textlink="">
        <xdr:nvSpPr>
          <xdr:cNvPr id="18" name="Textfeld 17">
            <a:extLst>
              <a:ext uri="{FF2B5EF4-FFF2-40B4-BE49-F238E27FC236}">
                <a16:creationId xmlns:a16="http://schemas.microsoft.com/office/drawing/2014/main" id="{00000000-0008-0000-0600-000012000000}"/>
              </a:ext>
            </a:extLst>
          </xdr:cNvPr>
          <xdr:cNvSpPr txBox="1"/>
        </xdr:nvSpPr>
        <xdr:spPr bwMode="auto">
          <a:xfrm>
            <a:off x="690" y="71"/>
            <a:ext cx="164" cy="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Anlagespiegel synth.</a:t>
            </a:r>
          </a:p>
        </xdr:txBody>
      </xdr:sp>
      <xdr:sp macro="[0]!goto_Anlagenwerte" textlink="">
        <xdr:nvSpPr>
          <xdr:cNvPr id="19" name="Textfeld 18">
            <a:extLst>
              <a:ext uri="{FF2B5EF4-FFF2-40B4-BE49-F238E27FC236}">
                <a16:creationId xmlns:a16="http://schemas.microsoft.com/office/drawing/2014/main" id="{00000000-0008-0000-0600-000013000000}"/>
              </a:ext>
            </a:extLst>
          </xdr:cNvPr>
          <xdr:cNvSpPr txBox="1"/>
        </xdr:nvSpPr>
        <xdr:spPr>
          <a:xfrm>
            <a:off x="707" y="90"/>
            <a:ext cx="156" cy="3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Anlagenwerte</a:t>
            </a:r>
          </a:p>
        </xdr:txBody>
      </xdr:sp>
      <xdr:sp macro="[0]!goto_Uebersicht_Anlagen" textlink="">
        <xdr:nvSpPr>
          <xdr:cNvPr id="21" name="Textfeld 20">
            <a:extLst>
              <a:ext uri="{FF2B5EF4-FFF2-40B4-BE49-F238E27FC236}">
                <a16:creationId xmlns:a16="http://schemas.microsoft.com/office/drawing/2014/main" id="{00000000-0008-0000-0600-000015000000}"/>
              </a:ext>
            </a:extLst>
          </xdr:cNvPr>
          <xdr:cNvSpPr txBox="1"/>
        </xdr:nvSpPr>
        <xdr:spPr bwMode="auto">
          <a:xfrm>
            <a:off x="526" y="69"/>
            <a:ext cx="164" cy="3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Übersicht</a:t>
            </a:r>
            <a:r>
              <a:rPr lang="de-DE" sz="900" b="1" i="0" strike="noStrike" noProof="0">
                <a:solidFill>
                  <a:schemeClr val="accent1"/>
                </a:solidFill>
                <a:latin typeface="Arial Narrow"/>
                <a:ea typeface="+mn-ea"/>
                <a:cs typeface="+mn-cs"/>
              </a:rPr>
              <a:t> </a:t>
            </a:r>
            <a:r>
              <a:rPr lang="de-DE" sz="900" b="1" noProof="0">
                <a:solidFill>
                  <a:schemeClr val="bg1">
                    <a:lumMod val="50000"/>
                  </a:schemeClr>
                </a:solidFill>
                <a:latin typeface="Arial Narrow" pitchFamily="34" charset="0"/>
                <a:ea typeface="+mn-ea"/>
                <a:cs typeface="+mn-cs"/>
              </a:rPr>
              <a:t>Anlagen</a:t>
            </a:r>
          </a:p>
        </xdr:txBody>
      </xdr:sp>
      <xdr:sp macro="[0]!goto_Anlagespiegel_historisch" textlink="">
        <xdr:nvSpPr>
          <xdr:cNvPr id="22" name="Textfeld 21">
            <a:extLst>
              <a:ext uri="{FF2B5EF4-FFF2-40B4-BE49-F238E27FC236}">
                <a16:creationId xmlns:a16="http://schemas.microsoft.com/office/drawing/2014/main" id="{00000000-0008-0000-0600-000016000000}"/>
              </a:ext>
            </a:extLst>
          </xdr:cNvPr>
          <xdr:cNvSpPr txBox="1"/>
        </xdr:nvSpPr>
        <xdr:spPr>
          <a:xfrm>
            <a:off x="542" y="89"/>
            <a:ext cx="156" cy="3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de-DE" sz="900" b="1" i="0" strike="noStrike" noProof="0">
                <a:solidFill>
                  <a:schemeClr val="bg1">
                    <a:lumMod val="50000"/>
                  </a:schemeClr>
                </a:solidFill>
                <a:latin typeface="Arial Narrow"/>
                <a:ea typeface="+mn-ea"/>
                <a:cs typeface="+mn-cs"/>
              </a:rPr>
              <a:t>Anlagespiegel</a:t>
            </a:r>
            <a:r>
              <a:rPr lang="de-DE" sz="900" b="1" noProof="0">
                <a:solidFill>
                  <a:schemeClr val="bg1">
                    <a:lumMod val="50000"/>
                  </a:schemeClr>
                </a:solidFill>
                <a:latin typeface="Arial Narrow" pitchFamily="34" charset="0"/>
                <a:ea typeface="+mn-ea"/>
                <a:cs typeface="+mn-cs"/>
              </a:rPr>
              <a:t> </a:t>
            </a:r>
            <a:r>
              <a:rPr lang="de-DE" sz="900" b="1" i="0" strike="noStrike" noProof="0">
                <a:solidFill>
                  <a:schemeClr val="bg1">
                    <a:lumMod val="50000"/>
                  </a:schemeClr>
                </a:solidFill>
                <a:latin typeface="Arial Narrow"/>
                <a:ea typeface="+mn-ea"/>
                <a:cs typeface="+mn-cs"/>
              </a:rPr>
              <a:t>hist.</a:t>
            </a:r>
          </a:p>
        </xdr:txBody>
      </xdr:sp>
      <xdr:sp macro="" textlink="">
        <xdr:nvSpPr>
          <xdr:cNvPr id="39047" name="Oval 1069">
            <a:extLst>
              <a:ext uri="{FF2B5EF4-FFF2-40B4-BE49-F238E27FC236}">
                <a16:creationId xmlns:a16="http://schemas.microsoft.com/office/drawing/2014/main" id="{00000000-0008-0000-0600-000087980000}"/>
              </a:ext>
            </a:extLst>
          </xdr:cNvPr>
          <xdr:cNvSpPr>
            <a:spLocks noChangeArrowheads="1"/>
          </xdr:cNvSpPr>
        </xdr:nvSpPr>
        <xdr:spPr bwMode="auto">
          <a:xfrm>
            <a:off x="497" y="70"/>
            <a:ext cx="21"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39048" name="Oval 1069">
            <a:extLst>
              <a:ext uri="{FF2B5EF4-FFF2-40B4-BE49-F238E27FC236}">
                <a16:creationId xmlns:a16="http://schemas.microsoft.com/office/drawing/2014/main" id="{00000000-0008-0000-0600-000088980000}"/>
              </a:ext>
            </a:extLst>
          </xdr:cNvPr>
          <xdr:cNvSpPr>
            <a:spLocks noChangeArrowheads="1"/>
          </xdr:cNvSpPr>
        </xdr:nvSpPr>
        <xdr:spPr bwMode="auto">
          <a:xfrm>
            <a:off x="515" y="89"/>
            <a:ext cx="20"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 textlink="">
        <xdr:nvSpPr>
          <xdr:cNvPr id="39049" name="Oval 1069">
            <a:extLst>
              <a:ext uri="{FF2B5EF4-FFF2-40B4-BE49-F238E27FC236}">
                <a16:creationId xmlns:a16="http://schemas.microsoft.com/office/drawing/2014/main" id="{00000000-0008-0000-0600-000089980000}"/>
              </a:ext>
            </a:extLst>
          </xdr:cNvPr>
          <xdr:cNvSpPr>
            <a:spLocks noChangeArrowheads="1"/>
          </xdr:cNvSpPr>
        </xdr:nvSpPr>
        <xdr:spPr bwMode="auto">
          <a:xfrm>
            <a:off x="663" y="70"/>
            <a:ext cx="19" cy="19"/>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39050" name="Oval 1069">
            <a:extLst>
              <a:ext uri="{FF2B5EF4-FFF2-40B4-BE49-F238E27FC236}">
                <a16:creationId xmlns:a16="http://schemas.microsoft.com/office/drawing/2014/main" id="{00000000-0008-0000-0600-00008A980000}"/>
              </a:ext>
            </a:extLst>
          </xdr:cNvPr>
          <xdr:cNvSpPr>
            <a:spLocks noChangeArrowheads="1"/>
          </xdr:cNvSpPr>
        </xdr:nvSpPr>
        <xdr:spPr bwMode="auto">
          <a:xfrm>
            <a:off x="681" y="89"/>
            <a:ext cx="18"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39051" name="Oval 1069">
            <a:extLst>
              <a:ext uri="{FF2B5EF4-FFF2-40B4-BE49-F238E27FC236}">
                <a16:creationId xmlns:a16="http://schemas.microsoft.com/office/drawing/2014/main" id="{00000000-0008-0000-0600-00008B980000}"/>
              </a:ext>
            </a:extLst>
          </xdr:cNvPr>
          <xdr:cNvSpPr>
            <a:spLocks noChangeArrowheads="1"/>
          </xdr:cNvSpPr>
        </xdr:nvSpPr>
        <xdr:spPr bwMode="auto">
          <a:xfrm>
            <a:off x="838" y="71"/>
            <a:ext cx="17"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0]!goto_Anschlussbeiträge" textlink="">
        <xdr:nvSpPr>
          <xdr:cNvPr id="39052" name="Textfeld 43">
            <a:extLst>
              <a:ext uri="{FF2B5EF4-FFF2-40B4-BE49-F238E27FC236}">
                <a16:creationId xmlns:a16="http://schemas.microsoft.com/office/drawing/2014/main" id="{00000000-0008-0000-0600-00008C980000}"/>
              </a:ext>
            </a:extLst>
          </xdr:cNvPr>
          <xdr:cNvSpPr txBox="1">
            <a:spLocks noChangeArrowheads="1"/>
          </xdr:cNvSpPr>
        </xdr:nvSpPr>
        <xdr:spPr bwMode="auto">
          <a:xfrm>
            <a:off x="867" y="71"/>
            <a:ext cx="164" cy="28"/>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Anschlussbeiträge</a:t>
            </a:r>
          </a:p>
        </xdr:txBody>
      </xdr:sp>
    </xdr:grpSp>
    <xdr:clientData/>
  </xdr:twoCellAnchor>
  <xdr:twoCellAnchor editAs="oneCell">
    <xdr:from>
      <xdr:col>0</xdr:col>
      <xdr:colOff>38100</xdr:colOff>
      <xdr:row>0</xdr:row>
      <xdr:rowOff>45720</xdr:rowOff>
    </xdr:from>
    <xdr:to>
      <xdr:col>0</xdr:col>
      <xdr:colOff>342900</xdr:colOff>
      <xdr:row>3</xdr:row>
      <xdr:rowOff>7620</xdr:rowOff>
    </xdr:to>
    <xdr:pic>
      <xdr:nvPicPr>
        <xdr:cNvPr id="1101574" name="Picture 13560" descr="ElCom_d_hoch">
          <a:extLst>
            <a:ext uri="{FF2B5EF4-FFF2-40B4-BE49-F238E27FC236}">
              <a16:creationId xmlns:a16="http://schemas.microsoft.com/office/drawing/2014/main" id="{00000000-0008-0000-0600-000006CF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0</xdr:colOff>
          <xdr:row>89</xdr:row>
          <xdr:rowOff>0</xdr:rowOff>
        </xdr:from>
        <xdr:to>
          <xdr:col>8</xdr:col>
          <xdr:colOff>981075</xdr:colOff>
          <xdr:row>89</xdr:row>
          <xdr:rowOff>219075</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xdr:row>
          <xdr:rowOff>66675</xdr:rowOff>
        </xdr:from>
        <xdr:to>
          <xdr:col>8</xdr:col>
          <xdr:colOff>114300</xdr:colOff>
          <xdr:row>16</xdr:row>
          <xdr:rowOff>295275</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8</xdr:col>
          <xdr:colOff>114300</xdr:colOff>
          <xdr:row>12</xdr:row>
          <xdr:rowOff>28575</xdr:rowOff>
        </xdr:to>
        <xdr:sp macro="" textlink="">
          <xdr:nvSpPr>
            <xdr:cNvPr id="6159" name="Drop Down 15" hidden="1">
              <a:extLst>
                <a:ext uri="{63B3BB69-23CF-44E3-9099-C40C66FF867C}">
                  <a14:compatExt spid="_x0000_s6159"/>
                </a:ext>
                <a:ext uri="{FF2B5EF4-FFF2-40B4-BE49-F238E27FC236}">
                  <a16:creationId xmlns:a16="http://schemas.microsoft.com/office/drawing/2014/main" id="{00000000-0008-0000-0600-00000F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2</xdr:col>
      <xdr:colOff>137160</xdr:colOff>
      <xdr:row>0</xdr:row>
      <xdr:rowOff>0</xdr:rowOff>
    </xdr:from>
    <xdr:to>
      <xdr:col>6</xdr:col>
      <xdr:colOff>784860</xdr:colOff>
      <xdr:row>3</xdr:row>
      <xdr:rowOff>198120</xdr:rowOff>
    </xdr:to>
    <xdr:grpSp>
      <xdr:nvGrpSpPr>
        <xdr:cNvPr id="1100296" name="Gruppieren 65">
          <a:extLst>
            <a:ext uri="{FF2B5EF4-FFF2-40B4-BE49-F238E27FC236}">
              <a16:creationId xmlns:a16="http://schemas.microsoft.com/office/drawing/2014/main" id="{00000000-0008-0000-0700-000008CA1000}"/>
            </a:ext>
          </a:extLst>
        </xdr:cNvPr>
        <xdr:cNvGrpSpPr>
          <a:grpSpLocks/>
        </xdr:cNvGrpSpPr>
      </xdr:nvGrpSpPr>
      <xdr:grpSpPr bwMode="auto">
        <a:xfrm>
          <a:off x="3291840" y="0"/>
          <a:ext cx="5737860" cy="609600"/>
          <a:chOff x="2686051" y="57151"/>
          <a:chExt cx="5543549" cy="533400"/>
        </a:xfrm>
      </xdr:grpSpPr>
      <xdr:sp macro="" textlink="">
        <xdr:nvSpPr>
          <xdr:cNvPr id="10" name="Richtungspfeil 9">
            <a:extLst>
              <a:ext uri="{FF2B5EF4-FFF2-40B4-BE49-F238E27FC236}">
                <a16:creationId xmlns:a16="http://schemas.microsoft.com/office/drawing/2014/main" id="{00000000-0008-0000-0700-00000A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100310" name="Gruppieren 64">
            <a:extLst>
              <a:ext uri="{FF2B5EF4-FFF2-40B4-BE49-F238E27FC236}">
                <a16:creationId xmlns:a16="http://schemas.microsoft.com/office/drawing/2014/main" id="{00000000-0008-0000-0700-000016CA1000}"/>
              </a:ext>
            </a:extLst>
          </xdr:cNvPr>
          <xdr:cNvGrpSpPr>
            <a:grpSpLocks/>
          </xdr:cNvGrpSpPr>
        </xdr:nvGrpSpPr>
        <xdr:grpSpPr bwMode="auto">
          <a:xfrm>
            <a:off x="2742522" y="132160"/>
            <a:ext cx="837650" cy="383381"/>
            <a:chOff x="1965" y="451484"/>
            <a:chExt cx="864800" cy="601979"/>
          </a:xfrm>
        </xdr:grpSpPr>
        <xdr:sp macro="" textlink="">
          <xdr:nvSpPr>
            <xdr:cNvPr id="23" name="Abgerundetes Rechteck 22">
              <a:extLst>
                <a:ext uri="{FF2B5EF4-FFF2-40B4-BE49-F238E27FC236}">
                  <a16:creationId xmlns:a16="http://schemas.microsoft.com/office/drawing/2014/main" id="{00000000-0008-0000-0700-000017000000}"/>
                </a:ext>
              </a:extLst>
            </xdr:cNvPr>
            <xdr:cNvSpPr/>
          </xdr:nvSpPr>
          <xdr:spPr>
            <a:xfrm>
              <a:off x="4469" y="448867"/>
              <a:ext cx="851264" cy="60721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24" name="Abgerundetes Rechteck 4">
              <a:extLst>
                <a:ext uri="{FF2B5EF4-FFF2-40B4-BE49-F238E27FC236}">
                  <a16:creationId xmlns:a16="http://schemas.microsoft.com/office/drawing/2014/main" id="{00000000-0008-0000-0700-000018000000}"/>
                </a:ext>
              </a:extLst>
            </xdr:cNvPr>
            <xdr:cNvSpPr/>
          </xdr:nvSpPr>
          <xdr:spPr>
            <a:xfrm>
              <a:off x="34871" y="480274"/>
              <a:ext cx="836062" cy="544398"/>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 textlink="">
        <xdr:nvSpPr>
          <xdr:cNvPr id="12" name="Abgerundetes Rechteck 11">
            <a:extLst>
              <a:ext uri="{FF2B5EF4-FFF2-40B4-BE49-F238E27FC236}">
                <a16:creationId xmlns:a16="http://schemas.microsoft.com/office/drawing/2014/main" id="{00000000-0008-0000-0700-00000C000000}"/>
              </a:ext>
            </a:extLst>
          </xdr:cNvPr>
          <xdr:cNvSpPr/>
        </xdr:nvSpPr>
        <xdr:spPr bwMode="auto">
          <a:xfrm>
            <a:off x="3621019" y="130494"/>
            <a:ext cx="831900" cy="386715"/>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13" name="Abgerundetes Rechteck 6">
            <a:extLst>
              <a:ext uri="{FF2B5EF4-FFF2-40B4-BE49-F238E27FC236}">
                <a16:creationId xmlns:a16="http://schemas.microsoft.com/office/drawing/2014/main" id="{00000000-0008-0000-0700-00000D000000}"/>
              </a:ext>
            </a:extLst>
          </xdr:cNvPr>
          <xdr:cNvSpPr/>
        </xdr:nvSpPr>
        <xdr:spPr bwMode="auto">
          <a:xfrm>
            <a:off x="3657829" y="150496"/>
            <a:ext cx="765643"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100313" name="Gruppieren 66">
            <a:extLst>
              <a:ext uri="{FF2B5EF4-FFF2-40B4-BE49-F238E27FC236}">
                <a16:creationId xmlns:a16="http://schemas.microsoft.com/office/drawing/2014/main" id="{00000000-0008-0000-0700-000019CA1000}"/>
              </a:ext>
            </a:extLst>
          </xdr:cNvPr>
          <xdr:cNvGrpSpPr>
            <a:grpSpLocks/>
          </xdr:cNvGrpSpPr>
        </xdr:nvGrpSpPr>
        <xdr:grpSpPr bwMode="auto">
          <a:xfrm>
            <a:off x="4502367" y="132160"/>
            <a:ext cx="841938" cy="391716"/>
            <a:chOff x="1809972" y="447278"/>
            <a:chExt cx="864579" cy="624676"/>
          </a:xfrm>
        </xdr:grpSpPr>
        <xdr:sp macro="[0]!goto_Netzkosten" textlink="">
          <xdr:nvSpPr>
            <xdr:cNvPr id="21" name="Abgerundetes Rechteck 20">
              <a:extLst>
                <a:ext uri="{FF2B5EF4-FFF2-40B4-BE49-F238E27FC236}">
                  <a16:creationId xmlns:a16="http://schemas.microsoft.com/office/drawing/2014/main" id="{00000000-0008-0000-0700-000015000000}"/>
                </a:ext>
              </a:extLst>
            </xdr:cNvPr>
            <xdr:cNvSpPr/>
          </xdr:nvSpPr>
          <xdr:spPr>
            <a:xfrm>
              <a:off x="1812114" y="444620"/>
              <a:ext cx="861832"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22" name="Abgerundetes Rechteck 8">
              <a:extLst>
                <a:ext uri="{FF2B5EF4-FFF2-40B4-BE49-F238E27FC236}">
                  <a16:creationId xmlns:a16="http://schemas.microsoft.com/office/drawing/2014/main" id="{00000000-0008-0000-0700-000016000000}"/>
                </a:ext>
              </a:extLst>
            </xdr:cNvPr>
            <xdr:cNvSpPr/>
          </xdr:nvSpPr>
          <xdr:spPr>
            <a:xfrm>
              <a:off x="1819674" y="476518"/>
              <a:ext cx="824032" cy="552905"/>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100314" name="Gruppieren 67">
            <a:extLst>
              <a:ext uri="{FF2B5EF4-FFF2-40B4-BE49-F238E27FC236}">
                <a16:creationId xmlns:a16="http://schemas.microsoft.com/office/drawing/2014/main" id="{00000000-0008-0000-0700-00001ACA1000}"/>
              </a:ext>
            </a:extLst>
          </xdr:cNvPr>
          <xdr:cNvGrpSpPr>
            <a:grpSpLocks/>
          </xdr:cNvGrpSpPr>
        </xdr:nvGrpSpPr>
        <xdr:grpSpPr bwMode="auto">
          <a:xfrm>
            <a:off x="5401066" y="132160"/>
            <a:ext cx="832478" cy="391716"/>
            <a:chOff x="2732839" y="447278"/>
            <a:chExt cx="854865" cy="624676"/>
          </a:xfrm>
        </xdr:grpSpPr>
        <xdr:sp macro="" textlink="">
          <xdr:nvSpPr>
            <xdr:cNvPr id="19" name="Abgerundetes Rechteck 18">
              <a:extLst>
                <a:ext uri="{FF2B5EF4-FFF2-40B4-BE49-F238E27FC236}">
                  <a16:creationId xmlns:a16="http://schemas.microsoft.com/office/drawing/2014/main" id="{00000000-0008-0000-0700-000013000000}"/>
                </a:ext>
              </a:extLst>
            </xdr:cNvPr>
            <xdr:cNvSpPr/>
          </xdr:nvSpPr>
          <xdr:spPr>
            <a:xfrm>
              <a:off x="2734425" y="444620"/>
              <a:ext cx="854272"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20" name="Abgerundetes Rechteck 10">
              <a:extLst>
                <a:ext uri="{FF2B5EF4-FFF2-40B4-BE49-F238E27FC236}">
                  <a16:creationId xmlns:a16="http://schemas.microsoft.com/office/drawing/2014/main" id="{00000000-0008-0000-0700-000014000000}"/>
                </a:ext>
              </a:extLst>
            </xdr:cNvPr>
            <xdr:cNvSpPr/>
          </xdr:nvSpPr>
          <xdr:spPr>
            <a:xfrm>
              <a:off x="2741985" y="476518"/>
              <a:ext cx="786232" cy="552905"/>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 textlink="">
        <xdr:nvSpPr>
          <xdr:cNvPr id="16" name="Abgerundetes Rechteck 15">
            <a:extLst>
              <a:ext uri="{FF2B5EF4-FFF2-40B4-BE49-F238E27FC236}">
                <a16:creationId xmlns:a16="http://schemas.microsoft.com/office/drawing/2014/main" id="{00000000-0008-0000-0700-000010000000}"/>
              </a:ext>
            </a:extLst>
          </xdr:cNvPr>
          <xdr:cNvSpPr/>
        </xdr:nvSpPr>
        <xdr:spPr bwMode="auto">
          <a:xfrm>
            <a:off x="6278683" y="130494"/>
            <a:ext cx="824538"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17" name="Abgerundetes Rechteck 12">
            <a:extLst>
              <a:ext uri="{FF2B5EF4-FFF2-40B4-BE49-F238E27FC236}">
                <a16:creationId xmlns:a16="http://schemas.microsoft.com/office/drawing/2014/main" id="{00000000-0008-0000-0700-000011000000}"/>
              </a:ext>
            </a:extLst>
          </xdr:cNvPr>
          <xdr:cNvSpPr/>
        </xdr:nvSpPr>
        <xdr:spPr bwMode="auto">
          <a:xfrm>
            <a:off x="6278683" y="150496"/>
            <a:ext cx="795091"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18" name="Abgerundetes Rechteck 17">
            <a:extLst>
              <a:ext uri="{FF2B5EF4-FFF2-40B4-BE49-F238E27FC236}">
                <a16:creationId xmlns:a16="http://schemas.microsoft.com/office/drawing/2014/main" id="{00000000-0008-0000-0700-000012000000}"/>
              </a:ext>
            </a:extLst>
          </xdr:cNvPr>
          <xdr:cNvSpPr/>
        </xdr:nvSpPr>
        <xdr:spPr bwMode="auto">
          <a:xfrm>
            <a:off x="7154755" y="130494"/>
            <a:ext cx="831900"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absolute">
    <xdr:from>
      <xdr:col>2</xdr:col>
      <xdr:colOff>1097280</xdr:colOff>
      <xdr:row>3</xdr:row>
      <xdr:rowOff>243840</xdr:rowOff>
    </xdr:from>
    <xdr:to>
      <xdr:col>6</xdr:col>
      <xdr:colOff>624840</xdr:colOff>
      <xdr:row>9</xdr:row>
      <xdr:rowOff>182880</xdr:rowOff>
    </xdr:to>
    <xdr:grpSp>
      <xdr:nvGrpSpPr>
        <xdr:cNvPr id="1100297" name="Group 1420">
          <a:extLst>
            <a:ext uri="{FF2B5EF4-FFF2-40B4-BE49-F238E27FC236}">
              <a16:creationId xmlns:a16="http://schemas.microsoft.com/office/drawing/2014/main" id="{00000000-0008-0000-0700-000009CA1000}"/>
            </a:ext>
          </a:extLst>
        </xdr:cNvPr>
        <xdr:cNvGrpSpPr>
          <a:grpSpLocks/>
        </xdr:cNvGrpSpPr>
      </xdr:nvGrpSpPr>
      <xdr:grpSpPr bwMode="auto">
        <a:xfrm>
          <a:off x="4251960" y="655320"/>
          <a:ext cx="4617720" cy="594360"/>
          <a:chOff x="497" y="69"/>
          <a:chExt cx="546" cy="62"/>
        </a:xfrm>
      </xdr:grpSpPr>
      <xdr:sp macro="[0]!goto_Anschlussbeiträge" textlink="">
        <xdr:nvSpPr>
          <xdr:cNvPr id="36156" name="Textfeld 1">
            <a:extLst>
              <a:ext uri="{FF2B5EF4-FFF2-40B4-BE49-F238E27FC236}">
                <a16:creationId xmlns:a16="http://schemas.microsoft.com/office/drawing/2014/main" id="{00000000-0008-0000-0700-00003C8D0000}"/>
              </a:ext>
            </a:extLst>
          </xdr:cNvPr>
          <xdr:cNvSpPr txBox="1">
            <a:spLocks noChangeArrowheads="1"/>
          </xdr:cNvSpPr>
        </xdr:nvSpPr>
        <xdr:spPr bwMode="auto">
          <a:xfrm>
            <a:off x="875" y="71"/>
            <a:ext cx="168" cy="37"/>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1" i="0" u="none" strike="noStrike" baseline="0">
                <a:solidFill>
                  <a:srgbClr val="808080"/>
                </a:solidFill>
                <a:latin typeface="Arial Narrow"/>
              </a:rPr>
              <a:t>Anschlussbeiträge</a:t>
            </a:r>
          </a:p>
        </xdr:txBody>
      </xdr:sp>
      <xdr:sp macro="[0]!goto_Anlagespiegel_synthetisch" textlink="">
        <xdr:nvSpPr>
          <xdr:cNvPr id="4" name="Textfeld 3">
            <a:extLst>
              <a:ext uri="{FF2B5EF4-FFF2-40B4-BE49-F238E27FC236}">
                <a16:creationId xmlns:a16="http://schemas.microsoft.com/office/drawing/2014/main" id="{00000000-0008-0000-0700-000004000000}"/>
              </a:ext>
            </a:extLst>
          </xdr:cNvPr>
          <xdr:cNvSpPr txBox="1"/>
        </xdr:nvSpPr>
        <xdr:spPr bwMode="auto">
          <a:xfrm>
            <a:off x="697" y="69"/>
            <a:ext cx="183" cy="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eaLnBrk="1" fontAlgn="auto" latinLnBrk="0" hangingPunct="1"/>
            <a:r>
              <a:rPr lang="de-DE" sz="900" b="1">
                <a:solidFill>
                  <a:schemeClr val="bg1">
                    <a:lumMod val="50000"/>
                  </a:schemeClr>
                </a:solidFill>
                <a:latin typeface="Arial Narrow" pitchFamily="34" charset="0"/>
                <a:ea typeface="+mn-ea"/>
                <a:cs typeface="+mn-cs"/>
              </a:rPr>
              <a:t>Anlagespiegel</a:t>
            </a:r>
            <a:r>
              <a:rPr lang="de-DE" sz="900" b="1" baseline="0">
                <a:solidFill>
                  <a:schemeClr val="bg1">
                    <a:lumMod val="50000"/>
                  </a:schemeClr>
                </a:solidFill>
                <a:latin typeface="Arial Narrow" pitchFamily="34" charset="0"/>
                <a:ea typeface="+mn-ea"/>
                <a:cs typeface="+mn-cs"/>
              </a:rPr>
              <a:t> synth.</a:t>
            </a:r>
            <a:endParaRPr lang="de-DE" sz="900" b="1">
              <a:solidFill>
                <a:schemeClr val="bg1">
                  <a:lumMod val="50000"/>
                </a:schemeClr>
              </a:solidFill>
              <a:latin typeface="Arial Narrow" pitchFamily="34" charset="0"/>
              <a:ea typeface="+mn-ea"/>
              <a:cs typeface="+mn-cs"/>
            </a:endParaRPr>
          </a:p>
        </xdr:txBody>
      </xdr:sp>
      <xdr:sp macro="[0]!goto_Uebersicht_Anlagenwerte" textlink="">
        <xdr:nvSpPr>
          <xdr:cNvPr id="5" name="Textfeld 4">
            <a:extLst>
              <a:ext uri="{FF2B5EF4-FFF2-40B4-BE49-F238E27FC236}">
                <a16:creationId xmlns:a16="http://schemas.microsoft.com/office/drawing/2014/main" id="{00000000-0008-0000-0700-000005000000}"/>
              </a:ext>
            </a:extLst>
          </xdr:cNvPr>
          <xdr:cNvSpPr txBox="1"/>
        </xdr:nvSpPr>
        <xdr:spPr>
          <a:xfrm>
            <a:off x="713" y="91"/>
            <a:ext cx="174" cy="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333399"/>
                </a:solidFill>
                <a:latin typeface="Arial"/>
                <a:cs typeface="Arial"/>
              </a:rPr>
              <a:t>Anlagenwerte</a:t>
            </a:r>
          </a:p>
        </xdr:txBody>
      </xdr:sp>
      <xdr:sp macro="[0]!goto_Uebersicht_Anlagen" textlink="">
        <xdr:nvSpPr>
          <xdr:cNvPr id="7" name="Textfeld 6">
            <a:extLst>
              <a:ext uri="{FF2B5EF4-FFF2-40B4-BE49-F238E27FC236}">
                <a16:creationId xmlns:a16="http://schemas.microsoft.com/office/drawing/2014/main" id="{00000000-0008-0000-0700-000007000000}"/>
              </a:ext>
            </a:extLst>
          </xdr:cNvPr>
          <xdr:cNvSpPr txBox="1"/>
        </xdr:nvSpPr>
        <xdr:spPr bwMode="auto">
          <a:xfrm>
            <a:off x="529" y="71"/>
            <a:ext cx="168" cy="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Übersicht</a:t>
            </a:r>
            <a:r>
              <a:rPr lang="de-DE" sz="900" b="1" i="0" strike="noStrike" noProof="0">
                <a:solidFill>
                  <a:schemeClr val="accent1"/>
                </a:solidFill>
                <a:latin typeface="Arial Narrow"/>
                <a:ea typeface="+mn-ea"/>
                <a:cs typeface="+mn-cs"/>
              </a:rPr>
              <a:t> </a:t>
            </a:r>
            <a:r>
              <a:rPr lang="de-DE" sz="900" b="1" noProof="0">
                <a:solidFill>
                  <a:schemeClr val="bg1">
                    <a:lumMod val="50000"/>
                  </a:schemeClr>
                </a:solidFill>
                <a:latin typeface="Arial Narrow" pitchFamily="34" charset="0"/>
                <a:ea typeface="+mn-ea"/>
                <a:cs typeface="+mn-cs"/>
              </a:rPr>
              <a:t>Anlagen</a:t>
            </a:r>
          </a:p>
        </xdr:txBody>
      </xdr:sp>
      <xdr:sp macro="[0]!goto_Anlagespiegel_historisch" textlink="">
        <xdr:nvSpPr>
          <xdr:cNvPr id="8" name="Textfeld 7">
            <a:extLst>
              <a:ext uri="{FF2B5EF4-FFF2-40B4-BE49-F238E27FC236}">
                <a16:creationId xmlns:a16="http://schemas.microsoft.com/office/drawing/2014/main" id="{00000000-0008-0000-0700-000008000000}"/>
              </a:ext>
            </a:extLst>
          </xdr:cNvPr>
          <xdr:cNvSpPr txBox="1"/>
        </xdr:nvSpPr>
        <xdr:spPr>
          <a:xfrm>
            <a:off x="544" y="89"/>
            <a:ext cx="155" cy="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de-DE" sz="900" b="1" i="0" strike="noStrike" noProof="0">
                <a:solidFill>
                  <a:schemeClr val="bg1">
                    <a:lumMod val="50000"/>
                  </a:schemeClr>
                </a:solidFill>
                <a:latin typeface="Arial Narrow"/>
                <a:ea typeface="+mn-ea"/>
                <a:cs typeface="+mn-cs"/>
              </a:rPr>
              <a:t>Anlagespiegel</a:t>
            </a:r>
            <a:r>
              <a:rPr lang="de-DE" sz="900" b="1" noProof="0">
                <a:solidFill>
                  <a:schemeClr val="bg1">
                    <a:lumMod val="50000"/>
                  </a:schemeClr>
                </a:solidFill>
                <a:latin typeface="Arial Narrow" pitchFamily="34" charset="0"/>
                <a:ea typeface="+mn-ea"/>
                <a:cs typeface="+mn-cs"/>
              </a:rPr>
              <a:t> </a:t>
            </a:r>
            <a:r>
              <a:rPr lang="de-DE" sz="900" b="1" i="0" strike="noStrike" noProof="0">
                <a:solidFill>
                  <a:schemeClr val="bg1">
                    <a:lumMod val="50000"/>
                  </a:schemeClr>
                </a:solidFill>
                <a:latin typeface="Arial Narrow"/>
                <a:ea typeface="+mn-ea"/>
                <a:cs typeface="+mn-cs"/>
              </a:rPr>
              <a:t>hist.</a:t>
            </a:r>
          </a:p>
        </xdr:txBody>
      </xdr:sp>
      <xdr:sp macro="" textlink="">
        <xdr:nvSpPr>
          <xdr:cNvPr id="36160" name="Oval 1069">
            <a:extLst>
              <a:ext uri="{FF2B5EF4-FFF2-40B4-BE49-F238E27FC236}">
                <a16:creationId xmlns:a16="http://schemas.microsoft.com/office/drawing/2014/main" id="{00000000-0008-0000-0700-0000408D0000}"/>
              </a:ext>
            </a:extLst>
          </xdr:cNvPr>
          <xdr:cNvSpPr>
            <a:spLocks noChangeArrowheads="1"/>
          </xdr:cNvSpPr>
        </xdr:nvSpPr>
        <xdr:spPr bwMode="auto">
          <a:xfrm>
            <a:off x="497" y="70"/>
            <a:ext cx="24"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36161" name="Oval 1069">
            <a:extLst>
              <a:ext uri="{FF2B5EF4-FFF2-40B4-BE49-F238E27FC236}">
                <a16:creationId xmlns:a16="http://schemas.microsoft.com/office/drawing/2014/main" id="{00000000-0008-0000-0700-0000418D0000}"/>
              </a:ext>
            </a:extLst>
          </xdr:cNvPr>
          <xdr:cNvSpPr>
            <a:spLocks noChangeArrowheads="1"/>
          </xdr:cNvSpPr>
        </xdr:nvSpPr>
        <xdr:spPr bwMode="auto">
          <a:xfrm>
            <a:off x="519" y="89"/>
            <a:ext cx="23"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 textlink="">
        <xdr:nvSpPr>
          <xdr:cNvPr id="36162" name="Oval 1069">
            <a:extLst>
              <a:ext uri="{FF2B5EF4-FFF2-40B4-BE49-F238E27FC236}">
                <a16:creationId xmlns:a16="http://schemas.microsoft.com/office/drawing/2014/main" id="{00000000-0008-0000-0700-0000428D0000}"/>
              </a:ext>
            </a:extLst>
          </xdr:cNvPr>
          <xdr:cNvSpPr>
            <a:spLocks noChangeArrowheads="1"/>
          </xdr:cNvSpPr>
        </xdr:nvSpPr>
        <xdr:spPr bwMode="auto">
          <a:xfrm>
            <a:off x="669" y="70"/>
            <a:ext cx="22"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36163" name="Oval 1069">
            <a:extLst>
              <a:ext uri="{FF2B5EF4-FFF2-40B4-BE49-F238E27FC236}">
                <a16:creationId xmlns:a16="http://schemas.microsoft.com/office/drawing/2014/main" id="{00000000-0008-0000-0700-0000438D0000}"/>
              </a:ext>
            </a:extLst>
          </xdr:cNvPr>
          <xdr:cNvSpPr>
            <a:spLocks noChangeArrowheads="1"/>
          </xdr:cNvSpPr>
        </xdr:nvSpPr>
        <xdr:spPr bwMode="auto">
          <a:xfrm>
            <a:off x="688" y="89"/>
            <a:ext cx="22" cy="19"/>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36164" name="Oval 1069">
            <a:extLst>
              <a:ext uri="{FF2B5EF4-FFF2-40B4-BE49-F238E27FC236}">
                <a16:creationId xmlns:a16="http://schemas.microsoft.com/office/drawing/2014/main" id="{00000000-0008-0000-0700-0000448D0000}"/>
              </a:ext>
            </a:extLst>
          </xdr:cNvPr>
          <xdr:cNvSpPr>
            <a:spLocks noChangeArrowheads="1"/>
          </xdr:cNvSpPr>
        </xdr:nvSpPr>
        <xdr:spPr bwMode="auto">
          <a:xfrm>
            <a:off x="848" y="71"/>
            <a:ext cx="23" cy="17"/>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grpSp>
    <xdr:clientData/>
  </xdr:twoCellAnchor>
  <xdr:twoCellAnchor editAs="oneCell">
    <xdr:from>
      <xdr:col>0</xdr:col>
      <xdr:colOff>38100</xdr:colOff>
      <xdr:row>0</xdr:row>
      <xdr:rowOff>45720</xdr:rowOff>
    </xdr:from>
    <xdr:to>
      <xdr:col>0</xdr:col>
      <xdr:colOff>342900</xdr:colOff>
      <xdr:row>3</xdr:row>
      <xdr:rowOff>22860</xdr:rowOff>
    </xdr:to>
    <xdr:pic>
      <xdr:nvPicPr>
        <xdr:cNvPr id="1100298" name="Picture 13560" descr="ElCom_d_hoch">
          <a:extLst>
            <a:ext uri="{FF2B5EF4-FFF2-40B4-BE49-F238E27FC236}">
              <a16:creationId xmlns:a16="http://schemas.microsoft.com/office/drawing/2014/main" id="{00000000-0008-0000-0700-00000ACA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180975</xdr:colOff>
          <xdr:row>15</xdr:row>
          <xdr:rowOff>257175</xdr:rowOff>
        </xdr:from>
        <xdr:to>
          <xdr:col>13</xdr:col>
          <xdr:colOff>180975</xdr:colOff>
          <xdr:row>15</xdr:row>
          <xdr:rowOff>257175</xdr:rowOff>
        </xdr:to>
        <xdr:sp macro="" textlink="">
          <xdr:nvSpPr>
            <xdr:cNvPr id="36135" name="Button 1319" hidden="1">
              <a:extLst>
                <a:ext uri="{63B3BB69-23CF-44E3-9099-C40C66FF867C}">
                  <a14:compatExt spid="_x0000_s36135"/>
                </a:ext>
                <a:ext uri="{FF2B5EF4-FFF2-40B4-BE49-F238E27FC236}">
                  <a16:creationId xmlns:a16="http://schemas.microsoft.com/office/drawing/2014/main" id="{00000000-0008-0000-0700-000027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FF"/>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16</xdr:row>
          <xdr:rowOff>0</xdr:rowOff>
        </xdr:from>
        <xdr:to>
          <xdr:col>13</xdr:col>
          <xdr:colOff>180975</xdr:colOff>
          <xdr:row>16</xdr:row>
          <xdr:rowOff>0</xdr:rowOff>
        </xdr:to>
        <xdr:sp macro="" textlink="">
          <xdr:nvSpPr>
            <xdr:cNvPr id="36136" name="Button 1320" hidden="1">
              <a:extLst>
                <a:ext uri="{63B3BB69-23CF-44E3-9099-C40C66FF867C}">
                  <a14:compatExt spid="_x0000_s36136"/>
                </a:ext>
                <a:ext uri="{FF2B5EF4-FFF2-40B4-BE49-F238E27FC236}">
                  <a16:creationId xmlns:a16="http://schemas.microsoft.com/office/drawing/2014/main" id="{00000000-0008-0000-0700-000028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de-CH" sz="1000" b="1" i="0" u="none" strike="noStrike" baseline="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20</xdr:row>
          <xdr:rowOff>0</xdr:rowOff>
        </xdr:from>
        <xdr:to>
          <xdr:col>13</xdr:col>
          <xdr:colOff>180975</xdr:colOff>
          <xdr:row>20</xdr:row>
          <xdr:rowOff>0</xdr:rowOff>
        </xdr:to>
        <xdr:sp macro="" textlink="">
          <xdr:nvSpPr>
            <xdr:cNvPr id="36137" name="Button 1321" hidden="1">
              <a:extLst>
                <a:ext uri="{63B3BB69-23CF-44E3-9099-C40C66FF867C}">
                  <a14:compatExt spid="_x0000_s36137"/>
                </a:ext>
                <a:ext uri="{FF2B5EF4-FFF2-40B4-BE49-F238E27FC236}">
                  <a16:creationId xmlns:a16="http://schemas.microsoft.com/office/drawing/2014/main" id="{00000000-0008-0000-0700-000029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23</xdr:row>
          <xdr:rowOff>0</xdr:rowOff>
        </xdr:from>
        <xdr:to>
          <xdr:col>13</xdr:col>
          <xdr:colOff>180975</xdr:colOff>
          <xdr:row>23</xdr:row>
          <xdr:rowOff>0</xdr:rowOff>
        </xdr:to>
        <xdr:sp macro="" textlink="">
          <xdr:nvSpPr>
            <xdr:cNvPr id="36138" name="Button 1322" hidden="1">
              <a:extLst>
                <a:ext uri="{63B3BB69-23CF-44E3-9099-C40C66FF867C}">
                  <a14:compatExt spid="_x0000_s36138"/>
                </a:ext>
                <a:ext uri="{FF2B5EF4-FFF2-40B4-BE49-F238E27FC236}">
                  <a16:creationId xmlns:a16="http://schemas.microsoft.com/office/drawing/2014/main" id="{00000000-0008-0000-0700-00002A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24</xdr:row>
          <xdr:rowOff>0</xdr:rowOff>
        </xdr:from>
        <xdr:to>
          <xdr:col>13</xdr:col>
          <xdr:colOff>180975</xdr:colOff>
          <xdr:row>24</xdr:row>
          <xdr:rowOff>0</xdr:rowOff>
        </xdr:to>
        <xdr:sp macro="" textlink="">
          <xdr:nvSpPr>
            <xdr:cNvPr id="36139" name="Button 1323" hidden="1">
              <a:extLst>
                <a:ext uri="{63B3BB69-23CF-44E3-9099-C40C66FF867C}">
                  <a14:compatExt spid="_x0000_s36139"/>
                </a:ext>
                <a:ext uri="{FF2B5EF4-FFF2-40B4-BE49-F238E27FC236}">
                  <a16:creationId xmlns:a16="http://schemas.microsoft.com/office/drawing/2014/main" id="{00000000-0008-0000-0700-00002B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25</xdr:row>
          <xdr:rowOff>0</xdr:rowOff>
        </xdr:from>
        <xdr:to>
          <xdr:col>13</xdr:col>
          <xdr:colOff>180975</xdr:colOff>
          <xdr:row>25</xdr:row>
          <xdr:rowOff>0</xdr:rowOff>
        </xdr:to>
        <xdr:sp macro="" textlink="">
          <xdr:nvSpPr>
            <xdr:cNvPr id="36140" name="Button 1324" hidden="1">
              <a:extLst>
                <a:ext uri="{63B3BB69-23CF-44E3-9099-C40C66FF867C}">
                  <a14:compatExt spid="_x0000_s36140"/>
                </a:ext>
                <a:ext uri="{FF2B5EF4-FFF2-40B4-BE49-F238E27FC236}">
                  <a16:creationId xmlns:a16="http://schemas.microsoft.com/office/drawing/2014/main" id="{00000000-0008-0000-0700-00002C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26</xdr:row>
          <xdr:rowOff>0</xdr:rowOff>
        </xdr:from>
        <xdr:to>
          <xdr:col>13</xdr:col>
          <xdr:colOff>180975</xdr:colOff>
          <xdr:row>26</xdr:row>
          <xdr:rowOff>0</xdr:rowOff>
        </xdr:to>
        <xdr:sp macro="" textlink="">
          <xdr:nvSpPr>
            <xdr:cNvPr id="36141" name="Button 1325" hidden="1">
              <a:extLst>
                <a:ext uri="{63B3BB69-23CF-44E3-9099-C40C66FF867C}">
                  <a14:compatExt spid="_x0000_s36141"/>
                </a:ext>
                <a:ext uri="{FF2B5EF4-FFF2-40B4-BE49-F238E27FC236}">
                  <a16:creationId xmlns:a16="http://schemas.microsoft.com/office/drawing/2014/main" id="{00000000-0008-0000-0700-00002D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180975</xdr:colOff>
          <xdr:row>15</xdr:row>
          <xdr:rowOff>257175</xdr:rowOff>
        </xdr:from>
        <xdr:to>
          <xdr:col>15</xdr:col>
          <xdr:colOff>180975</xdr:colOff>
          <xdr:row>15</xdr:row>
          <xdr:rowOff>257175</xdr:rowOff>
        </xdr:to>
        <xdr:sp macro="" textlink="">
          <xdr:nvSpPr>
            <xdr:cNvPr id="36142" name="Button 1326" hidden="1">
              <a:extLst>
                <a:ext uri="{63B3BB69-23CF-44E3-9099-C40C66FF867C}">
                  <a14:compatExt spid="_x0000_s36142"/>
                </a:ext>
                <a:ext uri="{FF2B5EF4-FFF2-40B4-BE49-F238E27FC236}">
                  <a16:creationId xmlns:a16="http://schemas.microsoft.com/office/drawing/2014/main" id="{00000000-0008-0000-0700-00002E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16</xdr:row>
          <xdr:rowOff>0</xdr:rowOff>
        </xdr:from>
        <xdr:to>
          <xdr:col>12</xdr:col>
          <xdr:colOff>0</xdr:colOff>
          <xdr:row>16</xdr:row>
          <xdr:rowOff>0</xdr:rowOff>
        </xdr:to>
        <xdr:sp macro="" textlink="">
          <xdr:nvSpPr>
            <xdr:cNvPr id="36192" name="Button 1376" hidden="1">
              <a:extLst>
                <a:ext uri="{63B3BB69-23CF-44E3-9099-C40C66FF867C}">
                  <a14:compatExt spid="_x0000_s36192"/>
                </a:ext>
                <a:ext uri="{FF2B5EF4-FFF2-40B4-BE49-F238E27FC236}">
                  <a16:creationId xmlns:a16="http://schemas.microsoft.com/office/drawing/2014/main" id="{00000000-0008-0000-0700-000060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15</xdr:row>
          <xdr:rowOff>257175</xdr:rowOff>
        </xdr:from>
        <xdr:to>
          <xdr:col>12</xdr:col>
          <xdr:colOff>0</xdr:colOff>
          <xdr:row>15</xdr:row>
          <xdr:rowOff>257175</xdr:rowOff>
        </xdr:to>
        <xdr:sp macro="" textlink="">
          <xdr:nvSpPr>
            <xdr:cNvPr id="36193" name="Button 1377" hidden="1">
              <a:extLst>
                <a:ext uri="{63B3BB69-23CF-44E3-9099-C40C66FF867C}">
                  <a14:compatExt spid="_x0000_s36193"/>
                </a:ext>
                <a:ext uri="{FF2B5EF4-FFF2-40B4-BE49-F238E27FC236}">
                  <a16:creationId xmlns:a16="http://schemas.microsoft.com/office/drawing/2014/main" id="{00000000-0008-0000-0700-000061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762000</xdr:colOff>
          <xdr:row>15</xdr:row>
          <xdr:rowOff>257175</xdr:rowOff>
        </xdr:from>
        <xdr:to>
          <xdr:col>14</xdr:col>
          <xdr:colOff>762000</xdr:colOff>
          <xdr:row>15</xdr:row>
          <xdr:rowOff>257175</xdr:rowOff>
        </xdr:to>
        <xdr:sp macro="" textlink="">
          <xdr:nvSpPr>
            <xdr:cNvPr id="36194" name="Button 1378" hidden="1">
              <a:extLst>
                <a:ext uri="{63B3BB69-23CF-44E3-9099-C40C66FF867C}">
                  <a14:compatExt spid="_x0000_s36194"/>
                </a:ext>
                <a:ext uri="{FF2B5EF4-FFF2-40B4-BE49-F238E27FC236}">
                  <a16:creationId xmlns:a16="http://schemas.microsoft.com/office/drawing/2014/main" id="{00000000-0008-0000-0700-000062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20</xdr:row>
          <xdr:rowOff>0</xdr:rowOff>
        </xdr:from>
        <xdr:to>
          <xdr:col>12</xdr:col>
          <xdr:colOff>0</xdr:colOff>
          <xdr:row>20</xdr:row>
          <xdr:rowOff>0</xdr:rowOff>
        </xdr:to>
        <xdr:sp macro="" textlink="">
          <xdr:nvSpPr>
            <xdr:cNvPr id="36195" name="Button 1379" hidden="1">
              <a:extLst>
                <a:ext uri="{63B3BB69-23CF-44E3-9099-C40C66FF867C}">
                  <a14:compatExt spid="_x0000_s36195"/>
                </a:ext>
                <a:ext uri="{FF2B5EF4-FFF2-40B4-BE49-F238E27FC236}">
                  <a16:creationId xmlns:a16="http://schemas.microsoft.com/office/drawing/2014/main" id="{00000000-0008-0000-0700-000063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23</xdr:row>
          <xdr:rowOff>0</xdr:rowOff>
        </xdr:from>
        <xdr:to>
          <xdr:col>12</xdr:col>
          <xdr:colOff>0</xdr:colOff>
          <xdr:row>23</xdr:row>
          <xdr:rowOff>0</xdr:rowOff>
        </xdr:to>
        <xdr:sp macro="" textlink="">
          <xdr:nvSpPr>
            <xdr:cNvPr id="36196" name="Button 1380" hidden="1">
              <a:extLst>
                <a:ext uri="{63B3BB69-23CF-44E3-9099-C40C66FF867C}">
                  <a14:compatExt spid="_x0000_s36196"/>
                </a:ext>
                <a:ext uri="{FF2B5EF4-FFF2-40B4-BE49-F238E27FC236}">
                  <a16:creationId xmlns:a16="http://schemas.microsoft.com/office/drawing/2014/main" id="{00000000-0008-0000-0700-000064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24</xdr:row>
          <xdr:rowOff>0</xdr:rowOff>
        </xdr:from>
        <xdr:to>
          <xdr:col>12</xdr:col>
          <xdr:colOff>0</xdr:colOff>
          <xdr:row>24</xdr:row>
          <xdr:rowOff>0</xdr:rowOff>
        </xdr:to>
        <xdr:sp macro="" textlink="">
          <xdr:nvSpPr>
            <xdr:cNvPr id="36197" name="Button 1381" hidden="1">
              <a:extLst>
                <a:ext uri="{63B3BB69-23CF-44E3-9099-C40C66FF867C}">
                  <a14:compatExt spid="_x0000_s36197"/>
                </a:ext>
                <a:ext uri="{FF2B5EF4-FFF2-40B4-BE49-F238E27FC236}">
                  <a16:creationId xmlns:a16="http://schemas.microsoft.com/office/drawing/2014/main" id="{00000000-0008-0000-0700-000065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25</xdr:row>
          <xdr:rowOff>0</xdr:rowOff>
        </xdr:from>
        <xdr:to>
          <xdr:col>12</xdr:col>
          <xdr:colOff>0</xdr:colOff>
          <xdr:row>25</xdr:row>
          <xdr:rowOff>0</xdr:rowOff>
        </xdr:to>
        <xdr:sp macro="" textlink="">
          <xdr:nvSpPr>
            <xdr:cNvPr id="36198" name="Button 1382" hidden="1">
              <a:extLst>
                <a:ext uri="{63B3BB69-23CF-44E3-9099-C40C66FF867C}">
                  <a14:compatExt spid="_x0000_s36198"/>
                </a:ext>
                <a:ext uri="{FF2B5EF4-FFF2-40B4-BE49-F238E27FC236}">
                  <a16:creationId xmlns:a16="http://schemas.microsoft.com/office/drawing/2014/main" id="{00000000-0008-0000-0700-000066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26</xdr:row>
          <xdr:rowOff>0</xdr:rowOff>
        </xdr:from>
        <xdr:to>
          <xdr:col>12</xdr:col>
          <xdr:colOff>0</xdr:colOff>
          <xdr:row>26</xdr:row>
          <xdr:rowOff>0</xdr:rowOff>
        </xdr:to>
        <xdr:sp macro="" textlink="">
          <xdr:nvSpPr>
            <xdr:cNvPr id="36199" name="Button 1383" hidden="1">
              <a:extLst>
                <a:ext uri="{63B3BB69-23CF-44E3-9099-C40C66FF867C}">
                  <a14:compatExt spid="_x0000_s36199"/>
                </a:ext>
                <a:ext uri="{FF2B5EF4-FFF2-40B4-BE49-F238E27FC236}">
                  <a16:creationId xmlns:a16="http://schemas.microsoft.com/office/drawing/2014/main" id="{00000000-0008-0000-0700-000067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29</xdr:row>
          <xdr:rowOff>0</xdr:rowOff>
        </xdr:from>
        <xdr:to>
          <xdr:col>13</xdr:col>
          <xdr:colOff>180975</xdr:colOff>
          <xdr:row>29</xdr:row>
          <xdr:rowOff>0</xdr:rowOff>
        </xdr:to>
        <xdr:sp macro="" textlink="">
          <xdr:nvSpPr>
            <xdr:cNvPr id="36217" name="Button 1401" hidden="1">
              <a:extLst>
                <a:ext uri="{63B3BB69-23CF-44E3-9099-C40C66FF867C}">
                  <a14:compatExt spid="_x0000_s36217"/>
                </a:ext>
                <a:ext uri="{FF2B5EF4-FFF2-40B4-BE49-F238E27FC236}">
                  <a16:creationId xmlns:a16="http://schemas.microsoft.com/office/drawing/2014/main" id="{00000000-0008-0000-0700-000079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29</xdr:row>
          <xdr:rowOff>0</xdr:rowOff>
        </xdr:from>
        <xdr:to>
          <xdr:col>13</xdr:col>
          <xdr:colOff>180975</xdr:colOff>
          <xdr:row>29</xdr:row>
          <xdr:rowOff>0</xdr:rowOff>
        </xdr:to>
        <xdr:sp macro="" textlink="">
          <xdr:nvSpPr>
            <xdr:cNvPr id="36218" name="Button 1402" hidden="1">
              <a:extLst>
                <a:ext uri="{63B3BB69-23CF-44E3-9099-C40C66FF867C}">
                  <a14:compatExt spid="_x0000_s36218"/>
                </a:ext>
                <a:ext uri="{FF2B5EF4-FFF2-40B4-BE49-F238E27FC236}">
                  <a16:creationId xmlns:a16="http://schemas.microsoft.com/office/drawing/2014/main" id="{00000000-0008-0000-0700-00007A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29</xdr:row>
          <xdr:rowOff>0</xdr:rowOff>
        </xdr:from>
        <xdr:to>
          <xdr:col>13</xdr:col>
          <xdr:colOff>180975</xdr:colOff>
          <xdr:row>29</xdr:row>
          <xdr:rowOff>0</xdr:rowOff>
        </xdr:to>
        <xdr:sp macro="" textlink="">
          <xdr:nvSpPr>
            <xdr:cNvPr id="36219" name="Button 1403" hidden="1">
              <a:extLst>
                <a:ext uri="{63B3BB69-23CF-44E3-9099-C40C66FF867C}">
                  <a14:compatExt spid="_x0000_s36219"/>
                </a:ext>
                <a:ext uri="{FF2B5EF4-FFF2-40B4-BE49-F238E27FC236}">
                  <a16:creationId xmlns:a16="http://schemas.microsoft.com/office/drawing/2014/main" id="{00000000-0008-0000-0700-00007B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29</xdr:row>
          <xdr:rowOff>0</xdr:rowOff>
        </xdr:from>
        <xdr:to>
          <xdr:col>12</xdr:col>
          <xdr:colOff>0</xdr:colOff>
          <xdr:row>29</xdr:row>
          <xdr:rowOff>0</xdr:rowOff>
        </xdr:to>
        <xdr:sp macro="" textlink="">
          <xdr:nvSpPr>
            <xdr:cNvPr id="36220" name="Button 1404" hidden="1">
              <a:extLst>
                <a:ext uri="{63B3BB69-23CF-44E3-9099-C40C66FF867C}">
                  <a14:compatExt spid="_x0000_s36220"/>
                </a:ext>
                <a:ext uri="{FF2B5EF4-FFF2-40B4-BE49-F238E27FC236}">
                  <a16:creationId xmlns:a16="http://schemas.microsoft.com/office/drawing/2014/main" id="{00000000-0008-0000-0700-00007C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11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29</xdr:row>
          <xdr:rowOff>0</xdr:rowOff>
        </xdr:from>
        <xdr:to>
          <xdr:col>12</xdr:col>
          <xdr:colOff>0</xdr:colOff>
          <xdr:row>29</xdr:row>
          <xdr:rowOff>0</xdr:rowOff>
        </xdr:to>
        <xdr:sp macro="" textlink="">
          <xdr:nvSpPr>
            <xdr:cNvPr id="36221" name="Button 1405" hidden="1">
              <a:extLst>
                <a:ext uri="{63B3BB69-23CF-44E3-9099-C40C66FF867C}">
                  <a14:compatExt spid="_x0000_s36221"/>
                </a:ext>
                <a:ext uri="{FF2B5EF4-FFF2-40B4-BE49-F238E27FC236}">
                  <a16:creationId xmlns:a16="http://schemas.microsoft.com/office/drawing/2014/main" id="{00000000-0008-0000-0700-00007D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13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29</xdr:row>
          <xdr:rowOff>0</xdr:rowOff>
        </xdr:from>
        <xdr:to>
          <xdr:col>12</xdr:col>
          <xdr:colOff>0</xdr:colOff>
          <xdr:row>29</xdr:row>
          <xdr:rowOff>0</xdr:rowOff>
        </xdr:to>
        <xdr:sp macro="" textlink="">
          <xdr:nvSpPr>
            <xdr:cNvPr id="36222" name="Button 1406" hidden="1">
              <a:extLst>
                <a:ext uri="{63B3BB69-23CF-44E3-9099-C40C66FF867C}">
                  <a14:compatExt spid="_x0000_s36222"/>
                </a:ext>
                <a:ext uri="{FF2B5EF4-FFF2-40B4-BE49-F238E27FC236}">
                  <a16:creationId xmlns:a16="http://schemas.microsoft.com/office/drawing/2014/main" id="{00000000-0008-0000-0700-00007E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15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29</xdr:row>
          <xdr:rowOff>0</xdr:rowOff>
        </xdr:from>
        <xdr:to>
          <xdr:col>12</xdr:col>
          <xdr:colOff>0</xdr:colOff>
          <xdr:row>29</xdr:row>
          <xdr:rowOff>0</xdr:rowOff>
        </xdr:to>
        <xdr:sp macro="" textlink="">
          <xdr:nvSpPr>
            <xdr:cNvPr id="36223" name="Button 1407" hidden="1">
              <a:extLst>
                <a:ext uri="{63B3BB69-23CF-44E3-9099-C40C66FF867C}">
                  <a14:compatExt spid="_x0000_s36223"/>
                </a:ext>
                <a:ext uri="{FF2B5EF4-FFF2-40B4-BE49-F238E27FC236}">
                  <a16:creationId xmlns:a16="http://schemas.microsoft.com/office/drawing/2014/main" id="{00000000-0008-0000-0700-00007F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17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29</xdr:row>
          <xdr:rowOff>0</xdr:rowOff>
        </xdr:from>
        <xdr:to>
          <xdr:col>12</xdr:col>
          <xdr:colOff>0</xdr:colOff>
          <xdr:row>29</xdr:row>
          <xdr:rowOff>0</xdr:rowOff>
        </xdr:to>
        <xdr:sp macro="" textlink="">
          <xdr:nvSpPr>
            <xdr:cNvPr id="36224" name="Button 1408" hidden="1">
              <a:extLst>
                <a:ext uri="{63B3BB69-23CF-44E3-9099-C40C66FF867C}">
                  <a14:compatExt spid="_x0000_s36224"/>
                </a:ext>
                <a:ext uri="{FF2B5EF4-FFF2-40B4-BE49-F238E27FC236}">
                  <a16:creationId xmlns:a16="http://schemas.microsoft.com/office/drawing/2014/main" id="{00000000-0008-0000-0700-000080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19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29</xdr:row>
          <xdr:rowOff>0</xdr:rowOff>
        </xdr:from>
        <xdr:to>
          <xdr:col>12</xdr:col>
          <xdr:colOff>0</xdr:colOff>
          <xdr:row>29</xdr:row>
          <xdr:rowOff>0</xdr:rowOff>
        </xdr:to>
        <xdr:sp macro="" textlink="">
          <xdr:nvSpPr>
            <xdr:cNvPr id="36225" name="Button 1409" hidden="1">
              <a:extLst>
                <a:ext uri="{63B3BB69-23CF-44E3-9099-C40C66FF867C}">
                  <a14:compatExt spid="_x0000_s36225"/>
                </a:ext>
                <a:ext uri="{FF2B5EF4-FFF2-40B4-BE49-F238E27FC236}">
                  <a16:creationId xmlns:a16="http://schemas.microsoft.com/office/drawing/2014/main" id="{00000000-0008-0000-0700-000081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21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29</xdr:row>
          <xdr:rowOff>0</xdr:rowOff>
        </xdr:from>
        <xdr:to>
          <xdr:col>13</xdr:col>
          <xdr:colOff>180975</xdr:colOff>
          <xdr:row>29</xdr:row>
          <xdr:rowOff>0</xdr:rowOff>
        </xdr:to>
        <xdr:sp macro="" textlink="">
          <xdr:nvSpPr>
            <xdr:cNvPr id="36230" name="Button 1414" hidden="1">
              <a:extLst>
                <a:ext uri="{63B3BB69-23CF-44E3-9099-C40C66FF867C}">
                  <a14:compatExt spid="_x0000_s36230"/>
                </a:ext>
                <a:ext uri="{FF2B5EF4-FFF2-40B4-BE49-F238E27FC236}">
                  <a16:creationId xmlns:a16="http://schemas.microsoft.com/office/drawing/2014/main" id="{00000000-0008-0000-0700-000086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29</xdr:row>
          <xdr:rowOff>0</xdr:rowOff>
        </xdr:from>
        <xdr:to>
          <xdr:col>13</xdr:col>
          <xdr:colOff>180975</xdr:colOff>
          <xdr:row>29</xdr:row>
          <xdr:rowOff>0</xdr:rowOff>
        </xdr:to>
        <xdr:sp macro="" textlink="">
          <xdr:nvSpPr>
            <xdr:cNvPr id="36231" name="Button 1415" hidden="1">
              <a:extLst>
                <a:ext uri="{63B3BB69-23CF-44E3-9099-C40C66FF867C}">
                  <a14:compatExt spid="_x0000_s36231"/>
                </a:ext>
                <a:ext uri="{FF2B5EF4-FFF2-40B4-BE49-F238E27FC236}">
                  <a16:creationId xmlns:a16="http://schemas.microsoft.com/office/drawing/2014/main" id="{00000000-0008-0000-0700-000087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21</xdr:row>
          <xdr:rowOff>0</xdr:rowOff>
        </xdr:from>
        <xdr:to>
          <xdr:col>12</xdr:col>
          <xdr:colOff>0</xdr:colOff>
          <xdr:row>21</xdr:row>
          <xdr:rowOff>0</xdr:rowOff>
        </xdr:to>
        <xdr:sp macro="" textlink="">
          <xdr:nvSpPr>
            <xdr:cNvPr id="36233" name="Button 1417" hidden="1">
              <a:extLst>
                <a:ext uri="{63B3BB69-23CF-44E3-9099-C40C66FF867C}">
                  <a14:compatExt spid="_x0000_s36233"/>
                </a:ext>
                <a:ext uri="{FF2B5EF4-FFF2-40B4-BE49-F238E27FC236}">
                  <a16:creationId xmlns:a16="http://schemas.microsoft.com/office/drawing/2014/main" id="{00000000-0008-0000-0700-000089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de-CH" sz="800" b="1" i="0" u="none" strike="noStrike" baseline="0">
                  <a:solidFill>
                    <a:srgbClr val="000000"/>
                  </a:solidFill>
                  <a:latin typeface="Chiller"/>
                </a:rPr>
                <a:t>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21</xdr:row>
          <xdr:rowOff>0</xdr:rowOff>
        </xdr:from>
        <xdr:to>
          <xdr:col>13</xdr:col>
          <xdr:colOff>180975</xdr:colOff>
          <xdr:row>21</xdr:row>
          <xdr:rowOff>0</xdr:rowOff>
        </xdr:to>
        <xdr:sp macro="" textlink="">
          <xdr:nvSpPr>
            <xdr:cNvPr id="36234" name="Button 1418" hidden="1">
              <a:extLst>
                <a:ext uri="{63B3BB69-23CF-44E3-9099-C40C66FF867C}">
                  <a14:compatExt spid="_x0000_s36234"/>
                </a:ext>
                <a:ext uri="{FF2B5EF4-FFF2-40B4-BE49-F238E27FC236}">
                  <a16:creationId xmlns:a16="http://schemas.microsoft.com/office/drawing/2014/main" id="{00000000-0008-0000-0700-00008A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29</xdr:row>
          <xdr:rowOff>0</xdr:rowOff>
        </xdr:from>
        <xdr:to>
          <xdr:col>13</xdr:col>
          <xdr:colOff>180975</xdr:colOff>
          <xdr:row>29</xdr:row>
          <xdr:rowOff>0</xdr:rowOff>
        </xdr:to>
        <xdr:sp macro="" textlink="">
          <xdr:nvSpPr>
            <xdr:cNvPr id="36235" name="Button 1419" hidden="1">
              <a:extLst>
                <a:ext uri="{63B3BB69-23CF-44E3-9099-C40C66FF867C}">
                  <a14:compatExt spid="_x0000_s36235"/>
                </a:ext>
                <a:ext uri="{FF2B5EF4-FFF2-40B4-BE49-F238E27FC236}">
                  <a16:creationId xmlns:a16="http://schemas.microsoft.com/office/drawing/2014/main" id="{00000000-0008-0000-0700-00008B8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32004" rIns="27432" bIns="32004" anchor="ctr" upright="1"/>
            <a:lstStyle/>
            <a:p>
              <a:pPr algn="ctr" rtl="0">
                <a:defRPr sz="1000"/>
              </a:pPr>
              <a:r>
                <a:rPr lang="de-CH" sz="1200" b="1" i="0" u="none" strike="noStrike" baseline="30000">
                  <a:solidFill>
                    <a:srgbClr val="000080"/>
                  </a:solidFill>
                  <a:latin typeface="Chiller"/>
                </a:rPr>
                <a:t>?</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3</xdr:col>
      <xdr:colOff>365760</xdr:colOff>
      <xdr:row>0</xdr:row>
      <xdr:rowOff>0</xdr:rowOff>
    </xdr:from>
    <xdr:to>
      <xdr:col>11</xdr:col>
      <xdr:colOff>156210</xdr:colOff>
      <xdr:row>3</xdr:row>
      <xdr:rowOff>198120</xdr:rowOff>
    </xdr:to>
    <xdr:grpSp>
      <xdr:nvGrpSpPr>
        <xdr:cNvPr id="1088430" name="Gruppieren 65">
          <a:extLst>
            <a:ext uri="{FF2B5EF4-FFF2-40B4-BE49-F238E27FC236}">
              <a16:creationId xmlns:a16="http://schemas.microsoft.com/office/drawing/2014/main" id="{00000000-0008-0000-0800-0000AE9B1000}"/>
            </a:ext>
          </a:extLst>
        </xdr:cNvPr>
        <xdr:cNvGrpSpPr>
          <a:grpSpLocks/>
        </xdr:cNvGrpSpPr>
      </xdr:nvGrpSpPr>
      <xdr:grpSpPr bwMode="auto">
        <a:xfrm>
          <a:off x="3147060" y="0"/>
          <a:ext cx="5863590" cy="609600"/>
          <a:chOff x="2686051" y="57151"/>
          <a:chExt cx="5543549" cy="533400"/>
        </a:xfrm>
      </xdr:grpSpPr>
      <xdr:sp macro="[0]!goto_Allgemeine_Angaben" textlink="">
        <xdr:nvSpPr>
          <xdr:cNvPr id="36" name="Richtungspfeil 35">
            <a:extLst>
              <a:ext uri="{FF2B5EF4-FFF2-40B4-BE49-F238E27FC236}">
                <a16:creationId xmlns:a16="http://schemas.microsoft.com/office/drawing/2014/main" id="{00000000-0008-0000-0800-000024000000}"/>
              </a:ext>
            </a:extLst>
          </xdr:cNvPr>
          <xdr:cNvSpPr/>
        </xdr:nvSpPr>
        <xdr:spPr bwMode="auto">
          <a:xfrm>
            <a:off x="2686051" y="57151"/>
            <a:ext cx="5543549" cy="533400"/>
          </a:xfrm>
          <a:prstGeom prst="homePlate">
            <a:avLst/>
          </a:prstGeom>
          <a:solidFill>
            <a:schemeClr val="bg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de-CH"/>
          </a:p>
        </xdr:txBody>
      </xdr:sp>
      <xdr:grpSp>
        <xdr:nvGrpSpPr>
          <xdr:cNvPr id="1088449" name="Gruppieren 64">
            <a:extLst>
              <a:ext uri="{FF2B5EF4-FFF2-40B4-BE49-F238E27FC236}">
                <a16:creationId xmlns:a16="http://schemas.microsoft.com/office/drawing/2014/main" id="{00000000-0008-0000-0800-0000C19B1000}"/>
              </a:ext>
            </a:extLst>
          </xdr:cNvPr>
          <xdr:cNvGrpSpPr>
            <a:grpSpLocks/>
          </xdr:cNvGrpSpPr>
        </xdr:nvGrpSpPr>
        <xdr:grpSpPr bwMode="auto">
          <a:xfrm>
            <a:off x="2742426" y="133351"/>
            <a:ext cx="836230" cy="381000"/>
            <a:chOff x="1965" y="451484"/>
            <a:chExt cx="864800" cy="601979"/>
          </a:xfrm>
        </xdr:grpSpPr>
        <xdr:sp macro="[0]!goto_Allgemeine_Angaben" textlink="">
          <xdr:nvSpPr>
            <xdr:cNvPr id="49" name="Abgerundetes Rechteck 48">
              <a:extLst>
                <a:ext uri="{FF2B5EF4-FFF2-40B4-BE49-F238E27FC236}">
                  <a16:creationId xmlns:a16="http://schemas.microsoft.com/office/drawing/2014/main" id="{00000000-0008-0000-0800-000031000000}"/>
                </a:ext>
              </a:extLst>
            </xdr:cNvPr>
            <xdr:cNvSpPr/>
          </xdr:nvSpPr>
          <xdr:spPr>
            <a:xfrm>
              <a:off x="3304" y="446969"/>
              <a:ext cx="849877" cy="611008"/>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nternehmensdaten" textlink="">
          <xdr:nvSpPr>
            <xdr:cNvPr id="50" name="Abgerundetes Rechteck 4">
              <a:extLst>
                <a:ext uri="{FF2B5EF4-FFF2-40B4-BE49-F238E27FC236}">
                  <a16:creationId xmlns:a16="http://schemas.microsoft.com/office/drawing/2014/main" id="{00000000-0008-0000-0800-000032000000}"/>
                </a:ext>
              </a:extLst>
            </xdr:cNvPr>
            <xdr:cNvSpPr/>
          </xdr:nvSpPr>
          <xdr:spPr>
            <a:xfrm>
              <a:off x="33125" y="457503"/>
              <a:ext cx="820057" cy="589939"/>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Unter-nehmensdaten</a:t>
              </a:r>
            </a:p>
          </xdr:txBody>
        </xdr:sp>
      </xdr:grpSp>
      <xdr:sp macro="[0]!goto_Allgemeine_Angaben" textlink="">
        <xdr:nvSpPr>
          <xdr:cNvPr id="38" name="Abgerundetes Rechteck 37">
            <a:extLst>
              <a:ext uri="{FF2B5EF4-FFF2-40B4-BE49-F238E27FC236}">
                <a16:creationId xmlns:a16="http://schemas.microsoft.com/office/drawing/2014/main" id="{00000000-0008-0000-0800-000026000000}"/>
              </a:ext>
            </a:extLst>
          </xdr:cNvPr>
          <xdr:cNvSpPr/>
        </xdr:nvSpPr>
        <xdr:spPr bwMode="auto">
          <a:xfrm>
            <a:off x="3630401" y="130494"/>
            <a:ext cx="821801" cy="386715"/>
          </a:xfrm>
          <a:prstGeom prst="roundRect">
            <a:avLst/>
          </a:prstGeom>
          <a:solidFill>
            <a:schemeClr val="accent1"/>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Uebersicht_Anlagen" textlink="">
        <xdr:nvSpPr>
          <xdr:cNvPr id="39" name="Abgerundetes Rechteck 6">
            <a:extLst>
              <a:ext uri="{FF2B5EF4-FFF2-40B4-BE49-F238E27FC236}">
                <a16:creationId xmlns:a16="http://schemas.microsoft.com/office/drawing/2014/main" id="{00000000-0008-0000-0800-000027000000}"/>
              </a:ext>
            </a:extLst>
          </xdr:cNvPr>
          <xdr:cNvSpPr/>
        </xdr:nvSpPr>
        <xdr:spPr bwMode="auto">
          <a:xfrm>
            <a:off x="3659236" y="150496"/>
            <a:ext cx="764130" cy="3467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solidFill>
                  <a:schemeClr val="lt1"/>
                </a:solidFill>
                <a:latin typeface="Arial Narrow" pitchFamily="34" charset="0"/>
                <a:ea typeface="+mn-ea"/>
                <a:cs typeface="+mn-cs"/>
              </a:rPr>
              <a:t>Infrastruktur</a:t>
            </a:r>
          </a:p>
        </xdr:txBody>
      </xdr:sp>
      <xdr:grpSp>
        <xdr:nvGrpSpPr>
          <xdr:cNvPr id="1088452" name="Gruppieren 66">
            <a:extLst>
              <a:ext uri="{FF2B5EF4-FFF2-40B4-BE49-F238E27FC236}">
                <a16:creationId xmlns:a16="http://schemas.microsoft.com/office/drawing/2014/main" id="{00000000-0008-0000-0800-0000C49B1000}"/>
              </a:ext>
            </a:extLst>
          </xdr:cNvPr>
          <xdr:cNvGrpSpPr>
            <a:grpSpLocks/>
          </xdr:cNvGrpSpPr>
        </xdr:nvGrpSpPr>
        <xdr:grpSpPr bwMode="auto">
          <a:xfrm>
            <a:off x="4502367" y="132160"/>
            <a:ext cx="841938" cy="391716"/>
            <a:chOff x="1809972" y="447278"/>
            <a:chExt cx="864579" cy="624676"/>
          </a:xfrm>
        </xdr:grpSpPr>
        <xdr:sp macro="[0]!goto_Allgemeine_Angaben" textlink="">
          <xdr:nvSpPr>
            <xdr:cNvPr id="47" name="Abgerundetes Rechteck 46">
              <a:extLst>
                <a:ext uri="{FF2B5EF4-FFF2-40B4-BE49-F238E27FC236}">
                  <a16:creationId xmlns:a16="http://schemas.microsoft.com/office/drawing/2014/main" id="{00000000-0008-0000-0800-00002F000000}"/>
                </a:ext>
              </a:extLst>
            </xdr:cNvPr>
            <xdr:cNvSpPr/>
          </xdr:nvSpPr>
          <xdr:spPr>
            <a:xfrm>
              <a:off x="1810276" y="444620"/>
              <a:ext cx="866108"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Allgemeine_Angaben" textlink="">
          <xdr:nvSpPr>
            <xdr:cNvPr id="48" name="Abgerundetes Rechteck 8">
              <a:extLst>
                <a:ext uri="{FF2B5EF4-FFF2-40B4-BE49-F238E27FC236}">
                  <a16:creationId xmlns:a16="http://schemas.microsoft.com/office/drawing/2014/main" id="{00000000-0008-0000-0800-000030000000}"/>
                </a:ext>
              </a:extLst>
            </xdr:cNvPr>
            <xdr:cNvSpPr/>
          </xdr:nvSpPr>
          <xdr:spPr>
            <a:xfrm>
              <a:off x="1817679" y="455253"/>
              <a:ext cx="829095" cy="574170"/>
            </a:xfrm>
            <a:prstGeom prst="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DE" sz="1000" b="1" i="0" u="none" strike="noStrike" baseline="0">
                  <a:solidFill>
                    <a:srgbClr val="FFFFFF"/>
                  </a:solidFill>
                  <a:latin typeface="Arial Narrow"/>
                </a:rPr>
                <a:t>Netz-</a:t>
              </a:r>
            </a:p>
            <a:p>
              <a:pPr algn="ctr" rtl="0">
                <a:defRPr sz="1000"/>
              </a:pPr>
              <a:r>
                <a:rPr lang="de-DE" sz="1000" b="1" i="0" u="none" strike="noStrike" baseline="0">
                  <a:solidFill>
                    <a:srgbClr val="FFFFFF"/>
                  </a:solidFill>
                  <a:latin typeface="Arial Narrow"/>
                </a:rPr>
                <a:t>kosten</a:t>
              </a:r>
            </a:p>
          </xdr:txBody>
        </xdr:sp>
      </xdr:grpSp>
      <xdr:grpSp>
        <xdr:nvGrpSpPr>
          <xdr:cNvPr id="1088453" name="Gruppieren 67">
            <a:extLst>
              <a:ext uri="{FF2B5EF4-FFF2-40B4-BE49-F238E27FC236}">
                <a16:creationId xmlns:a16="http://schemas.microsoft.com/office/drawing/2014/main" id="{00000000-0008-0000-0800-0000C59B1000}"/>
              </a:ext>
            </a:extLst>
          </xdr:cNvPr>
          <xdr:cNvGrpSpPr>
            <a:grpSpLocks/>
          </xdr:cNvGrpSpPr>
        </xdr:nvGrpSpPr>
        <xdr:grpSpPr bwMode="auto">
          <a:xfrm>
            <a:off x="5401066" y="132160"/>
            <a:ext cx="832478" cy="391716"/>
            <a:chOff x="2732839" y="447278"/>
            <a:chExt cx="854865" cy="624676"/>
          </a:xfrm>
        </xdr:grpSpPr>
        <xdr:sp macro="[0]!goto_Allgemeine_Angaben" textlink="">
          <xdr:nvSpPr>
            <xdr:cNvPr id="45" name="Abgerundetes Rechteck 44">
              <a:extLst>
                <a:ext uri="{FF2B5EF4-FFF2-40B4-BE49-F238E27FC236}">
                  <a16:creationId xmlns:a16="http://schemas.microsoft.com/office/drawing/2014/main" id="{00000000-0008-0000-0800-00002D000000}"/>
                </a:ext>
              </a:extLst>
            </xdr:cNvPr>
            <xdr:cNvSpPr/>
          </xdr:nvSpPr>
          <xdr:spPr>
            <a:xfrm>
              <a:off x="2735605" y="444620"/>
              <a:ext cx="851303" cy="627334"/>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Eingabe_Tarifstruktur" textlink="">
          <xdr:nvSpPr>
            <xdr:cNvPr id="46" name="Abgerundetes Rechteck 10">
              <a:extLst>
                <a:ext uri="{FF2B5EF4-FFF2-40B4-BE49-F238E27FC236}">
                  <a16:creationId xmlns:a16="http://schemas.microsoft.com/office/drawing/2014/main" id="{00000000-0008-0000-0800-00002E000000}"/>
                </a:ext>
              </a:extLst>
            </xdr:cNvPr>
            <xdr:cNvSpPr/>
          </xdr:nvSpPr>
          <xdr:spPr>
            <a:xfrm>
              <a:off x="2743007" y="455253"/>
              <a:ext cx="777276" cy="574170"/>
            </a:xfrm>
            <a:prstGeom prst="rect">
              <a:avLst/>
            </a:prstGeom>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de-DE" sz="1000" b="1" kern="1200">
                  <a:latin typeface="Arial Narrow" pitchFamily="34" charset="0"/>
                </a:rPr>
                <a:t>Netz-</a:t>
              </a:r>
              <a:br>
                <a:rPr lang="de-DE" sz="1000" b="1" kern="1200">
                  <a:latin typeface="Arial Narrow" pitchFamily="34" charset="0"/>
                </a:rPr>
              </a:br>
              <a:r>
                <a:rPr lang="de-DE" sz="1000" b="1" kern="1200">
                  <a:latin typeface="Arial Narrow" pitchFamily="34" charset="0"/>
                </a:rPr>
                <a:t>erlöse</a:t>
              </a:r>
            </a:p>
          </xdr:txBody>
        </xdr:sp>
      </xdr:grpSp>
      <xdr:sp macro="[0]!goto_Allgemeine_Angaben" textlink="">
        <xdr:nvSpPr>
          <xdr:cNvPr id="42" name="Abgerundetes Rechteck 41">
            <a:extLst>
              <a:ext uri="{FF2B5EF4-FFF2-40B4-BE49-F238E27FC236}">
                <a16:creationId xmlns:a16="http://schemas.microsoft.com/office/drawing/2014/main" id="{00000000-0008-0000-0800-00002A000000}"/>
              </a:ext>
            </a:extLst>
          </xdr:cNvPr>
          <xdr:cNvSpPr/>
        </xdr:nvSpPr>
        <xdr:spPr bwMode="auto">
          <a:xfrm>
            <a:off x="6276022" y="130494"/>
            <a:ext cx="821801"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de-AT"/>
          </a:p>
        </xdr:txBody>
      </xdr:sp>
      <xdr:sp macro="[0]!goto_DD_Energie" textlink="">
        <xdr:nvSpPr>
          <xdr:cNvPr id="43" name="Abgerundetes Rechteck 12">
            <a:extLst>
              <a:ext uri="{FF2B5EF4-FFF2-40B4-BE49-F238E27FC236}">
                <a16:creationId xmlns:a16="http://schemas.microsoft.com/office/drawing/2014/main" id="{00000000-0008-0000-0800-00002B000000}"/>
              </a:ext>
            </a:extLst>
          </xdr:cNvPr>
          <xdr:cNvSpPr/>
        </xdr:nvSpPr>
        <xdr:spPr bwMode="auto">
          <a:xfrm>
            <a:off x="6276022" y="150496"/>
            <a:ext cx="800174" cy="346710"/>
          </a:xfrm>
          <a:prstGeom prst="rect">
            <a:avLst/>
          </a:prstGeom>
          <a:solidFill>
            <a:schemeClr val="accent1">
              <a:lumMod val="40000"/>
              <a:lumOff val="60000"/>
            </a:schemeClr>
          </a:solidFill>
          <a:ln>
            <a:noFill/>
          </a:ln>
        </xdr:spPr>
        <xdr:style>
          <a:lnRef idx="0">
            <a:scrgbClr r="0" g="0" b="0"/>
          </a:lnRef>
          <a:fillRef idx="0">
            <a:scrgbClr r="0" g="0" b="0"/>
          </a:fillRef>
          <a:effectRef idx="0">
            <a:scrgbClr r="0" g="0" b="0"/>
          </a:effectRef>
          <a:fontRef idx="minor">
            <a:schemeClr val="lt1"/>
          </a:fontRef>
        </xdr:style>
        <xdr:txBody>
          <a:bodyPr spcFirstLastPara="0" vert="horz" wrap="square" lIns="38100" tIns="38100" rIns="38100" bIns="38100" numCol="1" spcCol="1270" anchor="ctr" anchorCtr="0">
            <a:noAutofit/>
          </a:bodyPr>
          <a:lstStyle/>
          <a:p>
            <a:pPr algn="ctr" rtl="0">
              <a:defRPr sz="1000"/>
            </a:pPr>
            <a:r>
              <a:rPr lang="de-CH" sz="1000" b="1" i="0" u="none" strike="noStrike" baseline="0">
                <a:solidFill>
                  <a:srgbClr val="FFFFFF"/>
                </a:solidFill>
                <a:latin typeface="Arial Narrow"/>
              </a:rPr>
              <a:t>Energie</a:t>
            </a:r>
          </a:p>
        </xdr:txBody>
      </xdr:sp>
      <xdr:sp macro="[0]!goto_Rückmeldungen" textlink="">
        <xdr:nvSpPr>
          <xdr:cNvPr id="44" name="Abgerundetes Rechteck 43">
            <a:extLst>
              <a:ext uri="{FF2B5EF4-FFF2-40B4-BE49-F238E27FC236}">
                <a16:creationId xmlns:a16="http://schemas.microsoft.com/office/drawing/2014/main" id="{00000000-0008-0000-0800-00002C000000}"/>
              </a:ext>
            </a:extLst>
          </xdr:cNvPr>
          <xdr:cNvSpPr/>
        </xdr:nvSpPr>
        <xdr:spPr bwMode="auto">
          <a:xfrm>
            <a:off x="7148284" y="130494"/>
            <a:ext cx="843427" cy="386715"/>
          </a:xfrm>
          <a:prstGeom prst="roundRect">
            <a:avLst/>
          </a:prstGeom>
          <a:solidFill>
            <a:schemeClr val="accent1">
              <a:lumMod val="40000"/>
              <a:lumOff val="6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nchor="ctr"/>
          <a:lstStyle/>
          <a:p>
            <a:pPr algn="ctr"/>
            <a:r>
              <a:rPr lang="de-DE" sz="1000" b="1">
                <a:latin typeface="Arial Narrow" pitchFamily="34" charset="0"/>
              </a:rPr>
              <a:t>Upload</a:t>
            </a:r>
          </a:p>
        </xdr:txBody>
      </xdr:sp>
    </xdr:grpSp>
    <xdr:clientData/>
  </xdr:twoCellAnchor>
  <xdr:twoCellAnchor editAs="absolute">
    <xdr:from>
      <xdr:col>4</xdr:col>
      <xdr:colOff>541020</xdr:colOff>
      <xdr:row>3</xdr:row>
      <xdr:rowOff>228600</xdr:rowOff>
    </xdr:from>
    <xdr:to>
      <xdr:col>10</xdr:col>
      <xdr:colOff>417195</xdr:colOff>
      <xdr:row>9</xdr:row>
      <xdr:rowOff>7620</xdr:rowOff>
    </xdr:to>
    <xdr:grpSp>
      <xdr:nvGrpSpPr>
        <xdr:cNvPr id="1088431" name="Group 1486">
          <a:extLst>
            <a:ext uri="{FF2B5EF4-FFF2-40B4-BE49-F238E27FC236}">
              <a16:creationId xmlns:a16="http://schemas.microsoft.com/office/drawing/2014/main" id="{00000000-0008-0000-0800-0000AF9B1000}"/>
            </a:ext>
          </a:extLst>
        </xdr:cNvPr>
        <xdr:cNvGrpSpPr>
          <a:grpSpLocks/>
        </xdr:cNvGrpSpPr>
      </xdr:nvGrpSpPr>
      <xdr:grpSpPr bwMode="auto">
        <a:xfrm>
          <a:off x="4114800" y="640080"/>
          <a:ext cx="4371975" cy="457200"/>
          <a:chOff x="498" y="67"/>
          <a:chExt cx="536" cy="64"/>
        </a:xfrm>
      </xdr:grpSpPr>
      <xdr:sp macro="[0]!goto_Anlagespiegel_synthetisch" textlink="">
        <xdr:nvSpPr>
          <xdr:cNvPr id="30" name="Textfeld 29">
            <a:extLst>
              <a:ext uri="{FF2B5EF4-FFF2-40B4-BE49-F238E27FC236}">
                <a16:creationId xmlns:a16="http://schemas.microsoft.com/office/drawing/2014/main" id="{00000000-0008-0000-0800-00001E000000}"/>
              </a:ext>
            </a:extLst>
          </xdr:cNvPr>
          <xdr:cNvSpPr txBox="1"/>
        </xdr:nvSpPr>
        <xdr:spPr bwMode="auto">
          <a:xfrm>
            <a:off x="700" y="69"/>
            <a:ext cx="213" cy="3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eaLnBrk="1" fontAlgn="auto" latinLnBrk="0" hangingPunct="1"/>
            <a:r>
              <a:rPr lang="de-DE" sz="900" b="1">
                <a:solidFill>
                  <a:schemeClr val="bg1">
                    <a:lumMod val="50000"/>
                  </a:schemeClr>
                </a:solidFill>
                <a:latin typeface="Arial Narrow" pitchFamily="34" charset="0"/>
                <a:ea typeface="+mn-ea"/>
                <a:cs typeface="+mn-cs"/>
              </a:rPr>
              <a:t>Anlagespiegel</a:t>
            </a:r>
            <a:r>
              <a:rPr lang="de-DE" sz="900" b="1" baseline="0">
                <a:solidFill>
                  <a:schemeClr val="bg1">
                    <a:lumMod val="50000"/>
                  </a:schemeClr>
                </a:solidFill>
                <a:latin typeface="Arial Narrow" pitchFamily="34" charset="0"/>
                <a:ea typeface="+mn-ea"/>
                <a:cs typeface="+mn-cs"/>
              </a:rPr>
              <a:t> synth.</a:t>
            </a:r>
            <a:endParaRPr lang="de-DE" sz="900" b="1">
              <a:solidFill>
                <a:schemeClr val="bg1">
                  <a:lumMod val="50000"/>
                </a:schemeClr>
              </a:solidFill>
              <a:latin typeface="Arial Narrow" pitchFamily="34" charset="0"/>
              <a:ea typeface="+mn-ea"/>
              <a:cs typeface="+mn-cs"/>
            </a:endParaRPr>
          </a:p>
        </xdr:txBody>
      </xdr:sp>
      <xdr:sp macro="[0]!goto_Anlagenwerte" textlink="">
        <xdr:nvSpPr>
          <xdr:cNvPr id="31" name="Textfeld 30">
            <a:extLst>
              <a:ext uri="{FF2B5EF4-FFF2-40B4-BE49-F238E27FC236}">
                <a16:creationId xmlns:a16="http://schemas.microsoft.com/office/drawing/2014/main" id="{00000000-0008-0000-0800-00001F000000}"/>
              </a:ext>
            </a:extLst>
          </xdr:cNvPr>
          <xdr:cNvSpPr txBox="1"/>
        </xdr:nvSpPr>
        <xdr:spPr>
          <a:xfrm>
            <a:off x="714" y="92"/>
            <a:ext cx="197" cy="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defRPr sz="1000"/>
            </a:pPr>
            <a:r>
              <a:rPr lang="de-CH" sz="900" b="1" i="0" u="none" strike="noStrike" baseline="0">
                <a:solidFill>
                  <a:srgbClr val="808080"/>
                </a:solidFill>
                <a:latin typeface="Arial Narrow"/>
              </a:rPr>
              <a:t>Anlagenwerte</a:t>
            </a:r>
          </a:p>
        </xdr:txBody>
      </xdr:sp>
      <xdr:sp macro="[0]!goto_Uebersicht_Anlagen" textlink="">
        <xdr:nvSpPr>
          <xdr:cNvPr id="33" name="Textfeld 32">
            <a:extLst>
              <a:ext uri="{FF2B5EF4-FFF2-40B4-BE49-F238E27FC236}">
                <a16:creationId xmlns:a16="http://schemas.microsoft.com/office/drawing/2014/main" id="{00000000-0008-0000-0800-000021000000}"/>
              </a:ext>
            </a:extLst>
          </xdr:cNvPr>
          <xdr:cNvSpPr txBox="1"/>
        </xdr:nvSpPr>
        <xdr:spPr bwMode="auto">
          <a:xfrm>
            <a:off x="527" y="68"/>
            <a:ext cx="166" cy="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indent="0" rtl="0" eaLnBrk="1" fontAlgn="auto" latinLnBrk="0" hangingPunct="1"/>
            <a:r>
              <a:rPr lang="de-DE" sz="900" b="1" noProof="0">
                <a:solidFill>
                  <a:schemeClr val="bg1">
                    <a:lumMod val="50000"/>
                  </a:schemeClr>
                </a:solidFill>
                <a:latin typeface="Arial Narrow" pitchFamily="34" charset="0"/>
                <a:ea typeface="+mn-ea"/>
                <a:cs typeface="+mn-cs"/>
              </a:rPr>
              <a:t>Übersicht</a:t>
            </a:r>
            <a:r>
              <a:rPr lang="de-DE" sz="900" b="1" i="0" strike="noStrike" noProof="0">
                <a:solidFill>
                  <a:schemeClr val="accent1"/>
                </a:solidFill>
                <a:latin typeface="Arial Narrow"/>
                <a:ea typeface="+mn-ea"/>
                <a:cs typeface="+mn-cs"/>
              </a:rPr>
              <a:t> </a:t>
            </a:r>
            <a:r>
              <a:rPr lang="de-DE" sz="900" b="1" noProof="0">
                <a:solidFill>
                  <a:schemeClr val="bg1">
                    <a:lumMod val="50000"/>
                  </a:schemeClr>
                </a:solidFill>
                <a:latin typeface="Arial Narrow" pitchFamily="34" charset="0"/>
                <a:ea typeface="+mn-ea"/>
                <a:cs typeface="+mn-cs"/>
              </a:rPr>
              <a:t>Anlagen</a:t>
            </a:r>
          </a:p>
        </xdr:txBody>
      </xdr:sp>
      <xdr:sp macro="[0]!goto_Anlagespiegel_historisch" textlink="">
        <xdr:nvSpPr>
          <xdr:cNvPr id="34" name="Textfeld 33">
            <a:extLst>
              <a:ext uri="{FF2B5EF4-FFF2-40B4-BE49-F238E27FC236}">
                <a16:creationId xmlns:a16="http://schemas.microsoft.com/office/drawing/2014/main" id="{00000000-0008-0000-0800-000022000000}"/>
              </a:ext>
            </a:extLst>
          </xdr:cNvPr>
          <xdr:cNvSpPr txBox="1"/>
        </xdr:nvSpPr>
        <xdr:spPr>
          <a:xfrm>
            <a:off x="543" y="91"/>
            <a:ext cx="157" cy="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de-DE" sz="900" b="1" i="0" strike="noStrike" noProof="0">
                <a:solidFill>
                  <a:schemeClr val="bg1">
                    <a:lumMod val="50000"/>
                  </a:schemeClr>
                </a:solidFill>
                <a:latin typeface="Arial Narrow"/>
                <a:ea typeface="+mn-ea"/>
                <a:cs typeface="+mn-cs"/>
              </a:rPr>
              <a:t>Anlagespiegel</a:t>
            </a:r>
            <a:r>
              <a:rPr lang="de-DE" sz="900" b="1" noProof="0">
                <a:solidFill>
                  <a:schemeClr val="bg1">
                    <a:lumMod val="50000"/>
                  </a:schemeClr>
                </a:solidFill>
                <a:latin typeface="Arial Narrow" pitchFamily="34" charset="0"/>
                <a:ea typeface="+mn-ea"/>
                <a:cs typeface="+mn-cs"/>
              </a:rPr>
              <a:t> </a:t>
            </a:r>
            <a:r>
              <a:rPr lang="de-DE" sz="900" b="1" i="0" strike="noStrike" noProof="0">
                <a:solidFill>
                  <a:schemeClr val="bg1">
                    <a:lumMod val="50000"/>
                  </a:schemeClr>
                </a:solidFill>
                <a:latin typeface="Arial Narrow"/>
                <a:ea typeface="+mn-ea"/>
                <a:cs typeface="+mn-cs"/>
              </a:rPr>
              <a:t>hist.</a:t>
            </a:r>
          </a:p>
        </xdr:txBody>
      </xdr:sp>
      <xdr:sp macro="" textlink="">
        <xdr:nvSpPr>
          <xdr:cNvPr id="32168" name="Oval 1069">
            <a:extLst>
              <a:ext uri="{FF2B5EF4-FFF2-40B4-BE49-F238E27FC236}">
                <a16:creationId xmlns:a16="http://schemas.microsoft.com/office/drawing/2014/main" id="{00000000-0008-0000-0800-0000A87D0000}"/>
              </a:ext>
            </a:extLst>
          </xdr:cNvPr>
          <xdr:cNvSpPr>
            <a:spLocks noChangeArrowheads="1"/>
          </xdr:cNvSpPr>
        </xdr:nvSpPr>
        <xdr:spPr bwMode="auto">
          <a:xfrm>
            <a:off x="498" y="69"/>
            <a:ext cx="21"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1.</a:t>
            </a:r>
          </a:p>
        </xdr:txBody>
      </xdr:sp>
      <xdr:sp macro="" textlink="">
        <xdr:nvSpPr>
          <xdr:cNvPr id="32169" name="Oval 1069">
            <a:extLst>
              <a:ext uri="{FF2B5EF4-FFF2-40B4-BE49-F238E27FC236}">
                <a16:creationId xmlns:a16="http://schemas.microsoft.com/office/drawing/2014/main" id="{00000000-0008-0000-0800-0000A97D0000}"/>
              </a:ext>
            </a:extLst>
          </xdr:cNvPr>
          <xdr:cNvSpPr>
            <a:spLocks noChangeArrowheads="1"/>
          </xdr:cNvSpPr>
        </xdr:nvSpPr>
        <xdr:spPr bwMode="auto">
          <a:xfrm>
            <a:off x="516" y="91"/>
            <a:ext cx="21"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2.</a:t>
            </a:r>
          </a:p>
        </xdr:txBody>
      </xdr:sp>
      <xdr:sp macro="" textlink="">
        <xdr:nvSpPr>
          <xdr:cNvPr id="32170" name="Oval 1069">
            <a:extLst>
              <a:ext uri="{FF2B5EF4-FFF2-40B4-BE49-F238E27FC236}">
                <a16:creationId xmlns:a16="http://schemas.microsoft.com/office/drawing/2014/main" id="{00000000-0008-0000-0800-0000AA7D0000}"/>
              </a:ext>
            </a:extLst>
          </xdr:cNvPr>
          <xdr:cNvSpPr>
            <a:spLocks noChangeArrowheads="1"/>
          </xdr:cNvSpPr>
        </xdr:nvSpPr>
        <xdr:spPr bwMode="auto">
          <a:xfrm>
            <a:off x="671" y="67"/>
            <a:ext cx="24"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3.</a:t>
            </a:r>
          </a:p>
        </xdr:txBody>
      </xdr:sp>
      <xdr:sp macro="" textlink="">
        <xdr:nvSpPr>
          <xdr:cNvPr id="32171" name="Oval 1069">
            <a:extLst>
              <a:ext uri="{FF2B5EF4-FFF2-40B4-BE49-F238E27FC236}">
                <a16:creationId xmlns:a16="http://schemas.microsoft.com/office/drawing/2014/main" id="{00000000-0008-0000-0800-0000AB7D0000}"/>
              </a:ext>
            </a:extLst>
          </xdr:cNvPr>
          <xdr:cNvSpPr>
            <a:spLocks noChangeArrowheads="1"/>
          </xdr:cNvSpPr>
        </xdr:nvSpPr>
        <xdr:spPr bwMode="auto">
          <a:xfrm>
            <a:off x="689" y="92"/>
            <a:ext cx="17" cy="19"/>
          </a:xfrm>
          <a:prstGeom prst="ellipse">
            <a:avLst/>
          </a:prstGeom>
          <a:solidFill>
            <a:srgbClr val="BFBFBF"/>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4.</a:t>
            </a:r>
          </a:p>
        </xdr:txBody>
      </xdr:sp>
      <xdr:sp macro="" textlink="">
        <xdr:nvSpPr>
          <xdr:cNvPr id="32172" name="Oval 1069">
            <a:extLst>
              <a:ext uri="{FF2B5EF4-FFF2-40B4-BE49-F238E27FC236}">
                <a16:creationId xmlns:a16="http://schemas.microsoft.com/office/drawing/2014/main" id="{00000000-0008-0000-0800-0000AC7D0000}"/>
              </a:ext>
            </a:extLst>
          </xdr:cNvPr>
          <xdr:cNvSpPr>
            <a:spLocks noChangeArrowheads="1"/>
          </xdr:cNvSpPr>
        </xdr:nvSpPr>
        <xdr:spPr bwMode="auto">
          <a:xfrm>
            <a:off x="843" y="69"/>
            <a:ext cx="22" cy="19"/>
          </a:xfrm>
          <a:prstGeom prst="ellipse">
            <a:avLst/>
          </a:prstGeom>
          <a:solidFill>
            <a:srgbClr val="4F81BD"/>
          </a:solidFill>
          <a:ln w="9525">
            <a:noFill/>
            <a:round/>
            <a:headEnd/>
            <a:tailEnd/>
          </a:ln>
          <a:effectLst>
            <a:outerShdw dist="38100" dir="2700000" algn="tl" rotWithShape="0">
              <a:srgbClr val="000000">
                <a:alpha val="39999"/>
              </a:srgbClr>
            </a:outerShdw>
          </a:effectLst>
        </xdr:spPr>
        <xdr:txBody>
          <a:bodyPr vertOverflow="clip" wrap="square" lIns="18000" tIns="0" rIns="0" bIns="0" anchor="t" upright="1"/>
          <a:lstStyle/>
          <a:p>
            <a:pPr algn="l" rtl="0">
              <a:defRPr sz="1000"/>
            </a:pPr>
            <a:r>
              <a:rPr lang="de-CH" sz="900" b="1" i="0" u="none" strike="noStrike" baseline="0">
                <a:solidFill>
                  <a:srgbClr val="FFFFFF"/>
                </a:solidFill>
                <a:latin typeface="Arial Narrow"/>
              </a:rPr>
              <a:t>5.</a:t>
            </a:r>
          </a:p>
        </xdr:txBody>
      </xdr:sp>
      <xdr:sp macro="[0]!goto_Anschlussbeiträge" textlink="">
        <xdr:nvSpPr>
          <xdr:cNvPr id="32173" name="Textfeld 56">
            <a:extLst>
              <a:ext uri="{FF2B5EF4-FFF2-40B4-BE49-F238E27FC236}">
                <a16:creationId xmlns:a16="http://schemas.microsoft.com/office/drawing/2014/main" id="{00000000-0008-0000-0800-0000AD7D0000}"/>
              </a:ext>
            </a:extLst>
          </xdr:cNvPr>
          <xdr:cNvSpPr txBox="1">
            <a:spLocks noChangeArrowheads="1"/>
          </xdr:cNvSpPr>
        </xdr:nvSpPr>
        <xdr:spPr bwMode="auto">
          <a:xfrm>
            <a:off x="869" y="70"/>
            <a:ext cx="165" cy="28"/>
          </a:xfrm>
          <a:prstGeom prst="rect">
            <a:avLst/>
          </a:prstGeom>
          <a:noFill/>
          <a:ln w="9525">
            <a:noFill/>
            <a:miter lim="800000"/>
            <a:headEnd/>
            <a:tailEnd/>
          </a:ln>
        </xdr:spPr>
        <xdr:txBody>
          <a:bodyPr vertOverflow="clip" wrap="square" lIns="27432" tIns="22860" rIns="0" bIns="0" anchor="t" upright="1"/>
          <a:lstStyle/>
          <a:p>
            <a:pPr algn="l" rtl="0">
              <a:defRPr sz="1000"/>
            </a:pPr>
            <a:r>
              <a:rPr lang="de-CH" sz="900" b="1" i="0" u="none" strike="noStrike" baseline="0">
                <a:solidFill>
                  <a:srgbClr val="333399"/>
                </a:solidFill>
                <a:latin typeface="Arial"/>
                <a:cs typeface="Arial"/>
              </a:rPr>
              <a:t>Anschlussbeiträge</a:t>
            </a:r>
          </a:p>
        </xdr:txBody>
      </xdr:sp>
    </xdr:grpSp>
    <xdr:clientData/>
  </xdr:twoCellAnchor>
  <xdr:twoCellAnchor editAs="oneCell">
    <xdr:from>
      <xdr:col>0</xdr:col>
      <xdr:colOff>38100</xdr:colOff>
      <xdr:row>0</xdr:row>
      <xdr:rowOff>45720</xdr:rowOff>
    </xdr:from>
    <xdr:to>
      <xdr:col>0</xdr:col>
      <xdr:colOff>342900</xdr:colOff>
      <xdr:row>3</xdr:row>
      <xdr:rowOff>7620</xdr:rowOff>
    </xdr:to>
    <xdr:pic>
      <xdr:nvPicPr>
        <xdr:cNvPr id="1088432" name="Picture 13560" descr="ElCom_d_hoch">
          <a:extLst>
            <a:ext uri="{FF2B5EF4-FFF2-40B4-BE49-F238E27FC236}">
              <a16:creationId xmlns:a16="http://schemas.microsoft.com/office/drawing/2014/main" id="{00000000-0008-0000-0800-0000B09B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88593" b="50618"/>
        <a:stretch>
          <a:fillRect/>
        </a:stretch>
      </xdr:blipFill>
      <xdr:spPr bwMode="auto">
        <a:xfrm>
          <a:off x="38100" y="45720"/>
          <a:ext cx="3048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106680</xdr:colOff>
      <xdr:row>10</xdr:row>
      <xdr:rowOff>0</xdr:rowOff>
    </xdr:from>
    <xdr:to>
      <xdr:col>11</xdr:col>
      <xdr:colOff>811530</xdr:colOff>
      <xdr:row>42</xdr:row>
      <xdr:rowOff>137160</xdr:rowOff>
    </xdr:to>
    <xdr:grpSp>
      <xdr:nvGrpSpPr>
        <xdr:cNvPr id="1088433" name="Group 1057">
          <a:extLst>
            <a:ext uri="{FF2B5EF4-FFF2-40B4-BE49-F238E27FC236}">
              <a16:creationId xmlns:a16="http://schemas.microsoft.com/office/drawing/2014/main" id="{00000000-0008-0000-0800-0000B19B1000}"/>
            </a:ext>
          </a:extLst>
        </xdr:cNvPr>
        <xdr:cNvGrpSpPr>
          <a:grpSpLocks/>
        </xdr:cNvGrpSpPr>
      </xdr:nvGrpSpPr>
      <xdr:grpSpPr bwMode="auto">
        <a:xfrm>
          <a:off x="106680" y="1165860"/>
          <a:ext cx="9559290" cy="4846320"/>
          <a:chOff x="-3517" y="-312"/>
          <a:chExt cx="21560" cy="321"/>
        </a:xfrm>
      </xdr:grpSpPr>
      <xdr:sp macro="" textlink="">
        <xdr:nvSpPr>
          <xdr:cNvPr id="1088434" name="Line 1058">
            <a:extLst>
              <a:ext uri="{FF2B5EF4-FFF2-40B4-BE49-F238E27FC236}">
                <a16:creationId xmlns:a16="http://schemas.microsoft.com/office/drawing/2014/main" id="{00000000-0008-0000-0800-0000B29B1000}"/>
              </a:ext>
            </a:extLst>
          </xdr:cNvPr>
          <xdr:cNvSpPr>
            <a:spLocks noChangeShapeType="1"/>
          </xdr:cNvSpPr>
        </xdr:nvSpPr>
        <xdr:spPr bwMode="auto">
          <a:xfrm>
            <a:off x="-3517" y="-312"/>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8435" name="Line 1059">
            <a:extLst>
              <a:ext uri="{FF2B5EF4-FFF2-40B4-BE49-F238E27FC236}">
                <a16:creationId xmlns:a16="http://schemas.microsoft.com/office/drawing/2014/main" id="{00000000-0008-0000-0800-0000B39B1000}"/>
              </a:ext>
            </a:extLst>
          </xdr:cNvPr>
          <xdr:cNvSpPr>
            <a:spLocks noChangeShapeType="1"/>
          </xdr:cNvSpPr>
        </xdr:nvSpPr>
        <xdr:spPr bwMode="auto">
          <a:xfrm>
            <a:off x="-3517"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8436" name="Line 1060">
            <a:extLst>
              <a:ext uri="{FF2B5EF4-FFF2-40B4-BE49-F238E27FC236}">
                <a16:creationId xmlns:a16="http://schemas.microsoft.com/office/drawing/2014/main" id="{00000000-0008-0000-0800-0000B49B1000}"/>
              </a:ext>
            </a:extLst>
          </xdr:cNvPr>
          <xdr:cNvSpPr>
            <a:spLocks noChangeShapeType="1"/>
          </xdr:cNvSpPr>
        </xdr:nvSpPr>
        <xdr:spPr bwMode="auto">
          <a:xfrm>
            <a:off x="-3517" y="9"/>
            <a:ext cx="2156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sp macro="" textlink="">
        <xdr:nvSpPr>
          <xdr:cNvPr id="1088437" name="Line 1061">
            <a:extLst>
              <a:ext uri="{FF2B5EF4-FFF2-40B4-BE49-F238E27FC236}">
                <a16:creationId xmlns:a16="http://schemas.microsoft.com/office/drawing/2014/main" id="{00000000-0008-0000-0800-0000B59B1000}"/>
              </a:ext>
            </a:extLst>
          </xdr:cNvPr>
          <xdr:cNvSpPr>
            <a:spLocks noChangeShapeType="1"/>
          </xdr:cNvSpPr>
        </xdr:nvSpPr>
        <xdr:spPr bwMode="auto">
          <a:xfrm flipV="1">
            <a:off x="18043" y="-312"/>
            <a:ext cx="0" cy="321"/>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28575</xdr:colOff>
          <xdr:row>15</xdr:row>
          <xdr:rowOff>0</xdr:rowOff>
        </xdr:to>
        <xdr:sp macro="" textlink="">
          <xdr:nvSpPr>
            <xdr:cNvPr id="32199" name="Drop Down 1479" hidden="1">
              <a:extLst>
                <a:ext uri="{63B3BB69-23CF-44E3-9099-C40C66FF867C}">
                  <a14:compatExt spid="_x0000_s32199"/>
                </a:ext>
                <a:ext uri="{FF2B5EF4-FFF2-40B4-BE49-F238E27FC236}">
                  <a16:creationId xmlns:a16="http://schemas.microsoft.com/office/drawing/2014/main" id="{00000000-0008-0000-0800-0000C77D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bg1">
            <a:lumMod val="75000"/>
          </a:schemeClr>
        </a:solidFill>
        <a:ln w="9525">
          <a:noFill/>
          <a:round/>
          <a:headEnd/>
          <a:tailEnd/>
        </a:ln>
        <a:effectLst>
          <a:outerShdw blurRad="50800" dist="38100" dir="2700000" algn="tl" rotWithShape="0">
            <a:prstClr val="black">
              <a:alpha val="40000"/>
            </a:prstClr>
          </a:outerShdw>
        </a:effectLst>
      </a:spPr>
      <a:bodyPr vertOverflow="clip" wrap="square" lIns="18000" tIns="0" rIns="0" bIns="0" anchor="t" upright="1"/>
      <a:lstStyle>
        <a:defPPr algn="l" rtl="1">
          <a:defRPr sz="900" b="1" i="0" strike="noStrike">
            <a:solidFill>
              <a:srgbClr val="FFFFFF"/>
            </a:solidFill>
            <a:latin typeface="Arial Narrow" pitchFamily="34" charset="0"/>
            <a:cs typeface="Arial"/>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75.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78.xml"/><Relationship Id="rId5" Type="http://schemas.openxmlformats.org/officeDocument/2006/relationships/ctrlProp" Target="../ctrlProps/ctrlProp77.xml"/><Relationship Id="rId4" Type="http://schemas.openxmlformats.org/officeDocument/2006/relationships/ctrlProp" Target="../ctrlProps/ctrlProp7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81.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85.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91.xml"/><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trlProp" Target="../ctrlProps/ctrlProp94.xml"/><Relationship Id="rId5" Type="http://schemas.openxmlformats.org/officeDocument/2006/relationships/ctrlProp" Target="../ctrlProps/ctrlProp93.xml"/><Relationship Id="rId4" Type="http://schemas.openxmlformats.org/officeDocument/2006/relationships/ctrlProp" Target="../ctrlProps/ctrlProp9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2.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1" Type="http://schemas.openxmlformats.org/officeDocument/2006/relationships/hyperlink" Target="https://www.bfs.admin.ch/bfs/de/home/register/unternehmensregister/unternehmens-identifikationsnummer.html"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ctrlProp" Target="../ctrlProps/ctrlProp99.xml"/><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17.vml"/><Relationship Id="rId7" Type="http://schemas.openxmlformats.org/officeDocument/2006/relationships/ctrlProp" Target="../ctrlProps/ctrlProp103.xml"/><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24.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ctrlProp" Target="../ctrlProps/ctrlProp110.xml"/><Relationship Id="rId5" Type="http://schemas.openxmlformats.org/officeDocument/2006/relationships/ctrlProp" Target="../ctrlProps/ctrlProp109.xml"/><Relationship Id="rId4" Type="http://schemas.openxmlformats.org/officeDocument/2006/relationships/ctrlProp" Target="../ctrlProps/ctrlProp10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trlProp" Target="../ctrlProps/ctrlProp11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3" Type="http://schemas.openxmlformats.org/officeDocument/2006/relationships/vmlDrawing" Target="../drawings/vmlDrawing3.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4.xml"/><Relationship Id="rId16" Type="http://schemas.openxmlformats.org/officeDocument/2006/relationships/ctrlProp" Target="../ctrlProps/ctrlProp27.xml"/><Relationship Id="rId1" Type="http://schemas.openxmlformats.org/officeDocument/2006/relationships/printerSettings" Target="../printerSettings/printerSettings4.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4.vml"/><Relationship Id="rId7" Type="http://schemas.openxmlformats.org/officeDocument/2006/relationships/ctrlProp" Target="../ctrlProps/ctrlProp3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6.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33" Type="http://schemas.openxmlformats.org/officeDocument/2006/relationships/ctrlProp" Target="../ctrlProps/ctrlProp70.xml"/><Relationship Id="rId2" Type="http://schemas.openxmlformats.org/officeDocument/2006/relationships/drawing" Target="../drawings/drawing8.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8.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32" Type="http://schemas.openxmlformats.org/officeDocument/2006/relationships/ctrlProp" Target="../ctrlProps/ctrlProp69.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31" Type="http://schemas.openxmlformats.org/officeDocument/2006/relationships/ctrlProp" Target="../ctrlProps/ctrlProp68.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 Id="rId30" Type="http://schemas.openxmlformats.org/officeDocument/2006/relationships/ctrlProp" Target="../ctrlProps/ctrlProp6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Z203"/>
  <sheetViews>
    <sheetView showGridLines="0" tabSelected="1" zoomScale="80" zoomScaleNormal="80" workbookViewId="0">
      <selection activeCell="P26" sqref="P26"/>
    </sheetView>
  </sheetViews>
  <sheetFormatPr baseColWidth="10" defaultColWidth="11" defaultRowHeight="15" x14ac:dyDescent="0.25"/>
  <cols>
    <col min="1" max="1" width="1.42578125" style="482" customWidth="1"/>
    <col min="2" max="2" width="3.5703125" style="482" customWidth="1"/>
    <col min="3" max="3" width="27.42578125" style="482" customWidth="1"/>
    <col min="4" max="4" width="1.42578125" style="482" customWidth="1"/>
    <col min="5" max="5" width="27.42578125" style="482" customWidth="1"/>
    <col min="6" max="6" width="1.42578125" style="482" customWidth="1"/>
    <col min="7" max="7" width="28.85546875" style="482" customWidth="1"/>
    <col min="8" max="8" width="1.42578125" style="482" customWidth="1"/>
    <col min="9" max="9" width="29.5703125" style="482" customWidth="1"/>
    <col min="10" max="10" width="1.42578125" style="482" customWidth="1"/>
    <col min="11" max="11" width="27.42578125" style="482" customWidth="1"/>
    <col min="12" max="12" width="1.42578125" style="482" customWidth="1"/>
    <col min="13" max="13" width="27.42578125" style="482" customWidth="1"/>
    <col min="14" max="14" width="11" style="482" customWidth="1"/>
    <col min="15" max="15" width="3.42578125" style="482" customWidth="1"/>
    <col min="16" max="16384" width="11" style="482"/>
  </cols>
  <sheetData>
    <row r="1" spans="1:26" ht="12.75" customHeight="1" x14ac:dyDescent="0.25">
      <c r="A1" s="1" t="s">
        <v>329</v>
      </c>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5">
      <c r="A2" s="1"/>
      <c r="B2" s="1"/>
      <c r="C2" s="1"/>
      <c r="D2" s="1"/>
      <c r="E2" s="2"/>
      <c r="F2" s="1"/>
      <c r="G2" s="1"/>
      <c r="H2" s="1"/>
      <c r="I2" s="1"/>
      <c r="J2" s="1"/>
      <c r="K2" s="1"/>
      <c r="L2" s="1"/>
      <c r="M2" s="1"/>
      <c r="N2" s="1"/>
      <c r="O2" s="1"/>
      <c r="P2" s="1"/>
      <c r="Q2" s="1"/>
      <c r="R2" s="1"/>
      <c r="S2" s="1"/>
      <c r="T2" s="1"/>
      <c r="U2" s="1"/>
      <c r="V2" s="1"/>
      <c r="W2" s="1"/>
      <c r="X2" s="1"/>
      <c r="Y2" s="1"/>
      <c r="Z2" s="1"/>
    </row>
    <row r="3" spans="1:26" ht="12.75" customHeight="1" x14ac:dyDescent="0.25">
      <c r="A3" s="1"/>
      <c r="B3" s="1"/>
      <c r="C3" s="1"/>
      <c r="D3" s="1"/>
      <c r="E3" s="1"/>
      <c r="F3" s="1"/>
      <c r="G3" s="1"/>
      <c r="H3" s="1"/>
      <c r="I3" s="1"/>
      <c r="J3" s="1"/>
      <c r="K3" s="1"/>
      <c r="L3" s="1"/>
      <c r="M3" s="1"/>
      <c r="N3" s="1"/>
      <c r="O3" s="1"/>
      <c r="P3" s="1"/>
      <c r="Q3" s="1"/>
      <c r="R3" s="1"/>
      <c r="S3" s="1"/>
      <c r="T3" s="1"/>
      <c r="U3" s="1"/>
      <c r="V3" s="1"/>
      <c r="W3" s="1"/>
      <c r="X3" s="1"/>
      <c r="Y3" s="1"/>
      <c r="Z3" s="1"/>
    </row>
    <row r="4" spans="1:26" ht="12.7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2" customHeight="1" x14ac:dyDescent="0.25">
      <c r="A5" s="1"/>
      <c r="B5" s="10"/>
      <c r="C5" s="8"/>
      <c r="D5" s="8"/>
      <c r="E5" s="8"/>
      <c r="F5" s="8"/>
      <c r="G5" s="11"/>
      <c r="H5" s="8"/>
      <c r="I5" s="8"/>
      <c r="J5" s="8"/>
      <c r="K5" s="8"/>
      <c r="L5" s="8"/>
      <c r="M5" s="8"/>
      <c r="N5" s="7"/>
      <c r="O5" s="8"/>
      <c r="P5" s="7"/>
      <c r="Q5" s="1"/>
      <c r="R5" s="1"/>
      <c r="S5" s="1"/>
      <c r="T5" s="1"/>
      <c r="U5" s="1"/>
      <c r="V5" s="1"/>
      <c r="W5" s="1"/>
      <c r="X5" s="1"/>
      <c r="Y5" s="1"/>
      <c r="Z5" s="1"/>
    </row>
    <row r="6" spans="1:26" ht="26.25" x14ac:dyDescent="0.4">
      <c r="A6" s="277"/>
      <c r="B6" s="277"/>
      <c r="C6" s="746">
        <f>Kontaktdaten!E12</f>
        <v>0</v>
      </c>
      <c r="D6" s="277"/>
      <c r="E6" s="12"/>
      <c r="F6" s="277"/>
      <c r="G6" s="277"/>
      <c r="H6" s="277"/>
      <c r="I6" s="688"/>
      <c r="J6" s="277"/>
      <c r="K6" s="277"/>
      <c r="L6" s="277"/>
      <c r="M6" s="277"/>
      <c r="N6" s="1"/>
      <c r="O6" s="1"/>
      <c r="P6" s="1"/>
      <c r="Q6" s="1"/>
      <c r="R6" s="1"/>
      <c r="S6" s="1"/>
      <c r="T6" s="1"/>
      <c r="U6" s="1"/>
      <c r="V6" s="1"/>
      <c r="W6" s="1"/>
      <c r="X6" s="1"/>
      <c r="Y6" s="1"/>
      <c r="Z6" s="1"/>
    </row>
    <row r="7" spans="1:26" ht="4.5" customHeight="1" x14ac:dyDescent="0.25">
      <c r="A7" s="277"/>
      <c r="B7" s="277"/>
      <c r="C7" s="277"/>
      <c r="D7" s="277"/>
      <c r="E7" s="277"/>
      <c r="F7" s="277"/>
      <c r="G7" s="277"/>
      <c r="H7" s="277"/>
      <c r="I7" s="277"/>
      <c r="J7" s="277"/>
      <c r="K7" s="277"/>
      <c r="L7" s="277"/>
      <c r="M7" s="277"/>
      <c r="N7" s="1"/>
      <c r="O7" s="1"/>
      <c r="P7" s="1"/>
      <c r="Q7" s="1"/>
      <c r="R7" s="1"/>
      <c r="S7" s="1"/>
      <c r="T7" s="1"/>
      <c r="U7" s="1"/>
      <c r="V7" s="1"/>
      <c r="W7" s="1"/>
      <c r="X7" s="1"/>
      <c r="Y7" s="1"/>
      <c r="Z7" s="1"/>
    </row>
    <row r="8" spans="1:26" ht="18" customHeight="1" x14ac:dyDescent="0.3">
      <c r="A8" s="277"/>
      <c r="B8" s="277"/>
      <c r="C8" s="13" t="str">
        <f>"Kostenrechnung für Tarife " &amp;Kontaktdaten!D4 &amp;" für Netzbetreiber"</f>
        <v>Kostenrechnung für Tarife 2022 für Netzbetreiber</v>
      </c>
      <c r="D8" s="277"/>
      <c r="E8" s="277"/>
      <c r="F8" s="277"/>
      <c r="G8" s="277"/>
      <c r="H8" s="277"/>
      <c r="I8" s="277"/>
      <c r="J8" s="277"/>
      <c r="K8" s="277"/>
      <c r="L8" s="1"/>
      <c r="M8" s="14"/>
      <c r="N8" s="1"/>
      <c r="O8" s="1"/>
      <c r="P8" s="1"/>
      <c r="Q8" s="1"/>
      <c r="R8" s="1"/>
      <c r="S8" s="1"/>
      <c r="T8" s="1"/>
      <c r="U8" s="1"/>
      <c r="V8" s="1"/>
      <c r="W8" s="1"/>
      <c r="X8" s="1"/>
      <c r="Y8" s="1"/>
      <c r="Z8" s="1"/>
    </row>
    <row r="9" spans="1:26" ht="5.85" customHeight="1" x14ac:dyDescent="0.25">
      <c r="A9" s="277"/>
      <c r="B9" s="277"/>
      <c r="C9" s="277"/>
      <c r="D9" s="277"/>
      <c r="E9" s="277"/>
      <c r="F9" s="277"/>
      <c r="G9" s="277"/>
      <c r="H9" s="277"/>
      <c r="I9" s="277"/>
      <c r="J9" s="277"/>
      <c r="K9" s="277"/>
      <c r="L9" s="1"/>
      <c r="M9" s="1"/>
      <c r="N9" s="1"/>
      <c r="O9" s="1"/>
      <c r="P9" s="1"/>
      <c r="Q9" s="1"/>
      <c r="R9" s="1"/>
      <c r="S9" s="1"/>
      <c r="T9" s="1"/>
      <c r="U9" s="1"/>
      <c r="V9" s="1"/>
      <c r="W9" s="1"/>
      <c r="X9" s="1"/>
      <c r="Y9" s="1"/>
      <c r="Z9" s="1"/>
    </row>
    <row r="10" spans="1:26" x14ac:dyDescent="0.25">
      <c r="A10" s="277"/>
      <c r="B10" s="277"/>
      <c r="C10" s="277"/>
      <c r="D10" s="277"/>
      <c r="E10" s="277"/>
      <c r="F10" s="277"/>
      <c r="G10" s="277"/>
      <c r="H10" s="277"/>
      <c r="I10" s="277"/>
      <c r="J10" s="277"/>
      <c r="K10" s="277"/>
      <c r="L10" s="1"/>
      <c r="M10" s="1"/>
      <c r="N10" s="1"/>
      <c r="O10" s="1"/>
      <c r="P10" s="1"/>
      <c r="Q10" s="1"/>
      <c r="R10" s="1"/>
      <c r="S10" s="1"/>
      <c r="T10" s="1"/>
      <c r="U10" s="1"/>
      <c r="V10" s="1"/>
      <c r="W10" s="1"/>
      <c r="X10" s="1"/>
      <c r="Y10" s="1"/>
      <c r="Z10" s="1"/>
    </row>
    <row r="11" spans="1:26" ht="12" customHeight="1" x14ac:dyDescent="0.25">
      <c r="A11" s="277"/>
      <c r="B11" s="277"/>
      <c r="C11" s="277"/>
      <c r="D11" s="277"/>
      <c r="E11" s="277"/>
      <c r="F11" s="277"/>
      <c r="G11" s="277"/>
      <c r="H11" s="277"/>
      <c r="I11" s="277"/>
      <c r="J11" s="277"/>
      <c r="K11" s="277"/>
      <c r="L11" s="1"/>
      <c r="M11" s="1"/>
      <c r="N11" s="1"/>
      <c r="O11" s="1"/>
      <c r="P11" s="1"/>
      <c r="Q11" s="1"/>
      <c r="R11" s="1"/>
      <c r="S11" s="1"/>
      <c r="T11" s="1"/>
      <c r="U11" s="1"/>
      <c r="V11" s="1"/>
      <c r="W11" s="1"/>
      <c r="X11" s="1"/>
      <c r="Y11" s="1"/>
      <c r="Z11" s="1"/>
    </row>
    <row r="12" spans="1:26" ht="12.75" customHeight="1" x14ac:dyDescent="0.25">
      <c r="A12" s="277"/>
      <c r="B12" s="277"/>
      <c r="C12" s="277"/>
      <c r="D12" s="277"/>
      <c r="E12" s="277"/>
      <c r="F12" s="277"/>
      <c r="G12" s="277"/>
      <c r="H12" s="277"/>
      <c r="I12" s="277"/>
      <c r="J12" s="277"/>
      <c r="K12" s="277"/>
      <c r="L12" s="1"/>
      <c r="M12" s="1"/>
      <c r="N12" s="1"/>
      <c r="O12" s="1"/>
      <c r="P12" s="1"/>
      <c r="Q12" s="1"/>
      <c r="R12" s="1"/>
      <c r="S12" s="1"/>
      <c r="T12" s="1"/>
      <c r="U12" s="1"/>
      <c r="V12" s="1"/>
      <c r="W12" s="1"/>
      <c r="X12" s="1"/>
      <c r="Y12" s="1"/>
      <c r="Z12" s="1"/>
    </row>
    <row r="13" spans="1:26" ht="12" customHeight="1" x14ac:dyDescent="0.25">
      <c r="A13" s="277"/>
      <c r="B13" s="277"/>
      <c r="C13" s="277"/>
      <c r="D13" s="277"/>
      <c r="E13" s="277"/>
      <c r="F13" s="277"/>
      <c r="G13" s="277"/>
      <c r="H13" s="277"/>
      <c r="I13" s="277"/>
      <c r="J13" s="277"/>
      <c r="K13" s="277"/>
      <c r="L13" s="1"/>
      <c r="M13" s="1"/>
      <c r="N13" s="1"/>
      <c r="O13" s="1"/>
      <c r="P13" s="1"/>
      <c r="Q13" s="1"/>
      <c r="R13" s="1"/>
      <c r="S13" s="1"/>
      <c r="T13" s="1"/>
      <c r="U13" s="1"/>
      <c r="V13" s="1"/>
      <c r="W13" s="1"/>
      <c r="X13" s="1"/>
      <c r="Y13" s="1"/>
      <c r="Z13" s="1"/>
    </row>
    <row r="14" spans="1:26" ht="12.75" customHeight="1" x14ac:dyDescent="0.25">
      <c r="A14" s="277"/>
      <c r="B14" s="277"/>
      <c r="C14" s="277"/>
      <c r="D14" s="277"/>
      <c r="E14" s="277"/>
      <c r="F14" s="277"/>
      <c r="G14" s="277"/>
      <c r="H14" s="277"/>
      <c r="I14" s="277"/>
      <c r="J14" s="277"/>
      <c r="K14" s="277"/>
      <c r="L14" s="1"/>
      <c r="M14" s="1"/>
      <c r="N14" s="1"/>
      <c r="O14" s="1"/>
      <c r="P14" s="1"/>
      <c r="Q14" s="1"/>
      <c r="R14" s="1"/>
      <c r="S14" s="1"/>
      <c r="T14" s="1"/>
      <c r="U14" s="1"/>
      <c r="V14" s="1"/>
      <c r="W14" s="1"/>
      <c r="X14" s="1"/>
      <c r="Y14" s="1"/>
      <c r="Z14" s="1"/>
    </row>
    <row r="15" spans="1:26" ht="12" customHeight="1" x14ac:dyDescent="0.25">
      <c r="A15" s="277"/>
      <c r="B15" s="277"/>
      <c r="C15" s="277"/>
      <c r="D15" s="277"/>
      <c r="E15" s="277"/>
      <c r="F15" s="277"/>
      <c r="G15" s="277"/>
      <c r="H15" s="277"/>
      <c r="I15" s="277"/>
      <c r="J15" s="277"/>
      <c r="K15" s="277"/>
      <c r="L15" s="1"/>
      <c r="M15" s="1"/>
      <c r="N15" s="1"/>
      <c r="O15" s="1"/>
      <c r="P15" s="1"/>
      <c r="Q15" s="1"/>
      <c r="R15" s="1"/>
      <c r="S15" s="1"/>
      <c r="T15" s="1"/>
      <c r="U15" s="1"/>
      <c r="V15" s="1"/>
      <c r="W15" s="1"/>
      <c r="X15" s="1"/>
      <c r="Y15" s="1"/>
      <c r="Z15" s="1"/>
    </row>
    <row r="16" spans="1:26" ht="13.5" customHeight="1" x14ac:dyDescent="0.25">
      <c r="A16" s="277"/>
      <c r="B16" s="277"/>
      <c r="C16" s="277"/>
      <c r="D16" s="277"/>
      <c r="E16" s="277"/>
      <c r="F16" s="277"/>
      <c r="G16" s="277"/>
      <c r="H16" s="277"/>
      <c r="I16" s="278"/>
      <c r="J16" s="277"/>
      <c r="K16" s="277"/>
      <c r="L16" s="1"/>
      <c r="M16" s="1"/>
      <c r="N16" s="1"/>
      <c r="O16" s="1"/>
      <c r="P16" s="14"/>
      <c r="Q16" s="1"/>
      <c r="R16" s="1"/>
      <c r="S16" s="1"/>
      <c r="T16" s="1"/>
      <c r="U16" s="1"/>
      <c r="V16" s="1"/>
      <c r="W16" s="1"/>
      <c r="X16" s="1"/>
      <c r="Y16" s="1"/>
      <c r="Z16" s="1"/>
    </row>
    <row r="17" spans="1:26" ht="5.85" customHeight="1" x14ac:dyDescent="0.25">
      <c r="A17" s="277"/>
      <c r="B17" s="277"/>
      <c r="C17" s="277"/>
      <c r="D17" s="277"/>
      <c r="E17" s="277"/>
      <c r="F17" s="277"/>
      <c r="G17" s="277"/>
      <c r="H17" s="277"/>
      <c r="I17" s="277"/>
      <c r="J17" s="277"/>
      <c r="K17" s="277"/>
      <c r="L17" s="1"/>
      <c r="M17" s="1"/>
      <c r="N17" s="1"/>
      <c r="O17" s="1"/>
      <c r="P17" s="14"/>
      <c r="Q17" s="1"/>
      <c r="R17" s="1"/>
      <c r="S17" s="1"/>
      <c r="T17" s="1"/>
      <c r="U17" s="1"/>
      <c r="V17" s="1"/>
      <c r="W17" s="1"/>
      <c r="X17" s="1"/>
      <c r="Y17" s="1"/>
      <c r="Z17" s="1"/>
    </row>
    <row r="18" spans="1:26" ht="18" customHeight="1" thickBot="1" x14ac:dyDescent="0.3">
      <c r="A18" s="9"/>
      <c r="B18" s="9"/>
      <c r="C18" s="1030" t="s">
        <v>456</v>
      </c>
      <c r="D18" s="9"/>
      <c r="E18" s="1030" t="s">
        <v>1083</v>
      </c>
      <c r="F18" s="9"/>
      <c r="G18" s="1334" t="s">
        <v>1088</v>
      </c>
      <c r="H18" s="9"/>
      <c r="I18" s="1030" t="s">
        <v>1091</v>
      </c>
      <c r="J18" s="9"/>
      <c r="K18" s="1334" t="s">
        <v>998</v>
      </c>
      <c r="L18" s="9"/>
      <c r="M18" s="1345" t="s">
        <v>1096</v>
      </c>
      <c r="N18" s="1"/>
      <c r="O18" s="9"/>
      <c r="P18" s="1591"/>
      <c r="Q18" s="1"/>
      <c r="R18" s="1"/>
      <c r="S18" s="1"/>
      <c r="T18" s="1"/>
      <c r="U18" s="1"/>
      <c r="V18" s="1"/>
      <c r="W18" s="1"/>
      <c r="X18" s="1"/>
      <c r="Y18" s="1"/>
      <c r="Z18" s="1"/>
    </row>
    <row r="19" spans="1:26" ht="4.5" customHeight="1" x14ac:dyDescent="0.25">
      <c r="A19" s="9"/>
      <c r="B19" s="9"/>
      <c r="C19" s="9"/>
      <c r="D19" s="9"/>
      <c r="E19" s="9"/>
      <c r="F19" s="9"/>
      <c r="G19" s="9"/>
      <c r="H19" s="9"/>
      <c r="I19" s="9"/>
      <c r="J19" s="9"/>
      <c r="K19" s="9"/>
      <c r="L19" s="9"/>
      <c r="M19" s="9"/>
      <c r="N19" s="9"/>
      <c r="O19" s="9"/>
      <c r="P19" s="14"/>
      <c r="Q19" s="1"/>
      <c r="R19" s="1"/>
      <c r="S19" s="1"/>
      <c r="T19" s="1"/>
      <c r="U19" s="1"/>
      <c r="V19" s="1"/>
      <c r="W19" s="1"/>
      <c r="X19" s="1"/>
      <c r="Y19" s="1"/>
      <c r="Z19" s="1"/>
    </row>
    <row r="20" spans="1:26" ht="18" customHeight="1" thickBot="1" x14ac:dyDescent="0.3">
      <c r="A20" s="9"/>
      <c r="B20" s="9"/>
      <c r="C20" s="1030" t="s">
        <v>1082</v>
      </c>
      <c r="D20" s="9"/>
      <c r="E20" s="1030" t="s">
        <v>1084</v>
      </c>
      <c r="F20" s="9"/>
      <c r="G20" s="1030" t="s">
        <v>221</v>
      </c>
      <c r="H20" s="9"/>
      <c r="I20" s="1030" t="s">
        <v>1092</v>
      </c>
      <c r="J20" s="9"/>
      <c r="K20" s="1339" t="s">
        <v>1399</v>
      </c>
      <c r="L20" s="9"/>
      <c r="M20" s="1345" t="s">
        <v>1097</v>
      </c>
      <c r="N20" s="9"/>
      <c r="O20" s="9"/>
      <c r="P20" s="14"/>
      <c r="Q20" s="1"/>
      <c r="R20" s="1"/>
      <c r="S20" s="1"/>
      <c r="T20" s="1"/>
      <c r="U20" s="1"/>
      <c r="V20" s="1"/>
      <c r="W20" s="1"/>
      <c r="X20" s="1"/>
      <c r="Y20" s="1"/>
      <c r="Z20" s="1"/>
    </row>
    <row r="21" spans="1:26" ht="4.5" customHeight="1" x14ac:dyDescent="0.25">
      <c r="A21" s="9"/>
      <c r="B21" s="9"/>
      <c r="C21" s="9"/>
      <c r="D21" s="9"/>
      <c r="E21" s="9"/>
      <c r="F21" s="9"/>
      <c r="G21" s="278"/>
      <c r="H21" s="9"/>
      <c r="I21" s="9"/>
      <c r="J21" s="9"/>
      <c r="L21" s="9"/>
      <c r="N21" s="9"/>
      <c r="O21" s="9"/>
      <c r="P21" s="9"/>
      <c r="Q21" s="1"/>
      <c r="R21" s="1"/>
      <c r="S21" s="1"/>
      <c r="T21" s="1"/>
      <c r="U21" s="1"/>
      <c r="V21" s="1"/>
      <c r="W21" s="1"/>
      <c r="X21" s="1"/>
      <c r="Y21" s="1"/>
      <c r="Z21" s="1"/>
    </row>
    <row r="22" spans="1:26" ht="18" customHeight="1" thickBot="1" x14ac:dyDescent="0.3">
      <c r="A22" s="9"/>
      <c r="C22" s="1334" t="s">
        <v>59</v>
      </c>
      <c r="D22" s="9"/>
      <c r="E22" s="1030" t="s">
        <v>1085</v>
      </c>
      <c r="F22" s="9"/>
      <c r="G22" s="1334" t="s">
        <v>1089</v>
      </c>
      <c r="H22" s="9"/>
      <c r="I22" s="1030" t="s">
        <v>1398</v>
      </c>
      <c r="J22" s="277"/>
      <c r="K22" s="1030" t="s">
        <v>1094</v>
      </c>
      <c r="L22" s="9"/>
      <c r="N22" s="9"/>
      <c r="O22" s="9"/>
      <c r="P22" s="9"/>
      <c r="Q22" s="1"/>
      <c r="R22" s="1"/>
      <c r="S22" s="1"/>
      <c r="T22" s="1"/>
      <c r="U22" s="1"/>
      <c r="V22" s="1"/>
      <c r="W22" s="1"/>
      <c r="X22" s="1"/>
      <c r="Y22" s="1"/>
      <c r="Z22" s="1"/>
    </row>
    <row r="23" spans="1:26" ht="4.5" customHeight="1" x14ac:dyDescent="0.25">
      <c r="A23" s="9"/>
      <c r="B23" s="9"/>
      <c r="C23" s="9"/>
      <c r="D23" s="9"/>
      <c r="E23" s="9"/>
      <c r="F23" s="9"/>
      <c r="G23" s="9"/>
      <c r="H23" s="9"/>
      <c r="I23" s="9"/>
      <c r="J23" s="9"/>
      <c r="K23" s="9"/>
      <c r="L23" s="9"/>
      <c r="M23" s="9"/>
      <c r="N23" s="9"/>
      <c r="O23" s="9"/>
      <c r="P23" s="9"/>
      <c r="Q23" s="1"/>
      <c r="R23" s="1"/>
      <c r="S23" s="1"/>
      <c r="T23" s="1"/>
      <c r="U23" s="1"/>
      <c r="V23" s="1"/>
      <c r="W23" s="1"/>
      <c r="X23" s="1"/>
      <c r="Y23" s="1"/>
      <c r="Z23" s="1"/>
    </row>
    <row r="24" spans="1:26" ht="18" customHeight="1" thickBot="1" x14ac:dyDescent="0.3">
      <c r="A24" s="9"/>
      <c r="B24" s="9"/>
      <c r="C24" s="517"/>
      <c r="D24" s="9"/>
      <c r="E24" s="1030" t="s">
        <v>1086</v>
      </c>
      <c r="F24" s="9"/>
      <c r="G24" s="1334" t="s">
        <v>1090</v>
      </c>
      <c r="H24" s="9"/>
      <c r="I24" s="1030" t="s">
        <v>1384</v>
      </c>
      <c r="J24" s="9"/>
      <c r="K24" s="1030" t="s">
        <v>1093</v>
      </c>
      <c r="L24" s="9"/>
      <c r="M24" s="9"/>
      <c r="N24" s="9"/>
      <c r="O24" s="9"/>
      <c r="P24" s="9"/>
      <c r="Q24" s="1"/>
      <c r="R24" s="1"/>
      <c r="S24" s="1"/>
      <c r="T24" s="1"/>
      <c r="U24" s="1"/>
      <c r="V24" s="1"/>
      <c r="W24" s="1"/>
      <c r="X24" s="1"/>
      <c r="Y24" s="1"/>
      <c r="Z24" s="1"/>
    </row>
    <row r="25" spans="1:26" ht="4.5" customHeight="1" x14ac:dyDescent="0.25">
      <c r="A25" s="9"/>
      <c r="B25" s="9"/>
      <c r="C25" s="9"/>
      <c r="D25" s="9"/>
      <c r="E25" s="9"/>
      <c r="F25" s="9"/>
      <c r="G25" s="9"/>
      <c r="H25" s="9"/>
      <c r="I25" s="9"/>
      <c r="J25" s="9"/>
      <c r="K25" s="9"/>
      <c r="L25" s="9"/>
      <c r="M25" s="9"/>
      <c r="N25" s="9"/>
      <c r="O25" s="9"/>
      <c r="P25" s="9"/>
      <c r="Q25" s="1"/>
      <c r="R25" s="1"/>
      <c r="S25" s="1"/>
      <c r="T25" s="1"/>
      <c r="U25" s="1"/>
      <c r="V25" s="1"/>
      <c r="W25" s="1"/>
      <c r="X25" s="1"/>
      <c r="Y25" s="1"/>
      <c r="Z25" s="1"/>
    </row>
    <row r="26" spans="1:26" ht="18" customHeight="1" thickBot="1" x14ac:dyDescent="0.3">
      <c r="A26" s="9"/>
      <c r="B26" s="9"/>
      <c r="C26" s="9"/>
      <c r="D26" s="9"/>
      <c r="E26" s="1030" t="s">
        <v>1087</v>
      </c>
      <c r="F26" s="9"/>
      <c r="G26" s="1334" t="s">
        <v>1385</v>
      </c>
      <c r="H26" s="9"/>
      <c r="I26" s="9"/>
      <c r="J26" s="9"/>
      <c r="K26" s="1339" t="s">
        <v>1280</v>
      </c>
      <c r="L26" s="9"/>
      <c r="M26" s="9"/>
      <c r="N26" s="9"/>
      <c r="O26" s="9"/>
      <c r="P26" s="9"/>
      <c r="Q26" s="1"/>
      <c r="R26" s="1"/>
      <c r="S26" s="1"/>
      <c r="T26" s="1"/>
      <c r="U26" s="1"/>
      <c r="V26" s="1"/>
      <c r="W26" s="1"/>
      <c r="X26" s="1"/>
      <c r="Y26" s="1"/>
      <c r="Z26" s="1"/>
    </row>
    <row r="27" spans="1:26" ht="4.5" customHeight="1" x14ac:dyDescent="0.25">
      <c r="A27" s="9"/>
      <c r="B27" s="9"/>
      <c r="C27" s="9"/>
      <c r="D27" s="9"/>
      <c r="E27" s="9"/>
      <c r="F27" s="9"/>
      <c r="G27" s="9"/>
      <c r="H27" s="9"/>
      <c r="I27" s="9"/>
      <c r="J27" s="9"/>
      <c r="K27" s="9"/>
      <c r="L27" s="9"/>
      <c r="M27" s="9"/>
      <c r="N27" s="9"/>
      <c r="O27" s="9"/>
      <c r="P27" s="9"/>
      <c r="Q27" s="1"/>
      <c r="R27" s="1"/>
      <c r="S27" s="1"/>
      <c r="T27" s="1"/>
      <c r="U27" s="1"/>
      <c r="V27" s="1"/>
      <c r="W27" s="1"/>
      <c r="X27" s="1"/>
      <c r="Y27" s="1"/>
      <c r="Z27" s="1"/>
    </row>
    <row r="28" spans="1:26" ht="18" customHeight="1" thickBot="1" x14ac:dyDescent="0.3">
      <c r="A28" s="9"/>
      <c r="B28" s="9"/>
      <c r="C28" s="278"/>
      <c r="D28" s="9"/>
      <c r="E28" s="9"/>
      <c r="F28" s="9"/>
      <c r="G28" s="1030" t="s">
        <v>1386</v>
      </c>
      <c r="H28" s="9"/>
      <c r="I28" s="9"/>
      <c r="J28" s="9"/>
      <c r="K28" s="1334" t="s">
        <v>1380</v>
      </c>
      <c r="L28" s="9"/>
      <c r="M28" s="9"/>
      <c r="N28" s="1058"/>
      <c r="O28" s="9"/>
      <c r="P28" s="9"/>
      <c r="Q28" s="1"/>
      <c r="R28" s="1"/>
      <c r="S28" s="1"/>
      <c r="T28" s="1"/>
      <c r="U28" s="1"/>
      <c r="V28" s="1"/>
      <c r="W28" s="1"/>
      <c r="X28" s="1"/>
      <c r="Y28" s="1"/>
      <c r="Z28" s="1"/>
    </row>
    <row r="29" spans="1:26" ht="4.5" customHeight="1" x14ac:dyDescent="0.25">
      <c r="A29" s="9"/>
      <c r="B29" s="9"/>
      <c r="C29" s="9"/>
      <c r="D29" s="9"/>
      <c r="E29" s="9"/>
      <c r="F29" s="9"/>
      <c r="G29" s="9"/>
      <c r="H29" s="9"/>
      <c r="I29" s="9"/>
      <c r="J29" s="9"/>
      <c r="K29" s="9"/>
      <c r="L29" s="9"/>
      <c r="M29" s="9"/>
      <c r="N29" s="9"/>
      <c r="O29" s="9"/>
      <c r="P29" s="9"/>
      <c r="Q29" s="1"/>
      <c r="R29" s="1"/>
      <c r="S29" s="1"/>
      <c r="T29" s="1"/>
      <c r="U29" s="1"/>
      <c r="V29" s="1"/>
      <c r="W29" s="1"/>
      <c r="X29" s="1"/>
      <c r="Y29" s="1"/>
      <c r="Z29" s="1"/>
    </row>
    <row r="30" spans="1:26" ht="15.75" thickBot="1" x14ac:dyDescent="0.3">
      <c r="A30" s="277"/>
      <c r="B30" s="277"/>
      <c r="C30" s="691"/>
      <c r="D30" s="277"/>
      <c r="E30" s="277"/>
      <c r="F30" s="277"/>
      <c r="G30" s="1030" t="s">
        <v>1387</v>
      </c>
      <c r="H30" s="277"/>
      <c r="I30" s="136"/>
      <c r="J30" s="277"/>
      <c r="K30" s="277"/>
      <c r="L30" s="1"/>
      <c r="M30" s="1"/>
      <c r="N30" s="1"/>
      <c r="O30" s="1"/>
      <c r="P30" s="1"/>
      <c r="Q30" s="1"/>
      <c r="R30" s="1"/>
      <c r="S30" s="1"/>
      <c r="T30" s="1"/>
      <c r="U30" s="1"/>
      <c r="V30" s="1"/>
      <c r="W30" s="1"/>
      <c r="X30" s="1"/>
      <c r="Y30" s="1"/>
      <c r="Z30" s="1"/>
    </row>
    <row r="31" spans="1:26" ht="4.5" customHeight="1" x14ac:dyDescent="0.25">
      <c r="A31" s="277"/>
      <c r="B31" s="277"/>
      <c r="C31" s="277"/>
      <c r="D31" s="277"/>
      <c r="E31" s="277"/>
      <c r="F31" s="277"/>
      <c r="G31" s="277"/>
      <c r="H31" s="277"/>
      <c r="I31" s="277"/>
      <c r="J31" s="277"/>
      <c r="K31" s="277"/>
      <c r="L31" s="1"/>
      <c r="M31" s="1"/>
      <c r="N31" s="1"/>
      <c r="O31" s="1"/>
      <c r="P31" s="1"/>
      <c r="Q31" s="1"/>
      <c r="R31" s="1"/>
      <c r="S31" s="1"/>
      <c r="T31" s="1"/>
      <c r="U31" s="1"/>
      <c r="V31" s="1"/>
      <c r="W31" s="1"/>
      <c r="X31" s="1"/>
      <c r="Y31" s="1"/>
      <c r="Z31" s="1"/>
    </row>
    <row r="32" spans="1:26" ht="18" customHeight="1" x14ac:dyDescent="0.25">
      <c r="A32" s="1"/>
      <c r="B32" s="1"/>
      <c r="C32" s="3" t="s">
        <v>397</v>
      </c>
      <c r="D32" s="1"/>
      <c r="E32" s="1"/>
      <c r="F32" s="1"/>
      <c r="G32" s="1"/>
      <c r="H32" s="1"/>
      <c r="I32" s="1"/>
      <c r="J32" s="1"/>
      <c r="K32" s="1"/>
      <c r="L32" s="1"/>
      <c r="M32" s="1"/>
      <c r="N32" s="1"/>
      <c r="O32" s="1"/>
      <c r="P32" s="1"/>
      <c r="Q32" s="1"/>
      <c r="R32" s="1"/>
      <c r="S32" s="1"/>
      <c r="T32" s="1"/>
      <c r="U32" s="1"/>
      <c r="V32" s="1"/>
      <c r="W32" s="1"/>
      <c r="X32" s="1"/>
      <c r="Y32" s="1"/>
      <c r="Z32" s="1"/>
    </row>
    <row r="33" spans="1:26" ht="3.75" customHeight="1" x14ac:dyDescent="0.25">
      <c r="A33" s="1"/>
      <c r="B33" s="1"/>
      <c r="C33" s="33"/>
      <c r="D33" s="1"/>
      <c r="E33" s="1"/>
      <c r="F33" s="1"/>
      <c r="G33" s="1"/>
      <c r="H33" s="1"/>
      <c r="I33" s="1"/>
      <c r="J33" s="1"/>
      <c r="K33" s="1"/>
      <c r="L33" s="1"/>
      <c r="M33" s="1"/>
      <c r="N33" s="1"/>
      <c r="O33" s="1"/>
      <c r="P33" s="1"/>
      <c r="Q33" s="1"/>
      <c r="R33" s="1"/>
      <c r="S33" s="1"/>
      <c r="T33" s="1"/>
      <c r="U33" s="1"/>
      <c r="V33" s="1"/>
      <c r="W33" s="1"/>
      <c r="X33" s="1"/>
      <c r="Y33" s="1"/>
      <c r="Z33" s="1"/>
    </row>
    <row r="34" spans="1:26" ht="18" customHeight="1" x14ac:dyDescent="0.25">
      <c r="A34" s="1"/>
      <c r="B34" s="1"/>
      <c r="C34" s="462" t="s">
        <v>1418</v>
      </c>
      <c r="D34" s="14"/>
      <c r="E34" s="14"/>
      <c r="F34" s="14"/>
      <c r="G34" s="14"/>
      <c r="H34" s="14"/>
      <c r="I34" s="14"/>
      <c r="J34" s="14"/>
      <c r="K34" s="14"/>
      <c r="L34" s="14"/>
      <c r="M34" s="14"/>
      <c r="N34" s="1"/>
      <c r="O34" s="1"/>
      <c r="P34" s="1"/>
      <c r="Q34" s="1"/>
      <c r="R34" s="1"/>
      <c r="S34" s="1"/>
      <c r="T34" s="1"/>
      <c r="U34" s="1"/>
      <c r="V34" s="1"/>
      <c r="W34" s="1"/>
      <c r="X34" s="1"/>
      <c r="Y34" s="1"/>
      <c r="Z34" s="1"/>
    </row>
    <row r="35" spans="1:26" ht="3.75" customHeight="1" x14ac:dyDescent="0.25">
      <c r="A35" s="1"/>
      <c r="B35" s="1"/>
      <c r="C35" s="281"/>
      <c r="D35" s="14"/>
      <c r="E35" s="14"/>
      <c r="F35" s="14"/>
      <c r="G35" s="14"/>
      <c r="H35" s="14"/>
      <c r="I35" s="14"/>
      <c r="J35" s="14"/>
      <c r="K35" s="14"/>
      <c r="L35" s="14"/>
      <c r="M35" s="14"/>
      <c r="N35" s="1"/>
      <c r="O35" s="1"/>
      <c r="P35" s="1"/>
      <c r="Q35" s="1"/>
      <c r="R35" s="1"/>
      <c r="S35" s="1"/>
      <c r="T35" s="1"/>
      <c r="U35" s="1"/>
      <c r="V35" s="1"/>
      <c r="W35" s="1"/>
      <c r="X35" s="1"/>
      <c r="Y35" s="1"/>
      <c r="Z35" s="1"/>
    </row>
    <row r="36" spans="1:26" ht="18" customHeight="1" x14ac:dyDescent="0.25">
      <c r="A36" s="1"/>
      <c r="B36" s="1"/>
      <c r="C36" s="462" t="s">
        <v>1419</v>
      </c>
      <c r="D36" s="14"/>
      <c r="E36" s="14"/>
      <c r="F36" s="14"/>
      <c r="G36" s="14"/>
      <c r="H36" s="14"/>
      <c r="I36" s="14"/>
      <c r="J36" s="14"/>
      <c r="K36" s="45"/>
      <c r="L36" s="45"/>
      <c r="M36" s="1413"/>
      <c r="N36" s="1"/>
      <c r="O36" s="1"/>
      <c r="P36" s="1"/>
      <c r="Q36" s="1"/>
      <c r="R36" s="1"/>
      <c r="S36" s="1"/>
      <c r="T36" s="1"/>
      <c r="U36" s="1"/>
      <c r="V36" s="1"/>
      <c r="W36" s="1"/>
      <c r="X36" s="1"/>
      <c r="Y36" s="1"/>
      <c r="Z36" s="1"/>
    </row>
    <row r="37" spans="1:26" ht="3.75" customHeight="1" x14ac:dyDescent="0.25">
      <c r="A37" s="1"/>
      <c r="B37" s="1"/>
      <c r="C37" s="1412"/>
      <c r="D37" s="14"/>
      <c r="E37" s="14"/>
      <c r="F37" s="14"/>
      <c r="G37" s="14"/>
      <c r="H37" s="14"/>
      <c r="I37" s="14"/>
      <c r="J37" s="14"/>
      <c r="K37" s="14"/>
      <c r="L37" s="14"/>
      <c r="M37" s="14"/>
      <c r="N37" s="1"/>
      <c r="O37" s="1"/>
      <c r="P37" s="1"/>
      <c r="Q37" s="1"/>
      <c r="R37" s="1"/>
      <c r="S37" s="1"/>
      <c r="T37" s="1"/>
      <c r="U37" s="1"/>
      <c r="V37" s="1"/>
      <c r="W37" s="1"/>
      <c r="X37" s="1"/>
      <c r="Y37" s="1"/>
      <c r="Z37" s="1"/>
    </row>
    <row r="38" spans="1:26" ht="18" customHeight="1" x14ac:dyDescent="0.25">
      <c r="A38" s="1"/>
      <c r="B38" s="1"/>
      <c r="C38" s="462" t="s">
        <v>1420</v>
      </c>
      <c r="D38" s="14"/>
      <c r="E38" s="14"/>
      <c r="F38" s="14"/>
      <c r="G38" s="14"/>
      <c r="H38" s="14"/>
      <c r="I38" s="14"/>
      <c r="J38" s="14"/>
      <c r="K38" s="14"/>
      <c r="L38" s="14"/>
      <c r="M38" s="14"/>
      <c r="N38" s="1"/>
      <c r="O38" s="1"/>
      <c r="P38" s="1"/>
      <c r="Q38" s="1"/>
      <c r="R38" s="1"/>
      <c r="S38" s="1"/>
      <c r="T38" s="1"/>
      <c r="U38" s="1"/>
      <c r="V38" s="1"/>
      <c r="W38" s="1"/>
      <c r="X38" s="1"/>
      <c r="Y38" s="1"/>
      <c r="Z38" s="1"/>
    </row>
    <row r="39" spans="1:26" ht="3.75" customHeight="1" x14ac:dyDescent="0.25">
      <c r="A39" s="1"/>
      <c r="B39" s="1"/>
      <c r="C39" s="1412"/>
      <c r="D39" s="14"/>
      <c r="E39" s="14"/>
      <c r="F39" s="14"/>
      <c r="G39" s="14"/>
      <c r="H39" s="14"/>
      <c r="I39" s="14"/>
      <c r="J39" s="14"/>
      <c r="K39" s="14"/>
      <c r="L39" s="14"/>
      <c r="M39" s="14"/>
      <c r="N39" s="1"/>
      <c r="O39" s="1"/>
      <c r="P39" s="1"/>
      <c r="Q39" s="1"/>
      <c r="R39" s="1"/>
      <c r="S39" s="1"/>
      <c r="T39" s="1"/>
      <c r="U39" s="1"/>
      <c r="V39" s="1"/>
      <c r="W39" s="1"/>
      <c r="X39" s="1"/>
      <c r="Y39" s="1"/>
      <c r="Z39" s="1"/>
    </row>
    <row r="40" spans="1:26" ht="18" customHeight="1" x14ac:dyDescent="0.25">
      <c r="A40" s="1"/>
      <c r="B40" s="1"/>
      <c r="C40" s="462" t="s">
        <v>1421</v>
      </c>
      <c r="D40" s="14"/>
      <c r="E40" s="14"/>
      <c r="F40" s="14"/>
      <c r="G40" s="14"/>
      <c r="H40" s="14"/>
      <c r="I40" s="5"/>
      <c r="J40" s="14"/>
      <c r="K40" s="1262"/>
      <c r="L40" s="14"/>
      <c r="M40" s="14"/>
      <c r="N40" s="1"/>
      <c r="O40" s="1"/>
      <c r="P40" s="1"/>
      <c r="Q40" s="1"/>
      <c r="R40" s="1"/>
      <c r="S40" s="1"/>
      <c r="T40" s="1"/>
      <c r="U40" s="1"/>
      <c r="V40" s="1"/>
      <c r="W40" s="1"/>
      <c r="X40" s="1"/>
      <c r="Y40" s="1"/>
      <c r="Z40" s="1"/>
    </row>
    <row r="41" spans="1:26" ht="3.75" customHeight="1" x14ac:dyDescent="0.25">
      <c r="A41" s="1"/>
      <c r="B41" s="1"/>
      <c r="C41" s="1412"/>
      <c r="D41" s="14"/>
      <c r="E41" s="14"/>
      <c r="F41" s="14"/>
      <c r="G41" s="14"/>
      <c r="H41" s="14"/>
      <c r="I41" s="14"/>
      <c r="J41" s="14"/>
      <c r="K41" s="14"/>
      <c r="L41" s="14"/>
      <c r="M41" s="14"/>
      <c r="N41" s="1"/>
      <c r="O41" s="1"/>
      <c r="P41" s="1"/>
      <c r="Q41" s="1"/>
      <c r="R41" s="1"/>
      <c r="S41" s="1"/>
      <c r="T41" s="1"/>
      <c r="U41" s="1"/>
      <c r="V41" s="1"/>
      <c r="W41" s="1"/>
      <c r="X41" s="1"/>
      <c r="Y41" s="1"/>
      <c r="Z41" s="1"/>
    </row>
    <row r="42" spans="1:26" ht="28.5" customHeight="1" x14ac:dyDescent="0.25">
      <c r="A42" s="1"/>
      <c r="B42" s="1"/>
      <c r="C42" s="1693" t="s">
        <v>1422</v>
      </c>
      <c r="D42" s="1694"/>
      <c r="E42" s="1694"/>
      <c r="F42" s="1694"/>
      <c r="G42" s="1694"/>
      <c r="H42" s="1694"/>
      <c r="I42" s="1694"/>
      <c r="J42" s="1694"/>
      <c r="K42" s="1694"/>
      <c r="L42" s="1694"/>
      <c r="M42" s="1694"/>
      <c r="N42" s="1"/>
      <c r="O42" s="1"/>
      <c r="P42" s="1"/>
      <c r="Q42" s="1"/>
      <c r="R42" s="1"/>
      <c r="S42" s="1"/>
      <c r="T42" s="1"/>
      <c r="U42" s="1"/>
      <c r="V42" s="1"/>
      <c r="W42" s="1"/>
      <c r="X42" s="1"/>
      <c r="Y42" s="1"/>
      <c r="Z42" s="1"/>
    </row>
    <row r="43" spans="1:26" ht="3.75" customHeight="1" x14ac:dyDescent="0.25">
      <c r="A43" s="1"/>
      <c r="B43" s="1"/>
      <c r="C43" s="1412"/>
      <c r="D43" s="14"/>
      <c r="E43" s="14"/>
      <c r="F43" s="14"/>
      <c r="G43" s="14"/>
      <c r="H43" s="14"/>
      <c r="I43" s="14"/>
      <c r="J43" s="14"/>
      <c r="K43" s="14"/>
      <c r="L43" s="14"/>
      <c r="M43" s="14"/>
      <c r="N43" s="1"/>
      <c r="O43" s="1"/>
      <c r="P43" s="1"/>
      <c r="Q43" s="1"/>
      <c r="R43" s="1"/>
      <c r="S43" s="1"/>
      <c r="T43" s="1"/>
      <c r="U43" s="1"/>
      <c r="V43" s="1"/>
      <c r="W43" s="1"/>
      <c r="X43" s="1"/>
      <c r="Y43" s="1"/>
      <c r="Z43" s="1"/>
    </row>
    <row r="44" spans="1:26" ht="12.75" customHeight="1" x14ac:dyDescent="0.25">
      <c r="A44" s="1"/>
      <c r="B44" s="1"/>
      <c r="C44" s="462" t="s">
        <v>1423</v>
      </c>
      <c r="D44" s="14"/>
      <c r="E44" s="14"/>
      <c r="F44" s="14"/>
      <c r="G44" s="14"/>
      <c r="H44" s="14"/>
      <c r="I44" s="14"/>
      <c r="J44" s="14"/>
      <c r="K44" s="14"/>
      <c r="L44" s="14"/>
      <c r="M44" s="14"/>
      <c r="N44" s="1"/>
      <c r="O44" s="1"/>
      <c r="P44" s="1"/>
      <c r="Q44" s="1"/>
      <c r="R44" s="1"/>
      <c r="S44" s="1"/>
      <c r="T44" s="1"/>
      <c r="U44" s="1"/>
      <c r="V44" s="1"/>
      <c r="W44" s="1"/>
      <c r="X44" s="1"/>
      <c r="Y44" s="1"/>
      <c r="Z44" s="1"/>
    </row>
    <row r="45" spans="1:26" ht="3" customHeight="1" x14ac:dyDescent="0.25">
      <c r="A45" s="1"/>
      <c r="B45" s="1"/>
      <c r="C45" s="1412"/>
      <c r="D45" s="14"/>
      <c r="E45" s="14"/>
      <c r="F45" s="14"/>
      <c r="G45" s="14"/>
      <c r="H45" s="14"/>
      <c r="I45" s="14"/>
      <c r="J45" s="14"/>
      <c r="K45" s="14"/>
      <c r="L45" s="14"/>
      <c r="M45" s="14"/>
      <c r="N45" s="1"/>
      <c r="O45" s="1"/>
      <c r="P45" s="1"/>
      <c r="Q45" s="1"/>
      <c r="R45" s="1"/>
      <c r="S45" s="1"/>
      <c r="T45" s="1"/>
      <c r="U45" s="1"/>
      <c r="V45" s="1"/>
      <c r="W45" s="1"/>
      <c r="X45" s="1"/>
      <c r="Y45" s="1"/>
      <c r="Z45" s="1"/>
    </row>
    <row r="46" spans="1:26" ht="12.75" customHeight="1" x14ac:dyDescent="0.25">
      <c r="A46" s="1"/>
      <c r="B46" s="1"/>
      <c r="C46" s="462" t="s">
        <v>1424</v>
      </c>
      <c r="D46" s="14"/>
      <c r="E46" s="14"/>
      <c r="F46" s="14"/>
      <c r="G46" s="14"/>
      <c r="H46" s="14"/>
      <c r="I46" s="14"/>
      <c r="J46" s="14"/>
      <c r="K46" s="14"/>
      <c r="L46" s="14"/>
      <c r="M46" s="14"/>
      <c r="N46" s="1"/>
      <c r="O46" s="1"/>
      <c r="P46" s="1"/>
      <c r="Q46" s="1"/>
      <c r="R46" s="1"/>
      <c r="S46" s="1"/>
      <c r="T46" s="1"/>
      <c r="U46" s="1"/>
      <c r="V46" s="1"/>
      <c r="W46" s="1"/>
      <c r="X46" s="1"/>
      <c r="Y46" s="1"/>
      <c r="Z46" s="1"/>
    </row>
    <row r="47" spans="1:26" ht="3.75" customHeight="1" x14ac:dyDescent="0.25">
      <c r="A47" s="1"/>
      <c r="B47" s="1"/>
      <c r="C47" s="1412"/>
      <c r="D47" s="14"/>
      <c r="E47" s="14"/>
      <c r="F47" s="14"/>
      <c r="G47" s="14"/>
      <c r="H47" s="14"/>
      <c r="I47" s="14"/>
      <c r="J47" s="14"/>
      <c r="K47" s="14"/>
      <c r="L47" s="14"/>
      <c r="M47" s="14"/>
      <c r="N47" s="1"/>
      <c r="O47" s="1"/>
      <c r="P47" s="1"/>
      <c r="Q47" s="1"/>
      <c r="R47" s="1"/>
      <c r="S47" s="1"/>
      <c r="T47" s="1"/>
      <c r="U47" s="1"/>
      <c r="V47" s="1"/>
      <c r="W47" s="1"/>
      <c r="X47" s="1"/>
      <c r="Y47" s="1"/>
      <c r="Z47" s="1"/>
    </row>
    <row r="48" spans="1:26" s="1412" customFormat="1" ht="12.75" customHeight="1" x14ac:dyDescent="0.25">
      <c r="A48" s="14"/>
      <c r="B48" s="14"/>
      <c r="C48" s="462" t="s">
        <v>1478</v>
      </c>
      <c r="D48" s="14"/>
      <c r="E48" s="14"/>
      <c r="F48" s="14"/>
      <c r="G48" s="14"/>
      <c r="H48" s="14"/>
      <c r="I48" s="14"/>
      <c r="J48" s="14"/>
      <c r="K48" s="14"/>
      <c r="L48" s="14"/>
      <c r="M48" s="14"/>
      <c r="N48" s="14"/>
      <c r="O48" s="14"/>
      <c r="P48" s="14"/>
      <c r="Q48" s="14"/>
      <c r="R48" s="14"/>
      <c r="S48" s="14"/>
      <c r="T48" s="14"/>
      <c r="U48" s="14"/>
      <c r="V48" s="14"/>
      <c r="W48" s="14"/>
      <c r="X48" s="14"/>
      <c r="Y48" s="14"/>
      <c r="Z48" s="14"/>
    </row>
    <row r="49" spans="1:26" s="1412" customFormat="1" ht="3.75" customHeight="1" x14ac:dyDescent="0.25">
      <c r="A49" s="14"/>
      <c r="B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2.75" customHeight="1" x14ac:dyDescent="0.25">
      <c r="A50" s="1"/>
      <c r="B50" s="1"/>
      <c r="C50" s="462" t="s">
        <v>1425</v>
      </c>
      <c r="D50" s="462"/>
      <c r="E50" s="462"/>
      <c r="F50" s="462"/>
      <c r="G50" s="462"/>
      <c r="H50" s="462"/>
      <c r="I50" s="462"/>
      <c r="J50" s="462"/>
      <c r="K50" s="462"/>
      <c r="L50" s="462"/>
      <c r="M50" s="462"/>
      <c r="N50" s="1"/>
      <c r="O50" s="1"/>
      <c r="P50" s="1"/>
      <c r="Q50" s="1"/>
      <c r="R50" s="1"/>
      <c r="S50" s="1"/>
      <c r="T50" s="1"/>
      <c r="U50" s="1"/>
      <c r="V50" s="1"/>
      <c r="W50" s="1"/>
      <c r="X50" s="1"/>
      <c r="Y50" s="1"/>
      <c r="Z50" s="1"/>
    </row>
    <row r="51" spans="1:26" ht="18.75" hidden="1" customHeight="1" x14ac:dyDescent="0.25">
      <c r="A51" s="1"/>
      <c r="B51" s="16"/>
      <c r="C51" s="462" t="s">
        <v>866</v>
      </c>
      <c r="D51" s="14"/>
      <c r="E51" s="14"/>
      <c r="F51" s="14"/>
      <c r="G51" s="14"/>
      <c r="H51" s="14"/>
      <c r="I51" s="14"/>
      <c r="J51" s="14"/>
      <c r="K51" s="14"/>
      <c r="L51" s="14"/>
      <c r="M51" s="14"/>
      <c r="N51" s="1"/>
      <c r="O51" s="1"/>
      <c r="P51" s="1"/>
      <c r="Q51" s="1"/>
      <c r="R51" s="1"/>
      <c r="S51" s="1"/>
      <c r="T51" s="1"/>
      <c r="U51" s="1"/>
      <c r="V51" s="1"/>
      <c r="W51" s="1"/>
      <c r="X51" s="1"/>
      <c r="Y51" s="1"/>
      <c r="Z51" s="1"/>
    </row>
    <row r="52" spans="1:26" ht="26.25" customHeight="1" x14ac:dyDescent="0.25">
      <c r="A52" s="1"/>
      <c r="B52" s="16"/>
      <c r="C52" s="1693" t="s">
        <v>1426</v>
      </c>
      <c r="D52" s="1694"/>
      <c r="E52" s="1694"/>
      <c r="F52" s="1694"/>
      <c r="G52" s="1694"/>
      <c r="H52" s="1694"/>
      <c r="I52" s="1694"/>
      <c r="J52" s="1694"/>
      <c r="K52" s="1694"/>
      <c r="L52" s="1694"/>
      <c r="M52" s="1694"/>
      <c r="N52" s="1"/>
      <c r="O52" s="1"/>
      <c r="P52" s="1"/>
      <c r="Q52" s="1"/>
      <c r="R52" s="1"/>
      <c r="S52" s="1"/>
      <c r="T52" s="1"/>
      <c r="U52" s="1"/>
      <c r="V52" s="1"/>
      <c r="W52" s="1"/>
      <c r="X52" s="1"/>
      <c r="Y52" s="1"/>
      <c r="Z52" s="1"/>
    </row>
    <row r="53" spans="1:26" ht="31.5" customHeight="1" x14ac:dyDescent="0.25">
      <c r="A53" s="1"/>
      <c r="B53" s="1"/>
      <c r="C53" s="3" t="s">
        <v>1427</v>
      </c>
      <c r="D53" s="14"/>
      <c r="E53" s="14"/>
      <c r="F53" s="14"/>
      <c r="G53" s="14"/>
      <c r="H53" s="14"/>
      <c r="I53" s="14"/>
      <c r="J53" s="14"/>
      <c r="K53" s="14"/>
      <c r="L53" s="14"/>
      <c r="M53" s="14"/>
      <c r="N53" s="1"/>
      <c r="O53" s="1"/>
      <c r="P53" s="1"/>
      <c r="Q53" s="1"/>
      <c r="R53" s="1"/>
      <c r="S53" s="1"/>
      <c r="T53" s="1"/>
      <c r="U53" s="1"/>
      <c r="V53" s="1"/>
      <c r="W53" s="1"/>
      <c r="X53" s="1"/>
      <c r="Y53" s="1"/>
      <c r="Z53" s="1"/>
    </row>
    <row r="54" spans="1:26" ht="18" customHeight="1" x14ac:dyDescent="0.25">
      <c r="A54" s="1"/>
      <c r="B54" s="1"/>
      <c r="C54" s="462" t="s">
        <v>1428</v>
      </c>
      <c r="D54" s="14"/>
      <c r="E54" s="14"/>
      <c r="F54" s="14"/>
      <c r="G54" s="14"/>
      <c r="H54" s="14"/>
      <c r="I54" s="14"/>
      <c r="J54" s="14"/>
      <c r="K54" s="14"/>
      <c r="L54" s="14"/>
      <c r="M54" s="14"/>
      <c r="N54" s="1"/>
      <c r="O54" s="1"/>
      <c r="P54" s="1"/>
      <c r="Q54" s="1"/>
      <c r="R54" s="1"/>
      <c r="S54" s="1"/>
      <c r="T54" s="1"/>
      <c r="U54" s="1"/>
      <c r="V54" s="1"/>
      <c r="W54" s="1"/>
      <c r="X54" s="1"/>
      <c r="Y54" s="1"/>
      <c r="Z54" s="1"/>
    </row>
    <row r="55" spans="1:26" ht="18" customHeight="1" x14ac:dyDescent="0.25">
      <c r="A55" s="1"/>
      <c r="B55" s="1"/>
      <c r="C55" s="281"/>
      <c r="D55" s="14"/>
      <c r="E55" s="14"/>
      <c r="F55" s="14"/>
      <c r="G55" s="14"/>
      <c r="H55" s="14"/>
      <c r="I55" s="14"/>
      <c r="J55" s="14"/>
      <c r="K55" s="14"/>
      <c r="L55" s="14"/>
      <c r="M55" s="14"/>
      <c r="N55" s="1"/>
      <c r="O55" s="1"/>
      <c r="P55" s="1"/>
      <c r="Q55" s="1"/>
      <c r="R55" s="1"/>
      <c r="S55" s="1"/>
      <c r="T55" s="1"/>
      <c r="U55" s="1"/>
      <c r="V55" s="1"/>
      <c r="W55" s="1"/>
      <c r="X55" s="1"/>
      <c r="Y55" s="1"/>
      <c r="Z55" s="1"/>
    </row>
    <row r="56" spans="1:26" ht="18" customHeight="1" x14ac:dyDescent="0.25">
      <c r="A56" s="1"/>
      <c r="B56" s="1"/>
      <c r="C56" s="6"/>
      <c r="D56" s="14"/>
      <c r="E56" s="14"/>
      <c r="F56" s="1412"/>
      <c r="G56" s="1412"/>
      <c r="H56" s="14"/>
      <c r="I56" s="14"/>
      <c r="J56" s="14"/>
      <c r="K56" s="14"/>
      <c r="L56" s="14"/>
      <c r="M56" s="14"/>
      <c r="N56" s="1"/>
      <c r="O56" s="1"/>
      <c r="P56" s="1"/>
      <c r="Q56" s="1"/>
      <c r="R56" s="1"/>
      <c r="S56" s="1"/>
      <c r="T56" s="1"/>
      <c r="U56" s="1"/>
      <c r="V56" s="1"/>
      <c r="W56" s="1"/>
      <c r="X56" s="1"/>
      <c r="Y56" s="1"/>
      <c r="Z56" s="1"/>
    </row>
    <row r="57" spans="1:26" ht="12.75" customHeight="1" x14ac:dyDescent="0.25">
      <c r="A57" s="1"/>
      <c r="B57" s="1"/>
      <c r="C57" s="6"/>
      <c r="D57" s="14"/>
      <c r="E57" s="14"/>
      <c r="F57" s="14"/>
      <c r="G57" s="14"/>
      <c r="H57" s="14"/>
      <c r="I57" s="14"/>
      <c r="J57" s="14"/>
      <c r="K57" s="14"/>
      <c r="L57" s="14"/>
      <c r="M57" s="14"/>
      <c r="N57" s="1"/>
      <c r="O57" s="1"/>
      <c r="P57" s="1"/>
      <c r="Q57" s="1"/>
      <c r="R57" s="1"/>
      <c r="S57" s="1"/>
      <c r="T57" s="1"/>
      <c r="U57" s="1"/>
      <c r="V57" s="1"/>
      <c r="W57" s="1"/>
      <c r="X57" s="1"/>
      <c r="Y57" s="1"/>
      <c r="Z57" s="1"/>
    </row>
    <row r="58" spans="1:26" ht="18.75" customHeight="1" x14ac:dyDescent="0.25">
      <c r="A58" s="1"/>
      <c r="B58" s="1"/>
      <c r="C58" s="14"/>
      <c r="D58" s="14"/>
      <c r="E58" s="14"/>
      <c r="F58" s="14"/>
      <c r="G58" s="14"/>
      <c r="H58" s="14"/>
      <c r="I58" s="14"/>
      <c r="J58" s="14"/>
      <c r="K58" s="14"/>
      <c r="L58" s="14"/>
      <c r="M58" s="1255" t="s">
        <v>1493</v>
      </c>
      <c r="N58" s="1531">
        <v>0.86111111111111116</v>
      </c>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203" spans="3:11" x14ac:dyDescent="0.25">
      <c r="C203" s="482" t="s">
        <v>458</v>
      </c>
      <c r="E203" s="482">
        <v>339.75</v>
      </c>
      <c r="G203" s="482">
        <v>798.75</v>
      </c>
      <c r="I203" s="482">
        <v>16.5</v>
      </c>
      <c r="K203" s="482">
        <v>94.5</v>
      </c>
    </row>
  </sheetData>
  <sheetProtection formatCells="0" formatColumns="0" formatRows="0" selectLockedCells="1"/>
  <mergeCells count="2">
    <mergeCell ref="C42:M42"/>
    <mergeCell ref="C52:M52"/>
  </mergeCells>
  <phoneticPr fontId="0" type="noConversion"/>
  <conditionalFormatting sqref="C6 I6">
    <cfRule type="cellIs" dxfId="139" priority="1" stopIfTrue="1" operator="equal">
      <formula>0</formula>
    </cfRule>
  </conditionalFormatting>
  <hyperlinks>
    <hyperlink ref="E18" location="'Übersicht Anlagen'!A1" display="Übersicht Anlagen"/>
    <hyperlink ref="I20" location="'Erlöse Netznutzungsentgelte'!A1" display="Erlöse der NNE"/>
    <hyperlink ref="G22" location="Kostenrechnung!A1" display="Kostenrechnung"/>
    <hyperlink ref="G28" location="Kostenstellenrechnung!A1" display="Kostenstellenrechnung"/>
    <hyperlink ref="G30" location="Nettoumlaufvermögen!A1" display="Nettoumlaufvermögen"/>
    <hyperlink ref="G26" location="Kommentare!A1" display="Kommentare"/>
    <hyperlink ref="E22" location="'Anlagespiegel synthetisch'!A1" display="Anlagespiegel synthetisch"/>
    <hyperlink ref="E20" location="'Anlagespiegel historisch'!A1" display="Anlagespiegel historisch"/>
    <hyperlink ref="E26" location="Anschlussbeiträge!A1" display="Anschlussbeiträge"/>
    <hyperlink ref="G24" location="Aufwandsübersicht!A1" display="Aufwandsübersicht"/>
    <hyperlink ref="G18" location="'Allgemeine Angaben'!A1" display="Allgemeine Angaben"/>
    <hyperlink ref="E24" location="Anlagenwerte!A1" display="Anlagenwerte"/>
    <hyperlink ref="I18" location="'Eingabe Tarifstruktur'!A1" display="Eingabe Tarifstruktur"/>
    <hyperlink ref="M20" location="'Versand an ElCom'!A1" display="Versand an ElCom"/>
    <hyperlink ref="M18" location="Rückmeldungen!A1" display="Rückmeldungen"/>
    <hyperlink ref="G20" location="'Deckungsdifferenzen Netz'!A1" display="3.2 Deckungsdiff. Netz        "/>
    <hyperlink ref="K24" location="'Erlöse Energie'!A1" display="Erlöse Energie"/>
    <hyperlink ref="C20" location="Netzstruktur!A1" display="Netzstruktur"/>
    <hyperlink ref="K18" location="'Deckungsdifferenzen Energie'!A1" display="5.1 Deckungsdiff.-Energie"/>
    <hyperlink ref="K22" location="Gestehungskosten!A1" display="Gestehungskosten"/>
    <hyperlink ref="C18" location="Kontaktdaten!E20" display="1.1 Kontaktdaten                   "/>
    <hyperlink ref="C22" location="'Sunshine-Regulierung'!A1" display="1.3 Sunshine-Regulierung"/>
    <hyperlink ref="K26" location="Grosswasserkraft!A1" display="5.4 Grosswasserkraft               "/>
    <hyperlink ref="K28" location="'Art. 6 Abs. 5bis StromVG'!A1" display="5.5 Art. 6 Abs. 5bis StromVG"/>
    <hyperlink ref="I24" location="'IST-Erlöse Netznutzungsentgelte'!A1" display="4.2 IST-Erlöse der NNE                 "/>
    <hyperlink ref="I22" location="'Eingabe IST-Tarifstruktur'!A1" display="4.1 Eingabe IST-Tarifstruktur     "/>
    <hyperlink ref="K20" location="'IST-Erlöse Energie'!A1" display="5.31a IST-Erlöse Energie                 "/>
  </hyperlinks>
  <printOptions headings="1"/>
  <pageMargins left="0.78740157480314965" right="0.78740157480314965" top="0.98425196850393704" bottom="0.59055118110236227" header="0.31496062992125984" footer="0.31496062992125984"/>
  <pageSetup paperSize="9" scale="66" orientation="landscape" r:id="rId1"/>
  <headerFooter scaleWithDoc="0">
    <oddHeader>&amp;C&amp;A; &amp;D</oddHeader>
    <oddFooter>&amp;LKostenrechnung für Tarife 2022; ElCom-D-21623401/5&amp;RSeite &amp;P von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AQ221"/>
  <sheetViews>
    <sheetView showGridLines="0" zoomScale="85" zoomScaleNormal="85" workbookViewId="0">
      <pane ySplit="13" topLeftCell="A14" activePane="bottomLeft" state="frozen"/>
      <selection activeCell="C10" sqref="C10"/>
      <selection pane="bottomLeft" activeCell="G18" sqref="G18"/>
    </sheetView>
  </sheetViews>
  <sheetFormatPr baseColWidth="10" defaultColWidth="11" defaultRowHeight="15" x14ac:dyDescent="0.25"/>
  <cols>
    <col min="1" max="1" width="5.5703125" style="16" customWidth="1"/>
    <col min="2" max="2" width="6.42578125" style="16" customWidth="1"/>
    <col min="3" max="3" width="45.5703125" style="16" customWidth="1"/>
    <col min="4" max="5" width="14.5703125" style="16" customWidth="1"/>
    <col min="6" max="12" width="13.42578125" style="16" customWidth="1"/>
    <col min="13" max="15" width="14.5703125" style="16" customWidth="1"/>
    <col min="16" max="16" width="12.5703125" style="16" customWidth="1"/>
    <col min="17" max="17" width="33.5703125" style="16" customWidth="1"/>
    <col min="18" max="18" width="3.42578125" style="16" customWidth="1"/>
    <col min="19" max="19" width="7.42578125" style="16" customWidth="1"/>
    <col min="20" max="23" width="11.42578125" style="16" customWidth="1"/>
    <col min="24" max="16384" width="11" style="482"/>
  </cols>
  <sheetData>
    <row r="1" spans="1:23" s="16" customFormat="1" x14ac:dyDescent="0.25">
      <c r="A1" s="1"/>
      <c r="B1" s="1"/>
      <c r="C1" s="1"/>
      <c r="D1" s="1"/>
      <c r="E1" s="1"/>
      <c r="F1" s="1"/>
      <c r="G1" s="1"/>
      <c r="H1" s="1"/>
      <c r="I1" s="1"/>
      <c r="J1" s="1"/>
      <c r="K1" s="1"/>
      <c r="L1" s="1"/>
      <c r="M1" s="1"/>
      <c r="N1" s="1"/>
      <c r="O1" s="1"/>
      <c r="P1" s="1"/>
      <c r="Q1" s="1"/>
      <c r="R1" s="1"/>
      <c r="S1" s="1"/>
      <c r="T1" s="1"/>
      <c r="U1" s="1"/>
      <c r="V1" s="1"/>
      <c r="W1" s="1"/>
    </row>
    <row r="2" spans="1:23" s="16" customFormat="1" ht="15.75" x14ac:dyDescent="0.25">
      <c r="A2" s="1"/>
      <c r="B2" s="23" t="str">
        <f>Kontaktdaten!B2</f>
        <v>Kostenrechnung für Tarife 2022</v>
      </c>
      <c r="C2" s="1"/>
      <c r="D2" s="1"/>
      <c r="E2" s="1"/>
      <c r="F2" s="1"/>
      <c r="G2" s="1"/>
      <c r="H2" s="1"/>
      <c r="I2" s="1"/>
      <c r="J2" s="1"/>
      <c r="K2" s="1"/>
      <c r="L2" s="1"/>
      <c r="M2" s="1"/>
      <c r="N2" s="1"/>
      <c r="O2" s="1"/>
      <c r="P2" s="1"/>
      <c r="Q2" s="1"/>
      <c r="R2" s="1"/>
      <c r="S2" s="1"/>
      <c r="T2" s="1"/>
      <c r="U2" s="1"/>
      <c r="V2" s="1"/>
      <c r="W2" s="1"/>
    </row>
    <row r="3" spans="1:23" s="16" customFormat="1" ht="4.5" customHeight="1" x14ac:dyDescent="0.25">
      <c r="A3" s="1"/>
      <c r="B3" s="1"/>
      <c r="C3" s="1"/>
      <c r="D3" s="1"/>
      <c r="E3" s="1"/>
      <c r="F3" s="1"/>
      <c r="G3" s="1"/>
      <c r="H3" s="1"/>
      <c r="I3" s="1"/>
      <c r="J3" s="1"/>
      <c r="K3" s="1"/>
      <c r="L3" s="1"/>
      <c r="M3" s="1"/>
      <c r="N3" s="1"/>
      <c r="O3" s="1"/>
      <c r="P3" s="1"/>
      <c r="Q3" s="1"/>
      <c r="R3" s="1"/>
      <c r="S3" s="1"/>
      <c r="T3" s="1"/>
      <c r="U3" s="1"/>
      <c r="V3" s="1"/>
      <c r="W3" s="1"/>
    </row>
    <row r="4" spans="1:23" s="16" customFormat="1" ht="20.25" x14ac:dyDescent="0.3">
      <c r="A4" s="1"/>
      <c r="B4" s="13" t="s">
        <v>375</v>
      </c>
      <c r="C4" s="1"/>
      <c r="D4" s="1"/>
      <c r="E4" s="1"/>
      <c r="F4" s="1"/>
      <c r="G4" s="1"/>
      <c r="H4" s="1"/>
      <c r="I4" s="1"/>
      <c r="J4" s="1"/>
      <c r="K4" s="1"/>
      <c r="L4" s="1"/>
      <c r="M4" s="1"/>
      <c r="N4" s="1"/>
      <c r="O4" s="1"/>
      <c r="P4" s="1"/>
      <c r="Q4" s="1"/>
      <c r="R4" s="1"/>
      <c r="S4" s="1"/>
      <c r="T4" s="1"/>
      <c r="U4" s="1"/>
      <c r="V4" s="1"/>
      <c r="W4" s="1"/>
    </row>
    <row r="5" spans="1:23" s="16" customFormat="1" x14ac:dyDescent="0.25">
      <c r="A5" s="1"/>
      <c r="B5" s="533" t="s">
        <v>227</v>
      </c>
      <c r="C5" s="1"/>
      <c r="D5" s="1"/>
      <c r="E5" s="1"/>
      <c r="F5" s="1"/>
      <c r="G5" s="1"/>
      <c r="H5" s="1"/>
      <c r="I5" s="1"/>
      <c r="J5" s="1"/>
      <c r="K5" s="1"/>
      <c r="L5" s="1"/>
      <c r="M5" s="1"/>
      <c r="N5" s="1"/>
      <c r="O5" s="1"/>
      <c r="P5" s="1"/>
      <c r="Q5" s="1"/>
      <c r="R5" s="1"/>
      <c r="S5" s="1"/>
      <c r="T5" s="1"/>
      <c r="U5" s="1"/>
      <c r="V5" s="1"/>
      <c r="W5" s="1"/>
    </row>
    <row r="6" spans="1:23" s="16" customFormat="1" ht="19.5" customHeight="1" x14ac:dyDescent="0.3">
      <c r="A6" s="1"/>
      <c r="B6" s="553">
        <f>Kontaktdaten!E12</f>
        <v>0</v>
      </c>
      <c r="C6" s="13"/>
      <c r="D6" s="1"/>
      <c r="E6" s="1"/>
      <c r="F6" s="1"/>
      <c r="G6" s="1"/>
      <c r="H6" s="1"/>
      <c r="I6" s="1"/>
      <c r="J6" s="1"/>
      <c r="K6" s="1"/>
      <c r="L6" s="1"/>
      <c r="M6" s="1"/>
      <c r="N6" s="1"/>
      <c r="O6" s="1"/>
      <c r="P6" s="1"/>
      <c r="Q6" s="1"/>
      <c r="R6" s="1"/>
      <c r="S6" s="1"/>
      <c r="T6" s="1"/>
      <c r="U6" s="1"/>
      <c r="V6" s="1"/>
      <c r="W6" s="1"/>
    </row>
    <row r="7" spans="1:23" s="16" customFormat="1" ht="20.25" hidden="1" customHeight="1" x14ac:dyDescent="0.3">
      <c r="A7" s="1"/>
      <c r="B7" s="135"/>
      <c r="C7" s="1"/>
      <c r="D7" s="56"/>
      <c r="E7" s="1"/>
      <c r="F7" s="1"/>
      <c r="G7" s="1"/>
      <c r="H7" s="1"/>
      <c r="I7" s="1"/>
      <c r="J7" s="1"/>
      <c r="K7" s="1"/>
      <c r="L7" s="1"/>
      <c r="M7" s="1"/>
      <c r="N7" s="1"/>
      <c r="O7" s="1"/>
      <c r="P7" s="1"/>
      <c r="Q7" s="1"/>
      <c r="R7" s="1"/>
      <c r="S7" s="1"/>
      <c r="T7" s="1"/>
      <c r="U7" s="1"/>
      <c r="V7" s="1"/>
      <c r="W7" s="1"/>
    </row>
    <row r="8" spans="1:23" s="16" customFormat="1" ht="15" hidden="1" customHeight="1" x14ac:dyDescent="0.25">
      <c r="A8" s="1"/>
      <c r="B8" s="1"/>
      <c r="C8" s="1"/>
      <c r="D8" s="1"/>
      <c r="E8" s="1"/>
      <c r="F8" s="1"/>
      <c r="G8" s="1"/>
      <c r="H8" s="1"/>
      <c r="I8" s="1"/>
      <c r="J8" s="1"/>
      <c r="K8" s="1"/>
      <c r="L8" s="1"/>
      <c r="M8" s="1"/>
      <c r="N8" s="1"/>
      <c r="O8" s="1"/>
      <c r="P8" s="1"/>
      <c r="Q8" s="1"/>
      <c r="R8" s="1"/>
      <c r="S8" s="1"/>
      <c r="T8" s="1"/>
      <c r="U8" s="1"/>
      <c r="V8" s="1"/>
      <c r="W8" s="1"/>
    </row>
    <row r="9" spans="1:23" s="16" customFormat="1" ht="20.25" hidden="1" customHeight="1" x14ac:dyDescent="0.3">
      <c r="A9" s="1"/>
      <c r="B9" s="13"/>
      <c r="C9" s="1"/>
      <c r="D9" s="1"/>
      <c r="E9" s="1"/>
      <c r="F9" s="1"/>
      <c r="G9" s="1"/>
      <c r="H9" s="1"/>
      <c r="I9" s="59"/>
      <c r="J9" s="1"/>
      <c r="K9" s="1"/>
      <c r="L9" s="1"/>
      <c r="M9" s="1"/>
      <c r="N9" s="1"/>
      <c r="O9" s="1"/>
      <c r="P9" s="1"/>
      <c r="Q9" s="1"/>
      <c r="R9" s="1"/>
      <c r="S9" s="1"/>
      <c r="T9" s="1"/>
      <c r="U9" s="1"/>
      <c r="V9" s="1"/>
      <c r="W9" s="1"/>
    </row>
    <row r="10" spans="1:23" s="16" customFormat="1" ht="15" hidden="1" customHeight="1" x14ac:dyDescent="0.25">
      <c r="A10" s="1"/>
      <c r="B10" s="1"/>
      <c r="C10" s="1"/>
      <c r="D10" s="1"/>
      <c r="E10" s="1"/>
      <c r="F10" s="1"/>
      <c r="G10" s="1"/>
      <c r="H10" s="1"/>
      <c r="I10" s="1"/>
      <c r="J10" s="1"/>
      <c r="K10" s="1"/>
      <c r="L10" s="1"/>
      <c r="M10" s="1"/>
      <c r="N10" s="1"/>
      <c r="O10" s="1"/>
      <c r="P10" s="1"/>
      <c r="Q10" s="1"/>
      <c r="R10" s="1"/>
      <c r="S10" s="1"/>
      <c r="T10" s="1"/>
      <c r="U10" s="1"/>
      <c r="V10" s="1"/>
      <c r="W10" s="1"/>
    </row>
    <row r="11" spans="1:23" s="16" customFormat="1" ht="15" hidden="1" customHeight="1" x14ac:dyDescent="0.25">
      <c r="A11" s="1"/>
      <c r="B11" s="1"/>
      <c r="C11" s="1"/>
      <c r="D11" s="1"/>
      <c r="E11" s="1"/>
      <c r="F11" s="1"/>
      <c r="G11" s="1"/>
      <c r="H11" s="1"/>
      <c r="I11" s="1"/>
      <c r="J11" s="1"/>
      <c r="K11" s="1"/>
      <c r="L11" s="1"/>
      <c r="M11" s="1"/>
      <c r="N11" s="1"/>
      <c r="O11" s="1"/>
      <c r="P11" s="1"/>
      <c r="Q11" s="1"/>
      <c r="R11" s="1"/>
      <c r="S11" s="1"/>
      <c r="T11" s="1"/>
      <c r="U11" s="1"/>
      <c r="V11" s="1"/>
      <c r="W11" s="1"/>
    </row>
    <row r="12" spans="1:23" s="16" customFormat="1" ht="15" hidden="1" customHeight="1" x14ac:dyDescent="0.25">
      <c r="A12" s="1"/>
      <c r="B12" s="1"/>
      <c r="C12" s="1"/>
      <c r="D12" s="1"/>
      <c r="E12" s="1"/>
      <c r="F12" s="1"/>
      <c r="G12" s="1"/>
      <c r="H12" s="1"/>
      <c r="I12" s="1"/>
      <c r="J12" s="1"/>
      <c r="K12" s="1"/>
      <c r="L12" s="1"/>
      <c r="M12" s="1"/>
      <c r="N12" s="1"/>
      <c r="O12" s="1"/>
      <c r="P12" s="1"/>
      <c r="Q12" s="1"/>
      <c r="R12" s="1"/>
      <c r="S12" s="1"/>
      <c r="T12" s="1"/>
      <c r="U12" s="1"/>
      <c r="V12" s="1"/>
      <c r="W12" s="1"/>
    </row>
    <row r="13" spans="1:23" s="16" customFormat="1" ht="1.35" customHeight="1" x14ac:dyDescent="0.25">
      <c r="A13" s="1"/>
      <c r="B13" s="1"/>
      <c r="C13" s="1"/>
      <c r="D13" s="1"/>
      <c r="E13" s="1"/>
      <c r="F13" s="1"/>
      <c r="G13" s="1"/>
      <c r="H13" s="1"/>
      <c r="I13" s="1"/>
      <c r="J13" s="1"/>
      <c r="K13" s="1"/>
      <c r="L13" s="1"/>
      <c r="M13" s="1"/>
      <c r="N13" s="1"/>
      <c r="O13" s="1"/>
      <c r="P13" s="1"/>
      <c r="Q13" s="1"/>
      <c r="R13" s="1"/>
      <c r="S13" s="1"/>
      <c r="T13" s="1"/>
      <c r="U13" s="1"/>
      <c r="V13" s="1"/>
      <c r="W13" s="1"/>
    </row>
    <row r="14" spans="1:23" s="16" customFormat="1" ht="6" customHeight="1" x14ac:dyDescent="0.25">
      <c r="A14" s="1"/>
      <c r="B14" s="1"/>
      <c r="C14" s="1"/>
      <c r="D14" s="1"/>
      <c r="E14" s="1"/>
      <c r="F14" s="1"/>
      <c r="G14" s="1"/>
      <c r="H14" s="1"/>
      <c r="I14" s="1"/>
      <c r="J14" s="1"/>
      <c r="K14" s="1"/>
      <c r="L14" s="1"/>
      <c r="M14" s="1"/>
      <c r="N14" s="1"/>
      <c r="O14" s="1"/>
      <c r="P14" s="1"/>
      <c r="Q14" s="1"/>
      <c r="R14" s="1"/>
      <c r="S14" s="1"/>
      <c r="T14" s="1"/>
      <c r="U14" s="1"/>
      <c r="V14" s="1"/>
      <c r="W14" s="1"/>
    </row>
    <row r="15" spans="1:23" s="16" customFormat="1" x14ac:dyDescent="0.25">
      <c r="A15" s="1"/>
      <c r="B15" s="3" t="s">
        <v>1353</v>
      </c>
      <c r="C15" s="1"/>
      <c r="D15" s="1"/>
      <c r="E15" s="1"/>
      <c r="F15" s="1"/>
      <c r="G15" s="1"/>
      <c r="H15" s="1"/>
      <c r="I15" s="1"/>
      <c r="J15" s="1"/>
      <c r="K15" s="1"/>
      <c r="L15" s="1"/>
      <c r="M15" s="1"/>
      <c r="N15" s="1"/>
      <c r="O15" s="1"/>
      <c r="P15" s="1"/>
      <c r="Q15" s="1"/>
      <c r="R15" s="1"/>
      <c r="S15" s="1"/>
      <c r="T15" s="1"/>
      <c r="U15" s="1"/>
      <c r="V15" s="1"/>
      <c r="W15" s="1"/>
    </row>
    <row r="16" spans="1:23" s="16" customFormat="1" x14ac:dyDescent="0.25">
      <c r="A16" s="1"/>
      <c r="B16" s="1"/>
      <c r="C16" s="1"/>
      <c r="D16" s="1"/>
      <c r="E16" s="1"/>
      <c r="F16" s="1"/>
      <c r="G16" s="1"/>
      <c r="H16" s="1"/>
      <c r="I16" s="1"/>
      <c r="J16" s="1"/>
      <c r="K16" s="1"/>
      <c r="L16" s="1"/>
      <c r="M16" s="12"/>
      <c r="N16" s="12"/>
      <c r="O16" s="1"/>
      <c r="P16" s="1"/>
      <c r="Q16" s="1"/>
      <c r="R16" s="1"/>
      <c r="S16" s="1"/>
      <c r="T16" s="1"/>
      <c r="U16" s="1"/>
      <c r="V16" s="1"/>
      <c r="W16" s="1"/>
    </row>
    <row r="17" spans="1:23" s="16" customFormat="1" ht="29.25" thickBot="1" x14ac:dyDescent="0.3">
      <c r="A17" s="1"/>
      <c r="B17" s="23" t="s">
        <v>34</v>
      </c>
      <c r="C17" s="23"/>
      <c r="D17" s="56"/>
      <c r="E17" s="56" t="s">
        <v>1009</v>
      </c>
      <c r="F17" s="56" t="s">
        <v>1010</v>
      </c>
      <c r="G17" s="56" t="s">
        <v>917</v>
      </c>
      <c r="H17" s="56" t="s">
        <v>918</v>
      </c>
      <c r="I17" s="56" t="s">
        <v>919</v>
      </c>
      <c r="J17" s="56" t="s">
        <v>920</v>
      </c>
      <c r="K17" s="56" t="s">
        <v>921</v>
      </c>
      <c r="L17" s="56" t="s">
        <v>922</v>
      </c>
      <c r="M17" s="139" t="s">
        <v>882</v>
      </c>
      <c r="N17" s="139"/>
      <c r="O17" s="1"/>
      <c r="P17" s="1"/>
      <c r="Q17" s="1"/>
      <c r="R17" s="1"/>
      <c r="S17" s="1"/>
      <c r="T17" s="1"/>
      <c r="U17" s="1"/>
      <c r="V17" s="1"/>
      <c r="W17" s="1"/>
    </row>
    <row r="18" spans="1:23" s="16" customFormat="1" x14ac:dyDescent="0.25">
      <c r="A18" s="1"/>
      <c r="B18" s="739">
        <v>200.4</v>
      </c>
      <c r="C18" s="1809" t="s">
        <v>1011</v>
      </c>
      <c r="D18" s="1810"/>
      <c r="E18" s="120">
        <f>SUM(F18:L18)</f>
        <v>0</v>
      </c>
      <c r="F18" s="121">
        <v>0</v>
      </c>
      <c r="G18" s="122"/>
      <c r="H18" s="122"/>
      <c r="I18" s="122"/>
      <c r="J18" s="122"/>
      <c r="K18" s="122"/>
      <c r="L18" s="122"/>
      <c r="M18" s="1815"/>
      <c r="N18" s="1816"/>
      <c r="O18" s="1816"/>
      <c r="P18" s="1816"/>
      <c r="Q18" s="1817"/>
      <c r="R18" s="1"/>
      <c r="S18" s="1"/>
      <c r="T18" s="1"/>
      <c r="U18" s="1"/>
      <c r="V18" s="1"/>
      <c r="W18" s="1"/>
    </row>
    <row r="19" spans="1:23" s="16" customFormat="1" x14ac:dyDescent="0.25">
      <c r="A19" s="1"/>
      <c r="B19" s="123"/>
      <c r="C19" s="1811" t="s">
        <v>1012</v>
      </c>
      <c r="D19" s="1812"/>
      <c r="E19" s="124" t="e">
        <f>E20*100/E18</f>
        <v>#DIV/0!</v>
      </c>
      <c r="F19" s="125">
        <v>0</v>
      </c>
      <c r="G19" s="126"/>
      <c r="H19" s="126"/>
      <c r="I19" s="126"/>
      <c r="J19" s="126"/>
      <c r="K19" s="126"/>
      <c r="L19" s="127"/>
      <c r="M19" s="1818"/>
      <c r="N19" s="1819"/>
      <c r="O19" s="1819"/>
      <c r="P19" s="1819"/>
      <c r="Q19" s="1820"/>
      <c r="R19" s="1"/>
      <c r="S19" s="1"/>
      <c r="T19" s="1"/>
      <c r="U19" s="1"/>
      <c r="V19" s="1"/>
      <c r="W19" s="1"/>
    </row>
    <row r="20" spans="1:23" s="16" customFormat="1" x14ac:dyDescent="0.25">
      <c r="B20" s="423"/>
      <c r="C20" s="1811" t="s">
        <v>1013</v>
      </c>
      <c r="D20" s="1812"/>
      <c r="E20" s="425">
        <f>SUM(F20:L20)</f>
        <v>0</v>
      </c>
      <c r="F20" s="425">
        <f>(F19)*F18/100</f>
        <v>0</v>
      </c>
      <c r="G20" s="425">
        <f t="shared" ref="G20:L20" si="0">(G19)*G18/100</f>
        <v>0</v>
      </c>
      <c r="H20" s="425">
        <f t="shared" si="0"/>
        <v>0</v>
      </c>
      <c r="I20" s="425">
        <f t="shared" si="0"/>
        <v>0</v>
      </c>
      <c r="J20" s="425">
        <f t="shared" si="0"/>
        <v>0</v>
      </c>
      <c r="K20" s="425">
        <f t="shared" si="0"/>
        <v>0</v>
      </c>
      <c r="L20" s="313">
        <f t="shared" si="0"/>
        <v>0</v>
      </c>
      <c r="M20" s="1818"/>
      <c r="N20" s="1819"/>
      <c r="O20" s="1819"/>
      <c r="P20" s="1819"/>
      <c r="Q20" s="1820"/>
      <c r="R20" s="1"/>
      <c r="S20" s="1"/>
      <c r="T20" s="1"/>
      <c r="U20" s="1"/>
      <c r="V20" s="1"/>
      <c r="W20" s="1"/>
    </row>
    <row r="21" spans="1:23" s="16" customFormat="1" ht="16.5" thickBot="1" x14ac:dyDescent="0.35">
      <c r="B21" s="424"/>
      <c r="C21" s="1813" t="s">
        <v>372</v>
      </c>
      <c r="D21" s="1814"/>
      <c r="E21" s="452"/>
      <c r="F21" s="504"/>
      <c r="G21" s="496"/>
      <c r="H21" s="496"/>
      <c r="I21" s="496"/>
      <c r="J21" s="496"/>
      <c r="K21" s="496"/>
      <c r="L21" s="496"/>
      <c r="M21" s="1821" t="str">
        <f>IFERROR(VLOOKUP(T21,$I$150:$L$156,4,FALSE),"")</f>
        <v/>
      </c>
      <c r="N21" s="1822"/>
      <c r="O21" s="1822"/>
      <c r="P21" s="1822"/>
      <c r="Q21" s="1823"/>
      <c r="R21" s="1"/>
      <c r="S21" s="1"/>
      <c r="T21" s="1604" t="s">
        <v>1467</v>
      </c>
      <c r="U21" s="1"/>
      <c r="V21" s="1"/>
      <c r="W21" s="1"/>
    </row>
    <row r="22" spans="1:23" s="16" customFormat="1" ht="33.75" customHeight="1" x14ac:dyDescent="0.25">
      <c r="A22" s="1"/>
      <c r="B22" s="1824" t="s">
        <v>1014</v>
      </c>
      <c r="C22" s="1825"/>
      <c r="D22" s="69"/>
      <c r="E22" s="45"/>
      <c r="F22" s="25"/>
      <c r="G22" s="25"/>
      <c r="H22" s="12"/>
      <c r="I22" s="12"/>
      <c r="J22" s="12"/>
      <c r="K22" s="12"/>
      <c r="L22" s="12"/>
      <c r="M22" s="1826" t="str">
        <f>IF(OR(G21&gt;0.01,H21&gt;0.02,I21&gt;0.03,J21&gt;0.02,K21&gt;0.03,L21&gt;0.04),"Ihre Angaben zu den Wirkverlusten in Prozent erscheinen unüblich hoch. Bitte überprüfen Sie diesen Wert, nehmen Sie wenn nötig eine entsprechende Korrektur vor oder begründen Sie.","")</f>
        <v/>
      </c>
      <c r="N22" s="1827"/>
      <c r="O22" s="1827"/>
      <c r="P22" s="1827"/>
      <c r="Q22" s="1827"/>
      <c r="R22" s="1"/>
      <c r="S22" s="14"/>
      <c r="T22" s="1"/>
      <c r="U22" s="1"/>
      <c r="V22" s="1"/>
      <c r="W22" s="1"/>
    </row>
    <row r="23" spans="1:23" s="16" customFormat="1" ht="21" customHeight="1" x14ac:dyDescent="0.25">
      <c r="A23" s="1"/>
      <c r="B23" s="1778"/>
      <c r="C23" s="1835"/>
      <c r="D23" s="1835"/>
      <c r="E23" s="1779"/>
      <c r="F23" s="1"/>
      <c r="G23" s="1"/>
      <c r="H23" s="1"/>
      <c r="I23" s="1"/>
      <c r="J23" s="1"/>
      <c r="K23" s="1"/>
      <c r="L23" s="1"/>
      <c r="M23" s="1828"/>
      <c r="N23" s="1828"/>
      <c r="O23" s="1828"/>
      <c r="P23" s="1828"/>
      <c r="Q23" s="1828"/>
      <c r="R23" s="1"/>
      <c r="T23" s="1"/>
      <c r="U23" s="1"/>
      <c r="V23" s="1"/>
      <c r="W23" s="1"/>
    </row>
    <row r="24" spans="1:23" s="16" customFormat="1" ht="18.75" customHeight="1" x14ac:dyDescent="0.25">
      <c r="A24" s="1"/>
      <c r="B24" s="1"/>
      <c r="C24" s="1"/>
      <c r="D24" s="1"/>
      <c r="E24" s="1"/>
      <c r="F24" s="1"/>
      <c r="G24" s="1"/>
      <c r="H24" s="1"/>
      <c r="I24" s="1"/>
      <c r="J24" s="1"/>
      <c r="K24" s="1"/>
      <c r="L24" s="1"/>
      <c r="M24" s="1"/>
      <c r="N24" s="1"/>
      <c r="O24" s="1"/>
      <c r="P24" s="1"/>
      <c r="Q24" s="1"/>
      <c r="R24" s="1"/>
      <c r="S24" s="1"/>
      <c r="T24" s="1"/>
      <c r="U24" s="1"/>
      <c r="V24" s="1"/>
      <c r="W24" s="1"/>
    </row>
    <row r="25" spans="1:23" s="16" customFormat="1" ht="20.25" x14ac:dyDescent="0.3">
      <c r="A25" s="1"/>
      <c r="B25" s="23" t="s">
        <v>1015</v>
      </c>
      <c r="C25" s="135"/>
      <c r="D25" s="136"/>
      <c r="E25" s="1"/>
      <c r="F25" s="1"/>
      <c r="G25" s="1"/>
      <c r="H25" s="1"/>
      <c r="I25" s="24"/>
      <c r="J25" s="1"/>
      <c r="K25" s="1"/>
      <c r="L25" s="1"/>
      <c r="N25" s="1"/>
      <c r="O25" s="1"/>
      <c r="P25" s="1"/>
      <c r="Q25" s="1"/>
      <c r="R25" s="1"/>
      <c r="S25" s="1513"/>
      <c r="T25" s="1"/>
      <c r="U25" s="1"/>
      <c r="V25" s="1"/>
      <c r="W25" s="1"/>
    </row>
    <row r="26" spans="1:23" s="16" customFormat="1" x14ac:dyDescent="0.25">
      <c r="A26" s="1"/>
      <c r="B26" s="4" t="s">
        <v>1016</v>
      </c>
      <c r="C26" s="1"/>
      <c r="D26" s="1"/>
      <c r="E26" s="1"/>
      <c r="F26" s="1"/>
      <c r="G26" s="1"/>
      <c r="H26" s="1"/>
      <c r="I26" s="24"/>
      <c r="J26" s="1"/>
      <c r="K26" s="1"/>
      <c r="L26" s="1"/>
      <c r="M26" s="1"/>
      <c r="N26" s="1"/>
      <c r="O26" s="1"/>
      <c r="P26" s="1"/>
      <c r="Q26" s="1"/>
      <c r="R26" s="1"/>
      <c r="S26" s="1"/>
      <c r="T26" s="1"/>
      <c r="U26" s="1"/>
      <c r="V26" s="1"/>
      <c r="W26" s="1"/>
    </row>
    <row r="27" spans="1:23" s="16" customFormat="1" x14ac:dyDescent="0.25">
      <c r="A27" s="1"/>
      <c r="B27" s="4" t="s">
        <v>77</v>
      </c>
      <c r="C27" s="1"/>
      <c r="D27" s="315"/>
      <c r="E27" s="2"/>
      <c r="F27" s="2"/>
      <c r="G27" s="2"/>
      <c r="H27" s="1"/>
      <c r="I27" s="1"/>
      <c r="J27" s="1"/>
      <c r="K27" s="1"/>
      <c r="L27" s="12"/>
      <c r="M27" s="1"/>
      <c r="N27" s="1"/>
      <c r="O27" s="1"/>
      <c r="P27" s="1"/>
      <c r="Q27" s="1"/>
      <c r="R27" s="1"/>
      <c r="S27" s="1"/>
      <c r="T27" s="1"/>
      <c r="U27" s="1"/>
      <c r="V27" s="1"/>
      <c r="W27" s="1"/>
    </row>
    <row r="28" spans="1:23" s="16" customFormat="1" ht="6" customHeight="1" x14ac:dyDescent="0.25">
      <c r="A28" s="1"/>
      <c r="B28" s="4"/>
      <c r="C28" s="2"/>
      <c r="D28" s="2"/>
      <c r="E28" s="2"/>
      <c r="F28" s="2"/>
      <c r="G28" s="2"/>
      <c r="H28" s="1"/>
      <c r="I28" s="1"/>
      <c r="J28" s="1"/>
      <c r="K28" s="1"/>
      <c r="L28" s="12"/>
      <c r="M28" s="1"/>
      <c r="N28" s="1"/>
      <c r="O28" s="1"/>
      <c r="P28" s="1"/>
      <c r="Q28" s="1"/>
      <c r="R28" s="1"/>
      <c r="S28" s="1"/>
      <c r="T28" s="1"/>
      <c r="U28" s="1"/>
      <c r="V28" s="1"/>
      <c r="W28" s="1"/>
    </row>
    <row r="29" spans="1:23" s="16" customFormat="1" ht="25.5" customHeight="1" x14ac:dyDescent="0.25">
      <c r="A29" s="1"/>
      <c r="B29" s="1834" t="s">
        <v>370</v>
      </c>
      <c r="C29" s="1834"/>
      <c r="D29" s="318" t="s">
        <v>1017</v>
      </c>
      <c r="E29" s="313" t="s">
        <v>897</v>
      </c>
      <c r="F29" s="1"/>
      <c r="G29" s="1"/>
      <c r="H29" s="1"/>
      <c r="I29" s="1"/>
      <c r="J29" s="1"/>
      <c r="K29" s="1"/>
      <c r="L29" s="1"/>
      <c r="M29" s="1"/>
      <c r="N29" s="1"/>
      <c r="O29" s="1"/>
      <c r="P29" s="1"/>
      <c r="Q29" s="1"/>
      <c r="R29" s="1"/>
      <c r="S29" s="1"/>
      <c r="T29" s="1"/>
      <c r="U29" s="1"/>
      <c r="V29" s="1"/>
      <c r="W29" s="1"/>
    </row>
    <row r="30" spans="1:23" s="16" customFormat="1" ht="12.75" customHeight="1" x14ac:dyDescent="0.25">
      <c r="A30" s="1"/>
      <c r="B30" s="1806" t="s">
        <v>1018</v>
      </c>
      <c r="C30" s="1807"/>
      <c r="D30" s="350"/>
      <c r="E30" s="351"/>
      <c r="F30" s="1"/>
      <c r="G30" s="1"/>
      <c r="H30" s="1"/>
      <c r="I30" s="1"/>
      <c r="J30" s="1"/>
      <c r="K30" s="1"/>
      <c r="L30" s="1"/>
      <c r="M30" s="1"/>
      <c r="N30" s="1"/>
      <c r="O30" s="1"/>
      <c r="P30" s="1"/>
      <c r="Q30" s="1"/>
      <c r="R30" s="1"/>
      <c r="S30" s="1"/>
      <c r="T30" s="1"/>
      <c r="U30" s="1"/>
      <c r="V30" s="1"/>
      <c r="W30" s="1"/>
    </row>
    <row r="31" spans="1:23" s="16" customFormat="1" ht="12.75" customHeight="1" x14ac:dyDescent="0.25">
      <c r="A31" s="1"/>
      <c r="B31" s="1806" t="s">
        <v>1019</v>
      </c>
      <c r="C31" s="1807"/>
      <c r="D31" s="350"/>
      <c r="E31" s="351"/>
      <c r="F31" s="1"/>
      <c r="G31" s="1"/>
      <c r="H31" s="1"/>
      <c r="I31" s="1"/>
      <c r="J31" s="1"/>
      <c r="K31" s="1"/>
      <c r="L31" s="1"/>
      <c r="M31" s="1"/>
      <c r="N31" s="1"/>
      <c r="O31" s="1"/>
      <c r="P31" s="1"/>
      <c r="Q31" s="1"/>
      <c r="R31" s="1"/>
      <c r="S31" s="1"/>
      <c r="T31" s="1"/>
      <c r="U31" s="1"/>
      <c r="V31" s="1"/>
      <c r="W31" s="1"/>
    </row>
    <row r="32" spans="1:23" s="16" customFormat="1" ht="12.75" customHeight="1" x14ac:dyDescent="0.25">
      <c r="A32" s="1"/>
      <c r="B32" s="1806" t="s">
        <v>1020</v>
      </c>
      <c r="C32" s="1807"/>
      <c r="D32" s="350"/>
      <c r="E32" s="351"/>
      <c r="F32" s="1"/>
      <c r="G32" s="1"/>
      <c r="H32" s="1"/>
      <c r="I32" s="1"/>
      <c r="J32" s="1"/>
      <c r="K32" s="1"/>
      <c r="L32" s="1"/>
      <c r="M32" s="1"/>
      <c r="N32" s="1"/>
      <c r="O32" s="1"/>
      <c r="P32" s="1"/>
      <c r="Q32" s="1"/>
      <c r="R32" s="1"/>
      <c r="S32" s="1"/>
      <c r="T32" s="1"/>
      <c r="U32" s="1"/>
      <c r="V32" s="1"/>
      <c r="W32" s="1"/>
    </row>
    <row r="33" spans="1:43" s="16" customFormat="1" ht="12.75" customHeight="1" x14ac:dyDescent="0.25">
      <c r="A33" s="1"/>
      <c r="B33" s="1806" t="s">
        <v>1021</v>
      </c>
      <c r="C33" s="1807"/>
      <c r="D33" s="350"/>
      <c r="E33" s="351"/>
      <c r="F33" s="1"/>
      <c r="G33" s="1"/>
      <c r="H33" s="1"/>
      <c r="I33" s="1"/>
      <c r="J33" s="1"/>
      <c r="K33" s="1"/>
      <c r="L33" s="1"/>
      <c r="M33" s="1"/>
      <c r="N33" s="1"/>
      <c r="O33" s="1"/>
      <c r="P33" s="1"/>
      <c r="Q33" s="1"/>
      <c r="R33" s="1"/>
      <c r="S33" s="1"/>
      <c r="T33" s="1"/>
      <c r="U33" s="1"/>
      <c r="V33" s="1"/>
      <c r="W33" s="1"/>
    </row>
    <row r="34" spans="1:43" s="16" customFormat="1" x14ac:dyDescent="0.25">
      <c r="A34" s="1"/>
      <c r="B34" s="137"/>
      <c r="C34" s="1"/>
      <c r="D34" s="1"/>
      <c r="E34" s="1"/>
      <c r="F34" s="1"/>
      <c r="G34" s="1"/>
      <c r="H34" s="1"/>
      <c r="I34" s="1"/>
      <c r="J34" s="1"/>
      <c r="K34" s="1"/>
      <c r="L34" s="1"/>
      <c r="M34" s="1"/>
      <c r="N34" s="1"/>
      <c r="O34" s="1"/>
      <c r="P34" s="1"/>
      <c r="Q34" s="1"/>
      <c r="R34" s="1"/>
      <c r="S34" s="1"/>
      <c r="T34" s="1"/>
      <c r="U34" s="1"/>
      <c r="V34" s="1"/>
      <c r="W34" s="1"/>
    </row>
    <row r="35" spans="1:43" s="270" customFormat="1" ht="41.25" customHeight="1" x14ac:dyDescent="0.2">
      <c r="B35" s="1808" t="s">
        <v>78</v>
      </c>
      <c r="C35" s="1808"/>
      <c r="D35" s="1808"/>
      <c r="E35" s="933" t="str">
        <f>IF(Stammdaten!$E$50=2,"Tragen Sie die Ausgleichszahlungen von Ihrem Vorlieger aufgrund von Tarifverbundslösungen (Pancaking) unter Ausgleichszahlungen ab den Zeilen 44 ein.","")</f>
        <v/>
      </c>
      <c r="F35" s="1428"/>
      <c r="G35" s="1428"/>
      <c r="H35" s="266"/>
      <c r="I35" s="266"/>
      <c r="J35" s="266"/>
      <c r="K35" s="266"/>
      <c r="L35" s="266"/>
      <c r="M35" s="446"/>
      <c r="N35" s="266"/>
      <c r="O35" s="266"/>
      <c r="P35" s="266"/>
      <c r="Q35" s="266"/>
      <c r="R35" s="266"/>
      <c r="S35" s="266"/>
      <c r="T35" s="266"/>
      <c r="U35" s="266"/>
      <c r="V35" s="266"/>
      <c r="W35" s="266"/>
    </row>
    <row r="36" spans="1:43" s="16" customFormat="1" ht="64.5" customHeight="1" thickBot="1" x14ac:dyDescent="0.3">
      <c r="A36" s="270"/>
      <c r="B36" s="138" t="s">
        <v>35</v>
      </c>
      <c r="C36" s="1"/>
      <c r="D36" s="1"/>
      <c r="E36" s="56" t="s">
        <v>1022</v>
      </c>
      <c r="F36" s="56" t="s">
        <v>1010</v>
      </c>
      <c r="G36" s="56" t="s">
        <v>917</v>
      </c>
      <c r="H36" s="56" t="s">
        <v>918</v>
      </c>
      <c r="I36" s="56" t="s">
        <v>919</v>
      </c>
      <c r="J36" s="56" t="s">
        <v>920</v>
      </c>
      <c r="K36" s="56" t="s">
        <v>921</v>
      </c>
      <c r="L36" s="56" t="s">
        <v>922</v>
      </c>
      <c r="M36" s="448" t="s">
        <v>904</v>
      </c>
      <c r="N36" s="56" t="s">
        <v>1023</v>
      </c>
      <c r="O36" s="56" t="s">
        <v>379</v>
      </c>
      <c r="P36" s="56" t="s">
        <v>1023</v>
      </c>
      <c r="Q36" s="139" t="s">
        <v>882</v>
      </c>
      <c r="R36" s="1"/>
      <c r="S36" s="1"/>
      <c r="T36" s="1"/>
      <c r="U36" s="1"/>
      <c r="V36" s="1"/>
      <c r="W36" s="1"/>
    </row>
    <row r="37" spans="1:43" s="16" customFormat="1" ht="15" customHeight="1" x14ac:dyDescent="0.25">
      <c r="A37" s="1"/>
      <c r="B37" s="128">
        <v>300</v>
      </c>
      <c r="C37" s="1829" t="s">
        <v>1521</v>
      </c>
      <c r="D37" s="1830"/>
      <c r="E37" s="129">
        <f>E38+E43</f>
        <v>0</v>
      </c>
      <c r="F37" s="129">
        <f t="shared" ref="F37:L37" si="1">F38+F43</f>
        <v>0</v>
      </c>
      <c r="G37" s="129">
        <f t="shared" si="1"/>
        <v>0</v>
      </c>
      <c r="H37" s="129">
        <f t="shared" si="1"/>
        <v>0</v>
      </c>
      <c r="I37" s="129">
        <f t="shared" si="1"/>
        <v>0</v>
      </c>
      <c r="J37" s="129">
        <f t="shared" si="1"/>
        <v>0</v>
      </c>
      <c r="K37" s="129">
        <f t="shared" si="1"/>
        <v>0</v>
      </c>
      <c r="L37" s="129">
        <f t="shared" si="1"/>
        <v>0</v>
      </c>
      <c r="M37" s="129">
        <f>M38+M43</f>
        <v>0</v>
      </c>
      <c r="N37" s="130" t="e">
        <f>IF(AND(E37&lt;&gt;"",M37&lt;&gt;""),E37*100/M37,"")</f>
        <v>#DIV/0!</v>
      </c>
      <c r="O37" s="129">
        <f>O38+O43</f>
        <v>0</v>
      </c>
      <c r="P37" s="130" t="e">
        <f>IF(AND(E37&lt;&gt;"",O37&lt;&gt;""),E37*100/O37,"")</f>
        <v>#DIV/0!</v>
      </c>
      <c r="Q37" s="1016"/>
      <c r="R37" s="1"/>
      <c r="S37" s="1346"/>
      <c r="T37" s="1"/>
      <c r="U37" s="1"/>
      <c r="V37" s="1"/>
      <c r="W37" s="1"/>
    </row>
    <row r="38" spans="1:43" s="16" customFormat="1" x14ac:dyDescent="0.25">
      <c r="A38" s="1"/>
      <c r="B38" s="131"/>
      <c r="C38" s="1811" t="s">
        <v>1522</v>
      </c>
      <c r="D38" s="1831"/>
      <c r="E38" s="48">
        <f>SUM(E39:E42)</f>
        <v>0</v>
      </c>
      <c r="F38" s="48">
        <f t="shared" ref="F38:L38" si="2">SUM(F39:F42)</f>
        <v>0</v>
      </c>
      <c r="G38" s="48">
        <f t="shared" si="2"/>
        <v>0</v>
      </c>
      <c r="H38" s="48">
        <f t="shared" si="2"/>
        <v>0</v>
      </c>
      <c r="I38" s="48">
        <f t="shared" si="2"/>
        <v>0</v>
      </c>
      <c r="J38" s="48">
        <f t="shared" si="2"/>
        <v>0</v>
      </c>
      <c r="K38" s="48">
        <f t="shared" si="2"/>
        <v>0</v>
      </c>
      <c r="L38" s="48">
        <f t="shared" si="2"/>
        <v>0</v>
      </c>
      <c r="M38" s="48">
        <f>SUM(M39:M42)</f>
        <v>0</v>
      </c>
      <c r="N38" s="132" t="str">
        <f>IF(AND(E38&gt;0,M38&lt;&gt;""),E38*100/M38,"")</f>
        <v/>
      </c>
      <c r="O38" s="48">
        <f>SUM(O39:O42)</f>
        <v>0</v>
      </c>
      <c r="P38" s="1017" t="str">
        <f>IF(AND(E38&gt;0,O38&gt;0),E38*100/O38,"")</f>
        <v/>
      </c>
      <c r="Q38" s="133"/>
      <c r="R38" s="1"/>
      <c r="S38" s="937">
        <f>IF(M39&lt;&gt;"",IF(N39&gt;60,1,0),0)</f>
        <v>0</v>
      </c>
      <c r="T38" s="937">
        <f>IF(O39&lt;&gt;"",IF(P39&gt;60,1,0),0)</f>
        <v>0</v>
      </c>
      <c r="U38" s="1"/>
      <c r="V38" s="1"/>
      <c r="W38" s="1"/>
    </row>
    <row r="39" spans="1:43" s="16" customFormat="1" ht="15.75" x14ac:dyDescent="0.3">
      <c r="A39" s="1"/>
      <c r="B39" s="915"/>
      <c r="C39" s="1802"/>
      <c r="D39" s="1803"/>
      <c r="E39" s="48">
        <f t="shared" ref="E39:E47" si="3">SUM(F39:L39)</f>
        <v>0</v>
      </c>
      <c r="F39" s="34"/>
      <c r="G39" s="34"/>
      <c r="H39" s="34"/>
      <c r="I39" s="34"/>
      <c r="J39" s="34"/>
      <c r="K39" s="34"/>
      <c r="L39" s="34"/>
      <c r="M39" s="49"/>
      <c r="N39" s="132" t="str">
        <f>IF(AND(E39&gt;0,M39&lt;&gt;""),E39*100/M39,"")</f>
        <v/>
      </c>
      <c r="O39" s="49"/>
      <c r="P39" s="132" t="str">
        <f>IF(AND(E39&gt;0,O39&lt;&gt;""),E39*100/O39,"")</f>
        <v/>
      </c>
      <c r="Q39" s="1526" t="str">
        <f>IFERROR(VLOOKUP(AQ39,$I$150:$L$156,4,FALSE),"")</f>
        <v/>
      </c>
      <c r="R39" s="1415" t="str">
        <f>IF(M38&lt;O38,"Die Energiemenge in Ihrer Deklaration für die Kosten der Netze höherer Netzebenen  (M39 bis M42) ist kleiner als Ihre Angabe zu der vom Vorlieger eingespeisten Energiemenge (O39 bis O42). "&amp;"Bitte überprüfen Sie diesen Wert, nehmen Sie wenn nötig eine entsprechende Korrektur vor oder begründen Sie.","")</f>
        <v/>
      </c>
      <c r="U39" s="1"/>
      <c r="V39" s="1"/>
      <c r="W39" s="1"/>
      <c r="AQ39" s="1508" t="s">
        <v>1468</v>
      </c>
    </row>
    <row r="40" spans="1:43" s="16" customFormat="1" x14ac:dyDescent="0.25">
      <c r="A40" s="1"/>
      <c r="B40" s="915"/>
      <c r="C40" s="1804"/>
      <c r="D40" s="1805"/>
      <c r="E40" s="48">
        <f t="shared" si="3"/>
        <v>0</v>
      </c>
      <c r="F40" s="134"/>
      <c r="G40" s="134"/>
      <c r="H40" s="134"/>
      <c r="I40" s="134"/>
      <c r="J40" s="134"/>
      <c r="K40" s="134"/>
      <c r="L40" s="134"/>
      <c r="M40" s="134"/>
      <c r="N40" s="437" t="str">
        <f>IF(AND(E40&gt;0,M40&lt;&gt;""),E40*100/M40,"")</f>
        <v/>
      </c>
      <c r="O40" s="134"/>
      <c r="P40" s="437" t="str">
        <f>IF(AND(E40&gt;0,O40&lt;&gt;""),E40*100/O40,"")</f>
        <v/>
      </c>
      <c r="Q40" s="1526"/>
      <c r="R40" s="937">
        <f>IF(L40&lt;&gt;"",IF(M40&gt;60,1,0),0)</f>
        <v>0</v>
      </c>
      <c r="S40" s="937">
        <f>IF(M40&lt;&gt;"",IF(N40&gt;60,1,0),0)</f>
        <v>0</v>
      </c>
      <c r="T40" s="937">
        <f>IF(O40&lt;&gt;"",IF(P40&gt;60,1,0),0)</f>
        <v>0</v>
      </c>
      <c r="U40" s="1"/>
      <c r="V40" s="1"/>
      <c r="W40" s="1"/>
    </row>
    <row r="41" spans="1:43" s="16" customFormat="1" x14ac:dyDescent="0.25">
      <c r="A41" s="1"/>
      <c r="B41" s="915"/>
      <c r="C41" s="1804"/>
      <c r="D41" s="1805"/>
      <c r="E41" s="48">
        <f t="shared" si="3"/>
        <v>0</v>
      </c>
      <c r="F41" s="134"/>
      <c r="G41" s="134"/>
      <c r="H41" s="134"/>
      <c r="I41" s="134"/>
      <c r="J41" s="134"/>
      <c r="K41" s="134"/>
      <c r="L41" s="134"/>
      <c r="M41" s="134"/>
      <c r="N41" s="437" t="str">
        <f>IF(AND(E41&gt;0,M41&lt;&gt;""),E41*100/M41,"")</f>
        <v/>
      </c>
      <c r="O41" s="134"/>
      <c r="P41" s="437" t="str">
        <f>IF(AND(E41&gt;0,O41&lt;&gt;""),E41*100/O41,"")</f>
        <v/>
      </c>
      <c r="Q41" s="1354"/>
      <c r="R41" s="1"/>
      <c r="S41" s="937">
        <f>IF(M41&lt;&gt;"",IF(N41&gt;60,1,0),0)</f>
        <v>0</v>
      </c>
      <c r="T41" s="937">
        <f>IF(O41&lt;&gt;"",IF(P41&gt;60,1,0),0)</f>
        <v>0</v>
      </c>
      <c r="U41" s="1"/>
      <c r="V41" s="1"/>
      <c r="W41" s="1"/>
    </row>
    <row r="42" spans="1:43" s="16" customFormat="1" x14ac:dyDescent="0.25">
      <c r="A42" s="1"/>
      <c r="B42" s="916"/>
      <c r="C42" s="1804"/>
      <c r="D42" s="1805"/>
      <c r="E42" s="48">
        <f t="shared" si="3"/>
        <v>0</v>
      </c>
      <c r="F42" s="765"/>
      <c r="G42" s="765"/>
      <c r="H42" s="765"/>
      <c r="I42" s="765"/>
      <c r="J42" s="765"/>
      <c r="K42" s="765"/>
      <c r="L42" s="765"/>
      <c r="M42" s="765"/>
      <c r="N42" s="437" t="str">
        <f>IF(AND(E42&gt;0,M42&lt;&gt;""),E42*100/M42,"")</f>
        <v/>
      </c>
      <c r="O42" s="765"/>
      <c r="P42" s="437" t="str">
        <f>IF(AND(E42&gt;0,O42&lt;&gt;""),E42*100/O42,"")</f>
        <v/>
      </c>
      <c r="Q42" s="1355"/>
      <c r="R42" s="1"/>
      <c r="S42" s="937">
        <f>IF(M42&lt;&gt;"",IF(N42&gt;60,1,0),0)</f>
        <v>0</v>
      </c>
      <c r="T42" s="937">
        <f>IF(O42&lt;&gt;"",IF(P42&gt;60,1,0),0)</f>
        <v>0</v>
      </c>
      <c r="U42" s="1"/>
      <c r="V42" s="1"/>
      <c r="W42" s="1"/>
    </row>
    <row r="43" spans="1:43" s="16" customFormat="1" x14ac:dyDescent="0.25">
      <c r="A43" s="1"/>
      <c r="B43" s="131"/>
      <c r="C43" s="1811" t="s">
        <v>74</v>
      </c>
      <c r="D43" s="1831"/>
      <c r="E43" s="48">
        <f>SUM(E44:E47)</f>
        <v>0</v>
      </c>
      <c r="F43" s="48">
        <f t="shared" ref="F43:L43" si="4">SUM(F44:F47)</f>
        <v>0</v>
      </c>
      <c r="G43" s="48">
        <f t="shared" si="4"/>
        <v>0</v>
      </c>
      <c r="H43" s="48">
        <f t="shared" si="4"/>
        <v>0</v>
      </c>
      <c r="I43" s="48">
        <f t="shared" si="4"/>
        <v>0</v>
      </c>
      <c r="J43" s="48">
        <f t="shared" si="4"/>
        <v>0</v>
      </c>
      <c r="K43" s="48">
        <f t="shared" si="4"/>
        <v>0</v>
      </c>
      <c r="L43" s="48">
        <f t="shared" si="4"/>
        <v>0</v>
      </c>
      <c r="M43" s="48"/>
      <c r="N43" s="132"/>
      <c r="O43" s="48"/>
      <c r="P43" s="132"/>
      <c r="Q43" s="133"/>
      <c r="R43" s="1"/>
      <c r="S43" s="1"/>
      <c r="T43" s="1"/>
      <c r="U43" s="1"/>
      <c r="V43" s="1"/>
      <c r="W43" s="1"/>
    </row>
    <row r="44" spans="1:43" s="16" customFormat="1" x14ac:dyDescent="0.25">
      <c r="A44" s="1"/>
      <c r="B44" s="916"/>
      <c r="C44" s="1804"/>
      <c r="D44" s="1805"/>
      <c r="E44" s="48">
        <f t="shared" si="3"/>
        <v>0</v>
      </c>
      <c r="F44" s="765"/>
      <c r="G44" s="765"/>
      <c r="H44" s="765"/>
      <c r="I44" s="765"/>
      <c r="J44" s="765"/>
      <c r="K44" s="765"/>
      <c r="L44" s="765"/>
      <c r="M44" s="935"/>
      <c r="N44" s="437"/>
      <c r="O44" s="935"/>
      <c r="P44" s="437"/>
      <c r="Q44" s="1355"/>
      <c r="R44" s="1"/>
      <c r="S44" s="1"/>
      <c r="T44" s="1"/>
      <c r="U44" s="1"/>
      <c r="V44" s="1"/>
      <c r="W44" s="1"/>
    </row>
    <row r="45" spans="1:43" s="16" customFormat="1" x14ac:dyDescent="0.25">
      <c r="A45" s="1"/>
      <c r="B45" s="916"/>
      <c r="C45" s="1804"/>
      <c r="D45" s="1805"/>
      <c r="E45" s="48">
        <f t="shared" si="3"/>
        <v>0</v>
      </c>
      <c r="F45" s="765"/>
      <c r="G45" s="765"/>
      <c r="H45" s="765"/>
      <c r="I45" s="765"/>
      <c r="J45" s="765"/>
      <c r="K45" s="765"/>
      <c r="L45" s="765"/>
      <c r="M45" s="935"/>
      <c r="N45" s="437"/>
      <c r="O45" s="935"/>
      <c r="P45" s="437"/>
      <c r="Q45" s="1355"/>
      <c r="R45" s="1"/>
      <c r="S45" s="1"/>
      <c r="T45" s="1"/>
      <c r="U45" s="1"/>
      <c r="V45" s="1"/>
      <c r="W45" s="1"/>
    </row>
    <row r="46" spans="1:43" s="16" customFormat="1" x14ac:dyDescent="0.25">
      <c r="A46" s="1"/>
      <c r="B46" s="916"/>
      <c r="C46" s="1804"/>
      <c r="D46" s="1805"/>
      <c r="E46" s="48">
        <f t="shared" si="3"/>
        <v>0</v>
      </c>
      <c r="F46" s="765"/>
      <c r="G46" s="765"/>
      <c r="H46" s="765"/>
      <c r="I46" s="765"/>
      <c r="J46" s="765"/>
      <c r="K46" s="765"/>
      <c r="L46" s="765"/>
      <c r="M46" s="935"/>
      <c r="N46" s="437"/>
      <c r="O46" s="935"/>
      <c r="P46" s="437"/>
      <c r="Q46" s="1355"/>
      <c r="R46" s="1"/>
      <c r="S46" s="1"/>
      <c r="T46" s="1"/>
      <c r="U46" s="1"/>
      <c r="V46" s="1"/>
      <c r="W46" s="1"/>
    </row>
    <row r="47" spans="1:43" s="16" customFormat="1" x14ac:dyDescent="0.25">
      <c r="A47" s="1"/>
      <c r="B47" s="916"/>
      <c r="C47" s="1832"/>
      <c r="D47" s="1833"/>
      <c r="E47" s="921">
        <f t="shared" si="3"/>
        <v>0</v>
      </c>
      <c r="F47" s="922"/>
      <c r="G47" s="922"/>
      <c r="H47" s="922"/>
      <c r="I47" s="922"/>
      <c r="J47" s="922"/>
      <c r="K47" s="922"/>
      <c r="L47" s="922"/>
      <c r="M47" s="936"/>
      <c r="N47" s="923"/>
      <c r="O47" s="936"/>
      <c r="P47" s="923"/>
      <c r="Q47" s="1355"/>
      <c r="R47" s="1"/>
      <c r="S47" s="1"/>
      <c r="T47" s="1"/>
      <c r="U47" s="1"/>
      <c r="V47" s="1"/>
      <c r="W47" s="1"/>
    </row>
    <row r="48" spans="1:43" s="16" customFormat="1" ht="1.35" customHeight="1" thickBot="1" x14ac:dyDescent="0.3">
      <c r="A48" s="1"/>
      <c r="B48" s="924"/>
      <c r="C48" s="95"/>
      <c r="D48" s="95"/>
      <c r="E48" s="95"/>
      <c r="F48" s="95"/>
      <c r="G48" s="95"/>
      <c r="H48" s="95"/>
      <c r="I48" s="95"/>
      <c r="J48" s="95"/>
      <c r="K48" s="95"/>
      <c r="L48" s="95"/>
      <c r="M48" s="925"/>
      <c r="N48" s="95"/>
      <c r="O48" s="95"/>
      <c r="P48" s="95"/>
      <c r="Q48" s="926"/>
      <c r="R48" s="1"/>
      <c r="S48" s="1"/>
      <c r="T48" s="1"/>
      <c r="U48" s="1"/>
      <c r="V48" s="1"/>
      <c r="W48" s="1"/>
    </row>
    <row r="49" spans="1:23" s="16" customFormat="1" x14ac:dyDescent="0.25">
      <c r="A49" s="1"/>
      <c r="B49" s="1"/>
      <c r="C49" s="555"/>
      <c r="D49" s="1"/>
      <c r="E49" s="1"/>
      <c r="F49" s="1"/>
      <c r="G49" s="1"/>
      <c r="H49" s="1"/>
      <c r="I49" s="1"/>
      <c r="J49" s="1"/>
      <c r="K49" s="1"/>
      <c r="L49" s="1"/>
      <c r="M49" s="24" t="str">
        <f>IF(SUM(S39:T42)&gt;0,"Bitte prüfen Sie, ob Sie die Angaben in kWh eingetragen haben.","")</f>
        <v/>
      </c>
      <c r="N49" s="1"/>
      <c r="O49" s="1"/>
      <c r="P49" s="1"/>
      <c r="Q49" s="1"/>
      <c r="R49" s="1"/>
      <c r="S49" s="1"/>
      <c r="T49" s="1"/>
      <c r="U49" s="1"/>
      <c r="V49" s="1"/>
      <c r="W49" s="1"/>
    </row>
    <row r="50" spans="1:23" s="16" customFormat="1" x14ac:dyDescent="0.25">
      <c r="A50" s="1"/>
      <c r="B50" s="3" t="s">
        <v>859</v>
      </c>
      <c r="C50" s="1"/>
      <c r="D50" s="1"/>
      <c r="E50" s="1"/>
      <c r="F50" s="1"/>
      <c r="G50" s="1"/>
      <c r="H50" s="1"/>
      <c r="I50" s="1"/>
      <c r="J50" s="1"/>
      <c r="K50" s="1"/>
      <c r="L50" s="1"/>
      <c r="M50" s="1"/>
      <c r="N50" s="1"/>
      <c r="O50" s="1"/>
      <c r="P50" s="1"/>
      <c r="Q50" s="1"/>
      <c r="R50" s="1"/>
      <c r="S50" s="1"/>
      <c r="T50" s="1"/>
      <c r="U50" s="1"/>
      <c r="V50" s="1"/>
      <c r="W50" s="1"/>
    </row>
    <row r="51" spans="1:23" s="16" customFormat="1" ht="51" customHeight="1" x14ac:dyDescent="0.25">
      <c r="A51" s="1"/>
      <c r="B51" s="1731"/>
      <c r="C51" s="1737"/>
      <c r="D51" s="1737"/>
      <c r="E51" s="1738"/>
      <c r="F51" s="1"/>
      <c r="G51" s="1"/>
      <c r="H51" s="1"/>
      <c r="I51" s="1"/>
      <c r="J51" s="1"/>
      <c r="K51" s="1"/>
      <c r="L51" s="1"/>
      <c r="M51" s="1"/>
      <c r="N51" s="1"/>
      <c r="O51" s="1"/>
      <c r="P51" s="1"/>
      <c r="Q51" s="1"/>
      <c r="R51" s="1"/>
      <c r="S51" s="1"/>
      <c r="T51" s="1"/>
      <c r="U51" s="1"/>
      <c r="V51" s="1"/>
      <c r="W51" s="1"/>
    </row>
    <row r="52" spans="1:23" s="16" customFormat="1" x14ac:dyDescent="0.25">
      <c r="A52" s="1"/>
      <c r="B52" s="1"/>
      <c r="C52" s="1"/>
      <c r="D52" s="1"/>
      <c r="E52" s="1"/>
      <c r="F52" s="1"/>
      <c r="G52" s="1"/>
      <c r="H52" s="1"/>
      <c r="I52" s="1"/>
      <c r="J52" s="1"/>
      <c r="K52" s="1"/>
      <c r="L52" s="1"/>
      <c r="M52" s="1"/>
      <c r="N52" s="1"/>
      <c r="O52" s="1"/>
      <c r="P52" s="1"/>
      <c r="Q52" s="1"/>
      <c r="R52" s="1"/>
      <c r="S52" s="1"/>
      <c r="T52" s="1"/>
      <c r="U52" s="1"/>
      <c r="V52" s="1"/>
      <c r="W52" s="1"/>
    </row>
    <row r="53" spans="1:23" s="16" customFormat="1" x14ac:dyDescent="0.25">
      <c r="A53" s="1"/>
      <c r="B53" s="1"/>
      <c r="C53" s="1"/>
      <c r="D53" s="1"/>
      <c r="E53" s="1"/>
      <c r="F53" s="1"/>
      <c r="G53" s="1"/>
      <c r="H53" s="1"/>
      <c r="I53" s="1"/>
      <c r="J53" s="1"/>
      <c r="K53" s="1"/>
      <c r="L53" s="1"/>
      <c r="M53" s="1"/>
      <c r="N53" s="1"/>
      <c r="O53" s="1"/>
      <c r="P53" s="1"/>
      <c r="Q53" s="1"/>
      <c r="R53" s="1"/>
      <c r="S53" s="1"/>
      <c r="T53" s="1"/>
      <c r="U53" s="1"/>
      <c r="V53" s="1"/>
      <c r="W53" s="1"/>
    </row>
    <row r="54" spans="1:23" s="16" customFormat="1" x14ac:dyDescent="0.25">
      <c r="A54" s="1666" t="b">
        <v>0</v>
      </c>
      <c r="B54" s="1"/>
      <c r="C54" s="1"/>
      <c r="D54" s="1"/>
      <c r="E54" s="1"/>
      <c r="F54" s="1"/>
      <c r="G54" s="1"/>
      <c r="H54" s="1"/>
      <c r="I54" s="1"/>
      <c r="J54" s="1"/>
      <c r="K54" s="1"/>
      <c r="L54" s="1"/>
      <c r="M54" s="1"/>
      <c r="N54" s="1"/>
      <c r="O54" s="1"/>
      <c r="P54" s="1"/>
      <c r="Q54" s="1"/>
      <c r="R54" s="1"/>
      <c r="S54" s="1"/>
      <c r="T54" s="1"/>
      <c r="U54" s="1"/>
      <c r="V54" s="1"/>
      <c r="W54" s="1"/>
    </row>
    <row r="55" spans="1:23" s="16" customFormat="1" x14ac:dyDescent="0.25">
      <c r="A55" s="1"/>
      <c r="B55" s="1"/>
      <c r="C55" s="1"/>
      <c r="D55" s="1"/>
      <c r="E55" s="1"/>
      <c r="F55" s="1"/>
      <c r="G55" s="1"/>
      <c r="H55" s="1"/>
      <c r="I55" s="1"/>
      <c r="J55" s="1"/>
      <c r="K55" s="1"/>
      <c r="L55" s="1"/>
      <c r="M55" s="1"/>
      <c r="N55" s="1"/>
      <c r="O55" s="1"/>
      <c r="P55" s="1"/>
      <c r="Q55" s="1"/>
      <c r="R55" s="1"/>
      <c r="S55" s="1"/>
      <c r="T55" s="1"/>
      <c r="U55" s="1"/>
      <c r="V55" s="1"/>
      <c r="W55" s="1"/>
    </row>
    <row r="56" spans="1:23" s="16" customFormat="1" x14ac:dyDescent="0.25">
      <c r="A56" s="1"/>
      <c r="B56" s="1"/>
      <c r="C56" s="1"/>
      <c r="D56" s="1"/>
      <c r="E56" s="1"/>
      <c r="F56" s="1"/>
      <c r="G56" s="1"/>
      <c r="H56" s="1"/>
      <c r="I56" s="1"/>
      <c r="J56" s="1"/>
      <c r="K56" s="1"/>
      <c r="L56" s="1"/>
      <c r="M56" s="1"/>
      <c r="N56" s="1"/>
      <c r="O56" s="1"/>
      <c r="P56" s="1"/>
      <c r="Q56" s="1"/>
      <c r="R56" s="1"/>
      <c r="S56" s="1"/>
      <c r="T56" s="1"/>
      <c r="U56" s="1"/>
      <c r="V56" s="1"/>
      <c r="W56" s="1"/>
    </row>
    <row r="57" spans="1:23" s="16" customFormat="1" x14ac:dyDescent="0.25">
      <c r="A57" s="1"/>
      <c r="B57" s="1"/>
      <c r="C57" s="1"/>
      <c r="D57" s="1"/>
      <c r="E57" s="1"/>
      <c r="F57" s="1"/>
      <c r="G57" s="1"/>
      <c r="H57" s="1"/>
      <c r="I57" s="1"/>
      <c r="J57" s="1"/>
      <c r="K57" s="1"/>
      <c r="L57" s="1"/>
      <c r="M57" s="1"/>
      <c r="N57" s="1"/>
      <c r="O57" s="1"/>
      <c r="P57" s="1"/>
      <c r="Q57" s="1"/>
      <c r="R57" s="1"/>
      <c r="S57" s="1"/>
      <c r="T57" s="1"/>
      <c r="U57" s="1"/>
      <c r="V57" s="1"/>
      <c r="W57" s="1"/>
    </row>
    <row r="58" spans="1:23" x14ac:dyDescent="0.25">
      <c r="A58" s="1"/>
      <c r="B58" s="1"/>
      <c r="C58" s="1"/>
      <c r="D58" s="1"/>
      <c r="E58" s="1"/>
      <c r="F58" s="1"/>
      <c r="G58" s="1"/>
      <c r="H58" s="1"/>
      <c r="I58" s="1"/>
      <c r="J58" s="1"/>
      <c r="K58" s="1"/>
      <c r="L58" s="1"/>
      <c r="M58" s="1"/>
      <c r="N58" s="1"/>
      <c r="O58" s="1"/>
      <c r="P58" s="1"/>
      <c r="Q58" s="1"/>
      <c r="R58" s="1"/>
      <c r="S58" s="1"/>
      <c r="T58" s="1"/>
      <c r="U58" s="1"/>
      <c r="V58" s="1"/>
      <c r="W58" s="1"/>
    </row>
    <row r="59" spans="1:23" x14ac:dyDescent="0.25">
      <c r="A59" s="1"/>
      <c r="B59" s="1"/>
      <c r="C59" s="1"/>
      <c r="D59" s="1"/>
      <c r="E59" s="1"/>
      <c r="F59" s="1"/>
      <c r="G59" s="1"/>
      <c r="H59" s="1"/>
      <c r="I59" s="1"/>
      <c r="J59" s="1"/>
      <c r="K59" s="1"/>
      <c r="L59" s="1"/>
      <c r="M59" s="1"/>
      <c r="N59" s="1"/>
      <c r="O59" s="1"/>
      <c r="P59" s="1"/>
      <c r="Q59" s="1"/>
      <c r="R59" s="1"/>
      <c r="S59" s="1"/>
      <c r="T59" s="1"/>
      <c r="U59" s="1"/>
      <c r="V59" s="1"/>
      <c r="W59" s="1"/>
    </row>
    <row r="60" spans="1:23" x14ac:dyDescent="0.25">
      <c r="A60" s="1"/>
      <c r="B60" s="1"/>
      <c r="C60" s="1"/>
      <c r="D60" s="1"/>
      <c r="E60" s="1"/>
      <c r="F60" s="1"/>
      <c r="G60" s="1"/>
      <c r="H60" s="1"/>
      <c r="I60" s="1"/>
      <c r="J60" s="1"/>
      <c r="K60" s="1"/>
      <c r="L60" s="1"/>
      <c r="M60" s="1"/>
      <c r="N60" s="1"/>
      <c r="O60" s="1"/>
      <c r="P60" s="1"/>
      <c r="Q60" s="1"/>
      <c r="R60" s="1"/>
      <c r="S60" s="1"/>
      <c r="T60" s="1"/>
      <c r="U60" s="1"/>
      <c r="V60" s="1"/>
      <c r="W60" s="1"/>
    </row>
    <row r="61" spans="1:23" x14ac:dyDescent="0.25">
      <c r="A61" s="1"/>
      <c r="B61" s="1"/>
      <c r="C61" s="1"/>
      <c r="D61" s="1"/>
      <c r="E61" s="1"/>
      <c r="F61" s="1"/>
      <c r="G61" s="1"/>
      <c r="H61" s="1"/>
      <c r="I61" s="1"/>
      <c r="J61" s="1"/>
      <c r="K61" s="1"/>
      <c r="L61" s="1"/>
      <c r="M61" s="1"/>
      <c r="N61" s="1"/>
      <c r="O61" s="1"/>
      <c r="P61" s="1"/>
      <c r="Q61" s="1"/>
      <c r="R61" s="1"/>
      <c r="S61" s="1"/>
      <c r="T61" s="1"/>
      <c r="U61" s="1"/>
      <c r="V61" s="1"/>
      <c r="W61" s="1"/>
    </row>
    <row r="62" spans="1:23" x14ac:dyDescent="0.25">
      <c r="A62" s="1"/>
      <c r="B62" s="1"/>
      <c r="C62" s="1"/>
      <c r="D62" s="1"/>
      <c r="E62" s="1"/>
      <c r="F62" s="1"/>
      <c r="G62" s="1"/>
      <c r="H62" s="1"/>
      <c r="I62" s="1"/>
      <c r="J62" s="1"/>
      <c r="K62" s="1"/>
      <c r="L62" s="1"/>
      <c r="M62" s="1"/>
      <c r="N62" s="1"/>
      <c r="O62" s="1"/>
      <c r="P62" s="1"/>
      <c r="Q62" s="1"/>
      <c r="R62" s="1"/>
      <c r="S62" s="1"/>
      <c r="T62" s="1"/>
      <c r="U62" s="1"/>
      <c r="V62" s="1"/>
      <c r="W62" s="1"/>
    </row>
    <row r="63" spans="1:23" x14ac:dyDescent="0.25">
      <c r="A63" s="1"/>
      <c r="B63" s="1"/>
      <c r="C63" s="1"/>
      <c r="D63" s="1"/>
      <c r="E63" s="1"/>
      <c r="F63" s="1"/>
      <c r="G63" s="1"/>
      <c r="H63" s="1"/>
      <c r="I63" s="1"/>
      <c r="J63" s="1"/>
      <c r="K63" s="1"/>
      <c r="L63" s="1"/>
      <c r="M63" s="1"/>
      <c r="N63" s="1"/>
      <c r="O63" s="1"/>
      <c r="P63" s="1"/>
      <c r="Q63" s="1"/>
      <c r="R63" s="1"/>
      <c r="S63" s="1"/>
      <c r="T63" s="1"/>
      <c r="U63" s="1"/>
      <c r="V63" s="1"/>
      <c r="W63" s="1"/>
    </row>
    <row r="64" spans="1:23" x14ac:dyDescent="0.25">
      <c r="A64" s="1"/>
      <c r="B64" s="1"/>
      <c r="C64" s="1"/>
      <c r="D64" s="1"/>
      <c r="E64" s="1"/>
      <c r="F64" s="1"/>
      <c r="G64" s="1"/>
      <c r="H64" s="1"/>
      <c r="I64" s="1"/>
      <c r="J64" s="1"/>
      <c r="K64" s="1"/>
      <c r="L64" s="1"/>
      <c r="M64" s="1"/>
      <c r="N64" s="1"/>
      <c r="O64" s="1"/>
      <c r="P64" s="1"/>
      <c r="Q64" s="1"/>
      <c r="R64" s="1"/>
      <c r="S64" s="1"/>
      <c r="T64" s="1"/>
      <c r="U64" s="1"/>
      <c r="V64" s="1"/>
      <c r="W64" s="1"/>
    </row>
    <row r="65" spans="1:23" x14ac:dyDescent="0.25">
      <c r="A65" s="1"/>
      <c r="B65" s="1"/>
      <c r="C65" s="1"/>
      <c r="D65" s="1"/>
      <c r="E65" s="1"/>
      <c r="F65" s="1"/>
      <c r="G65" s="1"/>
      <c r="H65" s="1"/>
      <c r="I65" s="1"/>
      <c r="J65" s="1"/>
      <c r="K65" s="1"/>
      <c r="L65" s="1"/>
      <c r="M65" s="1"/>
      <c r="N65" s="1"/>
      <c r="O65" s="1"/>
      <c r="P65" s="1"/>
      <c r="Q65" s="1"/>
      <c r="R65" s="1"/>
      <c r="S65" s="1"/>
      <c r="T65" s="1"/>
      <c r="U65" s="1"/>
      <c r="V65" s="1"/>
      <c r="W65" s="1"/>
    </row>
    <row r="66" spans="1:23" x14ac:dyDescent="0.25">
      <c r="A66" s="1"/>
      <c r="B66" s="1"/>
      <c r="C66" s="1"/>
      <c r="D66" s="1"/>
      <c r="E66" s="1"/>
      <c r="F66" s="1"/>
      <c r="G66" s="1"/>
      <c r="H66" s="1"/>
      <c r="I66" s="1"/>
      <c r="J66" s="1"/>
      <c r="K66" s="1"/>
      <c r="L66" s="1"/>
      <c r="M66" s="1"/>
      <c r="N66" s="1"/>
      <c r="O66" s="1"/>
      <c r="P66" s="1"/>
      <c r="Q66" s="1"/>
      <c r="R66" s="1"/>
      <c r="S66" s="1"/>
      <c r="T66" s="1"/>
      <c r="U66" s="1"/>
      <c r="V66" s="1"/>
      <c r="W66" s="1"/>
    </row>
    <row r="67" spans="1:23" x14ac:dyDescent="0.25">
      <c r="A67" s="1"/>
      <c r="B67" s="1"/>
      <c r="C67" s="1"/>
      <c r="D67" s="1"/>
      <c r="E67" s="1"/>
      <c r="F67" s="1"/>
      <c r="G67" s="1"/>
      <c r="H67" s="1"/>
      <c r="I67" s="1"/>
      <c r="J67" s="1"/>
      <c r="K67" s="1"/>
      <c r="L67" s="1"/>
      <c r="M67" s="1"/>
      <c r="N67" s="1"/>
      <c r="O67" s="1"/>
      <c r="P67" s="1"/>
      <c r="Q67" s="1"/>
      <c r="R67" s="1"/>
      <c r="S67" s="1"/>
      <c r="T67" s="1"/>
      <c r="U67" s="1"/>
      <c r="V67" s="1"/>
      <c r="W67" s="1"/>
    </row>
    <row r="68" spans="1:23" x14ac:dyDescent="0.25">
      <c r="A68" s="1"/>
      <c r="B68" s="1"/>
      <c r="C68" s="1"/>
      <c r="D68" s="1"/>
      <c r="E68" s="1"/>
      <c r="F68" s="1"/>
      <c r="G68" s="1"/>
      <c r="H68" s="1"/>
      <c r="I68" s="1"/>
      <c r="J68" s="1"/>
      <c r="K68" s="1"/>
      <c r="L68" s="1"/>
      <c r="M68" s="1"/>
      <c r="N68" s="1"/>
      <c r="O68" s="1"/>
      <c r="P68" s="1"/>
      <c r="Q68" s="1"/>
      <c r="R68" s="1"/>
      <c r="S68" s="1"/>
      <c r="T68" s="1"/>
      <c r="U68" s="1"/>
      <c r="V68" s="1"/>
      <c r="W68" s="1"/>
    </row>
    <row r="69" spans="1:23" x14ac:dyDescent="0.25">
      <c r="A69" s="1"/>
      <c r="B69" s="1"/>
      <c r="C69" s="1"/>
      <c r="D69" s="1"/>
      <c r="E69" s="1"/>
      <c r="F69" s="1"/>
      <c r="G69" s="1"/>
      <c r="H69" s="1"/>
      <c r="I69" s="1"/>
      <c r="J69" s="1"/>
      <c r="K69" s="1"/>
      <c r="L69" s="1"/>
      <c r="M69" s="1"/>
      <c r="N69" s="1"/>
      <c r="O69" s="1"/>
      <c r="P69" s="1"/>
      <c r="Q69" s="1"/>
      <c r="R69" s="1"/>
      <c r="S69" s="1"/>
      <c r="T69" s="1"/>
      <c r="U69" s="1"/>
      <c r="V69" s="1"/>
      <c r="W69" s="1"/>
    </row>
    <row r="70" spans="1:23" x14ac:dyDescent="0.25">
      <c r="A70" s="1"/>
      <c r="B70" s="1"/>
      <c r="C70" s="1"/>
      <c r="D70" s="1"/>
      <c r="E70" s="1"/>
      <c r="F70" s="1"/>
      <c r="G70" s="1"/>
      <c r="H70" s="1"/>
      <c r="I70" s="1"/>
      <c r="J70" s="1"/>
      <c r="K70" s="1"/>
      <c r="L70" s="1"/>
      <c r="M70" s="1"/>
      <c r="N70" s="1"/>
      <c r="O70" s="1"/>
      <c r="P70" s="1"/>
      <c r="Q70" s="1"/>
      <c r="R70" s="1"/>
      <c r="S70" s="1"/>
      <c r="T70" s="1"/>
      <c r="U70" s="1"/>
      <c r="V70" s="1"/>
      <c r="W70" s="1"/>
    </row>
    <row r="71" spans="1:23" x14ac:dyDescent="0.25">
      <c r="A71" s="1"/>
      <c r="B71" s="1"/>
      <c r="C71" s="1"/>
      <c r="D71" s="1"/>
      <c r="E71" s="1"/>
      <c r="F71" s="1"/>
      <c r="G71" s="1"/>
      <c r="H71" s="1"/>
      <c r="I71" s="1"/>
      <c r="J71" s="1"/>
      <c r="K71" s="1"/>
      <c r="L71" s="1"/>
      <c r="M71" s="1"/>
      <c r="N71" s="1"/>
      <c r="O71" s="1"/>
      <c r="P71" s="1"/>
      <c r="Q71" s="1"/>
      <c r="R71" s="1"/>
      <c r="S71" s="1"/>
      <c r="T71" s="1"/>
      <c r="U71" s="1"/>
      <c r="V71" s="1"/>
      <c r="W71" s="1"/>
    </row>
    <row r="72" spans="1:23" x14ac:dyDescent="0.25">
      <c r="A72" s="1"/>
      <c r="B72" s="1"/>
      <c r="C72" s="1"/>
      <c r="D72" s="1"/>
      <c r="E72" s="1"/>
      <c r="F72" s="1"/>
      <c r="G72" s="1"/>
      <c r="H72" s="1"/>
      <c r="I72" s="1"/>
      <c r="J72" s="1"/>
      <c r="K72" s="1"/>
      <c r="L72" s="1"/>
      <c r="M72" s="1"/>
      <c r="N72" s="1"/>
      <c r="O72" s="1"/>
      <c r="P72" s="1"/>
      <c r="Q72" s="1"/>
      <c r="R72" s="1"/>
      <c r="S72" s="1"/>
      <c r="T72" s="1"/>
      <c r="U72" s="1"/>
      <c r="V72" s="1"/>
      <c r="W72" s="1"/>
    </row>
    <row r="73" spans="1:23" x14ac:dyDescent="0.25">
      <c r="A73" s="1"/>
      <c r="B73" s="1"/>
      <c r="C73" s="1"/>
      <c r="D73" s="1"/>
      <c r="E73" s="1"/>
      <c r="F73" s="1"/>
      <c r="G73" s="1"/>
      <c r="H73" s="1"/>
      <c r="I73" s="1"/>
      <c r="J73" s="1"/>
      <c r="K73" s="1"/>
      <c r="L73" s="1"/>
      <c r="M73" s="1"/>
      <c r="N73" s="1"/>
      <c r="O73" s="1"/>
      <c r="P73" s="1"/>
      <c r="Q73" s="1"/>
      <c r="R73" s="1"/>
      <c r="S73" s="1"/>
      <c r="T73" s="1"/>
      <c r="U73" s="1"/>
      <c r="V73" s="1"/>
      <c r="W73" s="1"/>
    </row>
    <row r="74" spans="1:23" x14ac:dyDescent="0.25">
      <c r="A74" s="1"/>
      <c r="B74" s="1"/>
      <c r="C74" s="1"/>
      <c r="D74" s="1"/>
      <c r="E74" s="1"/>
      <c r="F74" s="1"/>
      <c r="G74" s="1"/>
      <c r="H74" s="1"/>
      <c r="I74" s="1"/>
      <c r="J74" s="1"/>
      <c r="K74" s="1"/>
      <c r="L74" s="1"/>
      <c r="M74" s="1"/>
      <c r="N74" s="1"/>
      <c r="O74" s="1"/>
      <c r="P74" s="1"/>
      <c r="Q74" s="1"/>
      <c r="R74" s="1"/>
      <c r="S74" s="1"/>
      <c r="T74" s="1"/>
      <c r="U74" s="1"/>
      <c r="V74" s="1"/>
      <c r="W74" s="1"/>
    </row>
    <row r="149" spans="9:12" ht="15.75" thickBot="1" x14ac:dyDescent="0.3"/>
    <row r="150" spans="9:12" x14ac:dyDescent="0.25">
      <c r="I150" s="1436" t="s">
        <v>1434</v>
      </c>
      <c r="J150" s="1437" t="s">
        <v>1435</v>
      </c>
      <c r="K150" s="1437" t="s">
        <v>1436</v>
      </c>
      <c r="L150" s="1438" t="s">
        <v>1437</v>
      </c>
    </row>
    <row r="151" spans="9:12" x14ac:dyDescent="0.25">
      <c r="I151" s="1439"/>
      <c r="J151" s="1440"/>
      <c r="K151" s="1440"/>
      <c r="L151" s="1441"/>
    </row>
    <row r="152" spans="9:12" x14ac:dyDescent="0.25">
      <c r="I152" s="1439"/>
      <c r="J152" s="1440"/>
      <c r="K152" s="1440"/>
      <c r="L152" s="1441"/>
    </row>
    <row r="153" spans="9:12" x14ac:dyDescent="0.25">
      <c r="I153" s="1439"/>
      <c r="J153" s="1440"/>
      <c r="K153" s="1440"/>
      <c r="L153" s="1441"/>
    </row>
    <row r="154" spans="9:12" ht="15.75" x14ac:dyDescent="0.3">
      <c r="I154" s="1439"/>
      <c r="J154" s="1508"/>
      <c r="K154" s="1509"/>
      <c r="L154" s="1441"/>
    </row>
    <row r="155" spans="9:12" ht="15.75" x14ac:dyDescent="0.3">
      <c r="I155" s="1439"/>
      <c r="J155" s="1508"/>
      <c r="K155" s="1509"/>
      <c r="L155" s="1441"/>
    </row>
    <row r="156" spans="9:12" ht="15.75" thickBot="1" x14ac:dyDescent="0.3">
      <c r="I156" s="1442"/>
      <c r="J156" s="1443"/>
      <c r="K156" s="1443"/>
      <c r="L156" s="1444"/>
    </row>
    <row r="201" spans="3:11" x14ac:dyDescent="0.25">
      <c r="C201" s="16" t="s">
        <v>458</v>
      </c>
      <c r="E201" s="16">
        <v>509.25</v>
      </c>
      <c r="G201" s="16">
        <v>12.75</v>
      </c>
      <c r="I201" s="16">
        <v>18.75</v>
      </c>
      <c r="K201" s="16">
        <v>17.25</v>
      </c>
    </row>
    <row r="202" spans="3:11" x14ac:dyDescent="0.25">
      <c r="C202" s="16" t="s">
        <v>402</v>
      </c>
      <c r="E202" s="16">
        <v>222</v>
      </c>
      <c r="G202" s="16">
        <v>12.75</v>
      </c>
      <c r="I202" s="16">
        <v>13.5</v>
      </c>
      <c r="K202" s="16">
        <v>14.25</v>
      </c>
    </row>
    <row r="203" spans="3:11" x14ac:dyDescent="0.25">
      <c r="C203" s="16" t="s">
        <v>562</v>
      </c>
      <c r="E203" s="16">
        <v>306</v>
      </c>
      <c r="G203" s="16">
        <v>303.75</v>
      </c>
      <c r="I203" s="16">
        <v>15.75</v>
      </c>
      <c r="K203" s="16">
        <v>78.75</v>
      </c>
    </row>
    <row r="204" spans="3:11" x14ac:dyDescent="0.25">
      <c r="C204" s="16" t="s">
        <v>404</v>
      </c>
      <c r="E204" s="16">
        <v>6</v>
      </c>
      <c r="G204" s="16">
        <v>713.25</v>
      </c>
      <c r="I204" s="16">
        <v>20.25</v>
      </c>
      <c r="K204" s="16">
        <v>22.5</v>
      </c>
    </row>
    <row r="205" spans="3:11" x14ac:dyDescent="0.25">
      <c r="C205" s="16" t="s">
        <v>405</v>
      </c>
      <c r="E205" s="16">
        <v>29.25</v>
      </c>
      <c r="G205" s="16">
        <v>699</v>
      </c>
      <c r="I205" s="16">
        <v>17.25</v>
      </c>
      <c r="K205" s="16">
        <v>24.75</v>
      </c>
    </row>
    <row r="206" spans="3:11" x14ac:dyDescent="0.25">
      <c r="C206" s="16" t="s">
        <v>406</v>
      </c>
      <c r="E206" s="16">
        <v>29.25</v>
      </c>
      <c r="G206" s="16">
        <v>726.75</v>
      </c>
      <c r="I206" s="16">
        <v>17.25</v>
      </c>
      <c r="K206" s="16">
        <v>24</v>
      </c>
    </row>
    <row r="207" spans="3:11" x14ac:dyDescent="0.25">
      <c r="C207" s="16" t="s">
        <v>563</v>
      </c>
      <c r="E207" s="16">
        <v>484.5</v>
      </c>
      <c r="G207" s="16">
        <v>1134.75</v>
      </c>
      <c r="I207" s="16">
        <v>15</v>
      </c>
      <c r="K207" s="16">
        <v>14.25</v>
      </c>
    </row>
    <row r="208" spans="3:11" x14ac:dyDescent="0.25">
      <c r="C208" s="16" t="s">
        <v>564</v>
      </c>
      <c r="E208" s="16">
        <v>486.75</v>
      </c>
      <c r="G208" s="16">
        <v>981.75</v>
      </c>
      <c r="I208" s="16">
        <v>15</v>
      </c>
      <c r="K208" s="16">
        <v>18</v>
      </c>
    </row>
    <row r="209" spans="3:11" x14ac:dyDescent="0.25">
      <c r="C209" s="16" t="s">
        <v>565</v>
      </c>
      <c r="E209" s="16">
        <v>516.75</v>
      </c>
      <c r="G209" s="16">
        <v>488.25</v>
      </c>
      <c r="I209" s="16">
        <v>14.25</v>
      </c>
      <c r="K209" s="16">
        <v>13.5</v>
      </c>
    </row>
    <row r="210" spans="3:11" x14ac:dyDescent="0.25">
      <c r="C210" s="16" t="s">
        <v>566</v>
      </c>
      <c r="E210" s="16">
        <v>444.75</v>
      </c>
      <c r="G210" s="16">
        <v>384.75</v>
      </c>
      <c r="I210" s="16">
        <v>15</v>
      </c>
      <c r="K210" s="16">
        <v>69.75</v>
      </c>
    </row>
    <row r="211" spans="3:11" x14ac:dyDescent="0.25">
      <c r="C211" s="16" t="s">
        <v>567</v>
      </c>
      <c r="E211" s="16">
        <v>450.75</v>
      </c>
      <c r="G211" s="16">
        <v>14.25</v>
      </c>
      <c r="I211" s="16">
        <v>13.5</v>
      </c>
      <c r="K211" s="16">
        <v>12</v>
      </c>
    </row>
    <row r="212" spans="3:11" x14ac:dyDescent="0.25">
      <c r="C212" s="16" t="s">
        <v>568</v>
      </c>
      <c r="E212" s="16">
        <v>222</v>
      </c>
      <c r="G212" s="16">
        <v>1.5</v>
      </c>
      <c r="I212" s="16">
        <v>13.5</v>
      </c>
      <c r="K212" s="16">
        <v>12</v>
      </c>
    </row>
    <row r="213" spans="3:11" x14ac:dyDescent="0.25">
      <c r="C213" s="16" t="s">
        <v>569</v>
      </c>
      <c r="E213" s="16">
        <v>450.75</v>
      </c>
      <c r="G213" s="16">
        <v>1.5</v>
      </c>
      <c r="I213" s="16">
        <v>13.5</v>
      </c>
      <c r="K213" s="16">
        <v>12</v>
      </c>
    </row>
    <row r="214" spans="3:11" x14ac:dyDescent="0.25">
      <c r="C214" s="16" t="s">
        <v>570</v>
      </c>
      <c r="E214" s="16">
        <v>511.5</v>
      </c>
      <c r="G214" s="16">
        <v>1.5</v>
      </c>
      <c r="I214" s="16">
        <v>14.25</v>
      </c>
      <c r="K214" s="16">
        <v>12.75</v>
      </c>
    </row>
    <row r="215" spans="3:11" x14ac:dyDescent="0.25">
      <c r="C215" s="16" t="s">
        <v>571</v>
      </c>
      <c r="E215" s="16">
        <v>516.75</v>
      </c>
      <c r="G215" s="16">
        <v>471.75</v>
      </c>
      <c r="I215" s="16">
        <v>12.75</v>
      </c>
      <c r="K215" s="16">
        <v>12</v>
      </c>
    </row>
    <row r="216" spans="3:11" x14ac:dyDescent="0.25">
      <c r="C216" s="16" t="s">
        <v>572</v>
      </c>
      <c r="E216" s="16">
        <v>486.75</v>
      </c>
      <c r="G216" s="16">
        <v>964.5</v>
      </c>
      <c r="I216" s="16">
        <v>14.25</v>
      </c>
      <c r="K216" s="16">
        <v>13.5</v>
      </c>
    </row>
    <row r="217" spans="3:11" x14ac:dyDescent="0.25">
      <c r="C217" s="16" t="s">
        <v>573</v>
      </c>
      <c r="E217" s="16">
        <v>484.5</v>
      </c>
      <c r="G217" s="16">
        <v>1116.75</v>
      </c>
      <c r="I217" s="16">
        <v>14.25</v>
      </c>
      <c r="K217" s="16">
        <v>13.5</v>
      </c>
    </row>
    <row r="218" spans="3:11" x14ac:dyDescent="0.25">
      <c r="C218" s="16" t="s">
        <v>574</v>
      </c>
      <c r="E218" s="16">
        <v>200.25</v>
      </c>
      <c r="G218" s="16">
        <v>12.75</v>
      </c>
      <c r="I218" s="16">
        <v>15</v>
      </c>
      <c r="K218" s="16">
        <v>14.25</v>
      </c>
    </row>
    <row r="219" spans="3:11" x14ac:dyDescent="0.25">
      <c r="C219" s="16" t="s">
        <v>575</v>
      </c>
      <c r="E219" s="16">
        <v>201</v>
      </c>
      <c r="G219" s="16">
        <v>1.5</v>
      </c>
      <c r="I219" s="16">
        <v>14.25</v>
      </c>
      <c r="K219" s="16">
        <v>12</v>
      </c>
    </row>
    <row r="220" spans="3:11" x14ac:dyDescent="0.25">
      <c r="C220" s="16" t="s">
        <v>576</v>
      </c>
      <c r="E220" s="16">
        <v>648.75</v>
      </c>
      <c r="G220" s="16">
        <v>15.75</v>
      </c>
      <c r="I220" s="16">
        <v>14.25</v>
      </c>
      <c r="K220" s="16">
        <v>12</v>
      </c>
    </row>
    <row r="221" spans="3:11" x14ac:dyDescent="0.25">
      <c r="C221" s="16" t="s">
        <v>577</v>
      </c>
      <c r="E221" s="16">
        <v>648.75</v>
      </c>
      <c r="G221" s="16">
        <v>1.5</v>
      </c>
      <c r="I221" s="16">
        <v>14.25</v>
      </c>
      <c r="K221" s="16">
        <v>12</v>
      </c>
    </row>
  </sheetData>
  <sheetProtection formatCells="0" formatColumns="0" formatRows="0" selectLockedCells="1"/>
  <mergeCells count="29">
    <mergeCell ref="B22:C22"/>
    <mergeCell ref="C45:D45"/>
    <mergeCell ref="M22:Q23"/>
    <mergeCell ref="B51:E51"/>
    <mergeCell ref="B33:C33"/>
    <mergeCell ref="C37:D37"/>
    <mergeCell ref="C38:D38"/>
    <mergeCell ref="C40:D40"/>
    <mergeCell ref="C41:D41"/>
    <mergeCell ref="C47:D47"/>
    <mergeCell ref="B29:C29"/>
    <mergeCell ref="B23:E23"/>
    <mergeCell ref="C46:D46"/>
    <mergeCell ref="B31:C31"/>
    <mergeCell ref="B32:C32"/>
    <mergeCell ref="C43:D43"/>
    <mergeCell ref="C18:D18"/>
    <mergeCell ref="C19:D19"/>
    <mergeCell ref="C21:D21"/>
    <mergeCell ref="C20:D20"/>
    <mergeCell ref="M18:Q18"/>
    <mergeCell ref="M19:Q19"/>
    <mergeCell ref="M20:Q20"/>
    <mergeCell ref="M21:Q21"/>
    <mergeCell ref="C39:D39"/>
    <mergeCell ref="C42:D42"/>
    <mergeCell ref="B30:C30"/>
    <mergeCell ref="C44:D44"/>
    <mergeCell ref="B35:D35"/>
  </mergeCells>
  <phoneticPr fontId="0" type="noConversion"/>
  <conditionalFormatting sqref="N37">
    <cfRule type="expression" dxfId="107" priority="6" stopIfTrue="1">
      <formula>$M$37&gt;0</formula>
    </cfRule>
  </conditionalFormatting>
  <conditionalFormatting sqref="N38:N39">
    <cfRule type="expression" dxfId="106" priority="5" stopIfTrue="1">
      <formula>$M$39&gt;0</formula>
    </cfRule>
  </conditionalFormatting>
  <conditionalFormatting sqref="N40:N42 N44:N46">
    <cfRule type="expression" dxfId="105" priority="4" stopIfTrue="1">
      <formula>$M$40&gt;0</formula>
    </cfRule>
  </conditionalFormatting>
  <conditionalFormatting sqref="N47">
    <cfRule type="expression" dxfId="104" priority="1" stopIfTrue="1">
      <formula>$M$47&gt;0</formula>
    </cfRule>
  </conditionalFormatting>
  <conditionalFormatting sqref="O40 F40:M40">
    <cfRule type="expression" dxfId="103" priority="14" stopIfTrue="1">
      <formula>$C$40&gt;0</formula>
    </cfRule>
  </conditionalFormatting>
  <conditionalFormatting sqref="F41:M41 O41">
    <cfRule type="expression" dxfId="102" priority="15" stopIfTrue="1">
      <formula>$C$41&gt;0</formula>
    </cfRule>
  </conditionalFormatting>
  <conditionalFormatting sqref="E19">
    <cfRule type="expression" dxfId="101" priority="7" stopIfTrue="1">
      <formula>$E$19&gt;0</formula>
    </cfRule>
  </conditionalFormatting>
  <conditionalFormatting sqref="B6">
    <cfRule type="cellIs" dxfId="100" priority="44" stopIfTrue="1" operator="equal">
      <formula>0</formula>
    </cfRule>
  </conditionalFormatting>
  <conditionalFormatting sqref="P39">
    <cfRule type="expression" dxfId="99" priority="56" stopIfTrue="1">
      <formula>$O$39&gt;0</formula>
    </cfRule>
  </conditionalFormatting>
  <conditionalFormatting sqref="P40:P42 P44:P46">
    <cfRule type="expression" dxfId="98" priority="57" stopIfTrue="1">
      <formula>$O$40&gt;0</formula>
    </cfRule>
  </conditionalFormatting>
  <conditionalFormatting sqref="P47">
    <cfRule type="expression" dxfId="97" priority="59" stopIfTrue="1">
      <formula>$O$47&gt;0</formula>
    </cfRule>
  </conditionalFormatting>
  <conditionalFormatting sqref="O42 F42:M42">
    <cfRule type="expression" dxfId="96" priority="71" stopIfTrue="1">
      <formula>$C$42&gt;0</formula>
    </cfRule>
  </conditionalFormatting>
  <conditionalFormatting sqref="F44:L44">
    <cfRule type="expression" dxfId="95" priority="72" stopIfTrue="1">
      <formula>$C$44&gt;0</formula>
    </cfRule>
  </conditionalFormatting>
  <conditionalFormatting sqref="F45:L45">
    <cfRule type="expression" dxfId="94" priority="73" stopIfTrue="1">
      <formula>$C$45&gt;0</formula>
    </cfRule>
  </conditionalFormatting>
  <conditionalFormatting sqref="F46:L46">
    <cfRule type="expression" dxfId="93" priority="74" stopIfTrue="1">
      <formula>$C$46&gt;0</formula>
    </cfRule>
  </conditionalFormatting>
  <conditionalFormatting sqref="F47:L47">
    <cfRule type="expression" dxfId="92" priority="75" stopIfTrue="1">
      <formula>$C$47&gt;0</formula>
    </cfRule>
  </conditionalFormatting>
  <conditionalFormatting sqref="C40:D40">
    <cfRule type="expression" dxfId="91" priority="76" stopIfTrue="1">
      <formula>$E$40&gt;0</formula>
    </cfRule>
  </conditionalFormatting>
  <conditionalFormatting sqref="C41:D41">
    <cfRule type="expression" dxfId="90" priority="77" stopIfTrue="1">
      <formula>$E$41&gt;0</formula>
    </cfRule>
  </conditionalFormatting>
  <conditionalFormatting sqref="C42:D42">
    <cfRule type="expression" dxfId="89" priority="78" stopIfTrue="1">
      <formula>$E$42&gt;0</formula>
    </cfRule>
  </conditionalFormatting>
  <conditionalFormatting sqref="C45:D45">
    <cfRule type="expression" dxfId="88" priority="79" stopIfTrue="1">
      <formula>$E$45&lt;0</formula>
    </cfRule>
  </conditionalFormatting>
  <conditionalFormatting sqref="C46:D46">
    <cfRule type="expression" dxfId="87" priority="80" stopIfTrue="1">
      <formula>$E$46&lt;0</formula>
    </cfRule>
  </conditionalFormatting>
  <conditionalFormatting sqref="C47:D47">
    <cfRule type="expression" dxfId="86" priority="81" stopIfTrue="1">
      <formula>$E$47&lt;0</formula>
    </cfRule>
  </conditionalFormatting>
  <conditionalFormatting sqref="C44:D44">
    <cfRule type="expression" dxfId="85" priority="82" stopIfTrue="1">
      <formula>$E$35&lt;&gt;""</formula>
    </cfRule>
  </conditionalFormatting>
  <conditionalFormatting sqref="P37">
    <cfRule type="expression" dxfId="84" priority="83" stopIfTrue="1">
      <formula>$O$37&gt;0</formula>
    </cfRule>
  </conditionalFormatting>
  <dataValidations xWindow="787" yWindow="581" count="12">
    <dataValidation type="list" allowBlank="1" showInputMessage="1" showErrorMessage="1" sqref="J26">
      <formula1>#REF!</formula1>
    </dataValidation>
    <dataValidation type="decimal" allowBlank="1" showInputMessage="1" showErrorMessage="1" errorTitle="Standard" error="Bitte geben Sie einen Zahlenwert &gt;0 ein!" sqref="L19 D27:D28 F21 F18:K19">
      <formula1>0</formula1>
      <formula2>1000000000000</formula2>
    </dataValidation>
    <dataValidation type="decimal" allowBlank="1" showInputMessage="1" showErrorMessage="1" sqref="O40:O42 O44:O47">
      <formula1>0</formula1>
      <formula2>1000000000000</formula2>
    </dataValidation>
    <dataValidation type="decimal" allowBlank="1" showInputMessage="1" showErrorMessage="1" errorTitle="Standard" error="Bitte geben Sie einen Zahlenwert &gt;=0 ein!" sqref="E30:E33">
      <formula1>0</formula1>
      <formula2>1000000000000</formula2>
    </dataValidation>
    <dataValidation type="decimal" allowBlank="1" showInputMessage="1" showErrorMessage="1" errorTitle="Standard" error="Bitte geben Sie einen Zahlenwert grösser oder gleich 0 ein." promptTitle="Vom Vorlieger verrechnete Kosten" prompt="Eingabe inklusive, der von swissgrid verrechneteten, individuellen Wirkverlusten (von 0,14 Rp/kWh) eintragen." sqref="F39">
      <formula1>0</formula1>
      <formula2>1000000000000</formula2>
    </dataValidation>
    <dataValidation type="decimal" allowBlank="1" showInputMessage="1" showErrorMessage="1" error="Bitte geben Sie einen Zahlenwert grösser oder gleich 0 ein." promptTitle="Vom Vorlieger verrechnete Kosten" prompt="Eingabe inklusive, der von swissgrid verrechneteten, individuellen Wirkverlusten (von 0,14 Rp/kWh) eintragen." sqref="F40:F42">
      <formula1>0</formula1>
      <formula2>1000000000000</formula2>
    </dataValidation>
    <dataValidation type="decimal" allowBlank="1" showInputMessage="1" showErrorMessage="1" errorTitle="Standard" error="Bitte geben Sie einen Zahlenwert &gt;0 ein!" prompt="Bitte beachten, hier Eingabe in kWh." sqref="O39 M39">
      <formula1>1</formula1>
      <formula2>1000000000000</formula2>
    </dataValidation>
    <dataValidation type="decimal" allowBlank="1" showInputMessage="1" showErrorMessage="1" error="Bitte korrigieren Sie die Eingabe und setzen Sie einen Wert zwischen 0% und 100%!" sqref="G21:L21">
      <formula1>0</formula1>
      <formula2>1</formula2>
    </dataValidation>
    <dataValidation type="decimal" allowBlank="1" showInputMessage="1" showErrorMessage="1" errorTitle="Standard" error="Bitte geben Sie einen Zahlenwert &gt;0 ein!" prompt="Bitte beachten, hier Eingabe in kWh." sqref="L18">
      <formula1>0</formula1>
      <formula2>1000000000000</formula2>
    </dataValidation>
    <dataValidation type="decimal" allowBlank="1" showInputMessage="1" showErrorMessage="1" errorTitle="Standard" error="Bitte geben Sie einen Zahlenwert grösser oder gleich 0 ein." sqref="G39:L39">
      <formula1>0</formula1>
      <formula2>1000000000000</formula2>
    </dataValidation>
    <dataValidation type="decimal" allowBlank="1" showInputMessage="1" showErrorMessage="1" error="Bitte geben Sie einen Zahlenwert grösser oder gleich 0 ein." sqref="G40:M42 M44:M47">
      <formula1>0</formula1>
      <formula2>1000000000000</formula2>
    </dataValidation>
    <dataValidation type="decimal" allowBlank="1" showInputMessage="1" showErrorMessage="1" errorTitle="Standard" error="Bitte geben Sie einen Zahlenwert kleiner oder gleich 0 ein." sqref="F44:L47">
      <formula1>-10000000000000</formula1>
      <formula2>0</formula2>
    </dataValidation>
  </dataValidations>
  <printOptions headings="1"/>
  <pageMargins left="0.78740157480314965" right="0.59055118110236227" top="0.98425196850393704" bottom="0.59055118110236227" header="0.31496062992125984" footer="0.31496062992125984"/>
  <pageSetup paperSize="9" scale="47" orientation="landscape" r:id="rId1"/>
  <headerFooter scaleWithDoc="0">
    <oddHeader>&amp;C&amp;A; &amp;D&amp;R&amp;"Calibri,Fett"&amp;12Formular 3.1</oddHeader>
    <oddFooter>&amp;LNachkalkulation Deckungsdifferenzen Netz 2020&amp;RSeite &amp;P von &amp;N</oddFooter>
  </headerFooter>
  <ignoredErrors>
    <ignoredError sqref="M2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9" r:id="rId4" name="Drop Down 3">
              <controlPr locked="0" defaultSize="0" autoFill="0" autoLine="0" autoPict="0">
                <anchor moveWithCells="1">
                  <from>
                    <xdr:col>3</xdr:col>
                    <xdr:colOff>0</xdr:colOff>
                    <xdr:row>24</xdr:row>
                    <xdr:rowOff>257175</xdr:rowOff>
                  </from>
                  <to>
                    <xdr:col>3</xdr:col>
                    <xdr:colOff>904875</xdr:colOff>
                    <xdr:row>25</xdr:row>
                    <xdr:rowOff>180975</xdr:rowOff>
                  </to>
                </anchor>
              </controlPr>
            </control>
          </mc:Choice>
        </mc:AlternateContent>
        <mc:AlternateContent xmlns:mc="http://schemas.openxmlformats.org/markup-compatibility/2006">
          <mc:Choice Requires="x14">
            <control shapeId="28510" r:id="rId5" name="Button 1886">
              <controlPr defaultSize="0" autoFill="0" autoLine="0" autoPict="0" macro="[0]!info_msgbox_Allgemeine_Angaben_Vorlieger_NE1">
                <anchor moveWithCells="1" sizeWithCells="1">
                  <from>
                    <xdr:col>5</xdr:col>
                    <xdr:colOff>447675</xdr:colOff>
                    <xdr:row>35</xdr:row>
                    <xdr:rowOff>257175</xdr:rowOff>
                  </from>
                  <to>
                    <xdr:col>5</xdr:col>
                    <xdr:colOff>638175</xdr:colOff>
                    <xdr:row>35</xdr:row>
                    <xdr:rowOff>419100</xdr:rowOff>
                  </to>
                </anchor>
              </controlPr>
            </control>
          </mc:Choice>
        </mc:AlternateContent>
        <mc:AlternateContent xmlns:mc="http://schemas.openxmlformats.org/markup-compatibility/2006">
          <mc:Choice Requires="x14">
            <control shapeId="28559" r:id="rId6" name="Drop Down 1935">
              <controlPr locked="0" defaultSize="0" autoFill="0" autoLine="0" autoPict="0">
                <anchor moveWithCells="1">
                  <from>
                    <xdr:col>4</xdr:col>
                    <xdr:colOff>0</xdr:colOff>
                    <xdr:row>34</xdr:row>
                    <xdr:rowOff>152400</xdr:rowOff>
                  </from>
                  <to>
                    <xdr:col>4</xdr:col>
                    <xdr:colOff>904875</xdr:colOff>
                    <xdr:row>34</xdr:row>
                    <xdr:rowOff>342900</xdr:rowOff>
                  </to>
                </anchor>
              </controlPr>
            </control>
          </mc:Choice>
        </mc:AlternateContent>
        <mc:AlternateContent xmlns:mc="http://schemas.openxmlformats.org/markup-compatibility/2006">
          <mc:Choice Requires="x14">
            <control shapeId="28571" r:id="rId7" name="Button 1947">
              <controlPr defaultSize="0" autoFill="0" autoLine="0" autoPict="0" macro="[0]!info_msgbox_AAA_Nummerangabe">
                <anchor moveWithCells="1" sizeWithCells="1">
                  <from>
                    <xdr:col>5</xdr:col>
                    <xdr:colOff>266700</xdr:colOff>
                    <xdr:row>35</xdr:row>
                    <xdr:rowOff>257175</xdr:rowOff>
                  </from>
                  <to>
                    <xdr:col>5</xdr:col>
                    <xdr:colOff>447675</xdr:colOff>
                    <xdr:row>35</xdr:row>
                    <xdr:rowOff>419100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pageSetUpPr fitToPage="1"/>
  </sheetPr>
  <dimension ref="A1:AZ274"/>
  <sheetViews>
    <sheetView showGridLines="0" zoomScale="70" zoomScaleNormal="70" workbookViewId="0">
      <pane ySplit="13" topLeftCell="A14" activePane="bottomLeft" state="frozen"/>
      <selection activeCell="C10" sqref="C10"/>
      <selection pane="bottomLeft" activeCell="F16" sqref="F16"/>
    </sheetView>
  </sheetViews>
  <sheetFormatPr baseColWidth="10" defaultColWidth="11" defaultRowHeight="15" x14ac:dyDescent="0.25"/>
  <cols>
    <col min="1" max="1" width="6.42578125" style="482" customWidth="1"/>
    <col min="2" max="2" width="8" style="482" customWidth="1"/>
    <col min="3" max="3" width="48.42578125" style="482" customWidth="1"/>
    <col min="4" max="5" width="12.42578125" style="482" hidden="1" customWidth="1"/>
    <col min="6" max="6" width="12.42578125" style="482" customWidth="1"/>
    <col min="7" max="13" width="10.42578125" style="482" customWidth="1"/>
    <col min="14" max="14" width="12.42578125" style="440" customWidth="1"/>
    <col min="15" max="16" width="13.42578125" style="482" hidden="1" customWidth="1"/>
    <col min="17" max="17" width="0" style="482" hidden="1" customWidth="1"/>
    <col min="18" max="18" width="30.42578125" style="482" customWidth="1"/>
    <col min="19" max="19" width="7.42578125" style="482" customWidth="1"/>
    <col min="20" max="20" width="11" style="482"/>
    <col min="21" max="21" width="6.42578125" style="16" customWidth="1"/>
    <col min="22" max="22" width="2.42578125" style="16" customWidth="1"/>
    <col min="23" max="23" width="2.42578125" style="16" hidden="1" customWidth="1"/>
    <col min="24" max="24" width="62.5703125" style="16" customWidth="1"/>
    <col min="25" max="25" width="15" style="16" customWidth="1"/>
    <col min="26" max="26" width="33.42578125" style="16" customWidth="1"/>
    <col min="27" max="27" width="12.42578125" style="16" customWidth="1"/>
    <col min="28" max="28" width="14.5703125" style="16" customWidth="1"/>
    <col min="29" max="31" width="12.42578125" style="16" customWidth="1"/>
    <col min="32" max="32" width="13.42578125" style="16" customWidth="1"/>
    <col min="33" max="33" width="22.5703125" style="372" customWidth="1"/>
    <col min="34" max="34" width="3.5703125" style="16" customWidth="1"/>
    <col min="35" max="35" width="14.5703125" style="16" customWidth="1"/>
    <col min="36" max="36" width="12" style="16" customWidth="1"/>
    <col min="37" max="37" width="33.5703125" style="16" customWidth="1"/>
    <col min="38" max="38" width="3.42578125" style="16" customWidth="1"/>
    <col min="39" max="43" width="11.42578125" style="16" customWidth="1"/>
    <col min="44" max="16384" width="11" style="482"/>
  </cols>
  <sheetData>
    <row r="1" spans="1:43" s="16" customFormat="1" x14ac:dyDescent="0.25">
      <c r="A1" s="259"/>
      <c r="N1" s="440"/>
      <c r="U1" s="1"/>
      <c r="V1" s="1"/>
      <c r="W1" s="1"/>
      <c r="X1" s="1"/>
      <c r="Y1" s="1"/>
      <c r="Z1" s="1"/>
      <c r="AA1" s="1"/>
      <c r="AB1" s="1"/>
      <c r="AC1" s="1"/>
      <c r="AD1" s="1"/>
      <c r="AE1" s="1"/>
      <c r="AF1" s="1"/>
      <c r="AG1" s="281"/>
      <c r="AH1" s="1"/>
      <c r="AI1" s="1"/>
      <c r="AJ1" s="1"/>
      <c r="AK1" s="1"/>
      <c r="AL1" s="1"/>
      <c r="AM1" s="1"/>
      <c r="AN1" s="1"/>
      <c r="AO1" s="1"/>
      <c r="AP1" s="1"/>
      <c r="AQ1" s="1"/>
    </row>
    <row r="2" spans="1:43" s="16" customFormat="1" ht="15.75" x14ac:dyDescent="0.25">
      <c r="B2" s="23" t="str">
        <f>Kontaktdaten!B2</f>
        <v>Kostenrechnung für Tarife 2022</v>
      </c>
      <c r="N2" s="440"/>
      <c r="U2" s="1"/>
      <c r="W2" s="23"/>
      <c r="X2" s="1"/>
      <c r="Y2" s="1"/>
      <c r="Z2" s="1"/>
      <c r="AA2" s="1"/>
      <c r="AB2" s="1"/>
      <c r="AC2" s="1"/>
      <c r="AD2" s="1"/>
      <c r="AE2" s="1"/>
      <c r="AF2" s="1"/>
      <c r="AG2" s="281"/>
      <c r="AH2" s="1"/>
      <c r="AI2" s="1"/>
      <c r="AJ2" s="1"/>
      <c r="AK2" s="1"/>
      <c r="AL2" s="1"/>
      <c r="AM2" s="1"/>
      <c r="AN2" s="1"/>
      <c r="AO2" s="1"/>
      <c r="AP2" s="1"/>
      <c r="AQ2" s="1"/>
    </row>
    <row r="3" spans="1:43" s="16" customFormat="1" ht="4.5" customHeight="1" x14ac:dyDescent="0.25">
      <c r="B3" s="1"/>
      <c r="N3" s="440"/>
      <c r="U3" s="1"/>
      <c r="W3" s="1"/>
      <c r="X3" s="1"/>
      <c r="Y3" s="1"/>
      <c r="Z3" s="1"/>
      <c r="AA3" s="1"/>
      <c r="AB3" s="1"/>
      <c r="AC3" s="1"/>
      <c r="AD3" s="1"/>
      <c r="AE3" s="1"/>
      <c r="AF3" s="1"/>
      <c r="AG3" s="281"/>
      <c r="AH3" s="1"/>
      <c r="AI3" s="1"/>
      <c r="AJ3" s="1"/>
      <c r="AK3" s="1"/>
      <c r="AL3" s="1"/>
      <c r="AM3" s="1"/>
      <c r="AN3" s="1"/>
      <c r="AO3" s="1"/>
      <c r="AP3" s="1"/>
      <c r="AQ3" s="1"/>
    </row>
    <row r="4" spans="1:43" s="16" customFormat="1" ht="20.25" x14ac:dyDescent="0.3">
      <c r="B4" s="13"/>
      <c r="N4" s="440"/>
      <c r="U4" s="1"/>
      <c r="W4" s="13"/>
      <c r="X4" s="1"/>
      <c r="Y4" s="1"/>
      <c r="Z4" s="1"/>
      <c r="AA4" s="1"/>
      <c r="AB4" s="1"/>
      <c r="AC4" s="1"/>
      <c r="AD4" s="1"/>
      <c r="AE4" s="1"/>
      <c r="AF4" s="1"/>
      <c r="AG4" s="281"/>
      <c r="AH4" s="1"/>
      <c r="AI4" s="1"/>
      <c r="AJ4" s="1"/>
      <c r="AK4" s="1"/>
      <c r="AL4" s="1"/>
      <c r="AM4" s="1"/>
      <c r="AN4" s="1"/>
      <c r="AO4" s="1"/>
      <c r="AP4" s="1"/>
      <c r="AQ4" s="1"/>
    </row>
    <row r="5" spans="1:43" s="16" customFormat="1" ht="20.25" x14ac:dyDescent="0.3">
      <c r="B5" s="13" t="str">
        <f>"Berechnung Deckungsdifferenzen Netz "&amp;Kontaktdaten!D4-2</f>
        <v>Berechnung Deckungsdifferenzen Netz 2020</v>
      </c>
      <c r="N5" s="440"/>
      <c r="U5" s="1"/>
      <c r="W5" s="13"/>
      <c r="X5" s="13" t="str">
        <f>B5</f>
        <v>Berechnung Deckungsdifferenzen Netz 2020</v>
      </c>
      <c r="Z5" s="1"/>
      <c r="AA5" s="1"/>
      <c r="AB5" s="1"/>
      <c r="AC5" s="1"/>
      <c r="AD5" s="1"/>
      <c r="AE5" s="1"/>
      <c r="AF5" s="1"/>
      <c r="AG5" s="281"/>
      <c r="AH5" s="1"/>
      <c r="AI5" s="1"/>
      <c r="AJ5" s="1"/>
      <c r="AK5" s="1"/>
      <c r="AL5" s="1"/>
      <c r="AM5" s="1"/>
      <c r="AN5" s="1"/>
      <c r="AO5" s="1"/>
      <c r="AP5" s="1"/>
      <c r="AQ5" s="1"/>
    </row>
    <row r="6" spans="1:43" s="16" customFormat="1" ht="19.5" customHeight="1" x14ac:dyDescent="0.25">
      <c r="B6" s="84" t="str">
        <f>"Formular 3.2;     "&amp;Kontaktdaten!E12</f>
        <v xml:space="preserve">Formular 3.2;     </v>
      </c>
      <c r="N6" s="440"/>
      <c r="U6" s="1"/>
      <c r="W6" s="84"/>
      <c r="X6" s="84" t="str">
        <f>B6</f>
        <v xml:space="preserve">Formular 3.2;     </v>
      </c>
      <c r="Z6" s="1"/>
      <c r="AA6" s="1"/>
      <c r="AB6" s="1"/>
      <c r="AC6" s="1"/>
      <c r="AD6" s="1"/>
      <c r="AE6" s="1"/>
      <c r="AF6" s="1"/>
      <c r="AG6" s="281"/>
      <c r="AH6" s="1"/>
      <c r="AI6" s="1"/>
      <c r="AJ6" s="1"/>
      <c r="AK6" s="1"/>
      <c r="AL6" s="1"/>
      <c r="AM6" s="1"/>
      <c r="AN6" s="1"/>
      <c r="AO6" s="1"/>
      <c r="AP6" s="1"/>
      <c r="AQ6" s="1"/>
    </row>
    <row r="7" spans="1:43" s="16" customFormat="1" ht="20.25" customHeight="1" x14ac:dyDescent="0.3">
      <c r="N7" s="440"/>
      <c r="U7" s="1"/>
      <c r="V7" s="135"/>
      <c r="W7" s="135"/>
      <c r="X7" s="1"/>
      <c r="Y7" s="56"/>
      <c r="Z7" s="1"/>
      <c r="AA7" s="1"/>
      <c r="AB7" s="1"/>
      <c r="AC7" s="1"/>
      <c r="AD7" s="1"/>
      <c r="AE7" s="1"/>
      <c r="AF7" s="1"/>
      <c r="AG7" s="281"/>
      <c r="AH7" s="1"/>
      <c r="AI7" s="1"/>
      <c r="AJ7" s="1"/>
      <c r="AK7" s="1"/>
      <c r="AL7" s="1"/>
      <c r="AM7" s="1"/>
      <c r="AN7" s="1"/>
      <c r="AO7" s="1"/>
      <c r="AP7" s="1"/>
      <c r="AQ7" s="1"/>
    </row>
    <row r="8" spans="1:43" s="16" customFormat="1" ht="15" hidden="1" customHeight="1" x14ac:dyDescent="0.25">
      <c r="N8" s="440"/>
      <c r="U8" s="1"/>
      <c r="V8" s="1"/>
      <c r="W8" s="1"/>
      <c r="X8" s="1"/>
      <c r="Y8" s="1"/>
      <c r="Z8" s="1"/>
      <c r="AA8" s="1"/>
      <c r="AB8" s="1"/>
      <c r="AC8" s="1"/>
      <c r="AD8" s="1"/>
      <c r="AE8" s="1"/>
      <c r="AF8" s="1"/>
      <c r="AG8" s="281"/>
      <c r="AH8" s="1"/>
      <c r="AI8" s="1"/>
      <c r="AJ8" s="1"/>
      <c r="AK8" s="1"/>
      <c r="AL8" s="1"/>
      <c r="AM8" s="1"/>
      <c r="AN8" s="1"/>
      <c r="AO8" s="1"/>
      <c r="AP8" s="1"/>
      <c r="AQ8" s="1"/>
    </row>
    <row r="9" spans="1:43" s="16" customFormat="1" ht="20.25" hidden="1" customHeight="1" x14ac:dyDescent="0.3">
      <c r="N9" s="440"/>
      <c r="U9" s="1"/>
      <c r="V9" s="13"/>
      <c r="W9" s="13"/>
      <c r="X9" s="1"/>
      <c r="Y9" s="1"/>
      <c r="Z9" s="1"/>
      <c r="AA9" s="1"/>
      <c r="AB9" s="1"/>
      <c r="AC9" s="1"/>
      <c r="AD9" s="59"/>
      <c r="AE9" s="1"/>
      <c r="AF9" s="1"/>
      <c r="AG9" s="281"/>
      <c r="AH9" s="1"/>
      <c r="AI9" s="1"/>
      <c r="AJ9" s="1"/>
      <c r="AK9" s="1"/>
      <c r="AL9" s="1"/>
      <c r="AM9" s="1"/>
      <c r="AN9" s="1"/>
      <c r="AO9" s="1"/>
      <c r="AP9" s="1"/>
      <c r="AQ9" s="1"/>
    </row>
    <row r="10" spans="1:43" s="16" customFormat="1" ht="15" hidden="1" customHeight="1" x14ac:dyDescent="0.25">
      <c r="N10" s="440"/>
      <c r="U10" s="1"/>
      <c r="V10" s="1"/>
      <c r="W10" s="1"/>
      <c r="X10" s="1"/>
      <c r="Y10" s="1"/>
      <c r="Z10" s="1"/>
      <c r="AA10" s="1"/>
      <c r="AB10" s="1"/>
      <c r="AC10" s="1"/>
      <c r="AD10" s="1"/>
      <c r="AE10" s="1"/>
      <c r="AF10" s="1"/>
      <c r="AG10" s="281"/>
      <c r="AH10" s="1"/>
      <c r="AI10" s="1"/>
      <c r="AJ10" s="1"/>
      <c r="AK10" s="1"/>
      <c r="AL10" s="1"/>
      <c r="AM10" s="1"/>
      <c r="AN10" s="1"/>
      <c r="AO10" s="1"/>
      <c r="AP10" s="1"/>
      <c r="AQ10" s="1"/>
    </row>
    <row r="11" spans="1:43" s="16" customFormat="1" ht="15" hidden="1" customHeight="1" x14ac:dyDescent="0.25">
      <c r="N11" s="440"/>
      <c r="U11" s="1"/>
      <c r="V11" s="1"/>
      <c r="W11" s="1"/>
      <c r="X11" s="1"/>
      <c r="Y11" s="1"/>
      <c r="Z11" s="1"/>
      <c r="AA11" s="1"/>
      <c r="AB11" s="1"/>
      <c r="AC11" s="1"/>
      <c r="AD11" s="1"/>
      <c r="AE11" s="1"/>
      <c r="AF11" s="1"/>
      <c r="AG11" s="281"/>
      <c r="AH11" s="1"/>
      <c r="AI11" s="1"/>
      <c r="AJ11" s="1"/>
      <c r="AK11" s="1"/>
      <c r="AL11" s="1"/>
      <c r="AM11" s="1"/>
      <c r="AN11" s="1"/>
      <c r="AO11" s="1"/>
      <c r="AP11" s="1"/>
      <c r="AQ11" s="1"/>
    </row>
    <row r="12" spans="1:43" s="16" customFormat="1" ht="15" hidden="1" customHeight="1" x14ac:dyDescent="0.25">
      <c r="N12" s="440"/>
      <c r="U12" s="1"/>
      <c r="V12" s="1"/>
      <c r="W12" s="1"/>
      <c r="X12" s="1"/>
      <c r="Y12" s="1"/>
      <c r="Z12" s="1"/>
      <c r="AA12" s="1"/>
      <c r="AB12" s="1"/>
      <c r="AC12" s="1"/>
      <c r="AD12" s="1"/>
      <c r="AE12" s="1"/>
      <c r="AF12" s="1"/>
      <c r="AG12" s="281"/>
      <c r="AH12" s="1"/>
      <c r="AI12" s="1"/>
      <c r="AJ12" s="1"/>
      <c r="AK12" s="1"/>
      <c r="AL12" s="1"/>
      <c r="AM12" s="1"/>
      <c r="AN12" s="1"/>
      <c r="AO12" s="1"/>
      <c r="AP12" s="1"/>
      <c r="AQ12" s="1"/>
    </row>
    <row r="13" spans="1:43" s="16" customFormat="1" ht="15" hidden="1" customHeight="1" x14ac:dyDescent="0.25">
      <c r="N13" s="440"/>
      <c r="U13" s="1"/>
      <c r="V13" s="1"/>
      <c r="W13" s="1"/>
      <c r="X13" s="1"/>
      <c r="Y13" s="1"/>
      <c r="Z13" s="1"/>
      <c r="AA13" s="1"/>
      <c r="AB13" s="1"/>
      <c r="AC13" s="1"/>
      <c r="AD13" s="1"/>
      <c r="AE13" s="1"/>
      <c r="AF13" s="1"/>
      <c r="AG13" s="281"/>
      <c r="AH13" s="1"/>
      <c r="AI13" s="1"/>
      <c r="AJ13" s="1"/>
      <c r="AK13" s="1"/>
      <c r="AL13" s="1"/>
      <c r="AM13" s="1"/>
      <c r="AN13" s="1"/>
      <c r="AO13" s="1"/>
      <c r="AP13" s="1"/>
      <c r="AQ13" s="1"/>
    </row>
    <row r="14" spans="1:43" s="16" customFormat="1" ht="13.5" customHeight="1" x14ac:dyDescent="0.25">
      <c r="B14" s="938" t="s">
        <v>96</v>
      </c>
      <c r="F14" s="929">
        <f>Kontaktdaten!D4-2</f>
        <v>2020</v>
      </c>
      <c r="N14" s="440"/>
      <c r="U14" s="1"/>
      <c r="V14" s="70" t="s">
        <v>96</v>
      </c>
      <c r="W14" s="553"/>
      <c r="X14" s="1"/>
      <c r="Y14" s="929">
        <f>Kontaktdaten!D4-2</f>
        <v>2020</v>
      </c>
      <c r="Z14" s="1"/>
      <c r="AA14" s="1"/>
      <c r="AB14" s="1"/>
      <c r="AC14" s="1"/>
      <c r="AD14" s="1"/>
      <c r="AE14" s="1"/>
      <c r="AF14" s="1"/>
      <c r="AG14" s="281"/>
      <c r="AH14" s="1"/>
      <c r="AI14" s="1"/>
      <c r="AJ14" s="1"/>
      <c r="AK14" s="1"/>
      <c r="AL14" s="1"/>
      <c r="AM14" s="1"/>
      <c r="AN14" s="1"/>
      <c r="AO14" s="1"/>
      <c r="AP14" s="1"/>
      <c r="AQ14" s="1"/>
    </row>
    <row r="15" spans="1:43" s="270" customFormat="1" ht="14.25" customHeight="1" x14ac:dyDescent="0.25">
      <c r="N15" s="788"/>
      <c r="U15" s="266"/>
      <c r="W15" s="182"/>
      <c r="X15" s="266"/>
      <c r="Y15" s="266"/>
      <c r="Z15" s="266"/>
      <c r="AA15" s="266"/>
      <c r="AB15" s="266"/>
      <c r="AC15" s="266"/>
      <c r="AD15" s="266"/>
      <c r="AE15" s="266"/>
      <c r="AF15" s="266"/>
      <c r="AG15" s="428"/>
      <c r="AH15" s="266"/>
      <c r="AI15" s="266"/>
      <c r="AJ15" s="266"/>
      <c r="AK15" s="266"/>
      <c r="AL15" s="266"/>
      <c r="AM15" s="266"/>
      <c r="AN15" s="266"/>
      <c r="AO15" s="266"/>
      <c r="AP15" s="266"/>
      <c r="AQ15" s="266"/>
    </row>
    <row r="16" spans="1:43" s="16" customFormat="1" x14ac:dyDescent="0.25">
      <c r="A16" s="1"/>
      <c r="B16" s="927" t="s">
        <v>360</v>
      </c>
      <c r="C16" s="403"/>
      <c r="D16" s="163"/>
      <c r="E16" s="163"/>
      <c r="F16" s="311"/>
      <c r="G16" s="61"/>
      <c r="H16" s="163"/>
      <c r="I16" s="163"/>
      <c r="J16" s="163"/>
      <c r="K16" s="163"/>
      <c r="L16" s="163"/>
      <c r="M16" s="403" t="s">
        <v>1073</v>
      </c>
      <c r="N16" s="311"/>
      <c r="O16" s="470"/>
      <c r="P16" s="705"/>
      <c r="Q16" s="163" t="s">
        <v>328</v>
      </c>
      <c r="R16" s="163"/>
      <c r="S16" s="1"/>
      <c r="U16" s="1"/>
      <c r="V16" s="447" t="s">
        <v>361</v>
      </c>
      <c r="W16" s="447"/>
      <c r="X16" s="495"/>
      <c r="Y16" s="939" t="str">
        <f>IF(F16&lt;&gt;"",F16,"")</f>
        <v/>
      </c>
      <c r="Z16" s="495" t="s">
        <v>1073</v>
      </c>
      <c r="AA16" s="939" t="str">
        <f>IF(N16&lt;&gt;"",N16,"")</f>
        <v/>
      </c>
      <c r="AB16" s="1"/>
      <c r="AC16" s="583"/>
      <c r="AD16" s="1"/>
      <c r="AE16" s="1"/>
      <c r="AF16" s="1"/>
      <c r="AG16" s="281"/>
      <c r="AH16" s="1"/>
      <c r="AI16" s="1"/>
      <c r="AJ16" s="1"/>
      <c r="AK16" s="1"/>
      <c r="AL16" s="1"/>
      <c r="AM16" s="1"/>
      <c r="AN16" s="1"/>
      <c r="AO16" s="1"/>
      <c r="AP16" s="1"/>
      <c r="AQ16" s="1"/>
    </row>
    <row r="17" spans="1:43" s="16" customFormat="1" ht="4.3499999999999996" customHeight="1" x14ac:dyDescent="0.25">
      <c r="A17" s="1"/>
      <c r="B17" s="447"/>
      <c r="C17" s="403"/>
      <c r="D17" s="163"/>
      <c r="E17" s="163"/>
      <c r="F17" s="928"/>
      <c r="G17" s="61"/>
      <c r="H17" s="163"/>
      <c r="I17" s="163"/>
      <c r="J17" s="163"/>
      <c r="K17" s="163"/>
      <c r="L17" s="163"/>
      <c r="M17" s="163"/>
      <c r="N17" s="789"/>
      <c r="O17" s="470"/>
      <c r="P17" s="705"/>
      <c r="Q17" s="163"/>
      <c r="R17" s="163"/>
      <c r="S17" s="1"/>
      <c r="U17" s="1"/>
      <c r="V17" s="447"/>
      <c r="W17" s="447"/>
      <c r="X17" s="495"/>
      <c r="Y17" s="864"/>
      <c r="Z17" s="27"/>
      <c r="AA17" s="864"/>
      <c r="AB17" s="1"/>
      <c r="AC17" s="583"/>
      <c r="AD17" s="1"/>
      <c r="AE17" s="1"/>
      <c r="AF17" s="1"/>
      <c r="AG17" s="281"/>
      <c r="AH17" s="1"/>
      <c r="AI17" s="1"/>
      <c r="AJ17" s="1"/>
      <c r="AK17" s="1"/>
      <c r="AL17" s="1"/>
      <c r="AM17" s="1"/>
      <c r="AN17" s="1"/>
      <c r="AO17" s="1"/>
      <c r="AP17" s="1"/>
      <c r="AQ17" s="1"/>
    </row>
    <row r="18" spans="1:43" s="16" customFormat="1" x14ac:dyDescent="0.25">
      <c r="A18" s="1"/>
      <c r="B18" s="447"/>
      <c r="C18" s="163"/>
      <c r="D18" s="163"/>
      <c r="E18" s="163"/>
      <c r="F18" s="427" t="str">
        <f>IF(F16="","",IF(AND(F16&gt;=DATE(Kontaktdaten!D4-3,4,1),F16&lt;=DATE(Kontaktdaten!D4-2,6,30)),"","Bitte beachten Sie, der Referenzzeitraum für die Berechnung der Deckungsdifferenzen des letzten Tarifjahres ist das Geschäftsjahr 2020."))</f>
        <v/>
      </c>
      <c r="G18" s="163"/>
      <c r="H18" s="163"/>
      <c r="I18" s="163"/>
      <c r="J18" s="163"/>
      <c r="K18" s="163"/>
      <c r="L18" s="163"/>
      <c r="M18" s="163"/>
      <c r="N18" s="789"/>
      <c r="O18" s="470"/>
      <c r="P18" s="705"/>
      <c r="Q18" s="163"/>
      <c r="R18" s="163"/>
      <c r="S18" s="1"/>
      <c r="U18" s="1"/>
      <c r="V18" s="447"/>
      <c r="W18" s="447"/>
      <c r="X18" s="1"/>
      <c r="Y18" s="17"/>
      <c r="Z18" s="27"/>
      <c r="AA18" s="864"/>
      <c r="AB18" s="1"/>
      <c r="AC18" s="583"/>
      <c r="AD18" s="1"/>
      <c r="AE18" s="1"/>
      <c r="AF18" s="1"/>
      <c r="AG18" s="281"/>
      <c r="AH18" s="1"/>
      <c r="AI18" s="1"/>
      <c r="AJ18" s="1"/>
      <c r="AK18" s="1"/>
      <c r="AL18" s="1"/>
      <c r="AM18" s="1"/>
      <c r="AN18" s="1"/>
      <c r="AO18" s="1"/>
      <c r="AP18" s="1"/>
      <c r="AQ18" s="1"/>
    </row>
    <row r="19" spans="1:43" s="16" customFormat="1" hidden="1" x14ac:dyDescent="0.25">
      <c r="A19" s="1"/>
      <c r="B19" s="9"/>
      <c r="C19" s="9"/>
      <c r="D19" s="9"/>
      <c r="E19" s="9"/>
      <c r="F19" s="9"/>
      <c r="G19" s="9"/>
      <c r="H19" s="9"/>
      <c r="I19" s="9"/>
      <c r="J19" s="9"/>
      <c r="K19" s="9"/>
      <c r="L19" s="9"/>
      <c r="M19" s="9"/>
      <c r="N19" s="438"/>
      <c r="O19" s="471"/>
      <c r="P19" s="706"/>
      <c r="Q19" s="693"/>
      <c r="R19" s="1"/>
      <c r="S19" s="1"/>
      <c r="U19" s="1"/>
      <c r="V19" s="1"/>
      <c r="W19" s="1"/>
      <c r="X19" s="1"/>
      <c r="Y19" s="1"/>
      <c r="Z19" s="1"/>
      <c r="AA19" s="1"/>
      <c r="AB19" s="1"/>
      <c r="AC19" s="56"/>
      <c r="AD19" s="1"/>
      <c r="AE19" s="1"/>
      <c r="AF19" s="1"/>
      <c r="AG19" s="281"/>
      <c r="AH19" s="42"/>
      <c r="AI19" s="42"/>
      <c r="AJ19" s="42"/>
      <c r="AK19" s="42"/>
      <c r="AL19" s="42"/>
      <c r="AM19" s="1"/>
      <c r="AN19" s="1"/>
      <c r="AO19" s="1"/>
      <c r="AP19" s="1"/>
      <c r="AQ19" s="1"/>
    </row>
    <row r="20" spans="1:43" s="16" customFormat="1" ht="16.5" thickBot="1" x14ac:dyDescent="0.3">
      <c r="A20" s="1"/>
      <c r="B20" s="23" t="str">
        <f>"IST- Kostenrechnung "&amp;Kontaktdaten!D4-2 &amp;":"</f>
        <v>IST- Kostenrechnung 2020:</v>
      </c>
      <c r="C20" s="9"/>
      <c r="D20" s="865"/>
      <c r="E20" s="171" t="s">
        <v>832</v>
      </c>
      <c r="F20" s="866"/>
      <c r="G20" s="321"/>
      <c r="H20" s="321"/>
      <c r="I20" s="321"/>
      <c r="J20" s="321"/>
      <c r="K20" s="321"/>
      <c r="L20" s="321"/>
      <c r="M20" s="321"/>
      <c r="N20" s="796"/>
      <c r="O20" s="1874" t="s">
        <v>345</v>
      </c>
      <c r="P20" s="1875"/>
      <c r="Q20" s="140"/>
      <c r="R20" s="1"/>
      <c r="S20" s="1"/>
      <c r="U20" s="1"/>
      <c r="V20" s="447"/>
      <c r="W20" s="23"/>
      <c r="Y20" s="56"/>
      <c r="Z20" s="56"/>
      <c r="AA20" s="56"/>
      <c r="AB20" s="448"/>
      <c r="AC20" s="56"/>
      <c r="AD20" s="56"/>
      <c r="AE20" s="56"/>
      <c r="AF20" s="56"/>
      <c r="AG20" s="281"/>
      <c r="AH20" s="42"/>
      <c r="AI20" s="42"/>
      <c r="AJ20" s="42"/>
      <c r="AK20" s="42"/>
      <c r="AL20" s="42"/>
      <c r="AM20" s="1"/>
      <c r="AN20" s="1"/>
      <c r="AO20" s="1"/>
      <c r="AP20" s="1"/>
      <c r="AQ20" s="1"/>
    </row>
    <row r="21" spans="1:43" s="16" customFormat="1" ht="55.35" customHeight="1" thickBot="1" x14ac:dyDescent="0.3">
      <c r="A21" s="1"/>
      <c r="B21" s="1842" t="s">
        <v>1354</v>
      </c>
      <c r="C21" s="1843"/>
      <c r="D21" s="722" t="s">
        <v>1028</v>
      </c>
      <c r="E21" s="723" t="s">
        <v>1029</v>
      </c>
      <c r="F21" s="718" t="s">
        <v>1030</v>
      </c>
      <c r="G21" s="322" t="s">
        <v>1010</v>
      </c>
      <c r="H21" s="322" t="s">
        <v>917</v>
      </c>
      <c r="I21" s="322" t="s">
        <v>918</v>
      </c>
      <c r="J21" s="322" t="s">
        <v>919</v>
      </c>
      <c r="K21" s="322" t="s">
        <v>920</v>
      </c>
      <c r="L21" s="322" t="s">
        <v>921</v>
      </c>
      <c r="M21" s="322" t="s">
        <v>922</v>
      </c>
      <c r="N21" s="798" t="s">
        <v>48</v>
      </c>
      <c r="O21" s="472" t="s">
        <v>1031</v>
      </c>
      <c r="P21" s="707" t="s">
        <v>79</v>
      </c>
      <c r="Q21" s="694" t="s">
        <v>1032</v>
      </c>
      <c r="R21" s="323" t="s">
        <v>1033</v>
      </c>
      <c r="S21" s="1"/>
      <c r="V21" s="1018" t="s">
        <v>88</v>
      </c>
      <c r="W21" s="859"/>
      <c r="X21" s="859"/>
      <c r="Y21" s="859"/>
      <c r="Z21" s="859"/>
      <c r="AA21" s="860" t="s">
        <v>1000</v>
      </c>
      <c r="AB21" s="861" t="s">
        <v>882</v>
      </c>
      <c r="AC21" s="859"/>
      <c r="AD21" s="859"/>
      <c r="AE21" s="859"/>
      <c r="AF21" s="859"/>
      <c r="AH21" s="42"/>
      <c r="AI21" s="42"/>
      <c r="AJ21" s="42"/>
      <c r="AK21" s="42"/>
      <c r="AL21" s="42"/>
      <c r="AM21" s="1"/>
      <c r="AN21" s="1"/>
      <c r="AO21" s="1"/>
      <c r="AP21" s="1"/>
      <c r="AQ21" s="1"/>
    </row>
    <row r="22" spans="1:43" s="143" customFormat="1" ht="14.25" customHeight="1" x14ac:dyDescent="0.25">
      <c r="A22" s="42"/>
      <c r="B22" s="324">
        <v>100</v>
      </c>
      <c r="C22" s="141" t="s">
        <v>1034</v>
      </c>
      <c r="D22" s="708">
        <f>F22+E22</f>
        <v>0</v>
      </c>
      <c r="E22" s="724">
        <f>SUM(E23:E25)</f>
        <v>0</v>
      </c>
      <c r="F22" s="473">
        <f t="shared" ref="F22:M22" si="0">SUM(F23:F25)</f>
        <v>0</v>
      </c>
      <c r="G22" s="142">
        <f>SUM(G23:G25)</f>
        <v>0</v>
      </c>
      <c r="H22" s="142">
        <f>SUM(H23:H25)</f>
        <v>0</v>
      </c>
      <c r="I22" s="142">
        <f t="shared" si="0"/>
        <v>0</v>
      </c>
      <c r="J22" s="142">
        <f t="shared" si="0"/>
        <v>0</v>
      </c>
      <c r="K22" s="142">
        <f t="shared" si="0"/>
        <v>0</v>
      </c>
      <c r="L22" s="142">
        <f t="shared" si="0"/>
        <v>0</v>
      </c>
      <c r="M22" s="142">
        <f t="shared" si="0"/>
        <v>0</v>
      </c>
      <c r="N22" s="794">
        <f>SUM(N23:N25)</f>
        <v>0</v>
      </c>
      <c r="O22" s="473"/>
      <c r="P22" s="708"/>
      <c r="Q22" s="695"/>
      <c r="R22" s="1356"/>
      <c r="S22" s="42"/>
      <c r="T22" s="16"/>
      <c r="U22" s="1"/>
      <c r="V22" s="814" t="s">
        <v>1132</v>
      </c>
      <c r="W22" s="805"/>
      <c r="X22" s="806" t="str">
        <f>"Umsatzerlöse aus Netznutzung (ohne KoRe Pos. 800)"</f>
        <v>Umsatzerlöse aus Netznutzung (ohne KoRe Pos. 800)</v>
      </c>
      <c r="Y22" s="806"/>
      <c r="Z22" s="810" t="str">
        <f>"IST-Werte Erfolgsrechnung GJ "&amp;Y14</f>
        <v>IST-Werte Erfolgsrechnung GJ 2020</v>
      </c>
      <c r="AA22" s="1667">
        <v>0</v>
      </c>
      <c r="AB22" s="1844" t="str">
        <f>"Tragen Sie die Netznutzungserlöse der Tarife  "  &amp;Kontaktdaten!D4 &amp;" im Formular 4.4 ein."</f>
        <v>Tragen Sie die Netznutzungserlöse der Tarife  2022 im Formular 4.4 ein.</v>
      </c>
      <c r="AC22" s="1845"/>
      <c r="AD22" s="1845"/>
      <c r="AE22" s="1845"/>
      <c r="AF22" s="1846"/>
      <c r="AG22" s="1363"/>
      <c r="AH22" s="42"/>
      <c r="AI22" s="42"/>
      <c r="AJ22" s="42"/>
      <c r="AK22" s="42"/>
      <c r="AL22" s="42"/>
      <c r="AM22" s="42"/>
      <c r="AN22" s="42"/>
      <c r="AO22" s="42"/>
      <c r="AP22" s="42"/>
      <c r="AQ22" s="42"/>
    </row>
    <row r="23" spans="1:43" s="143" customFormat="1" ht="14.25" customHeight="1" thickBot="1" x14ac:dyDescent="0.3">
      <c r="A23" s="42"/>
      <c r="B23" s="325">
        <v>100.1</v>
      </c>
      <c r="C23" s="159" t="s">
        <v>1035</v>
      </c>
      <c r="D23" s="708">
        <f>F23+E23</f>
        <v>0</v>
      </c>
      <c r="E23" s="724">
        <f>SUM(O23:Q23)</f>
        <v>0</v>
      </c>
      <c r="F23" s="473">
        <f>SUM(G23:M23)</f>
        <v>0</v>
      </c>
      <c r="G23" s="144">
        <v>0</v>
      </c>
      <c r="H23" s="145"/>
      <c r="I23" s="145"/>
      <c r="J23" s="145"/>
      <c r="K23" s="145"/>
      <c r="L23" s="145"/>
      <c r="M23" s="145"/>
      <c r="N23" s="795">
        <v>0</v>
      </c>
      <c r="O23" s="474"/>
      <c r="P23" s="709"/>
      <c r="Q23" s="696"/>
      <c r="R23" s="1356"/>
      <c r="S23" s="168"/>
      <c r="U23" s="42"/>
      <c r="V23" s="840" t="s">
        <v>1132</v>
      </c>
      <c r="W23" s="841"/>
      <c r="X23" s="1850" t="s">
        <v>380</v>
      </c>
      <c r="Y23" s="1850"/>
      <c r="Z23" s="843" t="str">
        <f>Z22</f>
        <v>IST-Werte Erfolgsrechnung GJ 2020</v>
      </c>
      <c r="AA23" s="844">
        <f>-F82</f>
        <v>0</v>
      </c>
      <c r="AB23" s="1847"/>
      <c r="AC23" s="1848"/>
      <c r="AD23" s="1848"/>
      <c r="AE23" s="1848"/>
      <c r="AF23" s="1849"/>
      <c r="AG23" s="607"/>
      <c r="AH23" s="42"/>
      <c r="AI23" s="42"/>
      <c r="AJ23" s="42"/>
      <c r="AK23" s="42"/>
      <c r="AL23" s="42"/>
      <c r="AM23" s="42"/>
      <c r="AN23" s="42"/>
      <c r="AO23" s="42"/>
      <c r="AP23" s="42"/>
      <c r="AQ23" s="42"/>
    </row>
    <row r="24" spans="1:43" s="143" customFormat="1" ht="14.25" customHeight="1" thickBot="1" x14ac:dyDescent="0.25">
      <c r="A24" s="42"/>
      <c r="B24" s="325">
        <v>100.2</v>
      </c>
      <c r="C24" s="159" t="s">
        <v>1036</v>
      </c>
      <c r="D24" s="708">
        <f>F24+E24</f>
        <v>0</v>
      </c>
      <c r="E24" s="724">
        <f>SUM(O24:Q24)</f>
        <v>0</v>
      </c>
      <c r="F24" s="473">
        <f>SUM(G24:M24)</f>
        <v>0</v>
      </c>
      <c r="G24" s="144">
        <v>0</v>
      </c>
      <c r="H24" s="145"/>
      <c r="I24" s="145"/>
      <c r="J24" s="145"/>
      <c r="K24" s="145"/>
      <c r="L24" s="145"/>
      <c r="M24" s="145"/>
      <c r="N24" s="795">
        <v>0</v>
      </c>
      <c r="O24" s="474"/>
      <c r="P24" s="709"/>
      <c r="Q24" s="696"/>
      <c r="R24" s="1356" t="str">
        <f>"WACC "&amp;(Kontaktdaten!D3*100)&amp;"%"</f>
        <v>WACC 3.83%</v>
      </c>
      <c r="S24" s="168"/>
      <c r="U24" s="42"/>
      <c r="V24" s="801"/>
      <c r="W24" s="802"/>
      <c r="X24" s="802" t="s">
        <v>83</v>
      </c>
      <c r="Y24" s="803"/>
      <c r="Z24" s="803"/>
      <c r="AA24" s="811">
        <f>SUM(AA22:AA23)</f>
        <v>0</v>
      </c>
      <c r="AB24" s="1836"/>
      <c r="AC24" s="1837"/>
      <c r="AD24" s="1837"/>
      <c r="AE24" s="1837"/>
      <c r="AF24" s="1838"/>
      <c r="AG24" s="518"/>
      <c r="AH24" s="42"/>
      <c r="AI24" s="42"/>
      <c r="AJ24" s="42"/>
      <c r="AK24" s="42"/>
      <c r="AL24" s="42"/>
      <c r="AM24" s="42"/>
      <c r="AN24" s="42"/>
      <c r="AO24" s="42"/>
      <c r="AP24" s="42"/>
      <c r="AQ24" s="42"/>
    </row>
    <row r="25" spans="1:43" s="143" customFormat="1" ht="14.25" customHeight="1" x14ac:dyDescent="0.25">
      <c r="A25" s="42"/>
      <c r="B25" s="325">
        <v>100.3</v>
      </c>
      <c r="C25" s="159" t="s">
        <v>1037</v>
      </c>
      <c r="D25" s="708">
        <f>F25+E25</f>
        <v>0</v>
      </c>
      <c r="E25" s="724">
        <f>SUM(O25:Q25)</f>
        <v>0</v>
      </c>
      <c r="F25" s="473">
        <f>SUM(G25:M25)</f>
        <v>0</v>
      </c>
      <c r="G25" s="144">
        <v>0</v>
      </c>
      <c r="H25" s="145"/>
      <c r="I25" s="145"/>
      <c r="J25" s="145"/>
      <c r="K25" s="145"/>
      <c r="L25" s="145"/>
      <c r="M25" s="145"/>
      <c r="N25" s="795">
        <v>0</v>
      </c>
      <c r="O25" s="474"/>
      <c r="P25" s="709"/>
      <c r="Q25" s="696"/>
      <c r="R25" s="1356" t="str">
        <f>"WACC "&amp;(Kontaktdaten!D3*100)&amp;"%"</f>
        <v>WACC 3.83%</v>
      </c>
      <c r="S25" s="42"/>
      <c r="U25" s="42"/>
      <c r="V25" s="846" t="s">
        <v>1137</v>
      </c>
      <c r="W25" s="847"/>
      <c r="X25" s="848" t="s">
        <v>86</v>
      </c>
      <c r="Y25" s="849"/>
      <c r="Z25" s="850" t="str">
        <f>"Kalk. Kosten GJ "&amp;Y14</f>
        <v>Kalk. Kosten GJ 2020</v>
      </c>
      <c r="AA25" s="867">
        <f>F22+F58</f>
        <v>0</v>
      </c>
      <c r="AB25" s="1876"/>
      <c r="AC25" s="1877"/>
      <c r="AD25" s="1877"/>
      <c r="AE25" s="1877"/>
      <c r="AF25" s="1878"/>
      <c r="AG25" s="281"/>
      <c r="AH25" s="1"/>
      <c r="AI25" s="1"/>
      <c r="AJ25" s="1"/>
      <c r="AK25" s="1"/>
      <c r="AL25" s="1"/>
      <c r="AM25" s="1"/>
      <c r="AN25" s="42"/>
      <c r="AO25" s="42"/>
      <c r="AP25" s="42"/>
      <c r="AQ25" s="42"/>
    </row>
    <row r="26" spans="1:43" s="143" customFormat="1" ht="14.25" customHeight="1" x14ac:dyDescent="0.25">
      <c r="A26" s="328"/>
      <c r="B26" s="164"/>
      <c r="C26" s="164"/>
      <c r="D26" s="710"/>
      <c r="E26" s="725"/>
      <c r="F26" s="475"/>
      <c r="G26" s="164"/>
      <c r="H26" s="164"/>
      <c r="I26" s="164"/>
      <c r="J26" s="164"/>
      <c r="K26" s="164"/>
      <c r="L26" s="164"/>
      <c r="M26" s="164"/>
      <c r="N26" s="790"/>
      <c r="O26" s="475"/>
      <c r="P26" s="710"/>
      <c r="Q26" s="164"/>
      <c r="R26" s="522"/>
      <c r="S26" s="328"/>
      <c r="U26" s="42"/>
      <c r="V26" s="807" t="s">
        <v>1137</v>
      </c>
      <c r="W26" s="808"/>
      <c r="X26" s="809" t="s">
        <v>1258</v>
      </c>
      <c r="Y26" s="812"/>
      <c r="Z26" s="813" t="str">
        <f>Z22</f>
        <v>IST-Werte Erfolgsrechnung GJ 2020</v>
      </c>
      <c r="AA26" s="144">
        <f>F27+F55-F58+F64+F70+F87</f>
        <v>0</v>
      </c>
      <c r="AB26" s="1839"/>
      <c r="AC26" s="1840"/>
      <c r="AD26" s="1840"/>
      <c r="AE26" s="1840"/>
      <c r="AF26" s="1841"/>
      <c r="AG26" s="518"/>
      <c r="AH26" s="42"/>
      <c r="AI26" s="42"/>
      <c r="AJ26" s="42"/>
      <c r="AK26" s="42"/>
      <c r="AL26" s="42"/>
      <c r="AM26" s="42"/>
      <c r="AN26" s="42"/>
      <c r="AO26" s="42"/>
      <c r="AP26" s="42"/>
      <c r="AQ26" s="42"/>
    </row>
    <row r="27" spans="1:43" s="16" customFormat="1" ht="14.25" customHeight="1" x14ac:dyDescent="0.25">
      <c r="A27" s="336"/>
      <c r="B27" s="327">
        <v>200</v>
      </c>
      <c r="C27" s="141" t="s">
        <v>1357</v>
      </c>
      <c r="D27" s="708">
        <f t="shared" ref="D27:D32" si="1">F27+E27</f>
        <v>0</v>
      </c>
      <c r="E27" s="724">
        <f t="shared" ref="E27:L27" si="2">SUM(E28:E32)</f>
        <v>0</v>
      </c>
      <c r="F27" s="473">
        <f>SUM(F28:F32)</f>
        <v>0</v>
      </c>
      <c r="G27" s="142">
        <f>SUM(G28:G32)</f>
        <v>0</v>
      </c>
      <c r="H27" s="142">
        <f>SUM(H28:H32)</f>
        <v>0</v>
      </c>
      <c r="I27" s="142">
        <f t="shared" si="2"/>
        <v>0</v>
      </c>
      <c r="J27" s="142">
        <f t="shared" si="2"/>
        <v>0</v>
      </c>
      <c r="K27" s="142">
        <f t="shared" si="2"/>
        <v>0</v>
      </c>
      <c r="L27" s="142">
        <f t="shared" si="2"/>
        <v>0</v>
      </c>
      <c r="M27" s="142">
        <f>SUM(M28:M32)</f>
        <v>0</v>
      </c>
      <c r="N27" s="794">
        <f>SUM(N28:N32)</f>
        <v>0</v>
      </c>
      <c r="O27" s="473"/>
      <c r="P27" s="708"/>
      <c r="Q27" s="695"/>
      <c r="R27" s="1356"/>
      <c r="S27" s="337"/>
      <c r="T27" s="143"/>
      <c r="U27" s="42"/>
      <c r="V27" s="840" t="s">
        <v>1137</v>
      </c>
      <c r="W27" s="841"/>
      <c r="X27" s="842" t="s">
        <v>1260</v>
      </c>
      <c r="Y27" s="845"/>
      <c r="Z27" s="843" t="str">
        <f>Z26</f>
        <v>IST-Werte Erfolgsrechnung GJ 2020</v>
      </c>
      <c r="AA27" s="844">
        <f>F38</f>
        <v>0</v>
      </c>
      <c r="AB27" s="1839"/>
      <c r="AC27" s="1840"/>
      <c r="AD27" s="1840"/>
      <c r="AE27" s="1840"/>
      <c r="AF27" s="1841"/>
      <c r="AG27" s="518"/>
      <c r="AH27" s="1"/>
      <c r="AI27" s="1"/>
      <c r="AJ27" s="1"/>
      <c r="AK27" s="1"/>
      <c r="AL27" s="1"/>
      <c r="AM27" s="1"/>
      <c r="AN27" s="1"/>
      <c r="AO27" s="1"/>
      <c r="AP27" s="1"/>
      <c r="AQ27" s="1"/>
    </row>
    <row r="28" spans="1:43" s="16" customFormat="1" ht="14.25" customHeight="1" x14ac:dyDescent="0.25">
      <c r="A28" s="42"/>
      <c r="B28" s="325" t="s">
        <v>51</v>
      </c>
      <c r="C28" s="159" t="s">
        <v>1046</v>
      </c>
      <c r="D28" s="708">
        <f t="shared" si="1"/>
        <v>0</v>
      </c>
      <c r="E28" s="724">
        <f>SUM(O28:Q28)</f>
        <v>0</v>
      </c>
      <c r="F28" s="473">
        <f>SUM(G28:M28)</f>
        <v>0</v>
      </c>
      <c r="G28" s="144">
        <v>0</v>
      </c>
      <c r="H28" s="145"/>
      <c r="I28" s="145"/>
      <c r="J28" s="145"/>
      <c r="K28" s="145"/>
      <c r="L28" s="145"/>
      <c r="M28" s="145"/>
      <c r="N28" s="795">
        <v>0</v>
      </c>
      <c r="O28" s="474"/>
      <c r="P28" s="709"/>
      <c r="Q28" s="696"/>
      <c r="R28" s="1356"/>
      <c r="S28" s="168"/>
      <c r="U28" s="398"/>
      <c r="V28" s="851"/>
      <c r="W28" s="852"/>
      <c r="X28" s="852" t="s">
        <v>85</v>
      </c>
      <c r="Y28" s="853"/>
      <c r="Z28" s="853"/>
      <c r="AA28" s="854">
        <f>SUM(AA25:AA27)</f>
        <v>0</v>
      </c>
      <c r="AB28" s="1839"/>
      <c r="AC28" s="1840"/>
      <c r="AD28" s="1840"/>
      <c r="AE28" s="1840"/>
      <c r="AF28" s="1841"/>
      <c r="AG28" s="281"/>
      <c r="AH28" s="1"/>
      <c r="AI28" s="1"/>
      <c r="AJ28" s="1"/>
      <c r="AK28" s="1"/>
      <c r="AL28" s="1"/>
      <c r="AM28" s="1"/>
      <c r="AN28" s="1"/>
      <c r="AO28" s="1"/>
      <c r="AP28" s="1"/>
      <c r="AQ28" s="1"/>
    </row>
    <row r="29" spans="1:43" s="16" customFormat="1" ht="14.25" customHeight="1" x14ac:dyDescent="0.25">
      <c r="A29" s="42"/>
      <c r="B29" s="325" t="s">
        <v>50</v>
      </c>
      <c r="C29" s="159" t="s">
        <v>273</v>
      </c>
      <c r="D29" s="708">
        <f t="shared" si="1"/>
        <v>0</v>
      </c>
      <c r="E29" s="724">
        <f>SUM(O29:Q29)</f>
        <v>0</v>
      </c>
      <c r="F29" s="473">
        <f>SUM(G29:M29)</f>
        <v>0</v>
      </c>
      <c r="G29" s="144">
        <v>0</v>
      </c>
      <c r="H29" s="145"/>
      <c r="I29" s="145"/>
      <c r="J29" s="145"/>
      <c r="K29" s="145"/>
      <c r="L29" s="145"/>
      <c r="M29" s="145"/>
      <c r="N29" s="795">
        <v>0</v>
      </c>
      <c r="O29" s="474"/>
      <c r="P29" s="709"/>
      <c r="Q29" s="696"/>
      <c r="R29" s="1356"/>
      <c r="S29" s="168"/>
      <c r="U29" s="398"/>
      <c r="V29" s="846" t="s">
        <v>1137</v>
      </c>
      <c r="W29" s="847"/>
      <c r="X29" s="848" t="str">
        <f>"Kosten der Netze höherer Netzebenen (KoRe Pos. 300)  (Basis: effektive Kosten)"</f>
        <v>Kosten der Netze höherer Netzebenen (KoRe Pos. 300)  (Basis: effektive Kosten)</v>
      </c>
      <c r="Y29" s="849"/>
      <c r="Z29" s="850" t="str">
        <f>"effektiv angefallene Kosten für GJ "&amp;Y14</f>
        <v>effektiv angefallene Kosten für GJ 2020</v>
      </c>
      <c r="AA29" s="867">
        <f>F34</f>
        <v>0</v>
      </c>
      <c r="AB29" s="1839"/>
      <c r="AC29" s="1840"/>
      <c r="AD29" s="1840"/>
      <c r="AE29" s="1840"/>
      <c r="AF29" s="1841"/>
      <c r="AG29" s="281"/>
      <c r="AH29" s="1"/>
      <c r="AI29" s="1"/>
      <c r="AJ29" s="1"/>
      <c r="AK29" s="1"/>
      <c r="AL29" s="1"/>
      <c r="AM29" s="1"/>
      <c r="AN29" s="1"/>
      <c r="AO29" s="1"/>
      <c r="AP29" s="1"/>
      <c r="AQ29" s="1"/>
    </row>
    <row r="30" spans="1:43" s="16" customFormat="1" ht="14.25" customHeight="1" x14ac:dyDescent="0.25">
      <c r="A30" s="42"/>
      <c r="B30" s="325">
        <v>200.2</v>
      </c>
      <c r="C30" s="159" t="s">
        <v>1048</v>
      </c>
      <c r="D30" s="708">
        <f t="shared" si="1"/>
        <v>0</v>
      </c>
      <c r="E30" s="724">
        <f>SUM(O30:Q30)</f>
        <v>0</v>
      </c>
      <c r="F30" s="473">
        <f>SUM(G30:M30)</f>
        <v>0</v>
      </c>
      <c r="G30" s="144">
        <v>0</v>
      </c>
      <c r="H30" s="145"/>
      <c r="I30" s="145"/>
      <c r="J30" s="145"/>
      <c r="K30" s="145"/>
      <c r="L30" s="145"/>
      <c r="M30" s="145"/>
      <c r="N30" s="795">
        <v>0</v>
      </c>
      <c r="O30" s="474"/>
      <c r="P30" s="709"/>
      <c r="Q30" s="696"/>
      <c r="R30" s="797"/>
      <c r="S30" s="1551" t="str">
        <f>IF(AND(F30=0,F28&gt;0),"Erläutern Sie, weshalb Sie die Instandhaltung nicht getrennt ausweisen und beschreiben Sie Ihr Vorgehen.","")</f>
        <v/>
      </c>
      <c r="U30" s="1"/>
      <c r="V30" s="840" t="s">
        <v>1137</v>
      </c>
      <c r="W30" s="841"/>
      <c r="X30" s="842" t="str">
        <f>"SDL Swissgrid (KoRe Pos. 400) (Basis: effektive Kosten)"</f>
        <v>SDL Swissgrid (KoRe Pos. 400) (Basis: effektive Kosten)</v>
      </c>
      <c r="Y30" s="845"/>
      <c r="Z30" s="843" t="str">
        <f>Z29</f>
        <v>effektiv angefallene Kosten für GJ 2020</v>
      </c>
      <c r="AA30" s="844">
        <f>F36</f>
        <v>0</v>
      </c>
      <c r="AB30" s="1839"/>
      <c r="AC30" s="1840"/>
      <c r="AD30" s="1840"/>
      <c r="AE30" s="1840"/>
      <c r="AF30" s="1841"/>
      <c r="AG30" s="281"/>
      <c r="AH30" s="1"/>
      <c r="AI30" s="1"/>
      <c r="AJ30" s="1"/>
      <c r="AK30" s="1"/>
      <c r="AL30" s="1"/>
      <c r="AM30" s="1"/>
      <c r="AN30" s="1"/>
      <c r="AO30" s="1"/>
      <c r="AP30" s="1"/>
      <c r="AQ30" s="1"/>
    </row>
    <row r="31" spans="1:43" s="16" customFormat="1" ht="14.25" customHeight="1" thickBot="1" x14ac:dyDescent="0.3">
      <c r="A31" s="42"/>
      <c r="B31" s="325">
        <v>200.3</v>
      </c>
      <c r="C31" s="1099" t="s">
        <v>1056</v>
      </c>
      <c r="D31" s="708">
        <f t="shared" si="1"/>
        <v>0</v>
      </c>
      <c r="E31" s="724">
        <f>SUM(O31:Q31)</f>
        <v>0</v>
      </c>
      <c r="F31" s="473">
        <f>SUM(G31:M31)</f>
        <v>0</v>
      </c>
      <c r="G31" s="144">
        <v>0</v>
      </c>
      <c r="H31" s="145"/>
      <c r="I31" s="145"/>
      <c r="J31" s="145"/>
      <c r="K31" s="145"/>
      <c r="L31" s="145"/>
      <c r="M31" s="145"/>
      <c r="N31" s="795">
        <v>0</v>
      </c>
      <c r="O31" s="474"/>
      <c r="P31" s="709"/>
      <c r="Q31" s="696"/>
      <c r="R31" s="1356"/>
      <c r="S31" s="42"/>
      <c r="U31" s="1"/>
      <c r="V31" s="855"/>
      <c r="W31" s="856"/>
      <c r="X31" s="856" t="s">
        <v>87</v>
      </c>
      <c r="Y31" s="857"/>
      <c r="Z31" s="857"/>
      <c r="AA31" s="858">
        <f>SUM(AA29:AA30)</f>
        <v>0</v>
      </c>
      <c r="AB31" s="1839"/>
      <c r="AC31" s="1840"/>
      <c r="AD31" s="1840"/>
      <c r="AE31" s="1840"/>
      <c r="AF31" s="1841"/>
      <c r="AG31" s="281"/>
      <c r="AH31" s="1"/>
      <c r="AI31" s="1"/>
      <c r="AJ31" s="1"/>
      <c r="AK31" s="1"/>
      <c r="AL31" s="1"/>
      <c r="AM31" s="1"/>
      <c r="AN31" s="1"/>
      <c r="AO31" s="1"/>
      <c r="AP31" s="1"/>
      <c r="AQ31" s="1"/>
    </row>
    <row r="32" spans="1:43" s="143" customFormat="1" ht="14.25" customHeight="1" thickBot="1" x14ac:dyDescent="0.3">
      <c r="A32" s="42"/>
      <c r="B32" s="325">
        <v>200.4</v>
      </c>
      <c r="C32" s="159" t="s">
        <v>1049</v>
      </c>
      <c r="D32" s="708">
        <f t="shared" si="1"/>
        <v>0</v>
      </c>
      <c r="E32" s="724">
        <f>SUM(O32:Q32)</f>
        <v>0</v>
      </c>
      <c r="F32" s="473">
        <f>SUM(G32:M32)</f>
        <v>0</v>
      </c>
      <c r="G32" s="144">
        <v>0</v>
      </c>
      <c r="H32" s="145"/>
      <c r="I32" s="145"/>
      <c r="J32" s="145"/>
      <c r="K32" s="145"/>
      <c r="L32" s="145"/>
      <c r="M32" s="145"/>
      <c r="N32" s="795">
        <v>0</v>
      </c>
      <c r="O32" s="474"/>
      <c r="P32" s="709"/>
      <c r="Q32" s="696"/>
      <c r="R32" s="1606">
        <f>-(Gestehungskosten!E23*1000)</f>
        <v>0</v>
      </c>
      <c r="S32" s="1024" t="str">
        <f>IF(ISERROR(F32/R32*100),"",F32/R32*100)</f>
        <v/>
      </c>
      <c r="T32" s="1025" t="str">
        <f>IF(ISERROR(F32/R32*100),"","Rp./kWh")</f>
        <v/>
      </c>
      <c r="U32" s="1"/>
      <c r="V32" s="801"/>
      <c r="W32" s="802"/>
      <c r="X32" s="802" t="s">
        <v>90</v>
      </c>
      <c r="Y32" s="803"/>
      <c r="Z32" s="803"/>
      <c r="AA32" s="1068">
        <f>AA31+AA28</f>
        <v>0</v>
      </c>
      <c r="AB32" s="1836"/>
      <c r="AC32" s="1837"/>
      <c r="AD32" s="1837"/>
      <c r="AE32" s="1837"/>
      <c r="AF32" s="1838"/>
      <c r="AG32" s="281"/>
      <c r="AH32" s="42"/>
      <c r="AI32" s="42"/>
      <c r="AJ32" s="42"/>
      <c r="AK32" s="42"/>
      <c r="AL32" s="42"/>
      <c r="AM32" s="42"/>
      <c r="AN32" s="42"/>
      <c r="AO32" s="42"/>
      <c r="AP32" s="42"/>
      <c r="AQ32" s="42"/>
    </row>
    <row r="33" spans="1:52" s="143" customFormat="1" ht="14.25" customHeight="1" thickBot="1" x14ac:dyDescent="0.3">
      <c r="A33" s="328"/>
      <c r="B33" s="328"/>
      <c r="C33" s="328"/>
      <c r="D33" s="336"/>
      <c r="E33" s="726"/>
      <c r="F33" s="326"/>
      <c r="G33" s="328"/>
      <c r="H33" s="328"/>
      <c r="I33" s="328"/>
      <c r="J33" s="328"/>
      <c r="K33" s="328"/>
      <c r="L33" s="328"/>
      <c r="M33" s="328"/>
      <c r="N33" s="439"/>
      <c r="O33" s="326"/>
      <c r="P33" s="336"/>
      <c r="Q33" s="328"/>
      <c r="R33" s="930" t="s">
        <v>385</v>
      </c>
      <c r="S33" s="328"/>
      <c r="U33" s="42"/>
      <c r="V33" s="801" t="s">
        <v>1136</v>
      </c>
      <c r="W33" s="802"/>
      <c r="X33" s="802" t="str">
        <f>"Überdeckung (+) / Unterdeckung (-) für das Tarifjahr "&amp;$Y$14</f>
        <v>Überdeckung (+) / Unterdeckung (-) für das Tarifjahr 2020</v>
      </c>
      <c r="Y33" s="837"/>
      <c r="Z33" s="837"/>
      <c r="AA33" s="1068">
        <f>AA24-AA32</f>
        <v>0</v>
      </c>
      <c r="AB33" s="1856" t="str">
        <f>IF(AA33=0,"",IF(AA33&gt;0,"Dieser Betrag muss den Endkunden gutgeschrieben werden.","."))</f>
        <v/>
      </c>
      <c r="AC33" s="1879"/>
      <c r="AD33" s="1879"/>
      <c r="AE33" s="1879"/>
      <c r="AF33" s="1880"/>
      <c r="AG33" s="518"/>
      <c r="AH33" s="42"/>
      <c r="AI33" s="42"/>
      <c r="AJ33" s="42"/>
      <c r="AK33" s="42"/>
      <c r="AL33" s="42"/>
      <c r="AM33" s="42"/>
      <c r="AN33" s="42"/>
      <c r="AO33" s="42"/>
      <c r="AP33" s="42"/>
      <c r="AQ33" s="42"/>
    </row>
    <row r="34" spans="1:52" s="143" customFormat="1" ht="14.25" customHeight="1" x14ac:dyDescent="0.25">
      <c r="A34" s="42"/>
      <c r="B34" s="330">
        <v>300</v>
      </c>
      <c r="C34" s="160" t="s">
        <v>1024</v>
      </c>
      <c r="D34" s="708">
        <f>F34+E34</f>
        <v>0</v>
      </c>
      <c r="E34" s="724">
        <f>SUM(O34:Q34)</f>
        <v>0</v>
      </c>
      <c r="F34" s="473">
        <f>SUM(G34:M34)</f>
        <v>0</v>
      </c>
      <c r="G34" s="1449">
        <f>'Allgemeine Angaben'!F37</f>
        <v>0</v>
      </c>
      <c r="H34" s="1449">
        <f>'Allgemeine Angaben'!G37</f>
        <v>0</v>
      </c>
      <c r="I34" s="1449">
        <f>'Allgemeine Angaben'!H37</f>
        <v>0</v>
      </c>
      <c r="J34" s="1449">
        <f>'Allgemeine Angaben'!I37</f>
        <v>0</v>
      </c>
      <c r="K34" s="1449">
        <f>'Allgemeine Angaben'!J37</f>
        <v>0</v>
      </c>
      <c r="L34" s="1449">
        <f>'Allgemeine Angaben'!K37</f>
        <v>0</v>
      </c>
      <c r="M34" s="1449">
        <f>'Allgemeine Angaben'!L37</f>
        <v>0</v>
      </c>
      <c r="N34" s="147">
        <v>0</v>
      </c>
      <c r="O34" s="473"/>
      <c r="P34" s="708"/>
      <c r="Q34" s="695"/>
      <c r="R34" s="1357"/>
      <c r="S34" s="169"/>
      <c r="U34" s="42"/>
      <c r="AG34" s="518"/>
      <c r="AH34" s="42"/>
      <c r="AI34" s="42"/>
      <c r="AJ34" s="42"/>
      <c r="AK34" s="42"/>
      <c r="AL34" s="42"/>
      <c r="AM34" s="42"/>
      <c r="AN34" s="42"/>
      <c r="AO34" s="42"/>
      <c r="AP34" s="42"/>
      <c r="AQ34" s="42"/>
    </row>
    <row r="35" spans="1:52" s="143" customFormat="1" ht="14.25" customHeight="1" x14ac:dyDescent="0.25">
      <c r="A35" s="328"/>
      <c r="B35" s="328"/>
      <c r="C35" s="328"/>
      <c r="D35" s="336"/>
      <c r="E35" s="726"/>
      <c r="F35" s="326"/>
      <c r="G35" s="328"/>
      <c r="H35" s="328"/>
      <c r="I35" s="328"/>
      <c r="J35" s="328"/>
      <c r="K35" s="328"/>
      <c r="L35" s="328"/>
      <c r="M35" s="328"/>
      <c r="N35" s="439"/>
      <c r="O35" s="326"/>
      <c r="P35" s="336"/>
      <c r="Q35" s="328"/>
      <c r="R35" s="328"/>
      <c r="S35" s="1554" t="s">
        <v>1490</v>
      </c>
      <c r="U35" s="42"/>
    </row>
    <row r="36" spans="1:52" s="143" customFormat="1" ht="14.25" customHeight="1" x14ac:dyDescent="0.25">
      <c r="A36" s="42"/>
      <c r="B36" s="330">
        <v>400</v>
      </c>
      <c r="C36" s="161" t="s">
        <v>84</v>
      </c>
      <c r="D36" s="708">
        <f>F36+E36</f>
        <v>0</v>
      </c>
      <c r="E36" s="724">
        <f>SUM(O36:Q36)</f>
        <v>0</v>
      </c>
      <c r="F36" s="473">
        <f>SUM(G36:M36)</f>
        <v>0</v>
      </c>
      <c r="G36" s="147">
        <v>0</v>
      </c>
      <c r="H36" s="145"/>
      <c r="I36" s="145"/>
      <c r="J36" s="145"/>
      <c r="K36" s="145"/>
      <c r="L36" s="145"/>
      <c r="M36" s="145"/>
      <c r="N36" s="795">
        <v>0</v>
      </c>
      <c r="O36" s="473"/>
      <c r="P36" s="708"/>
      <c r="Q36" s="695"/>
      <c r="R36" s="1527" t="str">
        <f>IFERROR(VLOOKUP(S35,I150:L156,4,FALSE),"")</f>
        <v/>
      </c>
      <c r="U36" s="42"/>
      <c r="V36" s="23" t="s">
        <v>1433</v>
      </c>
      <c r="W36" s="815"/>
      <c r="X36" s="816"/>
      <c r="Y36" s="817"/>
      <c r="Z36" s="818"/>
      <c r="AA36" s="677"/>
      <c r="AB36" s="868"/>
      <c r="AC36" s="869"/>
      <c r="AD36" s="869"/>
      <c r="AE36" s="869"/>
      <c r="AF36" s="869"/>
      <c r="AG36" s="518"/>
      <c r="AH36" s="42"/>
      <c r="AI36" s="42"/>
      <c r="AJ36" s="42"/>
      <c r="AK36" s="42"/>
      <c r="AL36" s="42"/>
      <c r="AM36" s="42"/>
      <c r="AN36" s="42"/>
      <c r="AO36" s="42"/>
      <c r="AP36" s="42"/>
      <c r="AQ36" s="42"/>
    </row>
    <row r="37" spans="1:52" s="16" customFormat="1" ht="14.1" customHeight="1" thickBot="1" x14ac:dyDescent="0.3">
      <c r="A37" s="328"/>
      <c r="B37" s="328"/>
      <c r="C37" s="328"/>
      <c r="D37" s="336"/>
      <c r="E37" s="726"/>
      <c r="F37" s="326"/>
      <c r="G37" s="328"/>
      <c r="H37" s="328"/>
      <c r="I37" s="328"/>
      <c r="J37" s="328"/>
      <c r="K37" s="328"/>
      <c r="L37" s="328"/>
      <c r="M37" s="328"/>
      <c r="N37" s="439"/>
      <c r="O37" s="326"/>
      <c r="P37" s="336"/>
      <c r="Q37" s="328"/>
      <c r="R37" s="1555" t="str">
        <f>IF(IFERROR((F36/(Netzstruktur!E34)/10),0)&gt;0.255,"Die deklarierten SDL Kosten dividiert durch die deklarierte Gesamtausspeisung (F1.2) für Ihre Endverbraucher sind höher als die Swissgrid SDL-Tarifen. Bitte korrigieren Sie Ihre Angaben oder begründen Sie im entsprechenden Begründungsfeld.)", "")</f>
        <v/>
      </c>
      <c r="S37" s="1358"/>
      <c r="T37" s="143"/>
      <c r="U37" s="1"/>
      <c r="V37" s="59"/>
      <c r="W37" s="2"/>
      <c r="X37" s="23"/>
      <c r="Y37" s="56"/>
      <c r="Z37" s="56" t="s">
        <v>981</v>
      </c>
      <c r="AA37" s="56" t="s">
        <v>1000</v>
      </c>
      <c r="AB37" s="861" t="s">
        <v>882</v>
      </c>
      <c r="AC37" s="1067"/>
      <c r="AD37" s="1067"/>
      <c r="AE37" s="1067"/>
      <c r="AF37" s="1067"/>
      <c r="AG37" s="518"/>
      <c r="AH37" s="42"/>
      <c r="AI37" s="42"/>
      <c r="AJ37" s="42"/>
      <c r="AK37" s="42"/>
      <c r="AL37" s="42"/>
      <c r="AM37" s="42"/>
      <c r="AN37" s="42"/>
      <c r="AO37" s="42"/>
      <c r="AP37" s="42"/>
      <c r="AQ37" s="42"/>
      <c r="AR37" s="143"/>
      <c r="AS37" s="143"/>
      <c r="AT37" s="143"/>
      <c r="AU37" s="143"/>
      <c r="AV37" s="143"/>
      <c r="AW37" s="143"/>
      <c r="AX37" s="143"/>
      <c r="AY37" s="143"/>
      <c r="AZ37" s="143"/>
    </row>
    <row r="38" spans="1:52" s="16" customFormat="1" ht="14.25" customHeight="1" thickBot="1" x14ac:dyDescent="0.3">
      <c r="A38" s="42"/>
      <c r="B38" s="327">
        <v>500</v>
      </c>
      <c r="C38" s="141" t="s">
        <v>1244</v>
      </c>
      <c r="D38" s="708">
        <f t="shared" ref="D38:D52" si="3">SUM(O38:Q38)+F38</f>
        <v>0</v>
      </c>
      <c r="E38" s="724">
        <f t="shared" ref="E38:E52" si="4">SUM(O38:Q38)</f>
        <v>0</v>
      </c>
      <c r="F38" s="473">
        <f>F39+F44+F49</f>
        <v>0</v>
      </c>
      <c r="G38" s="142">
        <f t="shared" ref="G38:N38" si="5">G39+G44+G49</f>
        <v>0</v>
      </c>
      <c r="H38" s="142">
        <f t="shared" si="5"/>
        <v>0</v>
      </c>
      <c r="I38" s="142">
        <f t="shared" si="5"/>
        <v>0</v>
      </c>
      <c r="J38" s="142">
        <f t="shared" si="5"/>
        <v>0</v>
      </c>
      <c r="K38" s="142">
        <f t="shared" si="5"/>
        <v>0</v>
      </c>
      <c r="L38" s="142">
        <f t="shared" si="5"/>
        <v>0</v>
      </c>
      <c r="M38" s="142">
        <f t="shared" si="5"/>
        <v>0</v>
      </c>
      <c r="N38" s="794">
        <f t="shared" si="5"/>
        <v>0</v>
      </c>
      <c r="O38" s="870"/>
      <c r="P38" s="871"/>
      <c r="Q38" s="872">
        <f>SUM(Q39:Q41)</f>
        <v>0</v>
      </c>
      <c r="R38" s="148"/>
      <c r="S38" s="42"/>
      <c r="U38" s="398"/>
      <c r="V38" s="519"/>
      <c r="W38" s="784"/>
      <c r="X38" s="1881" t="s">
        <v>1</v>
      </c>
      <c r="Y38" s="1882"/>
      <c r="Z38" s="822"/>
      <c r="AA38" s="823"/>
      <c r="AB38" s="1895"/>
      <c r="AC38" s="1896"/>
      <c r="AD38" s="1896"/>
      <c r="AE38" s="1896"/>
      <c r="AF38" s="1897"/>
      <c r="AG38" s="1110"/>
      <c r="AH38" s="1"/>
      <c r="AI38" s="1"/>
      <c r="AJ38" s="1"/>
      <c r="AK38" s="1"/>
      <c r="AL38" s="1"/>
      <c r="AM38" s="1"/>
      <c r="AN38" s="1"/>
      <c r="AO38" s="1"/>
      <c r="AP38" s="1"/>
      <c r="AQ38" s="1"/>
    </row>
    <row r="39" spans="1:52" s="16" customFormat="1" ht="14.25" customHeight="1" x14ac:dyDescent="0.25">
      <c r="A39" s="42"/>
      <c r="B39" s="327">
        <v>510</v>
      </c>
      <c r="C39" s="141" t="s">
        <v>1245</v>
      </c>
      <c r="D39" s="708">
        <f t="shared" si="3"/>
        <v>0</v>
      </c>
      <c r="E39" s="724">
        <f t="shared" si="4"/>
        <v>0</v>
      </c>
      <c r="F39" s="473">
        <f>SUM(F40:F43)</f>
        <v>0</v>
      </c>
      <c r="G39" s="142">
        <f>SUM(G40:G43)</f>
        <v>0</v>
      </c>
      <c r="H39" s="142">
        <f>SUM(H40:H43)</f>
        <v>0</v>
      </c>
      <c r="I39" s="142">
        <f t="shared" ref="I39:N39" si="6">SUM(I40:I43)</f>
        <v>0</v>
      </c>
      <c r="J39" s="142">
        <f t="shared" si="6"/>
        <v>0</v>
      </c>
      <c r="K39" s="142">
        <f t="shared" si="6"/>
        <v>0</v>
      </c>
      <c r="L39" s="142">
        <f t="shared" si="6"/>
        <v>0</v>
      </c>
      <c r="M39" s="142">
        <f t="shared" si="6"/>
        <v>0</v>
      </c>
      <c r="N39" s="142">
        <f t="shared" si="6"/>
        <v>0</v>
      </c>
      <c r="O39" s="870"/>
      <c r="P39" s="871"/>
      <c r="Q39" s="872">
        <f>SUM(Q40:Q42)</f>
        <v>0</v>
      </c>
      <c r="R39" s="148"/>
      <c r="S39" s="42"/>
      <c r="U39" s="1"/>
      <c r="AG39" s="282"/>
      <c r="AH39" s="1"/>
      <c r="AI39" s="1"/>
      <c r="AJ39" s="1"/>
      <c r="AK39" s="1"/>
      <c r="AL39" s="1"/>
      <c r="AM39" s="1"/>
      <c r="AN39" s="1"/>
      <c r="AO39" s="1"/>
      <c r="AP39" s="1"/>
      <c r="AQ39" s="1"/>
    </row>
    <row r="40" spans="1:52" s="16" customFormat="1" ht="14.25" customHeight="1" x14ac:dyDescent="0.25">
      <c r="A40" s="42"/>
      <c r="B40" s="186">
        <v>510.1</v>
      </c>
      <c r="C40" s="187" t="s">
        <v>1246</v>
      </c>
      <c r="D40" s="708">
        <f t="shared" si="3"/>
        <v>0</v>
      </c>
      <c r="E40" s="724">
        <f t="shared" si="4"/>
        <v>0</v>
      </c>
      <c r="F40" s="473">
        <f>SUM(G40:M40)</f>
        <v>0</v>
      </c>
      <c r="G40" s="144">
        <v>0</v>
      </c>
      <c r="H40" s="145"/>
      <c r="I40" s="145"/>
      <c r="J40" s="145"/>
      <c r="K40" s="145"/>
      <c r="L40" s="145"/>
      <c r="M40" s="145"/>
      <c r="N40" s="147">
        <v>0</v>
      </c>
      <c r="O40" s="477"/>
      <c r="P40" s="712"/>
      <c r="Q40" s="698"/>
      <c r="R40" s="1357"/>
      <c r="S40" s="42"/>
      <c r="U40" s="1"/>
      <c r="V40" s="23"/>
      <c r="W40" s="23"/>
      <c r="X40" s="23"/>
      <c r="Y40" s="56"/>
      <c r="Z40" s="56"/>
      <c r="AA40" s="56"/>
      <c r="AB40" s="448"/>
      <c r="AC40" s="56"/>
      <c r="AD40" s="56"/>
      <c r="AE40" s="56"/>
      <c r="AF40" s="56"/>
      <c r="AG40" s="1110"/>
      <c r="AH40" s="1"/>
      <c r="AI40" s="1"/>
      <c r="AJ40" s="1"/>
      <c r="AK40" s="1"/>
      <c r="AL40" s="1"/>
      <c r="AM40" s="1"/>
      <c r="AN40" s="1"/>
      <c r="AO40" s="1"/>
      <c r="AP40" s="1"/>
      <c r="AQ40" s="1"/>
    </row>
    <row r="41" spans="1:52" s="16" customFormat="1" ht="14.25" customHeight="1" x14ac:dyDescent="0.25">
      <c r="A41" s="42"/>
      <c r="B41" s="186">
        <v>510.2</v>
      </c>
      <c r="C41" s="187" t="s">
        <v>1247</v>
      </c>
      <c r="D41" s="708">
        <f t="shared" si="3"/>
        <v>0</v>
      </c>
      <c r="E41" s="724">
        <f t="shared" si="4"/>
        <v>0</v>
      </c>
      <c r="F41" s="473">
        <f>SUM(G41:M41)</f>
        <v>0</v>
      </c>
      <c r="G41" s="144">
        <v>0</v>
      </c>
      <c r="H41" s="145"/>
      <c r="I41" s="145"/>
      <c r="J41" s="145"/>
      <c r="K41" s="145"/>
      <c r="L41" s="145"/>
      <c r="M41" s="145"/>
      <c r="N41" s="147">
        <v>0</v>
      </c>
      <c r="O41" s="477"/>
      <c r="P41" s="712"/>
      <c r="Q41" s="698"/>
      <c r="R41" s="1357"/>
      <c r="S41" s="42"/>
      <c r="U41" s="1"/>
      <c r="V41" s="23" t="s">
        <v>1431</v>
      </c>
      <c r="W41" s="23"/>
      <c r="X41" s="23"/>
      <c r="Y41" s="56"/>
      <c r="Z41" s="56"/>
      <c r="AA41" s="56"/>
      <c r="AB41" s="139"/>
      <c r="AC41" s="139"/>
      <c r="AD41" s="139"/>
      <c r="AE41" s="139"/>
      <c r="AF41" s="139"/>
      <c r="AG41" s="282"/>
      <c r="AH41" s="1"/>
      <c r="AI41" s="1"/>
      <c r="AJ41" s="1"/>
      <c r="AK41" s="1"/>
      <c r="AL41" s="1"/>
      <c r="AM41" s="1"/>
      <c r="AN41" s="1"/>
      <c r="AO41" s="1"/>
      <c r="AP41" s="1"/>
      <c r="AQ41" s="1"/>
    </row>
    <row r="42" spans="1:52" s="16" customFormat="1" ht="14.25" customHeight="1" thickBot="1" x14ac:dyDescent="0.3">
      <c r="A42" s="42"/>
      <c r="B42" s="186">
        <v>510.3</v>
      </c>
      <c r="C42" s="187" t="s">
        <v>1259</v>
      </c>
      <c r="D42" s="708">
        <f t="shared" si="3"/>
        <v>0</v>
      </c>
      <c r="E42" s="724">
        <f t="shared" si="4"/>
        <v>0</v>
      </c>
      <c r="F42" s="473">
        <f>SUM(G42:M42)</f>
        <v>0</v>
      </c>
      <c r="G42" s="144">
        <v>0</v>
      </c>
      <c r="H42" s="145"/>
      <c r="I42" s="145"/>
      <c r="J42" s="145"/>
      <c r="K42" s="145"/>
      <c r="L42" s="145"/>
      <c r="M42" s="145"/>
      <c r="N42" s="147">
        <v>0</v>
      </c>
      <c r="O42" s="477"/>
      <c r="P42" s="712"/>
      <c r="Q42" s="698"/>
      <c r="R42" s="1356" t="str">
        <f>IFERROR(VLOOKUP(T42,$I$150:$L$156,4,FALSE),"")</f>
        <v/>
      </c>
      <c r="S42" s="1358" t="str">
        <f>IF(AND(F38&gt;0,F42=0),"Bitte die Kosten Messdienstleistungen gemäss Angaben im 'i' ergänzen.","")</f>
        <v/>
      </c>
      <c r="T42" s="1301"/>
      <c r="U42" s="1"/>
      <c r="V42" s="59"/>
      <c r="W42" s="3"/>
      <c r="X42" s="23"/>
      <c r="Y42" s="56"/>
      <c r="Z42" s="56"/>
      <c r="AA42" s="56" t="s">
        <v>1000</v>
      </c>
      <c r="AB42" s="861" t="s">
        <v>882</v>
      </c>
      <c r="AC42" s="1067"/>
      <c r="AD42" s="1067"/>
      <c r="AE42" s="1067"/>
      <c r="AF42" s="1067"/>
      <c r="AG42" s="1110"/>
      <c r="AH42" s="1"/>
      <c r="AI42" s="1"/>
      <c r="AJ42" s="1"/>
      <c r="AK42" s="1"/>
      <c r="AL42" s="1"/>
      <c r="AM42" s="1"/>
      <c r="AN42" s="1"/>
      <c r="AO42" s="1"/>
      <c r="AP42" s="1"/>
      <c r="AQ42" s="1"/>
    </row>
    <row r="43" spans="1:52" s="16" customFormat="1" ht="14.25" customHeight="1" x14ac:dyDescent="0.25">
      <c r="A43" s="42"/>
      <c r="B43" s="186">
        <v>510.4</v>
      </c>
      <c r="C43" s="187" t="s">
        <v>1056</v>
      </c>
      <c r="D43" s="708">
        <f t="shared" si="3"/>
        <v>0</v>
      </c>
      <c r="E43" s="724">
        <f t="shared" si="4"/>
        <v>0</v>
      </c>
      <c r="F43" s="473">
        <f>SUM(G43:M43)</f>
        <v>0</v>
      </c>
      <c r="G43" s="144">
        <v>0</v>
      </c>
      <c r="H43" s="145"/>
      <c r="I43" s="145"/>
      <c r="J43" s="145"/>
      <c r="K43" s="145"/>
      <c r="L43" s="145"/>
      <c r="M43" s="145"/>
      <c r="N43" s="147">
        <v>0</v>
      </c>
      <c r="O43" s="477"/>
      <c r="P43" s="712"/>
      <c r="Q43" s="698"/>
      <c r="R43" s="1356"/>
      <c r="S43" s="42"/>
      <c r="U43" s="1"/>
      <c r="V43" s="826"/>
      <c r="W43" s="785"/>
      <c r="X43" s="1898"/>
      <c r="Y43" s="1899"/>
      <c r="Z43" s="1900"/>
      <c r="AA43" s="824"/>
      <c r="AB43" s="1859"/>
      <c r="AC43" s="1860"/>
      <c r="AD43" s="1860"/>
      <c r="AE43" s="1860"/>
      <c r="AF43" s="1861"/>
      <c r="AG43" s="282"/>
      <c r="AH43" s="1"/>
      <c r="AI43" s="1"/>
      <c r="AJ43" s="1"/>
      <c r="AK43" s="1"/>
      <c r="AL43" s="1"/>
      <c r="AM43" s="1"/>
      <c r="AN43" s="1"/>
      <c r="AO43" s="1"/>
      <c r="AP43" s="1"/>
      <c r="AQ43" s="1"/>
    </row>
    <row r="44" spans="1:52" s="16" customFormat="1" ht="14.25" customHeight="1" thickBot="1" x14ac:dyDescent="0.3">
      <c r="A44" s="42"/>
      <c r="B44" s="327">
        <v>520</v>
      </c>
      <c r="C44" s="141" t="s">
        <v>1255</v>
      </c>
      <c r="D44" s="708">
        <f t="shared" si="3"/>
        <v>0</v>
      </c>
      <c r="E44" s="724">
        <f t="shared" si="4"/>
        <v>0</v>
      </c>
      <c r="F44" s="473">
        <f>SUM(F45:F48)</f>
        <v>0</v>
      </c>
      <c r="G44" s="142">
        <f>SUM(G45:G48)</f>
        <v>0</v>
      </c>
      <c r="H44" s="142">
        <f>SUM(H45:H48)</f>
        <v>0</v>
      </c>
      <c r="I44" s="142">
        <f t="shared" ref="I44:N44" si="7">SUM(I45:I48)</f>
        <v>0</v>
      </c>
      <c r="J44" s="142">
        <f t="shared" si="7"/>
        <v>0</v>
      </c>
      <c r="K44" s="142">
        <f t="shared" si="7"/>
        <v>0</v>
      </c>
      <c r="L44" s="142">
        <f t="shared" si="7"/>
        <v>0</v>
      </c>
      <c r="M44" s="142">
        <f t="shared" si="7"/>
        <v>0</v>
      </c>
      <c r="N44" s="142">
        <f t="shared" si="7"/>
        <v>0</v>
      </c>
      <c r="O44" s="870"/>
      <c r="P44" s="871"/>
      <c r="Q44" s="872">
        <f>SUM(Q45:Q47)</f>
        <v>0</v>
      </c>
      <c r="R44" s="148"/>
      <c r="S44" s="42"/>
      <c r="U44" s="1"/>
      <c r="V44" s="827"/>
      <c r="W44" s="786"/>
      <c r="X44" s="1851"/>
      <c r="Y44" s="1852"/>
      <c r="Z44" s="1853"/>
      <c r="AA44" s="825"/>
      <c r="AB44" s="1862"/>
      <c r="AC44" s="1863"/>
      <c r="AD44" s="1863"/>
      <c r="AE44" s="1863"/>
      <c r="AF44" s="1864"/>
      <c r="AG44" s="1110"/>
      <c r="AH44" s="1"/>
      <c r="AI44" s="1"/>
      <c r="AJ44" s="1"/>
      <c r="AK44" s="1"/>
      <c r="AL44" s="1"/>
      <c r="AM44" s="1"/>
      <c r="AN44" s="1"/>
      <c r="AO44" s="1"/>
      <c r="AP44" s="1"/>
      <c r="AQ44" s="1"/>
    </row>
    <row r="45" spans="1:52" s="16" customFormat="1" ht="14.25" customHeight="1" thickBot="1" x14ac:dyDescent="0.3">
      <c r="A45" s="42"/>
      <c r="B45" s="186">
        <v>520.1</v>
      </c>
      <c r="C45" s="187" t="s">
        <v>1246</v>
      </c>
      <c r="D45" s="708">
        <f t="shared" si="3"/>
        <v>0</v>
      </c>
      <c r="E45" s="724">
        <f t="shared" si="4"/>
        <v>0</v>
      </c>
      <c r="F45" s="473">
        <f>SUM(G45:M45)</f>
        <v>0</v>
      </c>
      <c r="G45" s="144">
        <v>0</v>
      </c>
      <c r="H45" s="145"/>
      <c r="I45" s="145"/>
      <c r="J45" s="145"/>
      <c r="K45" s="145"/>
      <c r="L45" s="145"/>
      <c r="M45" s="145"/>
      <c r="N45" s="147">
        <v>0</v>
      </c>
      <c r="O45" s="477"/>
      <c r="P45" s="712"/>
      <c r="Q45" s="698"/>
      <c r="R45" s="1357"/>
      <c r="S45" s="42"/>
      <c r="U45" s="1"/>
      <c r="V45" s="801" t="s">
        <v>1136</v>
      </c>
      <c r="W45" s="802"/>
      <c r="X45" s="802" t="str">
        <f>"Überdeckung (+) / Unterdeckung (-)"</f>
        <v>Überdeckung (+) / Unterdeckung (-)</v>
      </c>
      <c r="Y45" s="803"/>
      <c r="Z45" s="803"/>
      <c r="AA45" s="1068">
        <f>AA43+AA44</f>
        <v>0</v>
      </c>
      <c r="AB45" s="1856" t="str">
        <f>IF(AA45=0,"",IF(AA45&gt;0,"Dieser Betrag muss den Endkunden gutgeschrieben werden.",""))</f>
        <v/>
      </c>
      <c r="AC45" s="1857"/>
      <c r="AD45" s="1857"/>
      <c r="AE45" s="1857"/>
      <c r="AF45" s="1858"/>
      <c r="AG45" s="282"/>
      <c r="AH45" s="1"/>
      <c r="AI45" s="1"/>
      <c r="AJ45" s="1"/>
      <c r="AK45" s="1"/>
      <c r="AL45" s="1"/>
      <c r="AM45" s="1"/>
      <c r="AN45" s="1"/>
      <c r="AO45" s="1"/>
      <c r="AP45" s="1"/>
      <c r="AQ45" s="1"/>
    </row>
    <row r="46" spans="1:52" s="16" customFormat="1" ht="14.25" customHeight="1" x14ac:dyDescent="0.25">
      <c r="A46" s="42"/>
      <c r="B46" s="186">
        <v>520.20000000000005</v>
      </c>
      <c r="C46" s="187" t="s">
        <v>1247</v>
      </c>
      <c r="D46" s="708">
        <f t="shared" si="3"/>
        <v>0</v>
      </c>
      <c r="E46" s="724">
        <f t="shared" si="4"/>
        <v>0</v>
      </c>
      <c r="F46" s="473">
        <f>SUM(G46:M46)</f>
        <v>0</v>
      </c>
      <c r="G46" s="144">
        <v>0</v>
      </c>
      <c r="H46" s="145"/>
      <c r="I46" s="145"/>
      <c r="J46" s="145"/>
      <c r="K46" s="145"/>
      <c r="L46" s="145"/>
      <c r="M46" s="145"/>
      <c r="N46" s="147">
        <v>0</v>
      </c>
      <c r="O46" s="477"/>
      <c r="P46" s="712"/>
      <c r="Q46" s="698"/>
      <c r="R46" s="1357"/>
      <c r="S46" s="42"/>
      <c r="U46" s="1"/>
      <c r="V46" s="1069"/>
      <c r="W46" s="1069"/>
      <c r="X46" s="1069"/>
      <c r="Y46" s="1069"/>
      <c r="Z46" s="1069"/>
      <c r="AA46" s="1069"/>
      <c r="AB46" s="1069"/>
      <c r="AC46" s="1069"/>
      <c r="AD46" s="1069"/>
      <c r="AE46" s="1069"/>
      <c r="AF46" s="1069"/>
      <c r="AG46" s="1110"/>
      <c r="AH46" s="1"/>
      <c r="AI46" s="1"/>
      <c r="AJ46" s="1"/>
      <c r="AK46" s="1"/>
      <c r="AL46" s="1"/>
      <c r="AM46" s="1"/>
      <c r="AN46" s="1"/>
      <c r="AO46" s="1"/>
      <c r="AP46" s="1"/>
      <c r="AQ46" s="1"/>
    </row>
    <row r="47" spans="1:52" s="16" customFormat="1" ht="14.25" customHeight="1" thickBot="1" x14ac:dyDescent="0.3">
      <c r="A47" s="42"/>
      <c r="B47" s="186">
        <v>520.29999999999995</v>
      </c>
      <c r="C47" s="187" t="s">
        <v>1259</v>
      </c>
      <c r="D47" s="708">
        <f t="shared" si="3"/>
        <v>0</v>
      </c>
      <c r="E47" s="724">
        <f t="shared" si="4"/>
        <v>0</v>
      </c>
      <c r="F47" s="473">
        <f>SUM(G47:M47)</f>
        <v>0</v>
      </c>
      <c r="G47" s="144">
        <v>0</v>
      </c>
      <c r="H47" s="145"/>
      <c r="I47" s="145"/>
      <c r="J47" s="145"/>
      <c r="K47" s="145"/>
      <c r="L47" s="145"/>
      <c r="M47" s="145"/>
      <c r="N47" s="147">
        <v>0</v>
      </c>
      <c r="O47" s="477"/>
      <c r="P47" s="712"/>
      <c r="Q47" s="698"/>
      <c r="R47" s="1356"/>
      <c r="S47" s="42"/>
      <c r="U47" s="1"/>
      <c r="V47" s="1026" t="s">
        <v>282</v>
      </c>
      <c r="W47" s="829"/>
      <c r="X47" s="819"/>
      <c r="Y47" s="820"/>
      <c r="Z47" s="583"/>
      <c r="AA47" s="56" t="s">
        <v>1000</v>
      </c>
      <c r="AB47" s="830"/>
      <c r="AC47" s="830"/>
      <c r="AD47" s="830"/>
      <c r="AE47" s="830"/>
      <c r="AF47" s="830"/>
      <c r="AG47" s="282"/>
      <c r="AH47" s="1"/>
      <c r="AI47" s="1"/>
      <c r="AJ47" s="1"/>
      <c r="AK47" s="1"/>
      <c r="AL47" s="1"/>
      <c r="AM47" s="1"/>
      <c r="AN47" s="1"/>
      <c r="AO47" s="1"/>
      <c r="AP47" s="1"/>
      <c r="AQ47" s="1"/>
    </row>
    <row r="48" spans="1:52" s="16" customFormat="1" ht="14.25" customHeight="1" thickBot="1" x14ac:dyDescent="0.3">
      <c r="A48" s="42"/>
      <c r="B48" s="186">
        <v>520.4</v>
      </c>
      <c r="C48" s="187" t="s">
        <v>1056</v>
      </c>
      <c r="D48" s="708">
        <f t="shared" si="3"/>
        <v>0</v>
      </c>
      <c r="E48" s="724">
        <f t="shared" si="4"/>
        <v>0</v>
      </c>
      <c r="F48" s="473">
        <f>SUM(G48:M48)</f>
        <v>0</v>
      </c>
      <c r="G48" s="144">
        <v>0</v>
      </c>
      <c r="H48" s="145"/>
      <c r="I48" s="145"/>
      <c r="J48" s="145"/>
      <c r="K48" s="145"/>
      <c r="L48" s="145"/>
      <c r="M48" s="145"/>
      <c r="N48" s="147">
        <v>0</v>
      </c>
      <c r="O48" s="477"/>
      <c r="P48" s="712"/>
      <c r="Q48" s="698"/>
      <c r="R48" s="1356"/>
      <c r="S48" s="42"/>
      <c r="U48" s="1"/>
      <c r="V48" s="801"/>
      <c r="W48" s="802"/>
      <c r="X48" s="836" t="s">
        <v>266</v>
      </c>
      <c r="Y48" s="837"/>
      <c r="Z48" s="837"/>
      <c r="AA48" s="838">
        <f>AA33+AA38+AA45</f>
        <v>0</v>
      </c>
      <c r="AB48" s="1892" t="str">
        <f>IF(AA48=0,"",IF(AA48&gt;0,"Dieser Betrag muss den Endkunden gutgeschrieben werden.",""))</f>
        <v/>
      </c>
      <c r="AC48" s="1893"/>
      <c r="AD48" s="1893"/>
      <c r="AE48" s="1893"/>
      <c r="AF48" s="1894"/>
      <c r="AG48" s="1556" t="s">
        <v>1471</v>
      </c>
      <c r="AH48" s="1"/>
      <c r="AI48" s="1"/>
      <c r="AJ48" s="1"/>
      <c r="AK48" s="1"/>
      <c r="AL48" s="1"/>
      <c r="AM48" s="1"/>
      <c r="AN48" s="1"/>
      <c r="AO48" s="1"/>
      <c r="AP48" s="1"/>
      <c r="AQ48" s="1"/>
    </row>
    <row r="49" spans="1:52" s="16" customFormat="1" ht="14.25" customHeight="1" x14ac:dyDescent="0.25">
      <c r="A49" s="42"/>
      <c r="B49" s="327">
        <v>530</v>
      </c>
      <c r="C49" s="141" t="s">
        <v>1271</v>
      </c>
      <c r="D49" s="708">
        <f t="shared" si="3"/>
        <v>0</v>
      </c>
      <c r="E49" s="724">
        <f t="shared" si="4"/>
        <v>0</v>
      </c>
      <c r="F49" s="473">
        <f>SUM(F50:F53)</f>
        <v>0</v>
      </c>
      <c r="G49" s="142">
        <f>SUM(G50:G53)</f>
        <v>0</v>
      </c>
      <c r="H49" s="142">
        <f>SUM(H50:H53)</f>
        <v>0</v>
      </c>
      <c r="I49" s="142">
        <f t="shared" ref="I49:N49" si="8">SUM(I50:I53)</f>
        <v>0</v>
      </c>
      <c r="J49" s="142">
        <f t="shared" si="8"/>
        <v>0</v>
      </c>
      <c r="K49" s="142">
        <f t="shared" si="8"/>
        <v>0</v>
      </c>
      <c r="L49" s="142">
        <f t="shared" si="8"/>
        <v>0</v>
      </c>
      <c r="M49" s="142">
        <f t="shared" si="8"/>
        <v>0</v>
      </c>
      <c r="N49" s="142">
        <f t="shared" si="8"/>
        <v>0</v>
      </c>
      <c r="O49" s="870"/>
      <c r="P49" s="871"/>
      <c r="Q49" s="872">
        <f>SUM(Q50:Q52)</f>
        <v>0</v>
      </c>
      <c r="R49" s="148"/>
      <c r="S49" s="42"/>
      <c r="U49" s="1"/>
      <c r="AA49" s="1418" t="str">
        <f>IF(ABS(AA48)&lt;=100,"Sie deklarieren keine Deckungsdifferenz. Bitte überprüfen Sie Ihre Angaben bzw. nehmen Sie eine entsprechende Korrektur vor oder begründen Sie.","")</f>
        <v>Sie deklarieren keine Deckungsdifferenz. Bitte überprüfen Sie Ihre Angaben bzw. nehmen Sie eine entsprechende Korrektur vor oder begründen Sie.</v>
      </c>
      <c r="AB49" s="1868" t="str">
        <f>IFERROR(VLOOKUP(AG48,$Z$150:$AC$156,4,FALSE),"")</f>
        <v/>
      </c>
      <c r="AC49" s="1869"/>
      <c r="AD49" s="1869"/>
      <c r="AE49" s="1869"/>
      <c r="AF49" s="1869"/>
      <c r="AG49" s="1174"/>
      <c r="AH49" s="1"/>
      <c r="AI49" s="1262"/>
      <c r="AJ49" s="1"/>
      <c r="AK49" s="1"/>
      <c r="AL49" s="1"/>
      <c r="AM49" s="1"/>
      <c r="AN49" s="1"/>
      <c r="AO49" s="1"/>
      <c r="AP49" s="1"/>
      <c r="AQ49" s="1"/>
    </row>
    <row r="50" spans="1:52" s="16" customFormat="1" ht="14.25" customHeight="1" x14ac:dyDescent="0.25">
      <c r="A50" s="42"/>
      <c r="B50" s="186">
        <v>530.1</v>
      </c>
      <c r="C50" s="187" t="s">
        <v>1246</v>
      </c>
      <c r="D50" s="708">
        <f t="shared" si="3"/>
        <v>0</v>
      </c>
      <c r="E50" s="724">
        <f t="shared" si="4"/>
        <v>0</v>
      </c>
      <c r="F50" s="473">
        <f>SUM(G50:M50)</f>
        <v>0</v>
      </c>
      <c r="G50" s="144">
        <v>0</v>
      </c>
      <c r="H50" s="145"/>
      <c r="I50" s="145"/>
      <c r="J50" s="145"/>
      <c r="K50" s="145"/>
      <c r="L50" s="145"/>
      <c r="M50" s="145"/>
      <c r="N50" s="147">
        <v>0</v>
      </c>
      <c r="O50" s="477"/>
      <c r="P50" s="712"/>
      <c r="Q50" s="698"/>
      <c r="R50" s="1357"/>
      <c r="S50" s="42"/>
      <c r="U50" s="1"/>
      <c r="V50" s="829"/>
      <c r="W50" s="829"/>
      <c r="X50" s="819"/>
      <c r="Y50" s="820"/>
      <c r="Z50" s="583"/>
      <c r="AA50" s="821"/>
      <c r="AB50" s="821"/>
      <c r="AC50" s="821"/>
      <c r="AD50" s="821"/>
      <c r="AE50" s="821"/>
      <c r="AF50" s="821"/>
      <c r="AG50" s="1557"/>
      <c r="AH50" s="1"/>
      <c r="AI50" s="1"/>
      <c r="AJ50" s="1"/>
      <c r="AK50" s="1"/>
      <c r="AL50" s="1"/>
      <c r="AM50" s="1"/>
      <c r="AN50" s="1"/>
      <c r="AO50" s="1"/>
      <c r="AP50" s="1"/>
      <c r="AQ50" s="1"/>
    </row>
    <row r="51" spans="1:52" s="16" customFormat="1" ht="14.25" customHeight="1" thickBot="1" x14ac:dyDescent="0.3">
      <c r="A51" s="42"/>
      <c r="B51" s="186">
        <v>530.20000000000005</v>
      </c>
      <c r="C51" s="187" t="s">
        <v>1247</v>
      </c>
      <c r="D51" s="708">
        <f t="shared" si="3"/>
        <v>0</v>
      </c>
      <c r="E51" s="724">
        <f t="shared" si="4"/>
        <v>0</v>
      </c>
      <c r="F51" s="473">
        <f>SUM(G51:M51)</f>
        <v>0</v>
      </c>
      <c r="G51" s="144">
        <v>0</v>
      </c>
      <c r="H51" s="145"/>
      <c r="I51" s="145"/>
      <c r="J51" s="145"/>
      <c r="K51" s="145"/>
      <c r="L51" s="145"/>
      <c r="M51" s="145"/>
      <c r="N51" s="147">
        <v>0</v>
      </c>
      <c r="O51" s="477"/>
      <c r="P51" s="712"/>
      <c r="Q51" s="698"/>
      <c r="R51" s="1357"/>
      <c r="S51" s="42"/>
      <c r="U51" s="1"/>
      <c r="V51" s="19"/>
      <c r="W51" s="19"/>
      <c r="X51" s="832"/>
      <c r="Y51" s="583"/>
      <c r="Z51" s="1605">
        <f>Kontaktdaten!D5</f>
        <v>3.8300000000000001E-2</v>
      </c>
      <c r="AA51" s="583"/>
      <c r="AB51" s="1411"/>
      <c r="AC51" s="1411"/>
      <c r="AD51" s="1411"/>
      <c r="AE51" s="1411"/>
      <c r="AF51" s="1411"/>
      <c r="AG51" s="1556"/>
      <c r="AH51" s="1"/>
      <c r="AI51" s="1"/>
      <c r="AJ51" s="1"/>
      <c r="AK51" s="1"/>
      <c r="AL51" s="1"/>
      <c r="AM51" s="1"/>
      <c r="AN51" s="1"/>
      <c r="AO51" s="1"/>
      <c r="AP51" s="1"/>
      <c r="AQ51" s="1"/>
    </row>
    <row r="52" spans="1:52" s="16" customFormat="1" ht="15.75" thickBot="1" x14ac:dyDescent="0.3">
      <c r="A52" s="42"/>
      <c r="B52" s="186">
        <v>530.29999999999995</v>
      </c>
      <c r="C52" s="187" t="s">
        <v>1341</v>
      </c>
      <c r="D52" s="708">
        <f t="shared" si="3"/>
        <v>0</v>
      </c>
      <c r="E52" s="724">
        <f t="shared" si="4"/>
        <v>0</v>
      </c>
      <c r="F52" s="473">
        <f>SUM(G52:M52)</f>
        <v>0</v>
      </c>
      <c r="G52" s="144">
        <v>0</v>
      </c>
      <c r="H52" s="145"/>
      <c r="I52" s="145"/>
      <c r="J52" s="145"/>
      <c r="K52" s="145"/>
      <c r="L52" s="145"/>
      <c r="M52" s="145"/>
      <c r="N52" s="147">
        <v>0</v>
      </c>
      <c r="O52" s="477"/>
      <c r="P52" s="712"/>
      <c r="Q52" s="698"/>
      <c r="R52" s="1356"/>
      <c r="S52" s="42"/>
      <c r="U52" s="1"/>
      <c r="V52" s="801"/>
      <c r="W52" s="802"/>
      <c r="X52" s="802" t="str">
        <f>"Zinssatz für das Jahr "&amp;$Y$14+2</f>
        <v>Zinssatz für das Jahr 2022</v>
      </c>
      <c r="Y52" s="803"/>
      <c r="Z52" s="803"/>
      <c r="AA52" s="1503"/>
      <c r="AB52" s="1070"/>
      <c r="AC52" s="1070"/>
      <c r="AD52" s="1070"/>
      <c r="AE52" s="1070"/>
      <c r="AF52" s="1070"/>
      <c r="AG52" s="1174"/>
      <c r="AH52" s="1"/>
      <c r="AI52" s="14"/>
      <c r="AJ52" s="1"/>
      <c r="AK52" s="1"/>
      <c r="AL52" s="1"/>
      <c r="AM52" s="1"/>
      <c r="AN52" s="1"/>
      <c r="AO52" s="1"/>
      <c r="AP52" s="1"/>
      <c r="AQ52" s="1"/>
    </row>
    <row r="53" spans="1:52" s="16" customFormat="1" ht="14.25" customHeight="1" x14ac:dyDescent="0.25">
      <c r="A53" s="42"/>
      <c r="B53" s="186">
        <v>530.4</v>
      </c>
      <c r="C53" s="187" t="s">
        <v>1056</v>
      </c>
      <c r="D53" s="708">
        <f>SUM(O53:Q53)+F53</f>
        <v>0</v>
      </c>
      <c r="E53" s="724">
        <f>SUM(O53:Q53)</f>
        <v>0</v>
      </c>
      <c r="F53" s="473">
        <f>SUM(G53:M53)</f>
        <v>0</v>
      </c>
      <c r="G53" s="144">
        <v>0</v>
      </c>
      <c r="H53" s="145"/>
      <c r="I53" s="145"/>
      <c r="J53" s="145"/>
      <c r="K53" s="145"/>
      <c r="L53" s="145"/>
      <c r="M53" s="145"/>
      <c r="N53" s="147">
        <v>0</v>
      </c>
      <c r="O53" s="477"/>
      <c r="P53" s="712"/>
      <c r="Q53" s="698"/>
      <c r="R53" s="1356"/>
      <c r="S53" s="1359"/>
      <c r="T53" s="1412"/>
      <c r="U53" s="398"/>
      <c r="AA53" s="1069"/>
      <c r="AB53" s="1873"/>
      <c r="AC53" s="1873"/>
      <c r="AD53" s="1873"/>
      <c r="AE53" s="1873"/>
      <c r="AF53" s="1873"/>
      <c r="AG53" s="1558"/>
      <c r="AH53" s="1305"/>
      <c r="AI53" s="1305"/>
      <c r="AJ53" s="1305"/>
      <c r="AK53" s="1305"/>
      <c r="AL53" s="1305"/>
      <c r="AM53" s="1305"/>
      <c r="AN53" s="1305"/>
      <c r="AO53" s="1"/>
      <c r="AP53" s="1"/>
      <c r="AQ53" s="1"/>
    </row>
    <row r="54" spans="1:52" s="16" customFormat="1" ht="14.25" customHeight="1" x14ac:dyDescent="0.25">
      <c r="A54" s="328"/>
      <c r="B54" s="328"/>
      <c r="C54" s="328"/>
      <c r="D54" s="336"/>
      <c r="E54" s="726"/>
      <c r="F54" s="326"/>
      <c r="G54" s="328"/>
      <c r="H54" s="328"/>
      <c r="I54" s="328"/>
      <c r="J54" s="328"/>
      <c r="K54" s="328"/>
      <c r="L54" s="328"/>
      <c r="M54" s="328"/>
      <c r="N54" s="439"/>
      <c r="O54" s="326"/>
      <c r="P54" s="336"/>
      <c r="Q54" s="328"/>
      <c r="R54" s="328"/>
      <c r="S54" s="328"/>
      <c r="U54" s="1"/>
      <c r="V54" s="23"/>
      <c r="W54" s="23"/>
      <c r="X54" s="23"/>
      <c r="Y54" s="56"/>
      <c r="Z54" s="1364"/>
      <c r="AA54" s="1364" t="str">
        <f>IF(AND(AA48&gt;0,AA52&lt;Z51),"Bei einer Überdeckung (Saldo zu Gunsten der Kunden) muss der kalk. Zinssatz 3.83% betragen (gemäss Festlegung des UVEK). Begründen Sie.","")</f>
        <v/>
      </c>
      <c r="AB54" s="1865" t="str">
        <f>IFERROR(IFERROR(VLOOKUP(AG54,$Z$150:$AC$156,4,FALSE),VLOOKUP(AG55,$Z$150:$AC$156,4,FALSE)),"")</f>
        <v/>
      </c>
      <c r="AC54" s="1866"/>
      <c r="AD54" s="1866"/>
      <c r="AE54" s="1866"/>
      <c r="AF54" s="1867"/>
      <c r="AG54" s="1557" t="s">
        <v>1469</v>
      </c>
      <c r="AH54" s="1"/>
      <c r="AI54" s="1"/>
      <c r="AJ54" s="1"/>
      <c r="AK54" s="1"/>
      <c r="AL54" s="1"/>
      <c r="AM54" s="1"/>
      <c r="AN54" s="1"/>
      <c r="AO54" s="1"/>
      <c r="AP54" s="1"/>
      <c r="AQ54" s="1"/>
    </row>
    <row r="55" spans="1:52" s="16" customFormat="1" ht="14.25" customHeight="1" x14ac:dyDescent="0.25">
      <c r="A55" s="42"/>
      <c r="B55" s="327">
        <v>600</v>
      </c>
      <c r="C55" s="141" t="s">
        <v>1051</v>
      </c>
      <c r="D55" s="708">
        <f>SUM(D56:D60)</f>
        <v>0</v>
      </c>
      <c r="E55" s="724">
        <f>SUM(E56:E60)</f>
        <v>0</v>
      </c>
      <c r="F55" s="473">
        <f>SUM(F56:F62)</f>
        <v>0</v>
      </c>
      <c r="G55" s="142">
        <f>SUM(G56:G62)</f>
        <v>0</v>
      </c>
      <c r="H55" s="142">
        <f t="shared" ref="H55:N55" si="9">SUM(H56:H62)</f>
        <v>0</v>
      </c>
      <c r="I55" s="142">
        <f t="shared" si="9"/>
        <v>0</v>
      </c>
      <c r="J55" s="142">
        <f t="shared" si="9"/>
        <v>0</v>
      </c>
      <c r="K55" s="142">
        <f t="shared" si="9"/>
        <v>0</v>
      </c>
      <c r="L55" s="142">
        <f t="shared" si="9"/>
        <v>0</v>
      </c>
      <c r="M55" s="142">
        <f t="shared" si="9"/>
        <v>0</v>
      </c>
      <c r="N55" s="142">
        <f t="shared" si="9"/>
        <v>0</v>
      </c>
      <c r="O55" s="473">
        <f>SUM(O56:O60)</f>
        <v>0</v>
      </c>
      <c r="P55" s="708">
        <f>SUM(P56:P60)</f>
        <v>0</v>
      </c>
      <c r="Q55" s="695">
        <f>SUM(Q56:Q59)</f>
        <v>0</v>
      </c>
      <c r="R55" s="148"/>
      <c r="S55" s="168"/>
      <c r="U55" s="1"/>
      <c r="V55" s="23"/>
      <c r="W55" s="23"/>
      <c r="X55" s="23"/>
      <c r="Y55" s="56"/>
      <c r="Z55" s="56"/>
      <c r="AA55" s="56"/>
      <c r="AB55" s="382"/>
      <c r="AC55" s="1411"/>
      <c r="AD55" s="1411"/>
      <c r="AE55" s="1411"/>
      <c r="AF55" s="1411"/>
      <c r="AG55" s="1557" t="s">
        <v>1480</v>
      </c>
      <c r="AH55" s="1"/>
      <c r="AI55" s="1"/>
      <c r="AJ55" s="1"/>
      <c r="AK55" s="1"/>
      <c r="AL55" s="1"/>
      <c r="AM55" s="1"/>
      <c r="AN55" s="1"/>
      <c r="AO55" s="1"/>
      <c r="AP55" s="1"/>
      <c r="AQ55" s="1"/>
    </row>
    <row r="56" spans="1:52" s="143" customFormat="1" ht="14.25" customHeight="1" x14ac:dyDescent="0.25">
      <c r="A56" s="42"/>
      <c r="B56" s="331" t="s">
        <v>1052</v>
      </c>
      <c r="C56" s="162" t="s">
        <v>1053</v>
      </c>
      <c r="D56" s="708">
        <f t="shared" ref="D56:D63" si="10">SUM(O56:Q56)+F56</f>
        <v>0</v>
      </c>
      <c r="E56" s="724">
        <f t="shared" ref="E56:E62" si="11">SUM(O56:Q56)</f>
        <v>0</v>
      </c>
      <c r="F56" s="473">
        <f t="shared" ref="F56:F62" si="12">SUM(G56:M56)</f>
        <v>0</v>
      </c>
      <c r="G56" s="144">
        <v>0</v>
      </c>
      <c r="H56" s="145"/>
      <c r="I56" s="145"/>
      <c r="J56" s="145"/>
      <c r="K56" s="145"/>
      <c r="L56" s="145"/>
      <c r="M56" s="145"/>
      <c r="N56" s="795">
        <v>0</v>
      </c>
      <c r="O56" s="873"/>
      <c r="P56" s="874"/>
      <c r="Q56" s="875">
        <v>0</v>
      </c>
      <c r="R56" s="1356"/>
      <c r="S56" s="168"/>
      <c r="T56" s="16"/>
      <c r="U56" s="1"/>
      <c r="V56" s="23"/>
      <c r="W56" s="23"/>
      <c r="X56" s="23"/>
      <c r="Y56" s="56"/>
      <c r="Z56" s="56"/>
      <c r="AA56" s="56"/>
      <c r="AB56" s="1411"/>
      <c r="AC56" s="1411"/>
      <c r="AD56" s="1411"/>
      <c r="AE56" s="1411"/>
      <c r="AF56" s="1411"/>
      <c r="AH56" s="1"/>
      <c r="AI56" s="1"/>
      <c r="AJ56" s="1"/>
      <c r="AK56" s="1"/>
      <c r="AL56" s="1"/>
      <c r="AM56" s="1"/>
      <c r="AN56" s="1"/>
      <c r="AO56" s="1"/>
      <c r="AP56" s="1"/>
      <c r="AQ56" s="1"/>
      <c r="AR56" s="16"/>
      <c r="AS56" s="16"/>
      <c r="AT56" s="16"/>
      <c r="AU56" s="16"/>
      <c r="AV56" s="16"/>
      <c r="AW56" s="16"/>
      <c r="AX56" s="16"/>
      <c r="AY56" s="16"/>
      <c r="AZ56" s="16"/>
    </row>
    <row r="57" spans="1:52" s="16" customFormat="1" ht="15" customHeight="1" thickBot="1" x14ac:dyDescent="0.3">
      <c r="A57" s="42"/>
      <c r="B57" s="186">
        <v>600.20000000000005</v>
      </c>
      <c r="C57" s="187" t="s">
        <v>1256</v>
      </c>
      <c r="D57" s="708">
        <f t="shared" si="10"/>
        <v>0</v>
      </c>
      <c r="E57" s="724">
        <f t="shared" si="11"/>
        <v>0</v>
      </c>
      <c r="F57" s="473">
        <f t="shared" si="12"/>
        <v>0</v>
      </c>
      <c r="G57" s="144">
        <v>0</v>
      </c>
      <c r="H57" s="145"/>
      <c r="I57" s="145"/>
      <c r="J57" s="145"/>
      <c r="K57" s="145"/>
      <c r="L57" s="145"/>
      <c r="M57" s="145"/>
      <c r="N57" s="795">
        <v>0</v>
      </c>
      <c r="O57" s="873"/>
      <c r="P57" s="874"/>
      <c r="Q57" s="875">
        <v>0</v>
      </c>
      <c r="R57" s="1356"/>
      <c r="S57" s="168"/>
      <c r="V57" s="23" t="s">
        <v>82</v>
      </c>
      <c r="W57" s="23"/>
      <c r="X57" s="1"/>
      <c r="Y57" s="485" t="s">
        <v>1027</v>
      </c>
      <c r="Z57" s="485">
        <v>2</v>
      </c>
      <c r="AA57" s="485">
        <v>3</v>
      </c>
      <c r="AB57" s="485">
        <v>4</v>
      </c>
      <c r="AC57" s="485">
        <v>5</v>
      </c>
      <c r="AD57" s="485">
        <v>6</v>
      </c>
      <c r="AE57" s="485">
        <v>7</v>
      </c>
      <c r="AF57" s="485">
        <v>8</v>
      </c>
      <c r="AG57" s="485">
        <v>9</v>
      </c>
      <c r="AH57" s="1"/>
      <c r="AI57" s="1133"/>
      <c r="AO57" s="42"/>
      <c r="AP57" s="42"/>
      <c r="AQ57" s="42"/>
      <c r="AR57" s="143"/>
      <c r="AS57" s="143"/>
      <c r="AT57" s="143"/>
      <c r="AU57" s="143"/>
      <c r="AV57" s="143"/>
      <c r="AW57" s="143"/>
      <c r="AX57" s="143"/>
      <c r="AY57" s="143"/>
      <c r="AZ57" s="143"/>
    </row>
    <row r="58" spans="1:52" s="16" customFormat="1" ht="26.25" thickBot="1" x14ac:dyDescent="0.3">
      <c r="A58" s="42"/>
      <c r="B58" s="331">
        <v>600.29999999999995</v>
      </c>
      <c r="C58" s="397" t="s">
        <v>1257</v>
      </c>
      <c r="D58" s="708">
        <f t="shared" si="10"/>
        <v>0</v>
      </c>
      <c r="E58" s="724">
        <f t="shared" si="11"/>
        <v>0</v>
      </c>
      <c r="F58" s="473">
        <f t="shared" si="12"/>
        <v>0</v>
      </c>
      <c r="G58" s="144">
        <v>0</v>
      </c>
      <c r="H58" s="145"/>
      <c r="I58" s="145"/>
      <c r="J58" s="145"/>
      <c r="K58" s="145"/>
      <c r="L58" s="145"/>
      <c r="M58" s="145"/>
      <c r="N58" s="795">
        <v>0</v>
      </c>
      <c r="O58" s="873"/>
      <c r="P58" s="712"/>
      <c r="Q58" s="698"/>
      <c r="R58" s="1356" t="str">
        <f>"WACC "&amp;(Kontaktdaten!D3*100)&amp;"%"</f>
        <v>WACC 3.83%</v>
      </c>
      <c r="S58" s="168"/>
      <c r="T58" s="143"/>
      <c r="U58" s="42"/>
      <c r="V58" s="740"/>
      <c r="W58" s="799"/>
      <c r="X58" s="741"/>
      <c r="Y58" s="1854" t="s">
        <v>849</v>
      </c>
      <c r="Z58" s="1854" t="s">
        <v>317</v>
      </c>
      <c r="AA58" s="1854" t="s">
        <v>200</v>
      </c>
      <c r="AB58" s="1854" t="s">
        <v>80</v>
      </c>
      <c r="AC58" s="1854" t="s">
        <v>200</v>
      </c>
      <c r="AD58" s="1854" t="s">
        <v>847</v>
      </c>
      <c r="AE58" s="1854" t="s">
        <v>382</v>
      </c>
      <c r="AF58" s="1854" t="s">
        <v>848</v>
      </c>
      <c r="AG58" s="744"/>
      <c r="AH58" s="1"/>
      <c r="AI58" s="1134"/>
      <c r="AJ58" s="42"/>
      <c r="AK58" s="42"/>
      <c r="AL58" s="42"/>
      <c r="AM58" s="42"/>
      <c r="AN58" s="42"/>
      <c r="AO58" s="1"/>
      <c r="AP58" s="1"/>
      <c r="AQ58" s="1"/>
    </row>
    <row r="59" spans="1:52" s="16" customFormat="1" ht="15.75" x14ac:dyDescent="0.25">
      <c r="A59" s="42"/>
      <c r="B59" s="331">
        <v>600.5</v>
      </c>
      <c r="C59" s="162" t="s">
        <v>1055</v>
      </c>
      <c r="D59" s="708">
        <f t="shared" si="10"/>
        <v>0</v>
      </c>
      <c r="E59" s="724">
        <f t="shared" si="11"/>
        <v>0</v>
      </c>
      <c r="F59" s="473">
        <f t="shared" si="12"/>
        <v>0</v>
      </c>
      <c r="G59" s="144">
        <v>0</v>
      </c>
      <c r="H59" s="145"/>
      <c r="I59" s="145"/>
      <c r="J59" s="145"/>
      <c r="K59" s="145"/>
      <c r="L59" s="145"/>
      <c r="M59" s="145"/>
      <c r="N59" s="795">
        <v>0</v>
      </c>
      <c r="O59" s="477"/>
      <c r="P59" s="712"/>
      <c r="Q59" s="698"/>
      <c r="R59" s="1356"/>
      <c r="S59" s="42"/>
      <c r="U59" s="1"/>
      <c r="V59" s="742"/>
      <c r="W59" s="799"/>
      <c r="X59" s="743"/>
      <c r="Y59" s="1855"/>
      <c r="Z59" s="1855"/>
      <c r="AA59" s="1855"/>
      <c r="AB59" s="1855"/>
      <c r="AC59" s="1855"/>
      <c r="AD59" s="1855"/>
      <c r="AE59" s="1855"/>
      <c r="AF59" s="1855"/>
      <c r="AG59" s="745"/>
      <c r="AH59" s="1"/>
      <c r="AI59" s="1133"/>
      <c r="AJ59" s="1"/>
      <c r="AK59" s="1"/>
      <c r="AL59" s="1"/>
      <c r="AM59" s="1"/>
      <c r="AN59" s="1"/>
      <c r="AO59" s="1"/>
      <c r="AP59" s="1"/>
      <c r="AQ59" s="1"/>
    </row>
    <row r="60" spans="1:52" s="16" customFormat="1" ht="14.25" customHeight="1" x14ac:dyDescent="0.25">
      <c r="A60" s="42"/>
      <c r="B60" s="331">
        <v>600.6</v>
      </c>
      <c r="C60" s="162" t="s">
        <v>1056</v>
      </c>
      <c r="D60" s="708">
        <f t="shared" si="10"/>
        <v>0</v>
      </c>
      <c r="E60" s="724">
        <f t="shared" si="11"/>
        <v>0</v>
      </c>
      <c r="F60" s="473">
        <f t="shared" si="12"/>
        <v>0</v>
      </c>
      <c r="G60" s="144">
        <v>0</v>
      </c>
      <c r="H60" s="145"/>
      <c r="I60" s="145"/>
      <c r="J60" s="145"/>
      <c r="K60" s="145"/>
      <c r="L60" s="145"/>
      <c r="M60" s="145"/>
      <c r="N60" s="795">
        <v>0</v>
      </c>
      <c r="O60" s="873"/>
      <c r="P60" s="874"/>
      <c r="Q60" s="698"/>
      <c r="R60" s="1357"/>
      <c r="S60" s="483"/>
      <c r="U60" s="1"/>
      <c r="V60" s="742"/>
      <c r="W60" s="800"/>
      <c r="X60" s="743"/>
      <c r="Y60" s="505" t="str">
        <f>""&amp;Y14-1</f>
        <v>2019</v>
      </c>
      <c r="Z60" s="505" t="str">
        <f>""&amp;Y14 &amp;" insgesamt"</f>
        <v>2020 insgesamt</v>
      </c>
      <c r="AA60" s="505"/>
      <c r="AB60" s="505" t="s">
        <v>201</v>
      </c>
      <c r="AC60" s="505" t="s">
        <v>381</v>
      </c>
      <c r="AD60" s="505" t="str">
        <f>"Tarife "&amp; Y14+1</f>
        <v>Tarife 2021</v>
      </c>
      <c r="AE60" s="505" t="s">
        <v>383</v>
      </c>
      <c r="AF60" s="505" t="str">
        <f>"Tarife "&amp; Y14+2</f>
        <v>Tarife 2022</v>
      </c>
      <c r="AG60" s="745"/>
      <c r="AH60" s="1"/>
      <c r="AI60" s="1134"/>
      <c r="AJ60" s="1"/>
      <c r="AK60" s="1"/>
      <c r="AL60" s="1"/>
      <c r="AM60" s="1"/>
      <c r="AN60" s="1"/>
      <c r="AO60" s="1"/>
      <c r="AP60" s="1"/>
      <c r="AQ60" s="1"/>
    </row>
    <row r="61" spans="1:52" s="1280" customFormat="1" ht="14.25" customHeight="1" thickBot="1" x14ac:dyDescent="0.3">
      <c r="A61" s="328"/>
      <c r="B61" s="186">
        <v>600.70000000000005</v>
      </c>
      <c r="C61" s="187" t="s">
        <v>1282</v>
      </c>
      <c r="D61" s="708">
        <f t="shared" si="10"/>
        <v>0</v>
      </c>
      <c r="E61" s="724">
        <f t="shared" si="11"/>
        <v>0</v>
      </c>
      <c r="F61" s="473">
        <f t="shared" si="12"/>
        <v>0</v>
      </c>
      <c r="G61" s="144">
        <v>0</v>
      </c>
      <c r="H61" s="145"/>
      <c r="I61" s="145"/>
      <c r="J61" s="145"/>
      <c r="K61" s="145"/>
      <c r="L61" s="145"/>
      <c r="M61" s="145"/>
      <c r="N61" s="795">
        <v>0</v>
      </c>
      <c r="O61" s="873"/>
      <c r="P61" s="874"/>
      <c r="Q61" s="698"/>
      <c r="R61" s="1357"/>
      <c r="S61" s="483"/>
      <c r="U61" s="14"/>
      <c r="V61" s="742"/>
      <c r="W61" s="800"/>
      <c r="X61" s="743"/>
      <c r="Y61" s="505" t="s">
        <v>1000</v>
      </c>
      <c r="Z61" s="505" t="s">
        <v>1000</v>
      </c>
      <c r="AA61" s="505" t="s">
        <v>1000</v>
      </c>
      <c r="AB61" s="505" t="s">
        <v>1000</v>
      </c>
      <c r="AC61" s="505" t="s">
        <v>1000</v>
      </c>
      <c r="AD61" s="505" t="s">
        <v>1000</v>
      </c>
      <c r="AE61" s="505" t="s">
        <v>1000</v>
      </c>
      <c r="AF61" s="505" t="s">
        <v>1000</v>
      </c>
      <c r="AG61" s="745"/>
      <c r="AH61" s="14"/>
      <c r="AI61" s="1559" t="s">
        <v>1520</v>
      </c>
      <c r="AJ61" s="14"/>
      <c r="AK61" s="14"/>
      <c r="AL61" s="14"/>
      <c r="AM61" s="14"/>
      <c r="AN61" s="14"/>
      <c r="AO61" s="14"/>
      <c r="AP61" s="14"/>
      <c r="AQ61" s="14"/>
    </row>
    <row r="62" spans="1:52" s="1280" customFormat="1" ht="14.25" customHeight="1" thickBot="1" x14ac:dyDescent="0.3">
      <c r="A62" s="328"/>
      <c r="B62" s="186">
        <v>600.79999999999995</v>
      </c>
      <c r="C62" s="187" t="s">
        <v>1283</v>
      </c>
      <c r="D62" s="708">
        <f t="shared" si="10"/>
        <v>0</v>
      </c>
      <c r="E62" s="724">
        <f t="shared" si="11"/>
        <v>0</v>
      </c>
      <c r="F62" s="473">
        <f t="shared" si="12"/>
        <v>0</v>
      </c>
      <c r="G62" s="144">
        <v>0</v>
      </c>
      <c r="H62" s="145"/>
      <c r="I62" s="145"/>
      <c r="J62" s="145"/>
      <c r="K62" s="145"/>
      <c r="L62" s="145"/>
      <c r="M62" s="145"/>
      <c r="N62" s="795">
        <v>0</v>
      </c>
      <c r="O62" s="873"/>
      <c r="P62" s="874"/>
      <c r="Q62" s="698"/>
      <c r="R62" s="1357"/>
      <c r="S62" s="483"/>
      <c r="T62" s="1406"/>
      <c r="U62" s="14"/>
      <c r="V62" s="506"/>
      <c r="W62" s="787"/>
      <c r="X62" s="1395" t="s">
        <v>82</v>
      </c>
      <c r="Y62" s="508"/>
      <c r="Z62" s="507">
        <f>AA48</f>
        <v>0</v>
      </c>
      <c r="AA62" s="507">
        <f>Z62+Y62</f>
        <v>0</v>
      </c>
      <c r="AB62" s="507">
        <f>$AA$52*AA62</f>
        <v>0</v>
      </c>
      <c r="AC62" s="507">
        <f>AB62+AA62</f>
        <v>0</v>
      </c>
      <c r="AD62" s="508"/>
      <c r="AE62" s="507">
        <f>AD62+AC62</f>
        <v>0</v>
      </c>
      <c r="AF62" s="508"/>
      <c r="AG62" s="1471" t="str">
        <f>IFERROR(VLOOKUP(AI61,$Z$150:$AC$156,4,FALSE),"")</f>
        <v/>
      </c>
      <c r="AH62" s="1262" t="str">
        <f>IFERROR(IF((AA45+AF62)/AE62&gt;-0.3,"Bitte begründen Sie, weshalb Sie die Weisung 1/2019 nicht einhalten.",""),"")</f>
        <v/>
      </c>
      <c r="AJ62" s="14"/>
      <c r="AK62" s="14"/>
      <c r="AL62" s="14"/>
      <c r="AM62" s="14"/>
      <c r="AN62" s="14"/>
      <c r="AO62" s="14"/>
      <c r="AP62" s="14"/>
      <c r="AQ62" s="14"/>
    </row>
    <row r="63" spans="1:52" s="16" customFormat="1" ht="14.25" customHeight="1" x14ac:dyDescent="0.25">
      <c r="A63" s="42"/>
      <c r="B63" s="328"/>
      <c r="C63" s="1260" t="str">
        <f>IF(OR(OR(F61&gt;(F22+F27+F34+F36+F38+F56+F57+F58+F59+F60+F64+F70+F82)*0.01,F61&gt;500000),OR(F62&gt;(F27+F34+F36+F42+F43+F47+F48+F52+F53+F56+F57+F59+F60+F64+F70+F82)*0.005,F62&gt;250000)),1,"")</f>
        <v/>
      </c>
      <c r="D63" s="336" t="e">
        <f t="shared" si="10"/>
        <v>#VALUE!</v>
      </c>
      <c r="E63" s="726"/>
      <c r="F63" s="1259" t="str">
        <f>IF(C63=1,"Ihre Angaben widersprechen Artikel 13b Absatz 2 StromVV (Position 600.7) und/oder Artikel 13c Absatz 2 StromVV (Position 600.8).","")</f>
        <v/>
      </c>
      <c r="G63" s="328"/>
      <c r="H63" s="328"/>
      <c r="I63" s="328"/>
      <c r="J63" s="328"/>
      <c r="K63" s="328"/>
      <c r="L63" s="328"/>
      <c r="M63" s="328"/>
      <c r="N63" s="439"/>
      <c r="O63" s="326"/>
      <c r="P63" s="336"/>
      <c r="Q63" s="328"/>
      <c r="R63" s="328"/>
      <c r="S63" s="328"/>
      <c r="T63" s="1406"/>
      <c r="U63" s="14"/>
      <c r="V63" s="1391"/>
      <c r="W63" s="1384"/>
      <c r="X63" s="1385" t="s">
        <v>1412</v>
      </c>
      <c r="Y63" s="804"/>
      <c r="Z63" s="804"/>
      <c r="AA63" s="1386">
        <f t="shared" ref="AA63:AA68" si="13">Z63+Y63</f>
        <v>0</v>
      </c>
      <c r="AB63" s="1386">
        <f t="shared" ref="AB63:AB68" si="14">$AA$52*AA63</f>
        <v>0</v>
      </c>
      <c r="AC63" s="1386">
        <f t="shared" ref="AC63:AC68" si="15">AB63+AA63</f>
        <v>0</v>
      </c>
      <c r="AD63" s="804"/>
      <c r="AE63" s="1386">
        <f t="shared" ref="AE63:AE68" si="16">AD63+AC63</f>
        <v>0</v>
      </c>
      <c r="AF63" s="804"/>
      <c r="AG63" s="745" t="str">
        <f>IFERROR(VLOOKUP(AI63,$Z$150:$AC$156,4,FALSE),"")</f>
        <v/>
      </c>
      <c r="AH63" s="1"/>
      <c r="AI63" s="1644"/>
      <c r="AJ63" s="1"/>
      <c r="AK63" s="1"/>
      <c r="AL63" s="1"/>
      <c r="AM63" s="1"/>
      <c r="AN63" s="1"/>
      <c r="AO63" s="1"/>
      <c r="AP63" s="1"/>
      <c r="AQ63" s="1"/>
    </row>
    <row r="64" spans="1:52" s="16" customFormat="1" ht="14.25" customHeight="1" x14ac:dyDescent="0.25">
      <c r="A64" s="42"/>
      <c r="B64" s="327">
        <v>700</v>
      </c>
      <c r="C64" s="141" t="s">
        <v>1057</v>
      </c>
      <c r="D64" s="708">
        <f>SUM(D65:D66)</f>
        <v>0</v>
      </c>
      <c r="E64" s="724">
        <f>SUM(E65:E66)</f>
        <v>0</v>
      </c>
      <c r="F64" s="473">
        <f>SUM(F65:F67)</f>
        <v>0</v>
      </c>
      <c r="G64" s="142">
        <f>SUM(G65:G67)</f>
        <v>0</v>
      </c>
      <c r="H64" s="142">
        <f>SUM(H65:H67)</f>
        <v>0</v>
      </c>
      <c r="I64" s="142">
        <f t="shared" ref="I64:N64" si="17">SUM(I65:I67)</f>
        <v>0</v>
      </c>
      <c r="J64" s="142">
        <f t="shared" si="17"/>
        <v>0</v>
      </c>
      <c r="K64" s="142">
        <f t="shared" si="17"/>
        <v>0</v>
      </c>
      <c r="L64" s="142">
        <f t="shared" si="17"/>
        <v>0</v>
      </c>
      <c r="M64" s="142">
        <f t="shared" si="17"/>
        <v>0</v>
      </c>
      <c r="N64" s="142">
        <f t="shared" si="17"/>
        <v>0</v>
      </c>
      <c r="O64" s="473">
        <f>SUM(O65:O66)</f>
        <v>0</v>
      </c>
      <c r="P64" s="708">
        <f>SUM(P65:P66)</f>
        <v>0</v>
      </c>
      <c r="Q64" s="695">
        <f>SUM(Q65:Q66)</f>
        <v>0</v>
      </c>
      <c r="R64" s="148"/>
      <c r="S64" s="168"/>
      <c r="T64" s="1406"/>
      <c r="U64" s="14"/>
      <c r="V64" s="1391"/>
      <c r="W64" s="1384"/>
      <c r="X64" s="1385" t="s">
        <v>1413</v>
      </c>
      <c r="Y64" s="145"/>
      <c r="Z64" s="145"/>
      <c r="AA64" s="144">
        <f t="shared" si="13"/>
        <v>0</v>
      </c>
      <c r="AB64" s="144">
        <f t="shared" si="14"/>
        <v>0</v>
      </c>
      <c r="AC64" s="144">
        <f t="shared" si="15"/>
        <v>0</v>
      </c>
      <c r="AD64" s="145"/>
      <c r="AE64" s="144">
        <f t="shared" si="16"/>
        <v>0</v>
      </c>
      <c r="AF64" s="145"/>
      <c r="AG64" s="745"/>
      <c r="AH64" s="1"/>
      <c r="AI64" s="1346"/>
      <c r="AJ64" s="1"/>
      <c r="AK64" s="1"/>
      <c r="AL64" s="1"/>
      <c r="AM64" s="1"/>
      <c r="AN64" s="1"/>
      <c r="AO64" s="1"/>
      <c r="AP64" s="1"/>
      <c r="AQ64" s="1"/>
    </row>
    <row r="65" spans="1:52" s="16" customFormat="1" ht="14.25" customHeight="1" x14ac:dyDescent="0.25">
      <c r="A65" s="42"/>
      <c r="B65" s="396">
        <v>700.1</v>
      </c>
      <c r="C65" s="397" t="s">
        <v>1242</v>
      </c>
      <c r="D65" s="708">
        <f>SUM(O65:Q65)+F65</f>
        <v>0</v>
      </c>
      <c r="E65" s="724">
        <f>SUM(O65:Q65)</f>
        <v>0</v>
      </c>
      <c r="F65" s="473">
        <f>SUM(G65:M65)</f>
        <v>0</v>
      </c>
      <c r="G65" s="144">
        <v>0</v>
      </c>
      <c r="H65" s="145"/>
      <c r="I65" s="145"/>
      <c r="J65" s="145"/>
      <c r="K65" s="145"/>
      <c r="L65" s="145"/>
      <c r="M65" s="145"/>
      <c r="N65" s="795">
        <v>0</v>
      </c>
      <c r="O65" s="873"/>
      <c r="P65" s="874"/>
      <c r="Q65" s="875">
        <v>0</v>
      </c>
      <c r="R65" s="1362" t="s">
        <v>1047</v>
      </c>
      <c r="S65" s="168"/>
      <c r="T65" s="1406"/>
      <c r="U65" s="14"/>
      <c r="V65" s="1391"/>
      <c r="W65" s="1384"/>
      <c r="X65" s="1385" t="s">
        <v>1414</v>
      </c>
      <c r="Y65" s="145"/>
      <c r="Z65" s="145"/>
      <c r="AA65" s="144">
        <f t="shared" si="13"/>
        <v>0</v>
      </c>
      <c r="AB65" s="144">
        <f t="shared" si="14"/>
        <v>0</v>
      </c>
      <c r="AC65" s="144">
        <f t="shared" si="15"/>
        <v>0</v>
      </c>
      <c r="AD65" s="145"/>
      <c r="AE65" s="144">
        <f t="shared" si="16"/>
        <v>0</v>
      </c>
      <c r="AF65" s="145"/>
      <c r="AG65" s="745"/>
      <c r="AH65" s="1"/>
      <c r="AI65" s="1346"/>
      <c r="AJ65" s="1"/>
      <c r="AK65" s="1"/>
      <c r="AL65" s="1"/>
      <c r="AM65" s="1"/>
      <c r="AN65" s="1"/>
      <c r="AO65" s="1"/>
      <c r="AP65" s="1"/>
      <c r="AQ65" s="1"/>
    </row>
    <row r="66" spans="1:52" s="16" customFormat="1" ht="14.25" customHeight="1" x14ac:dyDescent="0.25">
      <c r="A66" s="42"/>
      <c r="B66" s="396">
        <v>700.2</v>
      </c>
      <c r="C66" s="397" t="s">
        <v>1243</v>
      </c>
      <c r="D66" s="708">
        <f>SUM(O66:Q66)+F66</f>
        <v>0</v>
      </c>
      <c r="E66" s="724">
        <f>SUM(O66:Q66)</f>
        <v>0</v>
      </c>
      <c r="F66" s="473">
        <f>SUM(G66:M66)</f>
        <v>0</v>
      </c>
      <c r="G66" s="144">
        <v>0</v>
      </c>
      <c r="H66" s="145"/>
      <c r="I66" s="145"/>
      <c r="J66" s="145"/>
      <c r="K66" s="145"/>
      <c r="L66" s="145"/>
      <c r="M66" s="145"/>
      <c r="N66" s="795">
        <v>0</v>
      </c>
      <c r="O66" s="873"/>
      <c r="P66" s="874"/>
      <c r="Q66" s="875">
        <v>0</v>
      </c>
      <c r="R66" s="1362" t="s">
        <v>1047</v>
      </c>
      <c r="S66" s="168"/>
      <c r="T66" s="1406"/>
      <c r="U66" s="14"/>
      <c r="V66" s="1391"/>
      <c r="W66" s="1384"/>
      <c r="X66" s="1385" t="s">
        <v>1415</v>
      </c>
      <c r="Y66" s="145"/>
      <c r="Z66" s="145"/>
      <c r="AA66" s="144">
        <f t="shared" si="13"/>
        <v>0</v>
      </c>
      <c r="AB66" s="144">
        <f t="shared" si="14"/>
        <v>0</v>
      </c>
      <c r="AC66" s="144">
        <f t="shared" si="15"/>
        <v>0</v>
      </c>
      <c r="AD66" s="145"/>
      <c r="AE66" s="144">
        <f t="shared" si="16"/>
        <v>0</v>
      </c>
      <c r="AF66" s="145"/>
      <c r="AG66" s="745"/>
      <c r="AH66" s="1"/>
      <c r="AI66" s="1346"/>
      <c r="AJ66" s="1"/>
      <c r="AK66" s="1"/>
      <c r="AL66" s="1"/>
      <c r="AM66" s="1"/>
      <c r="AN66" s="1"/>
      <c r="AO66" s="1"/>
      <c r="AP66" s="1"/>
      <c r="AQ66" s="1"/>
    </row>
    <row r="67" spans="1:52" s="16" customFormat="1" ht="14.25" customHeight="1" x14ac:dyDescent="0.25">
      <c r="A67" s="42"/>
      <c r="B67" s="186">
        <v>700.3</v>
      </c>
      <c r="C67" s="187" t="s">
        <v>1054</v>
      </c>
      <c r="D67" s="708">
        <f>SUM(O67:Q67)+F67</f>
        <v>0</v>
      </c>
      <c r="E67" s="724">
        <f>SUM(O67:Q67)</f>
        <v>0</v>
      </c>
      <c r="F67" s="473">
        <f>SUM(G67:M67)</f>
        <v>0</v>
      </c>
      <c r="G67" s="144">
        <v>0</v>
      </c>
      <c r="H67" s="145"/>
      <c r="I67" s="145"/>
      <c r="J67" s="145"/>
      <c r="K67" s="145"/>
      <c r="L67" s="145"/>
      <c r="M67" s="145"/>
      <c r="N67" s="795">
        <v>0</v>
      </c>
      <c r="O67" s="873"/>
      <c r="P67" s="874"/>
      <c r="Q67" s="875">
        <v>0</v>
      </c>
      <c r="R67" s="1356"/>
      <c r="S67" s="168"/>
      <c r="T67" s="1406"/>
      <c r="U67" s="14"/>
      <c r="V67" s="1391"/>
      <c r="W67" s="1384"/>
      <c r="X67" s="1385" t="s">
        <v>1416</v>
      </c>
      <c r="Y67" s="145"/>
      <c r="Z67" s="145"/>
      <c r="AA67" s="144">
        <f t="shared" si="13"/>
        <v>0</v>
      </c>
      <c r="AB67" s="144">
        <f t="shared" si="14"/>
        <v>0</v>
      </c>
      <c r="AC67" s="144">
        <f t="shared" si="15"/>
        <v>0</v>
      </c>
      <c r="AD67" s="145"/>
      <c r="AE67" s="144">
        <f t="shared" si="16"/>
        <v>0</v>
      </c>
      <c r="AF67" s="145"/>
      <c r="AG67" s="745"/>
      <c r="AH67" s="1"/>
      <c r="AI67" s="1346"/>
      <c r="AJ67" s="1"/>
      <c r="AK67" s="1"/>
      <c r="AL67" s="1"/>
      <c r="AM67" s="1"/>
      <c r="AN67" s="1"/>
      <c r="AO67" s="1"/>
      <c r="AP67" s="1"/>
      <c r="AQ67" s="1"/>
    </row>
    <row r="68" spans="1:52" s="143" customFormat="1" ht="14.25" customHeight="1" x14ac:dyDescent="0.25">
      <c r="A68" s="166"/>
      <c r="B68" s="166"/>
      <c r="C68" s="166"/>
      <c r="D68" s="727"/>
      <c r="E68" s="728"/>
      <c r="F68" s="719"/>
      <c r="G68" s="167"/>
      <c r="H68" s="167"/>
      <c r="I68" s="167"/>
      <c r="J68" s="167"/>
      <c r="K68" s="167"/>
      <c r="L68" s="167"/>
      <c r="M68" s="167"/>
      <c r="N68" s="791"/>
      <c r="O68" s="479"/>
      <c r="P68" s="714"/>
      <c r="Q68" s="167"/>
      <c r="R68" s="167"/>
      <c r="S68" s="167"/>
      <c r="T68" s="1406"/>
      <c r="U68" s="14"/>
      <c r="V68" s="1396"/>
      <c r="W68" s="1397"/>
      <c r="X68" s="1398" t="s">
        <v>1417</v>
      </c>
      <c r="Y68" s="145"/>
      <c r="Z68" s="1387"/>
      <c r="AA68" s="144">
        <f t="shared" si="13"/>
        <v>0</v>
      </c>
      <c r="AB68" s="144">
        <f t="shared" si="14"/>
        <v>0</v>
      </c>
      <c r="AC68" s="144">
        <f t="shared" si="15"/>
        <v>0</v>
      </c>
      <c r="AD68" s="145"/>
      <c r="AE68" s="144">
        <f t="shared" si="16"/>
        <v>0</v>
      </c>
      <c r="AF68" s="145"/>
      <c r="AG68" s="745"/>
      <c r="AH68" s="1"/>
      <c r="AI68" s="1346"/>
      <c r="AJ68" s="1"/>
      <c r="AK68" s="1"/>
      <c r="AL68" s="1"/>
      <c r="AM68" s="1"/>
      <c r="AN68" s="1"/>
      <c r="AO68" s="1"/>
      <c r="AP68" s="1"/>
      <c r="AQ68" s="1"/>
      <c r="AR68" s="16"/>
      <c r="AS68" s="16"/>
      <c r="AT68" s="16"/>
      <c r="AU68" s="16"/>
      <c r="AV68" s="16"/>
      <c r="AW68" s="16"/>
      <c r="AX68" s="16"/>
      <c r="AY68" s="16"/>
      <c r="AZ68" s="16"/>
    </row>
    <row r="69" spans="1:52" s="16" customFormat="1" ht="14.25" customHeight="1" thickBot="1" x14ac:dyDescent="0.3">
      <c r="A69" s="42"/>
      <c r="B69" s="332" t="s">
        <v>1058</v>
      </c>
      <c r="C69" s="150"/>
      <c r="D69" s="708">
        <f t="shared" ref="D69:Q69" si="18">D22+D27+D34+D36+D38+D55+D64</f>
        <v>0</v>
      </c>
      <c r="E69" s="724">
        <f t="shared" si="18"/>
        <v>0</v>
      </c>
      <c r="F69" s="473">
        <f t="shared" si="18"/>
        <v>0</v>
      </c>
      <c r="G69" s="142">
        <f t="shared" si="18"/>
        <v>0</v>
      </c>
      <c r="H69" s="142">
        <f t="shared" si="18"/>
        <v>0</v>
      </c>
      <c r="I69" s="142">
        <f t="shared" si="18"/>
        <v>0</v>
      </c>
      <c r="J69" s="142">
        <f t="shared" si="18"/>
        <v>0</v>
      </c>
      <c r="K69" s="142">
        <f t="shared" si="18"/>
        <v>0</v>
      </c>
      <c r="L69" s="142">
        <f t="shared" si="18"/>
        <v>0</v>
      </c>
      <c r="M69" s="142">
        <f t="shared" si="18"/>
        <v>0</v>
      </c>
      <c r="N69" s="794">
        <f t="shared" si="18"/>
        <v>0</v>
      </c>
      <c r="O69" s="142">
        <f t="shared" si="18"/>
        <v>0</v>
      </c>
      <c r="P69" s="708">
        <f t="shared" si="18"/>
        <v>0</v>
      </c>
      <c r="Q69" s="876">
        <f t="shared" si="18"/>
        <v>0</v>
      </c>
      <c r="R69" s="148"/>
      <c r="S69" s="42"/>
      <c r="T69" s="1406"/>
      <c r="U69" s="14"/>
      <c r="V69" s="1392"/>
      <c r="W69" s="1393"/>
      <c r="X69" s="1394" t="s">
        <v>1404</v>
      </c>
      <c r="Y69" s="1167">
        <f t="shared" ref="Y69:AF69" si="19">SUM(Y63:Y68)-Y62</f>
        <v>0</v>
      </c>
      <c r="Z69" s="1167">
        <f t="shared" si="19"/>
        <v>0</v>
      </c>
      <c r="AA69" s="1167">
        <f t="shared" si="19"/>
        <v>0</v>
      </c>
      <c r="AB69" s="1167">
        <f t="shared" si="19"/>
        <v>0</v>
      </c>
      <c r="AC69" s="1167">
        <f t="shared" si="19"/>
        <v>0</v>
      </c>
      <c r="AD69" s="1167">
        <f t="shared" si="19"/>
        <v>0</v>
      </c>
      <c r="AE69" s="1167">
        <f t="shared" si="19"/>
        <v>0</v>
      </c>
      <c r="AF69" s="1167">
        <f t="shared" si="19"/>
        <v>0</v>
      </c>
      <c r="AG69" s="1417"/>
      <c r="AH69" s="1"/>
      <c r="AI69" s="1346"/>
      <c r="AJ69" s="1"/>
      <c r="AK69" s="1"/>
      <c r="AL69" s="1"/>
      <c r="AM69" s="1"/>
      <c r="AN69" s="1"/>
      <c r="AO69" s="42"/>
      <c r="AP69" s="42"/>
      <c r="AQ69" s="42"/>
      <c r="AR69" s="143"/>
      <c r="AS69" s="143"/>
      <c r="AT69" s="143"/>
      <c r="AU69" s="143"/>
      <c r="AV69" s="143"/>
      <c r="AW69" s="143"/>
      <c r="AX69" s="143"/>
      <c r="AY69" s="143"/>
      <c r="AZ69" s="143"/>
    </row>
    <row r="70" spans="1:52" s="16" customFormat="1" ht="25.5" x14ac:dyDescent="0.25">
      <c r="A70" s="42"/>
      <c r="B70" s="396">
        <v>750</v>
      </c>
      <c r="C70" s="187" t="s">
        <v>1251</v>
      </c>
      <c r="D70" s="729">
        <f>F70+E70</f>
        <v>0</v>
      </c>
      <c r="E70" s="730">
        <f>SUM(O70:Q70)</f>
        <v>0</v>
      </c>
      <c r="F70" s="720">
        <f>SUM(G70:M70)</f>
        <v>0</v>
      </c>
      <c r="G70" s="152">
        <v>0</v>
      </c>
      <c r="H70" s="145"/>
      <c r="I70" s="145"/>
      <c r="J70" s="145"/>
      <c r="K70" s="145"/>
      <c r="L70" s="145"/>
      <c r="M70" s="145"/>
      <c r="N70" s="795">
        <v>0</v>
      </c>
      <c r="O70" s="873"/>
      <c r="P70" s="874"/>
      <c r="Q70" s="701"/>
      <c r="R70" s="1357"/>
      <c r="S70" s="168"/>
      <c r="V70" s="1383"/>
      <c r="W70" s="1383"/>
      <c r="X70" s="1383"/>
      <c r="Y70" s="1383"/>
      <c r="Z70" s="1383"/>
      <c r="AA70" s="1383"/>
      <c r="AB70" s="1383"/>
      <c r="AC70" s="1383"/>
      <c r="AD70" s="1383"/>
      <c r="AE70" s="1383"/>
      <c r="AF70" s="1419" t="str">
        <f>IF(OR(AF62*1.02&lt;Kostenrechnung!F85,AF62&gt;Kostenrechnung!F85*1.02),"Die Deckungsdifferenzen 'angerechnet für die Tarife 2022' (AF62) entsprechen nicht dem Wert, den Sie im Formular 3.3 (F85) deklariert haben.  Bitte überprüfen Sie Ihre Angaben bzw. nehmen Sie eine entsprechende Korrektur vor. ","")</f>
        <v/>
      </c>
      <c r="AG70" s="1472" t="str">
        <f>IFERROR(VLOOKUP(AI70,$Z$150:$AC$156,4,FALSE),"")</f>
        <v/>
      </c>
      <c r="AH70" s="1"/>
      <c r="AI70" s="1560" t="s">
        <v>1470</v>
      </c>
      <c r="AJ70" s="1"/>
      <c r="AK70" s="1"/>
      <c r="AL70" s="1"/>
      <c r="AM70" s="1"/>
      <c r="AN70" s="1"/>
      <c r="AO70" s="1"/>
      <c r="AP70" s="1"/>
      <c r="AQ70" s="1"/>
    </row>
    <row r="71" spans="1:52" s="16" customFormat="1" ht="14.25" customHeight="1" x14ac:dyDescent="0.25">
      <c r="A71" s="42"/>
      <c r="B71" s="332" t="s">
        <v>1060</v>
      </c>
      <c r="C71" s="150"/>
      <c r="D71" s="715">
        <f>D69-D70</f>
        <v>0</v>
      </c>
      <c r="E71" s="731">
        <f>E69-E70</f>
        <v>0</v>
      </c>
      <c r="F71" s="721">
        <f>F69+F70</f>
        <v>0</v>
      </c>
      <c r="G71" s="149">
        <f>G69+G70</f>
        <v>0</v>
      </c>
      <c r="H71" s="149">
        <f t="shared" ref="H71:M71" si="20">H69+H70</f>
        <v>0</v>
      </c>
      <c r="I71" s="149">
        <f t="shared" si="20"/>
        <v>0</v>
      </c>
      <c r="J71" s="149">
        <f t="shared" si="20"/>
        <v>0</v>
      </c>
      <c r="K71" s="149">
        <f t="shared" si="20"/>
        <v>0</v>
      </c>
      <c r="L71" s="149">
        <f t="shared" si="20"/>
        <v>0</v>
      </c>
      <c r="M71" s="149">
        <f t="shared" si="20"/>
        <v>0</v>
      </c>
      <c r="N71" s="142">
        <f>N69+N70</f>
        <v>0</v>
      </c>
      <c r="O71" s="702">
        <f>O69-O70</f>
        <v>0</v>
      </c>
      <c r="P71" s="715">
        <f>P69-P70</f>
        <v>0</v>
      </c>
      <c r="Q71" s="702">
        <f>Q69-Q70</f>
        <v>0</v>
      </c>
      <c r="R71" s="154"/>
      <c r="S71" s="42"/>
      <c r="T71" s="143"/>
      <c r="U71" s="42"/>
      <c r="V71" s="23"/>
      <c r="W71" s="23"/>
      <c r="X71" s="3" t="s">
        <v>1405</v>
      </c>
      <c r="Y71" s="23"/>
      <c r="Z71" s="56"/>
      <c r="AA71" s="56"/>
      <c r="AB71" s="448"/>
      <c r="AC71" s="56"/>
      <c r="AD71" s="56"/>
      <c r="AE71" s="56"/>
      <c r="AF71" s="56"/>
      <c r="AG71" s="281"/>
      <c r="AH71" s="1"/>
      <c r="AI71" s="1133"/>
      <c r="AJ71" s="42"/>
      <c r="AK71" s="42"/>
      <c r="AL71" s="42"/>
      <c r="AM71" s="42"/>
      <c r="AN71" s="42"/>
      <c r="AO71" s="1"/>
      <c r="AP71" s="1"/>
      <c r="AQ71" s="1"/>
    </row>
    <row r="72" spans="1:52" s="16" customFormat="1" ht="26.1" customHeight="1" x14ac:dyDescent="0.25">
      <c r="A72" s="328"/>
      <c r="B72" s="328"/>
      <c r="C72" s="328"/>
      <c r="D72" s="336"/>
      <c r="E72" s="726"/>
      <c r="F72" s="326"/>
      <c r="G72" s="328"/>
      <c r="H72" s="328"/>
      <c r="I72" s="328"/>
      <c r="J72" s="328"/>
      <c r="K72" s="328"/>
      <c r="L72" s="328"/>
      <c r="M72" s="328"/>
      <c r="N72" s="439"/>
      <c r="O72" s="326"/>
      <c r="P72" s="336"/>
      <c r="Q72" s="328"/>
      <c r="R72" s="328"/>
      <c r="S72" s="328"/>
      <c r="U72" s="1"/>
      <c r="V72" s="829"/>
      <c r="W72" s="829"/>
      <c r="Y72" s="583"/>
      <c r="Z72" s="583"/>
      <c r="AA72" s="583"/>
      <c r="AB72" s="833"/>
      <c r="AC72" s="833"/>
      <c r="AD72" s="833"/>
      <c r="AE72" s="833"/>
      <c r="AF72" s="833"/>
      <c r="AG72" s="281"/>
      <c r="AH72" s="1"/>
      <c r="AI72" s="1134"/>
      <c r="AJ72" s="1"/>
      <c r="AK72" s="1"/>
      <c r="AL72" s="1"/>
      <c r="AM72" s="1"/>
      <c r="AN72" s="1"/>
      <c r="AO72" s="1"/>
      <c r="AP72" s="1"/>
      <c r="AQ72" s="1"/>
    </row>
    <row r="73" spans="1:52" s="16" customFormat="1" ht="26.1" customHeight="1" x14ac:dyDescent="0.25">
      <c r="A73" s="42"/>
      <c r="B73" s="327">
        <v>800</v>
      </c>
      <c r="C73" s="141" t="s">
        <v>1275</v>
      </c>
      <c r="D73" s="708">
        <f t="shared" ref="D73:P73" si="21">SUM(D74:D77)</f>
        <v>0</v>
      </c>
      <c r="E73" s="724">
        <f t="shared" si="21"/>
        <v>0</v>
      </c>
      <c r="F73" s="473">
        <f t="shared" si="21"/>
        <v>0</v>
      </c>
      <c r="G73" s="142">
        <f t="shared" si="21"/>
        <v>0</v>
      </c>
      <c r="H73" s="142">
        <f t="shared" si="21"/>
        <v>0</v>
      </c>
      <c r="I73" s="142">
        <f t="shared" si="21"/>
        <v>0</v>
      </c>
      <c r="J73" s="142">
        <f t="shared" si="21"/>
        <v>0</v>
      </c>
      <c r="K73" s="142">
        <f t="shared" si="21"/>
        <v>0</v>
      </c>
      <c r="L73" s="142">
        <f t="shared" si="21"/>
        <v>0</v>
      </c>
      <c r="M73" s="142">
        <f t="shared" si="21"/>
        <v>0</v>
      </c>
      <c r="N73" s="794">
        <f t="shared" si="21"/>
        <v>0</v>
      </c>
      <c r="O73" s="473">
        <f t="shared" si="21"/>
        <v>0</v>
      </c>
      <c r="P73" s="708">
        <f t="shared" si="21"/>
        <v>0</v>
      </c>
      <c r="Q73" s="695"/>
      <c r="R73" s="1356"/>
      <c r="S73" s="42"/>
      <c r="U73" s="1"/>
      <c r="V73" s="829"/>
      <c r="W73" s="829"/>
      <c r="Y73" s="820"/>
      <c r="Z73" s="583"/>
      <c r="AA73" s="821"/>
      <c r="AB73" s="830"/>
      <c r="AC73" s="830"/>
      <c r="AD73" s="830"/>
      <c r="AE73" s="830"/>
      <c r="AF73" s="830"/>
      <c r="AG73" s="281"/>
      <c r="AH73" s="1"/>
      <c r="AI73" s="1133"/>
      <c r="AJ73" s="1"/>
      <c r="AK73" s="1"/>
      <c r="AL73" s="1"/>
      <c r="AM73" s="1"/>
      <c r="AN73" s="1"/>
      <c r="AO73" s="1"/>
      <c r="AP73" s="1"/>
      <c r="AQ73" s="1"/>
    </row>
    <row r="74" spans="1:52" s="16" customFormat="1" ht="25.5" x14ac:dyDescent="0.25">
      <c r="A74" s="42"/>
      <c r="B74" s="396" t="s">
        <v>1061</v>
      </c>
      <c r="C74" s="187" t="s">
        <v>1062</v>
      </c>
      <c r="D74" s="708">
        <f>F74+E74</f>
        <v>0</v>
      </c>
      <c r="E74" s="724">
        <f>SUM(O74:Q74)</f>
        <v>0</v>
      </c>
      <c r="F74" s="473">
        <f>SUM(G74:M74)</f>
        <v>0</v>
      </c>
      <c r="G74" s="142">
        <v>0</v>
      </c>
      <c r="H74" s="151">
        <f t="shared" ref="H74:N74" si="22">-H70</f>
        <v>0</v>
      </c>
      <c r="I74" s="151">
        <f t="shared" si="22"/>
        <v>0</v>
      </c>
      <c r="J74" s="151">
        <f t="shared" si="22"/>
        <v>0</v>
      </c>
      <c r="K74" s="151">
        <f t="shared" si="22"/>
        <v>0</v>
      </c>
      <c r="L74" s="151">
        <f t="shared" si="22"/>
        <v>0</v>
      </c>
      <c r="M74" s="151">
        <f t="shared" si="22"/>
        <v>0</v>
      </c>
      <c r="N74" s="794">
        <f t="shared" si="22"/>
        <v>0</v>
      </c>
      <c r="O74" s="473">
        <f>O70</f>
        <v>0</v>
      </c>
      <c r="P74" s="708">
        <f>P70</f>
        <v>0</v>
      </c>
      <c r="Q74" s="695"/>
      <c r="R74" s="1356"/>
      <c r="S74" s="42"/>
      <c r="U74" s="1"/>
      <c r="V74" s="839" t="s">
        <v>882</v>
      </c>
      <c r="W74" s="832"/>
      <c r="X74" s="832"/>
      <c r="Y74" s="583"/>
      <c r="Z74" s="583"/>
      <c r="AA74" s="583"/>
      <c r="AB74" s="835"/>
      <c r="AC74" s="583"/>
      <c r="AD74" s="583"/>
      <c r="AE74" s="583"/>
      <c r="AF74" s="583"/>
      <c r="AG74" s="281"/>
      <c r="AH74" s="1"/>
      <c r="AI74" s="1134"/>
      <c r="AJ74" s="1"/>
      <c r="AK74" s="1"/>
      <c r="AL74" s="1"/>
      <c r="AM74" s="1"/>
      <c r="AN74" s="1"/>
      <c r="AO74" s="1"/>
      <c r="AP74" s="1"/>
      <c r="AQ74" s="1"/>
    </row>
    <row r="75" spans="1:52" s="16" customFormat="1" ht="28.5" customHeight="1" x14ac:dyDescent="0.25">
      <c r="A75" s="42"/>
      <c r="B75" s="396" t="s">
        <v>1063</v>
      </c>
      <c r="C75" s="187" t="s">
        <v>1252</v>
      </c>
      <c r="D75" s="708">
        <f>F75+E75</f>
        <v>0</v>
      </c>
      <c r="E75" s="724">
        <f>SUM(O75:Q75)</f>
        <v>0</v>
      </c>
      <c r="F75" s="473">
        <f>SUM(G75:M75)</f>
        <v>0</v>
      </c>
      <c r="G75" s="144">
        <v>0</v>
      </c>
      <c r="H75" s="145"/>
      <c r="I75" s="145"/>
      <c r="J75" s="145"/>
      <c r="K75" s="145"/>
      <c r="L75" s="145"/>
      <c r="M75" s="145"/>
      <c r="N75" s="795">
        <v>0</v>
      </c>
      <c r="O75" s="873"/>
      <c r="P75" s="874"/>
      <c r="Q75" s="698"/>
      <c r="R75" s="1356"/>
      <c r="S75" s="42"/>
      <c r="U75" s="1"/>
      <c r="V75" s="1883"/>
      <c r="W75" s="1884"/>
      <c r="X75" s="1884"/>
      <c r="Y75" s="1884"/>
      <c r="Z75" s="1884"/>
      <c r="AA75" s="1884"/>
      <c r="AB75" s="1884"/>
      <c r="AC75" s="1884"/>
      <c r="AD75" s="1884"/>
      <c r="AE75" s="1884"/>
      <c r="AF75" s="1884"/>
      <c r="AG75" s="1885"/>
      <c r="AJ75" s="1"/>
      <c r="AK75" s="1"/>
      <c r="AL75" s="1"/>
      <c r="AM75" s="1"/>
      <c r="AN75" s="1"/>
      <c r="AO75" s="1"/>
      <c r="AP75" s="1"/>
      <c r="AQ75" s="1"/>
    </row>
    <row r="76" spans="1:52" s="16" customFormat="1" ht="14.25" customHeight="1" x14ac:dyDescent="0.25">
      <c r="A76" s="42"/>
      <c r="B76" s="396">
        <v>800.2</v>
      </c>
      <c r="C76" s="187" t="s">
        <v>1064</v>
      </c>
      <c r="D76" s="708">
        <f>F76+E76</f>
        <v>0</v>
      </c>
      <c r="E76" s="724">
        <f>SUM(O76:Q76)</f>
        <v>0</v>
      </c>
      <c r="F76" s="473">
        <f>SUM(G76:M76)</f>
        <v>0</v>
      </c>
      <c r="G76" s="144">
        <v>0</v>
      </c>
      <c r="H76" s="145"/>
      <c r="I76" s="145"/>
      <c r="J76" s="145"/>
      <c r="K76" s="145"/>
      <c r="L76" s="145"/>
      <c r="M76" s="145"/>
      <c r="N76" s="795">
        <v>0</v>
      </c>
      <c r="O76" s="873"/>
      <c r="P76" s="712"/>
      <c r="Q76" s="698"/>
      <c r="R76" s="1356"/>
      <c r="S76" s="42"/>
      <c r="U76" s="1"/>
      <c r="V76" s="1886"/>
      <c r="W76" s="1887"/>
      <c r="X76" s="1887"/>
      <c r="Y76" s="1887"/>
      <c r="Z76" s="1887"/>
      <c r="AA76" s="1887"/>
      <c r="AB76" s="1887"/>
      <c r="AC76" s="1887"/>
      <c r="AD76" s="1887"/>
      <c r="AE76" s="1887"/>
      <c r="AF76" s="1887"/>
      <c r="AG76" s="1888"/>
      <c r="AJ76" s="1"/>
      <c r="AK76" s="1"/>
      <c r="AL76" s="1"/>
      <c r="AM76" s="1"/>
      <c r="AN76" s="1"/>
      <c r="AO76" s="1"/>
      <c r="AP76" s="1"/>
      <c r="AQ76" s="1"/>
    </row>
    <row r="77" spans="1:52" s="16" customFormat="1" ht="14.25" customHeight="1" x14ac:dyDescent="0.25">
      <c r="A77" s="42"/>
      <c r="B77" s="396">
        <v>800.3</v>
      </c>
      <c r="C77" s="187" t="s">
        <v>1276</v>
      </c>
      <c r="D77" s="708">
        <f>F77+E77</f>
        <v>0</v>
      </c>
      <c r="E77" s="724">
        <f>SUM(O77:Q77)</f>
        <v>0</v>
      </c>
      <c r="F77" s="473">
        <f>SUM(G77:M77)</f>
        <v>0</v>
      </c>
      <c r="G77" s="144">
        <v>0</v>
      </c>
      <c r="H77" s="145"/>
      <c r="I77" s="145"/>
      <c r="J77" s="145"/>
      <c r="K77" s="145"/>
      <c r="L77" s="145"/>
      <c r="M77" s="145"/>
      <c r="N77" s="795">
        <v>0</v>
      </c>
      <c r="O77" s="873"/>
      <c r="P77" s="712"/>
      <c r="Q77" s="698"/>
      <c r="R77" s="1356"/>
      <c r="S77" s="42"/>
      <c r="U77" s="1"/>
      <c r="V77" s="1889"/>
      <c r="W77" s="1890"/>
      <c r="X77" s="1890"/>
      <c r="Y77" s="1890"/>
      <c r="Z77" s="1890"/>
      <c r="AA77" s="1890"/>
      <c r="AB77" s="1890"/>
      <c r="AC77" s="1890"/>
      <c r="AD77" s="1890"/>
      <c r="AE77" s="1890"/>
      <c r="AF77" s="1890"/>
      <c r="AG77" s="1891"/>
      <c r="AJ77" s="1"/>
      <c r="AK77" s="1"/>
      <c r="AL77" s="1"/>
      <c r="AM77" s="1"/>
      <c r="AN77" s="1"/>
      <c r="AO77" s="1"/>
      <c r="AP77" s="1"/>
      <c r="AQ77" s="1"/>
    </row>
    <row r="78" spans="1:52" s="16" customFormat="1" ht="14.25" customHeight="1" x14ac:dyDescent="0.25">
      <c r="A78" s="42"/>
      <c r="B78" s="326"/>
      <c r="C78" s="328"/>
      <c r="D78" s="336"/>
      <c r="E78" s="726"/>
      <c r="F78" s="326"/>
      <c r="G78" s="328"/>
      <c r="H78" s="328"/>
      <c r="I78" s="328"/>
      <c r="J78" s="328"/>
      <c r="K78" s="328"/>
      <c r="L78" s="328"/>
      <c r="M78" s="328"/>
      <c r="N78" s="439"/>
      <c r="O78" s="326"/>
      <c r="P78" s="336"/>
      <c r="Q78" s="328"/>
      <c r="R78" s="329"/>
      <c r="S78" s="42"/>
      <c r="U78" s="1"/>
      <c r="AJ78" s="1"/>
      <c r="AK78" s="1"/>
      <c r="AL78" s="1"/>
      <c r="AM78" s="1"/>
      <c r="AN78" s="1"/>
      <c r="AO78" s="1"/>
      <c r="AP78" s="1"/>
      <c r="AQ78" s="1"/>
    </row>
    <row r="79" spans="1:52" s="16" customFormat="1" ht="14.25" customHeight="1" x14ac:dyDescent="0.25">
      <c r="A79" s="42"/>
      <c r="B79" s="333" t="s">
        <v>1065</v>
      </c>
      <c r="C79" s="155"/>
      <c r="D79" s="716">
        <f t="shared" ref="D79:Q79" si="23">D71+D73</f>
        <v>0</v>
      </c>
      <c r="E79" s="731">
        <f t="shared" si="23"/>
        <v>0</v>
      </c>
      <c r="F79" s="333">
        <f t="shared" si="23"/>
        <v>0</v>
      </c>
      <c r="G79" s="153">
        <f t="shared" si="23"/>
        <v>0</v>
      </c>
      <c r="H79" s="153">
        <f t="shared" si="23"/>
        <v>0</v>
      </c>
      <c r="I79" s="153">
        <f t="shared" si="23"/>
        <v>0</v>
      </c>
      <c r="J79" s="153">
        <f t="shared" si="23"/>
        <v>0</v>
      </c>
      <c r="K79" s="153">
        <f t="shared" si="23"/>
        <v>0</v>
      </c>
      <c r="L79" s="153">
        <f t="shared" si="23"/>
        <v>0</v>
      </c>
      <c r="M79" s="153">
        <f t="shared" si="23"/>
        <v>0</v>
      </c>
      <c r="N79" s="792">
        <f>N71+N73</f>
        <v>0</v>
      </c>
      <c r="O79" s="333">
        <f t="shared" si="23"/>
        <v>0</v>
      </c>
      <c r="P79" s="716">
        <f t="shared" si="23"/>
        <v>0</v>
      </c>
      <c r="Q79" s="703">
        <f t="shared" si="23"/>
        <v>0</v>
      </c>
      <c r="R79" s="334"/>
      <c r="S79" s="168"/>
      <c r="U79" s="1669" t="b">
        <v>0</v>
      </c>
      <c r="V79" s="23"/>
      <c r="W79" s="23"/>
      <c r="X79" s="1412"/>
      <c r="Y79" s="56"/>
      <c r="Z79" s="56"/>
      <c r="AA79" s="56"/>
      <c r="AB79" s="448"/>
      <c r="AC79" s="56"/>
      <c r="AD79" s="56"/>
      <c r="AE79" s="56"/>
      <c r="AF79" s="56"/>
      <c r="AG79" s="281"/>
      <c r="AJ79" s="1"/>
      <c r="AK79" s="1"/>
      <c r="AL79" s="1"/>
      <c r="AM79" s="1"/>
      <c r="AN79" s="1"/>
      <c r="AO79" s="1"/>
      <c r="AP79" s="1"/>
      <c r="AQ79" s="1"/>
    </row>
    <row r="80" spans="1:52" s="516" customFormat="1" ht="14.25" customHeight="1" x14ac:dyDescent="0.25">
      <c r="A80" s="328"/>
      <c r="B80" s="328"/>
      <c r="C80" s="328"/>
      <c r="D80" s="336"/>
      <c r="E80" s="726"/>
      <c r="F80" s="326"/>
      <c r="G80" s="328"/>
      <c r="H80" s="328"/>
      <c r="I80" s="328"/>
      <c r="J80" s="328"/>
      <c r="K80" s="328"/>
      <c r="L80" s="328"/>
      <c r="M80" s="328"/>
      <c r="N80" s="439"/>
      <c r="O80" s="326"/>
      <c r="P80" s="336"/>
      <c r="Q80" s="328"/>
      <c r="R80" s="328"/>
      <c r="S80" s="328"/>
      <c r="T80" s="16"/>
      <c r="U80" s="398"/>
      <c r="V80" s="16"/>
      <c r="W80" s="16"/>
      <c r="X80" s="16"/>
      <c r="Y80" s="16"/>
      <c r="Z80" s="16"/>
      <c r="AA80" s="16"/>
      <c r="AB80" s="16"/>
      <c r="AC80" s="16"/>
      <c r="AD80" s="16"/>
      <c r="AE80" s="16"/>
      <c r="AF80" s="16"/>
      <c r="AG80" s="16"/>
      <c r="AJ80" s="1"/>
      <c r="AK80" s="1"/>
      <c r="AL80" s="1"/>
      <c r="AM80" s="1"/>
      <c r="AN80" s="1"/>
      <c r="AO80" s="1"/>
      <c r="AP80" s="1"/>
      <c r="AQ80" s="1"/>
      <c r="AR80" s="16"/>
      <c r="AS80" s="16"/>
      <c r="AT80" s="16"/>
      <c r="AU80" s="16"/>
      <c r="AV80" s="16"/>
      <c r="AW80" s="16"/>
      <c r="AX80" s="16"/>
      <c r="AY80" s="16"/>
      <c r="AZ80" s="16"/>
    </row>
    <row r="81" spans="1:52" s="16" customFormat="1" ht="14.25" customHeight="1" x14ac:dyDescent="0.25">
      <c r="A81" s="328"/>
      <c r="B81" s="328"/>
      <c r="C81" s="328"/>
      <c r="D81" s="336"/>
      <c r="E81" s="726"/>
      <c r="F81" s="326"/>
      <c r="G81" s="328"/>
      <c r="H81" s="328"/>
      <c r="I81" s="328"/>
      <c r="J81" s="328"/>
      <c r="K81" s="328"/>
      <c r="L81" s="328"/>
      <c r="M81" s="328"/>
      <c r="N81" s="439"/>
      <c r="O81" s="326"/>
      <c r="P81" s="336"/>
      <c r="Q81" s="328"/>
      <c r="R81" s="328"/>
      <c r="S81" s="1521"/>
      <c r="U81" s="1"/>
      <c r="AJ81" s="1"/>
      <c r="AK81" s="1"/>
      <c r="AL81" s="1"/>
      <c r="AM81" s="1"/>
      <c r="AN81" s="1"/>
      <c r="AO81" s="515"/>
      <c r="AP81" s="515"/>
      <c r="AQ81" s="515"/>
      <c r="AR81" s="516"/>
      <c r="AS81" s="516"/>
      <c r="AT81" s="516"/>
      <c r="AU81" s="516"/>
      <c r="AV81" s="516"/>
      <c r="AW81" s="516"/>
      <c r="AX81" s="516"/>
      <c r="AY81" s="516"/>
      <c r="AZ81" s="516"/>
    </row>
    <row r="82" spans="1:52" s="16" customFormat="1" ht="14.25" customHeight="1" x14ac:dyDescent="0.25">
      <c r="A82" s="328"/>
      <c r="B82" s="335">
        <v>900</v>
      </c>
      <c r="C82" s="141" t="s">
        <v>1066</v>
      </c>
      <c r="D82" s="708">
        <f>SUM(D83:D84)</f>
        <v>0</v>
      </c>
      <c r="E82" s="724">
        <f>SUM(E83:E84)</f>
        <v>0</v>
      </c>
      <c r="F82" s="473">
        <f t="shared" ref="F82:K82" si="24">SUM(F83:F85)</f>
        <v>0</v>
      </c>
      <c r="G82" s="142">
        <f t="shared" si="24"/>
        <v>0</v>
      </c>
      <c r="H82" s="142">
        <f t="shared" si="24"/>
        <v>0</v>
      </c>
      <c r="I82" s="142">
        <f t="shared" si="24"/>
        <v>0</v>
      </c>
      <c r="J82" s="142">
        <f t="shared" si="24"/>
        <v>0</v>
      </c>
      <c r="K82" s="142">
        <f t="shared" si="24"/>
        <v>0</v>
      </c>
      <c r="L82" s="142">
        <f>SUM(L83:L85)</f>
        <v>0</v>
      </c>
      <c r="M82" s="142">
        <f>SUM(M83:M85)</f>
        <v>0</v>
      </c>
      <c r="N82" s="794">
        <f>SUM(N83:N85)</f>
        <v>0</v>
      </c>
      <c r="O82" s="473">
        <f>SUM(O83:O84)</f>
        <v>0</v>
      </c>
      <c r="P82" s="708">
        <f>SUM(P83:P84)</f>
        <v>0</v>
      </c>
      <c r="Q82" s="695">
        <f>SUM(Q83:Q84)</f>
        <v>0</v>
      </c>
      <c r="R82" s="148"/>
      <c r="S82" s="1522"/>
      <c r="U82" s="1"/>
      <c r="AJ82" s="1"/>
      <c r="AK82" s="1"/>
      <c r="AL82" s="1"/>
      <c r="AM82" s="1"/>
      <c r="AN82" s="1"/>
      <c r="AO82" s="1"/>
      <c r="AP82" s="1"/>
      <c r="AQ82" s="1"/>
    </row>
    <row r="83" spans="1:52" s="16" customFormat="1" ht="25.5" customHeight="1" x14ac:dyDescent="0.25">
      <c r="A83" s="42"/>
      <c r="B83" s="331">
        <v>900.1</v>
      </c>
      <c r="C83" s="397" t="s">
        <v>1248</v>
      </c>
      <c r="D83" s="708">
        <f>F83+E83</f>
        <v>0</v>
      </c>
      <c r="E83" s="724">
        <f>SUM(O83:Q83)</f>
        <v>0</v>
      </c>
      <c r="F83" s="473">
        <f>SUM(G83:M83)</f>
        <v>0</v>
      </c>
      <c r="G83" s="144">
        <v>0</v>
      </c>
      <c r="H83" s="145"/>
      <c r="I83" s="145"/>
      <c r="J83" s="145"/>
      <c r="K83" s="145"/>
      <c r="L83" s="145"/>
      <c r="M83" s="145"/>
      <c r="N83" s="795">
        <v>0</v>
      </c>
      <c r="O83" s="473"/>
      <c r="P83" s="708"/>
      <c r="Q83" s="695"/>
      <c r="R83" s="1416"/>
      <c r="S83" s="328" t="s">
        <v>1432</v>
      </c>
      <c r="T83" s="516"/>
      <c r="U83" s="516"/>
      <c r="AJ83" s="515"/>
      <c r="AK83" s="515"/>
      <c r="AL83" s="515"/>
      <c r="AM83" s="515"/>
      <c r="AN83" s="515"/>
      <c r="AO83" s="1"/>
      <c r="AP83" s="1"/>
      <c r="AQ83" s="1"/>
    </row>
    <row r="84" spans="1:52" s="16" customFormat="1" ht="14.25" customHeight="1" x14ac:dyDescent="0.25">
      <c r="A84" s="42"/>
      <c r="B84" s="331">
        <v>900.2</v>
      </c>
      <c r="C84" s="397" t="s">
        <v>1249</v>
      </c>
      <c r="D84" s="708">
        <f>F84+E84</f>
        <v>0</v>
      </c>
      <c r="E84" s="724">
        <f>SUM(O84:Q84)</f>
        <v>0</v>
      </c>
      <c r="F84" s="473">
        <f>SUM(G84:M84)</f>
        <v>0</v>
      </c>
      <c r="G84" s="144">
        <v>0</v>
      </c>
      <c r="H84" s="145"/>
      <c r="I84" s="145"/>
      <c r="J84" s="145"/>
      <c r="K84" s="145"/>
      <c r="L84" s="145"/>
      <c r="M84" s="145"/>
      <c r="N84" s="795">
        <v>0</v>
      </c>
      <c r="O84" s="473"/>
      <c r="P84" s="708"/>
      <c r="Q84" s="695"/>
      <c r="R84" s="797"/>
      <c r="S84" s="1365" t="str">
        <f>IF(F82=0,"Beschreiben Sie, wie Sie sonstige Erlöse subtrahieren um die Kosten gemäss StromVG zu berechnen.","")</f>
        <v>Beschreiben Sie, wie Sie sonstige Erlöse subtrahieren um die Kosten gemäss StromVG zu berechnen.</v>
      </c>
      <c r="U84" s="371"/>
      <c r="AJ84" s="1"/>
      <c r="AK84" s="1"/>
      <c r="AL84" s="1"/>
      <c r="AM84" s="1"/>
      <c r="AN84" s="1"/>
      <c r="AO84" s="1"/>
      <c r="AP84" s="1"/>
      <c r="AQ84" s="1"/>
    </row>
    <row r="85" spans="1:52" s="16" customFormat="1" ht="14.25" customHeight="1" x14ac:dyDescent="0.25">
      <c r="A85" s="1"/>
      <c r="B85" s="331">
        <v>900.3</v>
      </c>
      <c r="C85" s="397" t="s">
        <v>1393</v>
      </c>
      <c r="D85" s="708">
        <f>F85+E85</f>
        <v>0</v>
      </c>
      <c r="E85" s="724">
        <f>SUM(O85:Q85)</f>
        <v>0</v>
      </c>
      <c r="F85" s="473">
        <f>SUM(G85:M85)</f>
        <v>0</v>
      </c>
      <c r="G85" s="144">
        <v>0</v>
      </c>
      <c r="H85" s="145"/>
      <c r="I85" s="145"/>
      <c r="J85" s="145"/>
      <c r="K85" s="145"/>
      <c r="L85" s="145"/>
      <c r="M85" s="145"/>
      <c r="N85" s="795">
        <v>0</v>
      </c>
      <c r="O85" s="473"/>
      <c r="P85" s="708"/>
      <c r="Q85" s="695"/>
      <c r="R85" s="1356"/>
      <c r="S85" s="1346"/>
      <c r="U85" s="371"/>
      <c r="V85" s="516"/>
      <c r="W85" s="516"/>
      <c r="X85" s="516"/>
      <c r="Y85" s="516"/>
      <c r="Z85" s="516"/>
      <c r="AA85" s="516"/>
      <c r="AB85" s="516"/>
      <c r="AC85" s="516"/>
      <c r="AD85" s="516"/>
      <c r="AE85" s="516"/>
      <c r="AF85" s="516"/>
      <c r="AG85" s="516"/>
      <c r="AJ85" s="1"/>
      <c r="AK85" s="1"/>
      <c r="AL85" s="1"/>
      <c r="AM85" s="1"/>
      <c r="AN85" s="1"/>
      <c r="AO85" s="1"/>
      <c r="AP85" s="1"/>
      <c r="AQ85" s="1"/>
    </row>
    <row r="86" spans="1:52" s="16" customFormat="1" ht="14.25" customHeight="1" x14ac:dyDescent="0.25">
      <c r="A86" s="1"/>
      <c r="B86" s="1"/>
      <c r="C86" s="1"/>
      <c r="D86" s="706"/>
      <c r="E86" s="732"/>
      <c r="F86" s="471"/>
      <c r="G86" s="1"/>
      <c r="H86" s="1"/>
      <c r="I86" s="1"/>
      <c r="J86" s="1"/>
      <c r="K86" s="1"/>
      <c r="L86" s="1"/>
      <c r="M86" s="1"/>
      <c r="N86" s="438"/>
      <c r="O86" s="471"/>
      <c r="P86" s="706"/>
      <c r="Q86" s="1"/>
      <c r="R86" s="1"/>
      <c r="S86" s="1"/>
      <c r="U86" s="371"/>
      <c r="AH86" s="1"/>
      <c r="AI86" s="1111"/>
      <c r="AJ86" s="1"/>
      <c r="AK86" s="1"/>
      <c r="AL86" s="1"/>
      <c r="AM86" s="1"/>
      <c r="AN86" s="1"/>
      <c r="AO86" s="1"/>
      <c r="AP86" s="1"/>
      <c r="AQ86" s="1"/>
    </row>
    <row r="87" spans="1:52" s="16" customFormat="1" ht="14.25" customHeight="1" thickBot="1" x14ac:dyDescent="0.3">
      <c r="A87" s="1"/>
      <c r="B87" s="1162">
        <v>1000</v>
      </c>
      <c r="C87" s="1163" t="s">
        <v>1241</v>
      </c>
      <c r="D87" s="1164">
        <f>SUM(O87:Q87)+F87</f>
        <v>0</v>
      </c>
      <c r="E87" s="1165">
        <f>SUM(O87:Q87)</f>
        <v>0</v>
      </c>
      <c r="F87" s="1166">
        <f>SUM(G87:M87)</f>
        <v>0</v>
      </c>
      <c r="G87" s="1167">
        <v>0</v>
      </c>
      <c r="H87" s="1168"/>
      <c r="I87" s="1168"/>
      <c r="J87" s="1168"/>
      <c r="K87" s="1168"/>
      <c r="L87" s="1168"/>
      <c r="M87" s="1168"/>
      <c r="N87" s="1169">
        <v>0</v>
      </c>
      <c r="O87" s="1167"/>
      <c r="P87" s="1170"/>
      <c r="Q87" s="1171"/>
      <c r="R87" s="1366"/>
      <c r="S87" s="1"/>
      <c r="U87" s="371"/>
      <c r="AH87" s="1"/>
      <c r="AI87" s="1111"/>
      <c r="AJ87" s="1"/>
      <c r="AK87" s="1"/>
      <c r="AL87" s="1"/>
      <c r="AM87" s="1"/>
      <c r="AN87" s="1"/>
      <c r="AO87" s="1"/>
      <c r="AP87" s="1"/>
      <c r="AQ87" s="1"/>
    </row>
    <row r="88" spans="1:52" s="16" customFormat="1" ht="14.25" customHeight="1" x14ac:dyDescent="0.25">
      <c r="A88" s="1"/>
      <c r="B88" s="1"/>
      <c r="C88" s="1"/>
      <c r="D88" s="706"/>
      <c r="E88" s="732"/>
      <c r="F88" s="471"/>
      <c r="G88" s="1"/>
      <c r="H88" s="1"/>
      <c r="I88" s="1"/>
      <c r="J88" s="1"/>
      <c r="K88" s="1"/>
      <c r="L88" s="1"/>
      <c r="M88" s="1"/>
      <c r="N88" s="438"/>
      <c r="O88" s="471"/>
      <c r="P88" s="706"/>
      <c r="Q88" s="1"/>
      <c r="R88" s="1"/>
      <c r="S88" s="1"/>
      <c r="U88" s="371"/>
      <c r="AH88" s="1"/>
      <c r="AI88" s="1111"/>
      <c r="AJ88" s="1"/>
      <c r="AK88" s="1"/>
      <c r="AL88" s="1"/>
      <c r="AM88" s="1"/>
      <c r="AN88" s="1"/>
      <c r="AO88" s="1"/>
      <c r="AP88" s="1"/>
      <c r="AQ88" s="1"/>
    </row>
    <row r="89" spans="1:52" s="16" customFormat="1" ht="14.25" customHeight="1" x14ac:dyDescent="0.25">
      <c r="A89" s="1"/>
      <c r="B89" s="1872" t="s">
        <v>1067</v>
      </c>
      <c r="C89" s="1872"/>
      <c r="D89" s="706"/>
      <c r="E89" s="732"/>
      <c r="F89" s="471"/>
      <c r="G89" s="1"/>
      <c r="H89" s="1"/>
      <c r="I89" s="1"/>
      <c r="J89" s="1"/>
      <c r="K89" s="1"/>
      <c r="L89" s="1"/>
      <c r="M89" s="1"/>
      <c r="N89" s="438"/>
      <c r="O89" s="471"/>
      <c r="P89" s="706"/>
      <c r="Q89" s="1"/>
      <c r="R89" s="1"/>
      <c r="S89" s="1"/>
      <c r="U89" s="371"/>
      <c r="AI89" s="1"/>
      <c r="AJ89" s="1"/>
      <c r="AK89" s="1"/>
      <c r="AL89" s="1"/>
      <c r="AM89" s="1"/>
      <c r="AN89" s="1"/>
      <c r="AO89" s="1"/>
      <c r="AP89" s="1"/>
      <c r="AQ89" s="1"/>
    </row>
    <row r="90" spans="1:52" s="16" customFormat="1" ht="14.25" customHeight="1" thickBot="1" x14ac:dyDescent="0.3">
      <c r="A90" s="1"/>
      <c r="B90" s="1872"/>
      <c r="C90" s="1872"/>
      <c r="D90" s="706"/>
      <c r="E90" s="732"/>
      <c r="F90" s="471"/>
      <c r="G90" s="1"/>
      <c r="H90" s="1"/>
      <c r="I90" s="1"/>
      <c r="J90" s="1"/>
      <c r="K90" s="1"/>
      <c r="L90" s="1"/>
      <c r="M90" s="1"/>
      <c r="N90" s="438"/>
      <c r="O90" s="471"/>
      <c r="P90" s="706"/>
      <c r="Q90" s="1"/>
      <c r="R90" s="1"/>
      <c r="S90" s="1"/>
      <c r="U90" s="371"/>
      <c r="AH90" s="1"/>
      <c r="AI90" s="1"/>
      <c r="AJ90" s="1"/>
      <c r="AK90" s="1"/>
      <c r="AL90" s="1"/>
      <c r="AM90" s="1"/>
      <c r="AN90" s="1"/>
      <c r="AO90" s="1"/>
      <c r="AP90" s="1"/>
      <c r="AQ90" s="1"/>
    </row>
    <row r="91" spans="1:52" s="16" customFormat="1" ht="36" customHeight="1" thickBot="1" x14ac:dyDescent="0.3">
      <c r="A91" s="1"/>
      <c r="B91" s="59"/>
      <c r="C91" s="156" t="s">
        <v>1270</v>
      </c>
      <c r="D91" s="717">
        <f>F91+E91</f>
        <v>0</v>
      </c>
      <c r="E91" s="733">
        <f>SUM(O91:Q91)</f>
        <v>0</v>
      </c>
      <c r="F91" s="156">
        <f>SUM(G91:M91)</f>
        <v>0</v>
      </c>
      <c r="G91" s="157">
        <f t="shared" ref="G91:N91" si="25">G71+G82+G87</f>
        <v>0</v>
      </c>
      <c r="H91" s="157">
        <f t="shared" si="25"/>
        <v>0</v>
      </c>
      <c r="I91" s="157">
        <f t="shared" si="25"/>
        <v>0</v>
      </c>
      <c r="J91" s="157">
        <f t="shared" si="25"/>
        <v>0</v>
      </c>
      <c r="K91" s="157">
        <f t="shared" si="25"/>
        <v>0</v>
      </c>
      <c r="L91" s="157">
        <f t="shared" si="25"/>
        <v>0</v>
      </c>
      <c r="M91" s="157">
        <f t="shared" si="25"/>
        <v>0</v>
      </c>
      <c r="N91" s="793">
        <f t="shared" si="25"/>
        <v>0</v>
      </c>
      <c r="O91" s="156">
        <f>O71-O82</f>
        <v>0</v>
      </c>
      <c r="P91" s="717">
        <f>P71-P82</f>
        <v>0</v>
      </c>
      <c r="Q91" s="704">
        <f>Q71-Q82</f>
        <v>0</v>
      </c>
      <c r="R91" s="158" t="s">
        <v>1068</v>
      </c>
      <c r="S91" s="1"/>
      <c r="U91" s="1"/>
      <c r="V91" s="23"/>
      <c r="W91" s="23"/>
      <c r="X91" s="23"/>
      <c r="Y91" s="56"/>
      <c r="Z91" s="56"/>
      <c r="AA91" s="56"/>
      <c r="AB91" s="448"/>
      <c r="AC91" s="56"/>
      <c r="AD91" s="56"/>
      <c r="AE91" s="56"/>
      <c r="AF91" s="56"/>
      <c r="AG91" s="281"/>
      <c r="AI91" s="1"/>
      <c r="AJ91" s="1"/>
      <c r="AK91" s="1"/>
      <c r="AL91" s="1"/>
      <c r="AM91" s="1"/>
      <c r="AN91" s="1"/>
      <c r="AO91" s="1"/>
      <c r="AP91" s="1"/>
      <c r="AQ91" s="1"/>
    </row>
    <row r="92" spans="1:52" s="143" customFormat="1" ht="20.100000000000001" customHeight="1" thickBot="1" x14ac:dyDescent="0.3">
      <c r="A92" s="1"/>
      <c r="B92" s="1"/>
      <c r="C92" s="156" t="s">
        <v>1250</v>
      </c>
      <c r="D92" s="717"/>
      <c r="E92" s="733"/>
      <c r="F92" s="156">
        <f>F91-F34-F36-F87</f>
        <v>0</v>
      </c>
      <c r="G92" s="581"/>
      <c r="H92" s="157"/>
      <c r="I92" s="157"/>
      <c r="J92" s="157"/>
      <c r="K92" s="157"/>
      <c r="L92" s="157"/>
      <c r="M92" s="157"/>
      <c r="N92" s="793">
        <f>N91-N34-N36-N87</f>
        <v>0</v>
      </c>
      <c r="O92" s="156"/>
      <c r="P92" s="717"/>
      <c r="Q92" s="704">
        <f>Q72-Q83</f>
        <v>0</v>
      </c>
      <c r="R92" s="158"/>
      <c r="S92" s="1"/>
      <c r="T92" s="16"/>
      <c r="U92" s="1"/>
      <c r="V92" s="23"/>
      <c r="W92" s="23"/>
      <c r="X92" s="23"/>
      <c r="Y92" s="56"/>
      <c r="Z92" s="56"/>
      <c r="AA92" s="56"/>
      <c r="AB92" s="448"/>
      <c r="AC92" s="56"/>
      <c r="AD92" s="56"/>
      <c r="AE92" s="56"/>
      <c r="AF92" s="56"/>
      <c r="AG92" s="281"/>
      <c r="AI92" s="1"/>
      <c r="AJ92" s="1"/>
      <c r="AK92" s="1"/>
      <c r="AL92" s="1"/>
      <c r="AM92" s="1"/>
      <c r="AN92" s="1"/>
      <c r="AO92" s="1"/>
      <c r="AP92" s="1"/>
      <c r="AQ92" s="1"/>
      <c r="AR92" s="16"/>
      <c r="AS92" s="16"/>
      <c r="AT92" s="16"/>
      <c r="AU92" s="16"/>
      <c r="AV92" s="16"/>
      <c r="AW92" s="16"/>
      <c r="AX92" s="16"/>
      <c r="AY92" s="16"/>
      <c r="AZ92" s="16"/>
    </row>
    <row r="93" spans="1:52" s="16" customFormat="1" ht="6.75" customHeight="1" x14ac:dyDescent="0.25">
      <c r="A93" s="1"/>
      <c r="B93" s="1"/>
      <c r="C93" s="1"/>
      <c r="D93" s="706"/>
      <c r="E93" s="732"/>
      <c r="F93" s="471"/>
      <c r="G93" s="1"/>
      <c r="H93" s="1"/>
      <c r="I93" s="1"/>
      <c r="J93" s="1"/>
      <c r="K93" s="1"/>
      <c r="L93" s="1"/>
      <c r="M93" s="1"/>
      <c r="N93" s="438"/>
      <c r="O93" s="471"/>
      <c r="P93" s="706"/>
      <c r="Q93" s="1"/>
      <c r="R93" s="1"/>
      <c r="S93" s="1"/>
      <c r="U93" s="1"/>
      <c r="V93" s="23"/>
      <c r="W93" s="23"/>
      <c r="X93" s="23"/>
      <c r="Y93" s="56"/>
      <c r="Z93" s="56"/>
      <c r="AA93" s="56"/>
      <c r="AB93" s="448"/>
      <c r="AC93" s="56"/>
      <c r="AD93" s="56"/>
      <c r="AE93" s="56"/>
      <c r="AF93" s="56"/>
      <c r="AG93" s="281"/>
      <c r="AH93" s="1"/>
      <c r="AI93" s="1"/>
      <c r="AJ93" s="1"/>
      <c r="AK93" s="1"/>
      <c r="AL93" s="1"/>
      <c r="AM93" s="1"/>
      <c r="AN93" s="1"/>
      <c r="AO93" s="42"/>
      <c r="AP93" s="42"/>
      <c r="AQ93" s="42"/>
      <c r="AR93" s="143"/>
      <c r="AS93" s="143"/>
      <c r="AT93" s="143"/>
      <c r="AU93" s="143"/>
      <c r="AV93" s="143"/>
      <c r="AW93" s="143"/>
      <c r="AX93" s="143"/>
      <c r="AY93" s="143"/>
      <c r="AZ93" s="143"/>
    </row>
    <row r="94" spans="1:52" s="16" customFormat="1" ht="14.25" customHeight="1" x14ac:dyDescent="0.25">
      <c r="A94" s="1"/>
      <c r="B94" s="3" t="s">
        <v>859</v>
      </c>
      <c r="C94" s="1"/>
      <c r="D94" s="734"/>
      <c r="E94" s="735"/>
      <c r="F94" s="767"/>
      <c r="G94" s="1"/>
      <c r="H94" s="1"/>
      <c r="I94" s="1"/>
      <c r="J94" s="1"/>
      <c r="K94" s="1"/>
      <c r="L94" s="1"/>
      <c r="M94" s="1"/>
      <c r="N94" s="438"/>
      <c r="O94" s="471"/>
      <c r="P94" s="706"/>
      <c r="Q94" s="1"/>
      <c r="R94" s="1"/>
      <c r="S94" s="1"/>
      <c r="U94" s="1"/>
      <c r="AH94" s="1"/>
      <c r="AI94" s="1"/>
      <c r="AJ94" s="1"/>
      <c r="AK94" s="1"/>
      <c r="AL94" s="1"/>
      <c r="AM94" s="1"/>
      <c r="AN94" s="1"/>
      <c r="AO94" s="1"/>
      <c r="AP94" s="1"/>
      <c r="AQ94" s="1"/>
    </row>
    <row r="95" spans="1:52" s="16" customFormat="1" ht="31.5" customHeight="1" x14ac:dyDescent="0.25">
      <c r="A95" s="1"/>
      <c r="B95" s="1731"/>
      <c r="C95" s="1870"/>
      <c r="D95" s="1870"/>
      <c r="E95" s="1870"/>
      <c r="F95" s="1871"/>
      <c r="G95" s="1"/>
      <c r="H95" s="1"/>
      <c r="I95" s="1"/>
      <c r="J95" s="1"/>
      <c r="K95" s="1"/>
      <c r="L95" s="1"/>
      <c r="M95" s="1"/>
      <c r="N95" s="438"/>
      <c r="O95" s="1"/>
      <c r="P95" s="1"/>
      <c r="Q95" s="1"/>
      <c r="R95" s="1"/>
      <c r="S95" s="1"/>
      <c r="T95" s="143"/>
      <c r="U95" s="500"/>
      <c r="AH95" s="42"/>
      <c r="AI95" s="42"/>
      <c r="AJ95" s="42"/>
      <c r="AK95" s="42"/>
      <c r="AL95" s="42"/>
      <c r="AM95" s="42"/>
      <c r="AN95" s="42"/>
      <c r="AO95" s="1"/>
      <c r="AP95" s="1"/>
      <c r="AQ95" s="1"/>
    </row>
    <row r="96" spans="1:52" s="16" customFormat="1" ht="14.25" customHeight="1" x14ac:dyDescent="0.25">
      <c r="A96" s="1"/>
      <c r="B96" s="1"/>
      <c r="C96" s="1"/>
      <c r="D96" s="1"/>
      <c r="E96" s="1"/>
      <c r="F96" s="1"/>
      <c r="G96" s="1"/>
      <c r="H96" s="1"/>
      <c r="I96" s="1"/>
      <c r="J96" s="1"/>
      <c r="K96" s="1"/>
      <c r="L96" s="1"/>
      <c r="M96" s="1"/>
      <c r="N96" s="438"/>
      <c r="O96" s="1"/>
      <c r="P96" s="1"/>
      <c r="Q96" s="1"/>
      <c r="R96" s="1"/>
      <c r="S96" s="1"/>
      <c r="U96" s="1"/>
      <c r="AH96" s="1"/>
      <c r="AI96" s="1"/>
      <c r="AJ96" s="1"/>
      <c r="AK96" s="1"/>
      <c r="AL96" s="1"/>
      <c r="AM96" s="1"/>
      <c r="AN96" s="1"/>
      <c r="AO96" s="1"/>
      <c r="AP96" s="1"/>
      <c r="AQ96" s="1"/>
    </row>
    <row r="97" spans="1:43" s="16" customFormat="1" ht="31.5" customHeight="1" x14ac:dyDescent="0.25">
      <c r="A97" s="1668" t="b">
        <v>0</v>
      </c>
      <c r="B97" s="1"/>
      <c r="C97" s="1"/>
      <c r="D97" s="1"/>
      <c r="E97" s="1"/>
      <c r="F97" s="1"/>
      <c r="G97" s="1"/>
      <c r="H97" s="1"/>
      <c r="I97" s="1"/>
      <c r="J97" s="1"/>
      <c r="K97" s="1"/>
      <c r="L97" s="1"/>
      <c r="M97" s="1"/>
      <c r="N97" s="438"/>
      <c r="O97" s="1"/>
      <c r="P97" s="1"/>
      <c r="Q97" s="1"/>
      <c r="R97" s="1"/>
      <c r="S97" s="1"/>
      <c r="U97" s="1"/>
      <c r="V97" s="143"/>
      <c r="W97" s="143"/>
      <c r="X97" s="143"/>
      <c r="Y97" s="143"/>
      <c r="Z97" s="143"/>
      <c r="AA97" s="143"/>
      <c r="AB97" s="143"/>
      <c r="AC97" s="143"/>
      <c r="AD97" s="143"/>
      <c r="AE97" s="143"/>
      <c r="AF97" s="143"/>
      <c r="AG97" s="143"/>
      <c r="AH97" s="1"/>
      <c r="AI97" s="1"/>
      <c r="AJ97" s="1"/>
      <c r="AK97" s="1"/>
      <c r="AL97" s="1"/>
      <c r="AM97" s="1"/>
      <c r="AN97" s="1"/>
      <c r="AO97" s="1"/>
      <c r="AP97" s="1"/>
      <c r="AQ97" s="1"/>
    </row>
    <row r="98" spans="1:43" s="16" customFormat="1" x14ac:dyDescent="0.25">
      <c r="N98" s="440"/>
      <c r="U98" s="1"/>
      <c r="AH98" s="1"/>
      <c r="AI98" s="1"/>
      <c r="AJ98" s="1"/>
      <c r="AK98" s="1"/>
      <c r="AL98" s="1"/>
      <c r="AM98" s="1"/>
      <c r="AN98" s="1"/>
      <c r="AO98" s="1"/>
      <c r="AP98" s="1"/>
      <c r="AQ98" s="1"/>
    </row>
    <row r="99" spans="1:43" s="16" customFormat="1" x14ac:dyDescent="0.25">
      <c r="N99" s="440"/>
      <c r="U99" s="371"/>
      <c r="V99" s="143"/>
      <c r="W99" s="143"/>
      <c r="X99" s="143"/>
      <c r="Y99" s="143"/>
      <c r="Z99" s="143"/>
      <c r="AA99" s="143"/>
      <c r="AB99" s="143"/>
      <c r="AC99" s="143"/>
      <c r="AD99" s="143"/>
      <c r="AE99" s="143"/>
      <c r="AF99" s="143"/>
      <c r="AG99" s="143"/>
      <c r="AH99" s="371"/>
      <c r="AI99" s="1"/>
      <c r="AJ99" s="1"/>
      <c r="AK99" s="1"/>
      <c r="AL99" s="1"/>
      <c r="AM99" s="1"/>
      <c r="AN99" s="1"/>
      <c r="AO99" s="1"/>
      <c r="AP99" s="1"/>
      <c r="AQ99" s="1"/>
    </row>
    <row r="100" spans="1:43" s="16" customFormat="1" x14ac:dyDescent="0.25">
      <c r="N100" s="440"/>
      <c r="U100" s="863"/>
      <c r="AH100" s="371"/>
      <c r="AI100" s="1"/>
      <c r="AJ100" s="1"/>
      <c r="AK100" s="1"/>
      <c r="AL100" s="1"/>
      <c r="AM100" s="1"/>
      <c r="AN100" s="1"/>
      <c r="AO100" s="1"/>
      <c r="AP100" s="1"/>
      <c r="AQ100" s="1"/>
    </row>
    <row r="101" spans="1:43" s="16" customFormat="1" x14ac:dyDescent="0.25">
      <c r="N101" s="440"/>
      <c r="U101" s="371"/>
      <c r="AH101" s="371"/>
      <c r="AI101" s="1"/>
      <c r="AJ101" s="1"/>
      <c r="AK101" s="1"/>
      <c r="AL101" s="1"/>
      <c r="AM101" s="1"/>
      <c r="AN101" s="1"/>
      <c r="AO101" s="1"/>
      <c r="AP101" s="1"/>
      <c r="AQ101" s="1"/>
    </row>
    <row r="102" spans="1:43" s="16" customFormat="1" x14ac:dyDescent="0.25">
      <c r="N102" s="440"/>
      <c r="U102" s="371"/>
      <c r="AH102" s="371"/>
      <c r="AI102" s="1"/>
      <c r="AJ102" s="1"/>
      <c r="AK102" s="1"/>
      <c r="AL102" s="1"/>
      <c r="AM102" s="1"/>
      <c r="AN102" s="1"/>
      <c r="AO102" s="1"/>
      <c r="AP102" s="1"/>
      <c r="AQ102" s="1"/>
    </row>
    <row r="103" spans="1:43" s="16" customFormat="1" ht="15.75" x14ac:dyDescent="0.25">
      <c r="N103" s="440"/>
      <c r="U103" s="1"/>
      <c r="V103" s="23"/>
      <c r="W103" s="23"/>
      <c r="X103" s="3"/>
      <c r="Y103" s="427"/>
      <c r="Z103" s="56"/>
      <c r="AA103" s="56"/>
      <c r="AB103" s="448"/>
      <c r="AC103" s="56"/>
      <c r="AD103" s="56"/>
      <c r="AE103" s="56"/>
      <c r="AF103" s="56"/>
      <c r="AG103" s="281"/>
      <c r="AH103" s="1"/>
      <c r="AI103" s="1"/>
      <c r="AJ103" s="1"/>
      <c r="AK103" s="1"/>
      <c r="AL103" s="1"/>
      <c r="AM103" s="1"/>
      <c r="AN103" s="1"/>
      <c r="AO103" s="1"/>
      <c r="AP103" s="1"/>
      <c r="AQ103" s="1"/>
    </row>
    <row r="104" spans="1:43" s="16" customFormat="1" ht="15.75" x14ac:dyDescent="0.25">
      <c r="N104" s="440"/>
      <c r="U104" s="1"/>
      <c r="V104" s="832"/>
      <c r="W104" s="832"/>
      <c r="X104" s="832"/>
      <c r="Y104" s="862"/>
      <c r="Z104" s="583"/>
      <c r="AA104" s="583"/>
      <c r="AB104" s="835"/>
      <c r="AC104" s="583"/>
      <c r="AD104" s="862"/>
      <c r="AE104" s="583"/>
      <c r="AF104" s="583"/>
      <c r="AG104" s="372"/>
      <c r="AH104" s="1"/>
      <c r="AI104" s="1"/>
      <c r="AJ104" s="1"/>
      <c r="AK104" s="1"/>
      <c r="AL104" s="1"/>
      <c r="AM104" s="1"/>
      <c r="AN104" s="1"/>
      <c r="AO104" s="1"/>
      <c r="AP104" s="1"/>
      <c r="AQ104" s="1"/>
    </row>
    <row r="105" spans="1:43" s="16" customFormat="1" x14ac:dyDescent="0.25">
      <c r="N105" s="440"/>
      <c r="U105" s="1"/>
      <c r="V105" s="833"/>
      <c r="W105" s="833"/>
      <c r="X105" s="833"/>
      <c r="Y105" s="833"/>
      <c r="Z105" s="833"/>
      <c r="AA105" s="833"/>
      <c r="AB105" s="835"/>
      <c r="AC105" s="583"/>
      <c r="AD105" s="862"/>
      <c r="AE105" s="583"/>
      <c r="AF105" s="583"/>
      <c r="AG105" s="372"/>
      <c r="AH105" s="1"/>
      <c r="AI105" s="1"/>
      <c r="AJ105" s="1"/>
      <c r="AK105" s="1"/>
      <c r="AL105" s="1"/>
      <c r="AM105" s="1"/>
      <c r="AN105" s="1"/>
      <c r="AO105" s="1"/>
      <c r="AP105" s="1"/>
      <c r="AQ105" s="1"/>
    </row>
    <row r="106" spans="1:43" s="16" customFormat="1" x14ac:dyDescent="0.25">
      <c r="N106" s="440"/>
      <c r="U106" s="1"/>
      <c r="V106" s="877"/>
      <c r="W106" s="869"/>
      <c r="X106" s="869"/>
      <c r="Y106" s="869"/>
      <c r="Z106" s="869"/>
      <c r="AA106" s="869"/>
      <c r="AB106" s="869"/>
      <c r="AC106" s="869"/>
      <c r="AD106" s="869"/>
      <c r="AE106" s="869"/>
      <c r="AF106" s="869"/>
      <c r="AG106" s="869"/>
      <c r="AH106" s="1"/>
      <c r="AI106" s="1"/>
      <c r="AJ106" s="1"/>
      <c r="AK106" s="1"/>
      <c r="AL106" s="1"/>
      <c r="AM106" s="1"/>
      <c r="AN106" s="1"/>
      <c r="AO106" s="1"/>
      <c r="AP106" s="1"/>
      <c r="AQ106" s="1"/>
    </row>
    <row r="107" spans="1:43" s="16" customFormat="1" ht="15.75" x14ac:dyDescent="0.25">
      <c r="N107" s="440"/>
      <c r="U107" s="1"/>
      <c r="V107" s="832"/>
      <c r="W107" s="832"/>
      <c r="X107" s="832"/>
      <c r="Y107" s="583"/>
      <c r="Z107" s="583"/>
      <c r="AA107" s="583"/>
      <c r="AB107" s="835"/>
      <c r="AC107" s="583"/>
      <c r="AD107" s="583"/>
      <c r="AE107" s="583"/>
      <c r="AF107" s="583"/>
      <c r="AG107" s="372"/>
      <c r="AH107" s="1"/>
      <c r="AI107" s="1"/>
      <c r="AJ107" s="1"/>
      <c r="AK107" s="1"/>
      <c r="AL107" s="1"/>
      <c r="AM107" s="1"/>
      <c r="AN107" s="1"/>
      <c r="AO107" s="1"/>
      <c r="AP107" s="1"/>
      <c r="AQ107" s="1"/>
    </row>
    <row r="108" spans="1:43" s="16" customFormat="1" ht="15.75" x14ac:dyDescent="0.25">
      <c r="N108" s="440"/>
      <c r="U108" s="1"/>
      <c r="V108" s="23"/>
      <c r="W108" s="23"/>
      <c r="X108" s="23"/>
      <c r="Y108" s="56"/>
      <c r="Z108" s="56"/>
      <c r="AA108" s="56"/>
      <c r="AB108" s="448"/>
      <c r="AC108" s="56"/>
      <c r="AD108" s="56"/>
      <c r="AE108" s="56"/>
      <c r="AF108" s="56"/>
      <c r="AG108" s="281"/>
      <c r="AH108" s="1"/>
      <c r="AI108" s="1"/>
      <c r="AJ108" s="1"/>
      <c r="AK108" s="1"/>
      <c r="AL108" s="1"/>
      <c r="AM108" s="1"/>
      <c r="AN108" s="1"/>
      <c r="AO108" s="1"/>
      <c r="AP108" s="1"/>
      <c r="AQ108" s="1"/>
    </row>
    <row r="109" spans="1:43" s="16" customFormat="1" ht="15.75" x14ac:dyDescent="0.25">
      <c r="N109" s="440"/>
      <c r="U109" s="1"/>
      <c r="V109" s="23"/>
      <c r="W109" s="23"/>
      <c r="X109" s="23"/>
      <c r="Y109" s="56"/>
      <c r="Z109" s="56"/>
      <c r="AA109" s="56"/>
      <c r="AB109" s="448"/>
      <c r="AC109" s="56"/>
      <c r="AD109" s="56"/>
      <c r="AE109" s="56"/>
      <c r="AF109" s="56"/>
      <c r="AG109" s="281"/>
      <c r="AH109" s="1"/>
      <c r="AI109" s="1"/>
      <c r="AJ109" s="1"/>
      <c r="AK109" s="1"/>
      <c r="AL109" s="1"/>
      <c r="AM109" s="1"/>
      <c r="AN109" s="1"/>
      <c r="AO109" s="1"/>
      <c r="AP109" s="1"/>
      <c r="AQ109" s="1"/>
    </row>
    <row r="110" spans="1:43" s="16" customFormat="1" ht="15.75" x14ac:dyDescent="0.25">
      <c r="N110" s="440"/>
      <c r="U110" s="1"/>
      <c r="V110" s="23"/>
      <c r="W110" s="23"/>
      <c r="X110" s="23"/>
      <c r="Y110" s="56"/>
      <c r="Z110" s="56"/>
      <c r="AA110" s="56"/>
      <c r="AB110" s="448"/>
      <c r="AC110" s="56"/>
      <c r="AD110" s="56"/>
      <c r="AE110" s="56"/>
      <c r="AF110" s="56"/>
      <c r="AG110" s="281"/>
      <c r="AH110" s="1"/>
      <c r="AI110" s="1"/>
      <c r="AJ110" s="1"/>
      <c r="AK110" s="1"/>
      <c r="AL110" s="1"/>
      <c r="AM110" s="1"/>
      <c r="AN110" s="1"/>
      <c r="AO110" s="1"/>
      <c r="AP110" s="1"/>
      <c r="AQ110" s="1"/>
    </row>
    <row r="111" spans="1:43" s="16" customFormat="1" ht="15.75" x14ac:dyDescent="0.25">
      <c r="N111" s="440"/>
      <c r="U111" s="1"/>
      <c r="V111" s="23"/>
      <c r="W111" s="23"/>
      <c r="X111" s="23"/>
      <c r="Y111" s="56"/>
      <c r="Z111" s="56"/>
      <c r="AA111" s="56"/>
      <c r="AB111" s="448"/>
      <c r="AC111" s="56"/>
      <c r="AD111" s="56"/>
      <c r="AE111" s="56"/>
      <c r="AF111" s="56"/>
      <c r="AG111" s="281"/>
      <c r="AH111" s="1"/>
      <c r="AI111" s="1"/>
      <c r="AJ111" s="1"/>
      <c r="AK111" s="1"/>
      <c r="AL111" s="1"/>
      <c r="AM111" s="1"/>
      <c r="AN111" s="1"/>
      <c r="AO111" s="1"/>
      <c r="AP111" s="1"/>
      <c r="AQ111" s="1"/>
    </row>
    <row r="112" spans="1:43" s="16" customFormat="1" ht="15.75" x14ac:dyDescent="0.25">
      <c r="N112" s="440"/>
      <c r="U112" s="1"/>
      <c r="V112" s="23"/>
      <c r="W112" s="23"/>
      <c r="X112" s="23"/>
      <c r="Y112" s="56"/>
      <c r="Z112" s="56"/>
      <c r="AA112" s="56"/>
      <c r="AB112" s="448"/>
      <c r="AC112" s="56"/>
      <c r="AD112" s="56"/>
      <c r="AE112" s="56"/>
      <c r="AF112" s="56"/>
      <c r="AG112" s="281"/>
      <c r="AH112" s="1"/>
      <c r="AI112" s="1"/>
      <c r="AJ112" s="1"/>
      <c r="AK112" s="1"/>
      <c r="AL112" s="1"/>
      <c r="AM112" s="1"/>
      <c r="AN112" s="1"/>
      <c r="AO112" s="1"/>
      <c r="AP112" s="1"/>
      <c r="AQ112" s="1"/>
    </row>
    <row r="113" spans="14:43" s="16" customFormat="1" ht="15.75" x14ac:dyDescent="0.25">
      <c r="N113" s="440"/>
      <c r="U113" s="1"/>
      <c r="V113" s="23"/>
      <c r="W113" s="23"/>
      <c r="X113" s="23"/>
      <c r="Y113" s="56"/>
      <c r="Z113" s="56"/>
      <c r="AA113" s="56"/>
      <c r="AB113" s="448"/>
      <c r="AC113" s="56"/>
      <c r="AD113" s="56"/>
      <c r="AE113" s="56"/>
      <c r="AF113" s="56"/>
      <c r="AG113" s="281"/>
      <c r="AH113" s="1"/>
      <c r="AI113" s="1"/>
      <c r="AJ113" s="1"/>
      <c r="AK113" s="1"/>
      <c r="AL113" s="1"/>
      <c r="AM113" s="1"/>
      <c r="AN113" s="1"/>
      <c r="AO113" s="1"/>
      <c r="AP113" s="1"/>
      <c r="AQ113" s="1"/>
    </row>
    <row r="114" spans="14:43" s="16" customFormat="1" ht="15.75" x14ac:dyDescent="0.25">
      <c r="N114" s="440"/>
      <c r="U114" s="1"/>
      <c r="V114" s="23"/>
      <c r="W114" s="23"/>
      <c r="X114" s="23"/>
      <c r="Y114" s="56"/>
      <c r="Z114" s="56"/>
      <c r="AA114" s="56"/>
      <c r="AB114" s="448"/>
      <c r="AC114" s="56"/>
      <c r="AD114" s="56"/>
      <c r="AE114" s="56"/>
      <c r="AF114" s="56"/>
      <c r="AG114" s="281"/>
      <c r="AH114" s="1"/>
      <c r="AI114" s="1"/>
      <c r="AJ114" s="1"/>
      <c r="AK114" s="1"/>
      <c r="AL114" s="1"/>
      <c r="AM114" s="1"/>
      <c r="AN114" s="1"/>
      <c r="AO114" s="1"/>
      <c r="AP114" s="1"/>
      <c r="AQ114" s="1"/>
    </row>
    <row r="115" spans="14:43" s="16" customFormat="1" ht="15.75" x14ac:dyDescent="0.25">
      <c r="N115" s="440"/>
      <c r="U115" s="1"/>
      <c r="V115" s="23"/>
      <c r="W115" s="23"/>
      <c r="X115" s="23"/>
      <c r="Y115" s="56"/>
      <c r="Z115" s="56"/>
      <c r="AA115" s="56"/>
      <c r="AB115" s="448"/>
      <c r="AC115" s="56"/>
      <c r="AD115" s="56"/>
      <c r="AE115" s="56"/>
      <c r="AF115" s="56"/>
      <c r="AG115" s="281"/>
      <c r="AH115" s="1"/>
      <c r="AI115" s="1"/>
      <c r="AJ115" s="1"/>
      <c r="AK115" s="1"/>
      <c r="AL115" s="1"/>
      <c r="AM115" s="1"/>
      <c r="AN115" s="1"/>
      <c r="AO115" s="1"/>
      <c r="AP115" s="1"/>
      <c r="AQ115" s="1"/>
    </row>
    <row r="116" spans="14:43" s="16" customFormat="1" ht="15.75" x14ac:dyDescent="0.25">
      <c r="N116" s="440"/>
      <c r="U116" s="1"/>
      <c r="V116" s="23"/>
      <c r="W116" s="23"/>
      <c r="X116" s="23"/>
      <c r="Y116" s="56"/>
      <c r="Z116" s="56"/>
      <c r="AA116" s="56"/>
      <c r="AB116" s="448"/>
      <c r="AC116" s="56"/>
      <c r="AD116" s="56"/>
      <c r="AE116" s="56"/>
      <c r="AF116" s="56"/>
      <c r="AG116" s="281"/>
      <c r="AH116" s="1"/>
      <c r="AI116" s="1"/>
      <c r="AJ116" s="1"/>
      <c r="AK116" s="1"/>
      <c r="AL116" s="1"/>
      <c r="AM116" s="1"/>
      <c r="AN116" s="1"/>
      <c r="AO116" s="1"/>
      <c r="AP116" s="1"/>
      <c r="AQ116" s="1"/>
    </row>
    <row r="117" spans="14:43" s="16" customFormat="1" ht="25.35" customHeight="1" x14ac:dyDescent="0.25">
      <c r="N117" s="440"/>
      <c r="U117" s="1"/>
      <c r="V117" s="23"/>
      <c r="W117" s="23"/>
      <c r="X117" s="23"/>
      <c r="Y117" s="56"/>
      <c r="Z117" s="56"/>
      <c r="AA117" s="56"/>
      <c r="AB117" s="448"/>
      <c r="AC117" s="56"/>
      <c r="AD117" s="56"/>
      <c r="AE117" s="56"/>
      <c r="AF117" s="56"/>
      <c r="AG117" s="281"/>
      <c r="AH117" s="1"/>
      <c r="AI117" s="1"/>
      <c r="AJ117" s="1"/>
      <c r="AK117" s="1"/>
      <c r="AL117" s="1"/>
      <c r="AM117" s="1"/>
      <c r="AN117" s="1"/>
      <c r="AO117" s="1"/>
      <c r="AP117" s="1"/>
      <c r="AQ117" s="1"/>
    </row>
    <row r="118" spans="14:43" s="16" customFormat="1" ht="25.35" customHeight="1" x14ac:dyDescent="0.25">
      <c r="N118" s="440"/>
      <c r="U118" s="1"/>
      <c r="V118" s="23"/>
      <c r="W118" s="23"/>
      <c r="X118" s="23"/>
      <c r="Y118" s="56"/>
      <c r="Z118" s="56"/>
      <c r="AA118" s="56"/>
      <c r="AB118" s="448"/>
      <c r="AC118" s="56"/>
      <c r="AD118" s="56"/>
      <c r="AE118" s="56"/>
      <c r="AF118" s="56"/>
      <c r="AG118" s="281"/>
      <c r="AH118" s="1"/>
      <c r="AI118" s="1"/>
      <c r="AJ118" s="1"/>
      <c r="AK118" s="1"/>
      <c r="AL118" s="1"/>
      <c r="AM118" s="1"/>
      <c r="AN118" s="1"/>
      <c r="AO118" s="1"/>
      <c r="AP118" s="1"/>
      <c r="AQ118" s="1"/>
    </row>
    <row r="119" spans="14:43" s="16" customFormat="1" ht="25.35" customHeight="1" x14ac:dyDescent="0.25">
      <c r="N119" s="440"/>
      <c r="U119" s="1"/>
      <c r="V119" s="23"/>
      <c r="W119" s="23"/>
      <c r="X119" s="23"/>
      <c r="Y119" s="56"/>
      <c r="Z119" s="56"/>
      <c r="AA119" s="56"/>
      <c r="AB119" s="448"/>
      <c r="AC119" s="56"/>
      <c r="AD119" s="56"/>
      <c r="AE119" s="56"/>
      <c r="AF119" s="56"/>
      <c r="AG119" s="281"/>
      <c r="AH119" s="1"/>
      <c r="AI119" s="1"/>
      <c r="AJ119" s="1"/>
      <c r="AK119" s="1"/>
      <c r="AL119" s="1"/>
      <c r="AM119" s="1"/>
      <c r="AN119" s="1"/>
      <c r="AO119" s="1"/>
      <c r="AP119" s="1"/>
      <c r="AQ119" s="1"/>
    </row>
    <row r="120" spans="14:43" s="16" customFormat="1" ht="25.35" customHeight="1" x14ac:dyDescent="0.25">
      <c r="N120" s="440"/>
      <c r="U120" s="1"/>
      <c r="V120" s="23"/>
      <c r="W120" s="23"/>
      <c r="X120" s="23"/>
      <c r="Y120" s="56"/>
      <c r="Z120" s="56"/>
      <c r="AA120" s="56"/>
      <c r="AB120" s="448"/>
      <c r="AC120" s="56"/>
      <c r="AD120" s="56"/>
      <c r="AE120" s="56"/>
      <c r="AF120" s="56"/>
      <c r="AG120" s="281"/>
      <c r="AH120" s="1"/>
      <c r="AI120" s="1"/>
      <c r="AJ120" s="1"/>
      <c r="AK120" s="1"/>
      <c r="AL120" s="1"/>
      <c r="AM120" s="1"/>
      <c r="AN120" s="1"/>
      <c r="AO120" s="1"/>
      <c r="AP120" s="1"/>
      <c r="AQ120" s="1"/>
    </row>
    <row r="121" spans="14:43" s="16" customFormat="1" ht="25.35" customHeight="1" x14ac:dyDescent="0.25">
      <c r="N121" s="440"/>
      <c r="U121" s="1"/>
      <c r="V121" s="23"/>
      <c r="W121" s="23"/>
      <c r="X121" s="23"/>
      <c r="Y121" s="56"/>
      <c r="Z121" s="56"/>
      <c r="AA121" s="56"/>
      <c r="AB121" s="448"/>
      <c r="AC121" s="56"/>
      <c r="AD121" s="56"/>
      <c r="AE121" s="56"/>
      <c r="AF121" s="56"/>
      <c r="AG121" s="281"/>
      <c r="AH121" s="1"/>
      <c r="AI121" s="1"/>
      <c r="AJ121" s="1"/>
      <c r="AK121" s="1"/>
      <c r="AL121" s="1"/>
      <c r="AM121" s="1"/>
      <c r="AN121" s="1"/>
      <c r="AO121" s="1"/>
      <c r="AP121" s="1"/>
      <c r="AQ121" s="1"/>
    </row>
    <row r="122" spans="14:43" s="16" customFormat="1" ht="25.35" customHeight="1" x14ac:dyDescent="0.25">
      <c r="N122" s="440"/>
      <c r="U122" s="1"/>
      <c r="V122" s="23"/>
      <c r="W122" s="23"/>
      <c r="X122" s="23"/>
      <c r="Y122" s="56"/>
      <c r="Z122" s="56"/>
      <c r="AA122" s="56"/>
      <c r="AB122" s="448"/>
      <c r="AC122" s="56"/>
      <c r="AD122" s="56"/>
      <c r="AE122" s="56"/>
      <c r="AF122" s="56"/>
      <c r="AG122" s="281"/>
      <c r="AH122" s="1"/>
      <c r="AI122" s="1"/>
      <c r="AJ122" s="1"/>
      <c r="AK122" s="1"/>
      <c r="AL122" s="1"/>
      <c r="AM122" s="1"/>
      <c r="AN122" s="1"/>
      <c r="AO122" s="1"/>
      <c r="AP122" s="1"/>
      <c r="AQ122" s="1"/>
    </row>
    <row r="123" spans="14:43" s="16" customFormat="1" ht="25.35" customHeight="1" x14ac:dyDescent="0.25">
      <c r="N123" s="440"/>
      <c r="U123" s="1"/>
      <c r="V123" s="23"/>
      <c r="W123" s="23"/>
      <c r="X123" s="23"/>
      <c r="Y123" s="56"/>
      <c r="Z123" s="56"/>
      <c r="AA123" s="56"/>
      <c r="AB123" s="448"/>
      <c r="AC123" s="56"/>
      <c r="AD123" s="56"/>
      <c r="AE123" s="56"/>
      <c r="AF123" s="56"/>
      <c r="AG123" s="281"/>
      <c r="AH123" s="1"/>
      <c r="AI123" s="1"/>
      <c r="AJ123" s="1"/>
      <c r="AK123" s="1"/>
      <c r="AL123" s="1"/>
      <c r="AM123" s="1"/>
      <c r="AN123" s="1"/>
      <c r="AO123" s="1"/>
      <c r="AP123" s="1"/>
      <c r="AQ123" s="1"/>
    </row>
    <row r="124" spans="14:43" s="16" customFormat="1" ht="25.35" customHeight="1" x14ac:dyDescent="0.25">
      <c r="N124" s="440"/>
      <c r="U124" s="1"/>
      <c r="V124" s="23"/>
      <c r="W124" s="23"/>
      <c r="X124" s="23"/>
      <c r="Y124" s="56"/>
      <c r="Z124" s="56"/>
      <c r="AA124" s="56"/>
      <c r="AB124" s="448"/>
      <c r="AC124" s="56"/>
      <c r="AD124" s="56"/>
      <c r="AE124" s="56"/>
      <c r="AF124" s="56"/>
      <c r="AG124" s="281"/>
      <c r="AH124" s="1"/>
      <c r="AI124" s="1"/>
      <c r="AJ124" s="1"/>
      <c r="AK124" s="1"/>
      <c r="AL124" s="1"/>
      <c r="AM124" s="1"/>
      <c r="AN124" s="1"/>
      <c r="AO124" s="1"/>
      <c r="AP124" s="1"/>
      <c r="AQ124" s="1"/>
    </row>
    <row r="125" spans="14:43" s="16" customFormat="1" ht="25.35" customHeight="1" x14ac:dyDescent="0.25">
      <c r="N125" s="440"/>
      <c r="U125" s="1"/>
      <c r="V125" s="23"/>
      <c r="W125" s="23"/>
      <c r="X125" s="23"/>
      <c r="Y125" s="56"/>
      <c r="Z125" s="56"/>
      <c r="AA125" s="56"/>
      <c r="AB125" s="448"/>
      <c r="AC125" s="56"/>
      <c r="AD125" s="56"/>
      <c r="AE125" s="56"/>
      <c r="AF125" s="56"/>
      <c r="AG125" s="281"/>
      <c r="AH125" s="1"/>
      <c r="AI125" s="1"/>
      <c r="AJ125" s="1"/>
      <c r="AK125" s="1"/>
      <c r="AL125" s="1"/>
      <c r="AM125" s="1"/>
      <c r="AN125" s="1"/>
      <c r="AO125" s="1"/>
      <c r="AP125" s="1"/>
      <c r="AQ125" s="1"/>
    </row>
    <row r="126" spans="14:43" s="16" customFormat="1" ht="25.35" customHeight="1" x14ac:dyDescent="0.25">
      <c r="N126" s="440"/>
      <c r="U126" s="1"/>
      <c r="V126" s="23"/>
      <c r="W126" s="23"/>
      <c r="X126" s="23"/>
      <c r="Y126" s="56"/>
      <c r="Z126" s="56"/>
      <c r="AA126" s="56"/>
      <c r="AB126" s="448"/>
      <c r="AC126" s="56"/>
      <c r="AD126" s="56"/>
      <c r="AE126" s="56"/>
      <c r="AF126" s="56"/>
      <c r="AG126" s="281"/>
      <c r="AH126" s="1"/>
      <c r="AI126" s="1"/>
      <c r="AJ126" s="1"/>
      <c r="AK126" s="1"/>
      <c r="AL126" s="1"/>
      <c r="AM126" s="1"/>
      <c r="AN126" s="1"/>
      <c r="AO126" s="1"/>
      <c r="AP126" s="1"/>
      <c r="AQ126" s="1"/>
    </row>
    <row r="127" spans="14:43" s="16" customFormat="1" ht="25.35" customHeight="1" x14ac:dyDescent="0.25">
      <c r="N127" s="440"/>
      <c r="U127" s="1"/>
      <c r="V127" s="23"/>
      <c r="W127" s="23"/>
      <c r="X127" s="23"/>
      <c r="Y127" s="56"/>
      <c r="Z127" s="56"/>
      <c r="AA127" s="56"/>
      <c r="AB127" s="448"/>
      <c r="AC127" s="56"/>
      <c r="AD127" s="56"/>
      <c r="AE127" s="56"/>
      <c r="AF127" s="56"/>
      <c r="AG127" s="281"/>
      <c r="AH127" s="1"/>
      <c r="AI127" s="1"/>
      <c r="AJ127" s="1"/>
      <c r="AK127" s="1"/>
      <c r="AL127" s="1"/>
      <c r="AM127" s="1"/>
      <c r="AN127" s="1"/>
      <c r="AO127" s="1"/>
      <c r="AP127" s="1"/>
      <c r="AQ127" s="1"/>
    </row>
    <row r="128" spans="14:43" s="16" customFormat="1" ht="25.35" customHeight="1" x14ac:dyDescent="0.25">
      <c r="N128" s="440"/>
      <c r="U128" s="1"/>
      <c r="V128" s="23"/>
      <c r="W128" s="23"/>
      <c r="X128" s="23"/>
      <c r="Y128" s="56"/>
      <c r="Z128" s="56"/>
      <c r="AA128" s="56"/>
      <c r="AB128" s="448"/>
      <c r="AC128" s="56"/>
      <c r="AD128" s="56"/>
      <c r="AE128" s="56"/>
      <c r="AF128" s="56"/>
      <c r="AG128" s="281"/>
      <c r="AH128" s="1"/>
      <c r="AI128" s="1"/>
      <c r="AJ128" s="1"/>
      <c r="AK128" s="1"/>
      <c r="AL128" s="1"/>
      <c r="AM128" s="1"/>
      <c r="AN128" s="1"/>
      <c r="AO128" s="1"/>
      <c r="AP128" s="1"/>
      <c r="AQ128" s="1"/>
    </row>
    <row r="129" spans="6:43" s="16" customFormat="1" ht="25.35" customHeight="1" x14ac:dyDescent="0.25">
      <c r="N129" s="440"/>
      <c r="U129" s="1"/>
      <c r="V129" s="23"/>
      <c r="W129" s="23"/>
      <c r="X129" s="23"/>
      <c r="Y129" s="56"/>
      <c r="Z129" s="56"/>
      <c r="AA129" s="56"/>
      <c r="AB129" s="448"/>
      <c r="AC129" s="56"/>
      <c r="AD129" s="56"/>
      <c r="AE129" s="56"/>
      <c r="AF129" s="56"/>
      <c r="AG129" s="281"/>
      <c r="AH129" s="1"/>
      <c r="AI129" s="1"/>
      <c r="AJ129" s="1"/>
      <c r="AK129" s="1"/>
      <c r="AL129" s="1"/>
      <c r="AM129" s="1"/>
      <c r="AN129" s="1"/>
      <c r="AO129" s="1"/>
      <c r="AP129" s="1"/>
      <c r="AQ129" s="1"/>
    </row>
    <row r="130" spans="6:43" s="16" customFormat="1" ht="25.35" customHeight="1" x14ac:dyDescent="0.25">
      <c r="N130" s="440"/>
      <c r="U130" s="1"/>
      <c r="V130" s="23"/>
      <c r="W130" s="23"/>
      <c r="X130" s="23"/>
      <c r="Y130" s="56"/>
      <c r="Z130" s="56"/>
      <c r="AA130" s="56"/>
      <c r="AB130" s="448"/>
      <c r="AC130" s="56"/>
      <c r="AD130" s="56"/>
      <c r="AE130" s="56"/>
      <c r="AF130" s="56"/>
      <c r="AG130" s="281"/>
      <c r="AH130" s="1"/>
      <c r="AI130" s="1"/>
      <c r="AJ130" s="1"/>
      <c r="AK130" s="1"/>
      <c r="AL130" s="1"/>
      <c r="AM130" s="1"/>
      <c r="AN130" s="1"/>
      <c r="AO130" s="1"/>
      <c r="AP130" s="1"/>
      <c r="AQ130" s="1"/>
    </row>
    <row r="131" spans="6:43" s="16" customFormat="1" ht="25.35" customHeight="1" x14ac:dyDescent="0.25">
      <c r="N131" s="440"/>
      <c r="U131" s="1"/>
      <c r="V131" s="23"/>
      <c r="W131" s="23"/>
      <c r="X131" s="23"/>
      <c r="Y131" s="56"/>
      <c r="Z131" s="56"/>
      <c r="AA131" s="56"/>
      <c r="AB131" s="448"/>
      <c r="AC131" s="56"/>
      <c r="AD131" s="56"/>
      <c r="AE131" s="56"/>
      <c r="AF131" s="56"/>
      <c r="AG131" s="281"/>
      <c r="AH131" s="1"/>
      <c r="AI131" s="1"/>
      <c r="AJ131" s="1"/>
      <c r="AK131" s="1"/>
      <c r="AL131" s="1"/>
      <c r="AM131" s="1"/>
      <c r="AN131" s="1"/>
      <c r="AO131" s="1"/>
      <c r="AP131" s="1"/>
      <c r="AQ131" s="1"/>
    </row>
    <row r="132" spans="6:43" s="16" customFormat="1" ht="25.35" customHeight="1" x14ac:dyDescent="0.25">
      <c r="N132" s="440"/>
      <c r="U132" s="1"/>
      <c r="V132" s="23"/>
      <c r="W132" s="23"/>
      <c r="X132" s="23"/>
      <c r="Y132" s="56"/>
      <c r="Z132" s="56"/>
      <c r="AA132" s="56"/>
      <c r="AB132" s="448"/>
      <c r="AC132" s="56"/>
      <c r="AD132" s="56"/>
      <c r="AE132" s="56"/>
      <c r="AF132" s="56"/>
      <c r="AG132" s="281"/>
      <c r="AH132" s="1"/>
      <c r="AI132" s="1"/>
      <c r="AJ132" s="1"/>
      <c r="AK132" s="1"/>
      <c r="AL132" s="1"/>
      <c r="AM132" s="1"/>
      <c r="AN132" s="1"/>
      <c r="AO132" s="1"/>
      <c r="AP132" s="1"/>
      <c r="AQ132" s="1"/>
    </row>
    <row r="133" spans="6:43" s="16" customFormat="1" ht="25.35" customHeight="1" x14ac:dyDescent="0.25">
      <c r="N133" s="440"/>
      <c r="U133" s="1"/>
      <c r="V133" s="23"/>
      <c r="W133" s="23"/>
      <c r="X133" s="23"/>
      <c r="Y133" s="56"/>
      <c r="Z133" s="56"/>
      <c r="AA133" s="56"/>
      <c r="AB133" s="448"/>
      <c r="AC133" s="56"/>
      <c r="AD133" s="56"/>
      <c r="AE133" s="56"/>
      <c r="AF133" s="56"/>
      <c r="AG133" s="281"/>
      <c r="AH133" s="1"/>
      <c r="AI133" s="1"/>
      <c r="AJ133" s="1"/>
      <c r="AK133" s="1"/>
      <c r="AL133" s="1"/>
      <c r="AM133" s="1"/>
      <c r="AN133" s="1"/>
      <c r="AO133" s="1"/>
      <c r="AP133" s="1"/>
      <c r="AQ133" s="1"/>
    </row>
    <row r="134" spans="6:43" s="16" customFormat="1" ht="25.35" customHeight="1" x14ac:dyDescent="0.25">
      <c r="N134" s="440"/>
      <c r="U134" s="1"/>
      <c r="V134" s="23"/>
      <c r="W134" s="23"/>
      <c r="X134" s="23"/>
      <c r="Y134" s="56"/>
      <c r="Z134" s="56"/>
      <c r="AA134" s="56"/>
      <c r="AB134" s="448"/>
      <c r="AC134" s="56"/>
      <c r="AD134" s="56"/>
      <c r="AE134" s="56"/>
      <c r="AF134" s="56"/>
      <c r="AG134" s="281"/>
      <c r="AH134" s="1"/>
      <c r="AI134" s="1"/>
      <c r="AJ134" s="1"/>
      <c r="AK134" s="1"/>
      <c r="AL134" s="1"/>
      <c r="AM134" s="1"/>
      <c r="AN134" s="1"/>
      <c r="AO134" s="1"/>
      <c r="AP134" s="1"/>
      <c r="AQ134" s="1"/>
    </row>
    <row r="135" spans="6:43" s="16" customFormat="1" ht="25.35" customHeight="1" x14ac:dyDescent="0.25">
      <c r="N135" s="440"/>
      <c r="U135" s="1"/>
      <c r="V135" s="23"/>
      <c r="W135" s="23"/>
      <c r="X135" s="23"/>
      <c r="Y135" s="56"/>
      <c r="Z135" s="56"/>
      <c r="AA135" s="56"/>
      <c r="AB135" s="448"/>
      <c r="AC135" s="56"/>
      <c r="AD135" s="56"/>
      <c r="AE135" s="56"/>
      <c r="AF135" s="56"/>
      <c r="AG135" s="281"/>
      <c r="AH135" s="1"/>
      <c r="AI135" s="1"/>
      <c r="AJ135" s="1"/>
      <c r="AK135" s="1"/>
      <c r="AL135" s="1"/>
      <c r="AM135" s="1"/>
      <c r="AN135" s="1"/>
      <c r="AO135" s="1"/>
      <c r="AP135" s="1"/>
      <c r="AQ135" s="1"/>
    </row>
    <row r="136" spans="6:43" s="16" customFormat="1" ht="25.35" customHeight="1" x14ac:dyDescent="0.25">
      <c r="N136" s="440"/>
      <c r="U136" s="1"/>
      <c r="V136" s="23"/>
      <c r="W136" s="23"/>
      <c r="X136" s="23"/>
      <c r="Y136" s="56"/>
      <c r="Z136" s="56"/>
      <c r="AA136" s="56"/>
      <c r="AB136" s="448"/>
      <c r="AC136" s="56"/>
      <c r="AD136" s="56"/>
      <c r="AE136" s="56"/>
      <c r="AF136" s="56"/>
      <c r="AG136" s="281"/>
      <c r="AH136" s="1"/>
      <c r="AI136" s="1"/>
      <c r="AJ136" s="1"/>
      <c r="AK136" s="1"/>
      <c r="AL136" s="1"/>
      <c r="AM136" s="1"/>
      <c r="AN136" s="1"/>
      <c r="AO136" s="1"/>
      <c r="AP136" s="1"/>
      <c r="AQ136" s="1"/>
    </row>
    <row r="137" spans="6:43" s="16" customFormat="1" ht="25.35" customHeight="1" x14ac:dyDescent="0.25">
      <c r="N137" s="440"/>
      <c r="U137" s="1"/>
      <c r="V137" s="23"/>
      <c r="W137" s="23"/>
      <c r="X137" s="23"/>
      <c r="Y137" s="56"/>
      <c r="Z137" s="56"/>
      <c r="AA137" s="56"/>
      <c r="AB137" s="448"/>
      <c r="AC137" s="56"/>
      <c r="AD137" s="56"/>
      <c r="AE137" s="56"/>
      <c r="AF137" s="56"/>
      <c r="AG137" s="281"/>
      <c r="AH137" s="1"/>
      <c r="AI137" s="1"/>
      <c r="AJ137" s="1"/>
      <c r="AK137" s="1"/>
      <c r="AL137" s="1"/>
      <c r="AM137" s="1"/>
      <c r="AN137" s="1"/>
      <c r="AO137" s="1"/>
      <c r="AP137" s="1"/>
      <c r="AQ137" s="1"/>
    </row>
    <row r="138" spans="6:43" s="16" customFormat="1" ht="25.35" customHeight="1" x14ac:dyDescent="0.25">
      <c r="N138" s="440"/>
      <c r="U138" s="1"/>
      <c r="V138" s="23"/>
      <c r="W138" s="23"/>
      <c r="X138" s="23"/>
      <c r="Y138" s="56"/>
      <c r="Z138" s="56"/>
      <c r="AA138" s="56"/>
      <c r="AB138" s="448"/>
      <c r="AC138" s="56"/>
      <c r="AD138" s="56"/>
      <c r="AE138" s="56"/>
      <c r="AF138" s="56"/>
      <c r="AG138" s="281"/>
      <c r="AH138" s="1"/>
      <c r="AI138" s="1"/>
      <c r="AJ138" s="1"/>
      <c r="AK138" s="1"/>
      <c r="AL138" s="1"/>
      <c r="AM138" s="1"/>
      <c r="AN138" s="1"/>
      <c r="AO138" s="1"/>
      <c r="AP138" s="1"/>
      <c r="AQ138" s="1"/>
    </row>
    <row r="139" spans="6:43" s="16" customFormat="1" ht="25.35" customHeight="1" x14ac:dyDescent="0.25">
      <c r="N139" s="440"/>
      <c r="U139" s="1"/>
      <c r="V139" s="23"/>
      <c r="W139" s="23"/>
      <c r="X139" s="23"/>
      <c r="Y139" s="56"/>
      <c r="Z139" s="56"/>
      <c r="AA139" s="56"/>
      <c r="AB139" s="448"/>
      <c r="AC139" s="56"/>
      <c r="AD139" s="56"/>
      <c r="AE139" s="56"/>
      <c r="AF139" s="56"/>
      <c r="AG139" s="281"/>
      <c r="AH139" s="1"/>
      <c r="AI139" s="1"/>
      <c r="AJ139" s="1"/>
      <c r="AK139" s="1"/>
      <c r="AL139" s="1"/>
      <c r="AM139" s="1"/>
      <c r="AN139" s="1"/>
      <c r="AO139" s="1"/>
      <c r="AP139" s="1"/>
      <c r="AQ139" s="1"/>
    </row>
    <row r="140" spans="6:43" s="16" customFormat="1" ht="25.35" customHeight="1" x14ac:dyDescent="0.25">
      <c r="F140" s="1670">
        <v>0</v>
      </c>
      <c r="G140" s="1174"/>
      <c r="H140" s="1671">
        <v>0</v>
      </c>
      <c r="I140" s="1672">
        <v>0</v>
      </c>
      <c r="J140" s="1673">
        <v>0</v>
      </c>
      <c r="K140" s="1674">
        <v>0</v>
      </c>
      <c r="L140" s="1675">
        <v>0</v>
      </c>
      <c r="M140" s="1676">
        <v>0</v>
      </c>
      <c r="N140" s="440"/>
      <c r="U140" s="1"/>
      <c r="V140" s="23"/>
      <c r="W140" s="23"/>
      <c r="X140" s="23"/>
      <c r="Y140" s="56"/>
      <c r="Z140" s="56"/>
      <c r="AA140" s="56"/>
      <c r="AB140" s="448"/>
      <c r="AC140" s="56"/>
      <c r="AD140" s="56"/>
      <c r="AE140" s="56"/>
      <c r="AF140" s="56"/>
      <c r="AG140" s="281"/>
      <c r="AH140" s="1"/>
      <c r="AI140" s="1"/>
      <c r="AJ140" s="1"/>
      <c r="AK140" s="1"/>
      <c r="AL140" s="1"/>
      <c r="AM140" s="1"/>
      <c r="AN140" s="1"/>
      <c r="AO140" s="1"/>
      <c r="AP140" s="1"/>
      <c r="AQ140" s="1"/>
    </row>
    <row r="141" spans="6:43" ht="25.35" customHeight="1" x14ac:dyDescent="0.25">
      <c r="U141" s="371"/>
      <c r="V141" s="23"/>
      <c r="W141" s="23"/>
      <c r="X141" s="23"/>
      <c r="Y141" s="56"/>
      <c r="Z141" s="56"/>
      <c r="AA141" s="56"/>
      <c r="AB141" s="448"/>
      <c r="AC141" s="56"/>
      <c r="AD141" s="56"/>
      <c r="AE141" s="56"/>
      <c r="AF141" s="56"/>
      <c r="AG141" s="281"/>
      <c r="AH141" s="371"/>
      <c r="AI141" s="371"/>
      <c r="AJ141" s="371"/>
      <c r="AK141" s="371"/>
      <c r="AL141" s="371"/>
      <c r="AM141" s="371"/>
      <c r="AN141" s="371"/>
      <c r="AO141" s="371"/>
      <c r="AP141" s="371"/>
      <c r="AQ141" s="371"/>
    </row>
    <row r="142" spans="6:43" ht="25.35" customHeight="1" x14ac:dyDescent="0.25">
      <c r="U142" s="371"/>
      <c r="V142" s="23"/>
      <c r="W142" s="23"/>
      <c r="X142" s="23"/>
      <c r="Y142" s="56"/>
      <c r="Z142" s="56"/>
      <c r="AA142" s="56"/>
      <c r="AB142" s="448"/>
      <c r="AC142" s="56"/>
      <c r="AD142" s="56"/>
      <c r="AE142" s="56"/>
      <c r="AF142" s="56"/>
      <c r="AG142" s="281"/>
      <c r="AH142" s="371"/>
      <c r="AI142" s="371"/>
      <c r="AJ142" s="371"/>
      <c r="AK142" s="371"/>
      <c r="AL142" s="371"/>
      <c r="AM142" s="371"/>
      <c r="AN142" s="371"/>
      <c r="AO142" s="371"/>
      <c r="AP142" s="371"/>
      <c r="AQ142" s="371"/>
    </row>
    <row r="143" spans="6:43" ht="25.35" customHeight="1" x14ac:dyDescent="0.25">
      <c r="U143" s="371"/>
      <c r="V143" s="23"/>
      <c r="W143" s="23"/>
      <c r="X143" s="23"/>
      <c r="Y143" s="56"/>
      <c r="Z143" s="56"/>
      <c r="AA143" s="56"/>
      <c r="AB143" s="448"/>
      <c r="AC143" s="56"/>
      <c r="AD143" s="56"/>
      <c r="AE143" s="56"/>
      <c r="AF143" s="56"/>
      <c r="AG143" s="281"/>
      <c r="AH143" s="371"/>
      <c r="AI143" s="371"/>
      <c r="AJ143" s="371"/>
      <c r="AK143" s="371"/>
      <c r="AL143" s="371"/>
      <c r="AM143" s="371"/>
      <c r="AN143" s="371"/>
      <c r="AO143" s="371"/>
      <c r="AP143" s="371"/>
      <c r="AQ143" s="371"/>
    </row>
    <row r="144" spans="6:43" ht="25.35" customHeight="1" x14ac:dyDescent="0.25">
      <c r="U144" s="371"/>
      <c r="V144" s="23"/>
      <c r="W144" s="23"/>
      <c r="X144" s="23"/>
      <c r="Y144" s="56"/>
      <c r="Z144" s="56"/>
      <c r="AA144" s="56"/>
      <c r="AB144" s="448"/>
      <c r="AC144" s="56"/>
      <c r="AD144" s="56"/>
      <c r="AE144" s="56"/>
      <c r="AF144" s="56"/>
      <c r="AG144" s="281"/>
      <c r="AH144" s="371"/>
      <c r="AI144" s="371"/>
      <c r="AJ144" s="371"/>
      <c r="AK144" s="371"/>
      <c r="AL144" s="371"/>
      <c r="AM144" s="371"/>
      <c r="AN144" s="371"/>
      <c r="AO144" s="371"/>
      <c r="AP144" s="371"/>
      <c r="AQ144" s="371"/>
    </row>
    <row r="145" spans="9:43" ht="25.35" customHeight="1" x14ac:dyDescent="0.25">
      <c r="U145" s="371"/>
      <c r="V145" s="23"/>
      <c r="W145" s="23"/>
      <c r="X145" s="23"/>
      <c r="Y145" s="56"/>
      <c r="Z145" s="56"/>
      <c r="AA145" s="56"/>
      <c r="AB145" s="448"/>
      <c r="AC145" s="56"/>
      <c r="AD145" s="56"/>
      <c r="AE145" s="56"/>
      <c r="AF145" s="56"/>
      <c r="AG145" s="281"/>
      <c r="AH145" s="371"/>
      <c r="AI145" s="371"/>
      <c r="AJ145" s="371"/>
      <c r="AK145" s="371"/>
      <c r="AL145" s="371"/>
      <c r="AM145" s="371"/>
      <c r="AN145" s="371"/>
      <c r="AO145" s="371"/>
      <c r="AP145" s="371"/>
      <c r="AQ145" s="371"/>
    </row>
    <row r="146" spans="9:43" ht="25.35" customHeight="1" x14ac:dyDescent="0.25">
      <c r="U146" s="371"/>
      <c r="V146" s="371"/>
      <c r="W146" s="371"/>
      <c r="X146" s="371"/>
      <c r="Y146" s="371"/>
      <c r="Z146" s="371"/>
      <c r="AA146" s="371"/>
      <c r="AB146" s="371"/>
      <c r="AC146" s="371"/>
      <c r="AD146" s="371"/>
      <c r="AE146" s="371"/>
      <c r="AF146" s="371"/>
      <c r="AH146" s="371"/>
      <c r="AI146" s="371"/>
      <c r="AJ146" s="371"/>
      <c r="AK146" s="371"/>
      <c r="AL146" s="371"/>
      <c r="AM146" s="371"/>
      <c r="AN146" s="371"/>
      <c r="AO146" s="371"/>
      <c r="AP146" s="371"/>
      <c r="AQ146" s="371"/>
    </row>
    <row r="147" spans="9:43" ht="25.35" customHeight="1" x14ac:dyDescent="0.25">
      <c r="U147" s="371"/>
      <c r="V147" s="371"/>
      <c r="W147" s="371"/>
      <c r="X147" s="371"/>
      <c r="Y147" s="371"/>
      <c r="Z147" s="371"/>
      <c r="AA147" s="371"/>
      <c r="AB147" s="371"/>
      <c r="AC147" s="371"/>
      <c r="AD147" s="371"/>
      <c r="AE147" s="371"/>
      <c r="AF147" s="371"/>
      <c r="AH147" s="371"/>
      <c r="AI147" s="371"/>
      <c r="AJ147" s="371"/>
      <c r="AK147" s="371"/>
      <c r="AL147" s="371"/>
      <c r="AM147" s="371"/>
      <c r="AN147" s="371"/>
      <c r="AO147" s="371"/>
      <c r="AP147" s="371"/>
      <c r="AQ147" s="371"/>
    </row>
    <row r="148" spans="9:43" ht="25.35" customHeight="1" x14ac:dyDescent="0.25">
      <c r="U148" s="371"/>
      <c r="V148" s="371"/>
      <c r="W148" s="371"/>
      <c r="X148" s="371"/>
      <c r="Y148" s="371"/>
      <c r="Z148" s="371"/>
      <c r="AA148" s="371"/>
      <c r="AB148" s="371"/>
      <c r="AC148" s="371"/>
      <c r="AD148" s="371"/>
      <c r="AE148" s="371"/>
      <c r="AF148" s="371"/>
      <c r="AH148" s="371"/>
      <c r="AI148" s="371"/>
      <c r="AJ148" s="371"/>
      <c r="AK148" s="371"/>
      <c r="AL148" s="371"/>
      <c r="AM148" s="371"/>
      <c r="AN148" s="371"/>
      <c r="AO148" s="371"/>
      <c r="AP148" s="371"/>
      <c r="AQ148" s="371"/>
    </row>
    <row r="149" spans="9:43" ht="25.35" customHeight="1" thickBot="1" x14ac:dyDescent="0.3">
      <c r="U149" s="371"/>
      <c r="V149" s="371"/>
      <c r="W149" s="371"/>
      <c r="X149" s="371"/>
      <c r="Y149" s="371"/>
      <c r="Z149" s="371"/>
      <c r="AA149" s="371"/>
      <c r="AB149" s="371"/>
      <c r="AC149" s="371"/>
      <c r="AD149" s="371"/>
      <c r="AE149" s="371"/>
      <c r="AF149" s="371"/>
      <c r="AH149" s="371"/>
      <c r="AI149" s="371"/>
      <c r="AJ149" s="371"/>
      <c r="AK149" s="371"/>
      <c r="AL149" s="371"/>
      <c r="AM149" s="371"/>
      <c r="AN149" s="371"/>
      <c r="AO149" s="371"/>
      <c r="AP149" s="371"/>
      <c r="AQ149" s="371"/>
    </row>
    <row r="150" spans="9:43" ht="20.100000000000001" customHeight="1" x14ac:dyDescent="0.25">
      <c r="I150" s="1462" t="s">
        <v>1434</v>
      </c>
      <c r="J150" s="1463" t="s">
        <v>1435</v>
      </c>
      <c r="K150" s="1463" t="s">
        <v>1436</v>
      </c>
      <c r="L150" s="1464" t="s">
        <v>1437</v>
      </c>
      <c r="U150" s="371"/>
      <c r="V150" s="371"/>
      <c r="W150" s="371"/>
      <c r="X150" s="371"/>
      <c r="Y150" s="371"/>
      <c r="Z150" s="1436" t="s">
        <v>1434</v>
      </c>
      <c r="AA150" s="1437" t="s">
        <v>1435</v>
      </c>
      <c r="AB150" s="1437" t="s">
        <v>1436</v>
      </c>
      <c r="AC150" s="1438" t="s">
        <v>1437</v>
      </c>
      <c r="AD150" s="371"/>
      <c r="AE150" s="371"/>
      <c r="AF150" s="371"/>
      <c r="AH150" s="371"/>
      <c r="AI150" s="371"/>
      <c r="AJ150" s="371"/>
      <c r="AK150" s="371"/>
      <c r="AL150" s="371"/>
      <c r="AM150" s="371"/>
      <c r="AN150" s="371"/>
      <c r="AO150" s="371"/>
      <c r="AP150" s="371"/>
      <c r="AQ150" s="371"/>
    </row>
    <row r="151" spans="9:43" ht="20.100000000000001" customHeight="1" x14ac:dyDescent="0.25">
      <c r="I151" s="1537"/>
      <c r="J151" s="1539"/>
      <c r="K151" s="1538"/>
      <c r="L151" s="1540"/>
      <c r="U151" s="371"/>
      <c r="V151" s="371"/>
      <c r="W151" s="371"/>
      <c r="X151" s="371"/>
      <c r="Z151" s="1535"/>
      <c r="AA151" s="1440"/>
      <c r="AB151" s="1440"/>
      <c r="AC151" s="1536"/>
      <c r="AD151" s="371"/>
      <c r="AE151" s="371"/>
      <c r="AF151" s="371"/>
      <c r="AH151" s="371"/>
      <c r="AI151" s="371"/>
      <c r="AJ151" s="371"/>
      <c r="AK151" s="371"/>
      <c r="AL151" s="371"/>
      <c r="AM151" s="371"/>
      <c r="AN151" s="371"/>
      <c r="AO151" s="371"/>
      <c r="AP151" s="371"/>
      <c r="AQ151" s="371"/>
    </row>
    <row r="152" spans="9:43" ht="25.35" customHeight="1" x14ac:dyDescent="0.25">
      <c r="I152" s="1465"/>
      <c r="J152" s="1466"/>
      <c r="K152" s="1466"/>
      <c r="L152" s="1467"/>
      <c r="U152" s="371"/>
      <c r="V152" s="371"/>
      <c r="W152" s="371"/>
      <c r="X152" s="371"/>
      <c r="Z152" s="1535"/>
      <c r="AA152" s="1440"/>
      <c r="AB152" s="1440"/>
      <c r="AC152" s="1536"/>
      <c r="AD152" s="371"/>
      <c r="AE152" s="371"/>
      <c r="AF152" s="371"/>
      <c r="AH152" s="371"/>
      <c r="AI152" s="371"/>
      <c r="AJ152" s="371"/>
      <c r="AK152" s="371"/>
      <c r="AL152" s="371"/>
      <c r="AM152" s="371"/>
      <c r="AN152" s="371"/>
      <c r="AO152" s="371"/>
      <c r="AP152" s="371"/>
      <c r="AQ152" s="371"/>
    </row>
    <row r="153" spans="9:43" ht="25.35" customHeight="1" x14ac:dyDescent="0.3">
      <c r="I153" s="1465"/>
      <c r="J153" s="1466"/>
      <c r="K153" s="1466"/>
      <c r="L153" s="1467"/>
      <c r="U153" s="371"/>
      <c r="V153" s="371"/>
      <c r="W153" s="371"/>
      <c r="X153" s="371"/>
      <c r="Z153" s="1439"/>
      <c r="AA153" s="1508"/>
      <c r="AB153" s="1440"/>
      <c r="AC153" s="1441"/>
      <c r="AD153" s="371"/>
      <c r="AE153" s="371"/>
      <c r="AF153" s="371"/>
      <c r="AH153" s="371"/>
      <c r="AI153" s="371"/>
      <c r="AJ153" s="371"/>
      <c r="AK153" s="371"/>
      <c r="AL153" s="371"/>
      <c r="AM153" s="371"/>
      <c r="AN153" s="371"/>
      <c r="AO153" s="371"/>
      <c r="AP153" s="371"/>
      <c r="AQ153" s="371"/>
    </row>
    <row r="154" spans="9:43" ht="25.35" customHeight="1" x14ac:dyDescent="0.3">
      <c r="I154" s="1465"/>
      <c r="J154" s="1466"/>
      <c r="K154" s="1466"/>
      <c r="L154" s="1467"/>
      <c r="U154" s="371"/>
      <c r="V154" s="371"/>
      <c r="W154" s="371"/>
      <c r="X154" s="371"/>
      <c r="Z154" s="1439"/>
      <c r="AA154" s="1508"/>
      <c r="AB154" s="1509"/>
      <c r="AC154" s="1441"/>
      <c r="AD154" s="371"/>
      <c r="AE154" s="371"/>
      <c r="AF154" s="371"/>
      <c r="AH154" s="371"/>
      <c r="AI154" s="371"/>
      <c r="AJ154" s="371"/>
      <c r="AK154" s="371"/>
      <c r="AL154" s="371"/>
      <c r="AM154" s="371"/>
      <c r="AN154" s="371"/>
      <c r="AO154" s="371"/>
      <c r="AP154" s="371"/>
      <c r="AQ154" s="371"/>
    </row>
    <row r="155" spans="9:43" ht="25.35" customHeight="1" x14ac:dyDescent="0.25">
      <c r="I155" s="1465"/>
      <c r="J155" s="1466"/>
      <c r="K155" s="1466"/>
      <c r="L155" s="1467"/>
      <c r="U155" s="371"/>
      <c r="V155" s="371"/>
      <c r="W155" s="371"/>
      <c r="X155" s="371"/>
      <c r="Z155" s="1439"/>
      <c r="AA155" s="1440"/>
      <c r="AB155" s="1440"/>
      <c r="AC155" s="1441"/>
      <c r="AD155" s="371"/>
      <c r="AE155" s="371"/>
      <c r="AF155" s="371"/>
      <c r="AH155" s="371"/>
      <c r="AI155" s="371"/>
      <c r="AJ155" s="371"/>
      <c r="AK155" s="371"/>
      <c r="AL155" s="371"/>
      <c r="AM155" s="371"/>
      <c r="AN155" s="371"/>
      <c r="AO155" s="371"/>
      <c r="AP155" s="371"/>
      <c r="AQ155" s="371"/>
    </row>
    <row r="156" spans="9:43" ht="25.35" customHeight="1" thickBot="1" x14ac:dyDescent="0.3">
      <c r="I156" s="1468"/>
      <c r="J156" s="1469"/>
      <c r="K156" s="1469"/>
      <c r="L156" s="1470"/>
      <c r="U156" s="371"/>
      <c r="V156" s="371"/>
      <c r="W156" s="371"/>
      <c r="X156" s="371"/>
      <c r="Z156" s="1442"/>
      <c r="AA156" s="1443"/>
      <c r="AB156" s="1443"/>
      <c r="AC156" s="1444"/>
      <c r="AD156" s="371"/>
      <c r="AE156" s="371"/>
      <c r="AF156" s="371"/>
      <c r="AH156" s="371"/>
      <c r="AI156" s="371"/>
      <c r="AJ156" s="371"/>
      <c r="AK156" s="371"/>
      <c r="AL156" s="371"/>
      <c r="AM156" s="371"/>
      <c r="AN156" s="371"/>
      <c r="AO156" s="371"/>
      <c r="AP156" s="371"/>
      <c r="AQ156" s="371"/>
    </row>
    <row r="157" spans="9:43" ht="25.35" customHeight="1" x14ac:dyDescent="0.25">
      <c r="U157" s="371"/>
      <c r="V157" s="371"/>
      <c r="W157" s="371"/>
      <c r="X157" s="371"/>
      <c r="Y157" s="371"/>
      <c r="Z157" s="371"/>
      <c r="AA157" s="371"/>
      <c r="AB157" s="371"/>
      <c r="AC157" s="371"/>
      <c r="AD157" s="371"/>
      <c r="AE157" s="371"/>
      <c r="AF157" s="371"/>
      <c r="AH157" s="371"/>
      <c r="AI157" s="371"/>
      <c r="AJ157" s="371"/>
      <c r="AK157" s="371"/>
      <c r="AL157" s="371"/>
      <c r="AM157" s="371"/>
      <c r="AN157" s="371"/>
      <c r="AO157" s="371"/>
      <c r="AP157" s="371"/>
      <c r="AQ157" s="371"/>
    </row>
    <row r="158" spans="9:43" ht="25.35" customHeight="1" x14ac:dyDescent="0.25">
      <c r="U158" s="371"/>
      <c r="V158" s="371"/>
      <c r="W158" s="371"/>
      <c r="X158" s="371"/>
      <c r="Y158" s="371"/>
      <c r="Z158" s="371"/>
      <c r="AA158" s="371"/>
      <c r="AB158" s="371"/>
      <c r="AC158" s="371"/>
      <c r="AD158" s="371"/>
      <c r="AE158" s="371"/>
      <c r="AF158" s="371"/>
      <c r="AH158" s="371"/>
      <c r="AI158" s="371"/>
      <c r="AJ158" s="371"/>
      <c r="AK158" s="371"/>
      <c r="AL158" s="371"/>
      <c r="AM158" s="371"/>
      <c r="AN158" s="371"/>
      <c r="AO158" s="371"/>
      <c r="AP158" s="371"/>
      <c r="AQ158" s="371"/>
    </row>
    <row r="159" spans="9:43" ht="25.35" customHeight="1" x14ac:dyDescent="0.25">
      <c r="U159" s="371"/>
      <c r="V159" s="371"/>
      <c r="W159" s="371"/>
      <c r="X159" s="371"/>
      <c r="Y159" s="371"/>
      <c r="Z159" s="371"/>
      <c r="AA159" s="371"/>
      <c r="AB159" s="371"/>
      <c r="AC159" s="371"/>
      <c r="AD159" s="371"/>
      <c r="AE159" s="371"/>
      <c r="AF159" s="371"/>
      <c r="AH159" s="371"/>
      <c r="AI159" s="371"/>
      <c r="AJ159" s="371"/>
      <c r="AK159" s="371"/>
      <c r="AL159" s="371"/>
      <c r="AM159" s="371"/>
      <c r="AN159" s="371"/>
      <c r="AO159" s="371"/>
      <c r="AP159" s="371"/>
      <c r="AQ159" s="371"/>
    </row>
    <row r="160" spans="9:43" ht="25.35" customHeight="1" x14ac:dyDescent="0.25">
      <c r="U160" s="371"/>
      <c r="V160" s="371"/>
      <c r="W160" s="371"/>
      <c r="X160" s="371"/>
      <c r="Y160" s="371"/>
      <c r="Z160" s="371"/>
      <c r="AA160" s="371"/>
      <c r="AB160" s="371"/>
      <c r="AC160" s="371"/>
      <c r="AD160" s="371"/>
      <c r="AE160" s="371"/>
      <c r="AF160" s="371"/>
      <c r="AH160" s="371"/>
      <c r="AI160" s="371"/>
      <c r="AJ160" s="371"/>
      <c r="AK160" s="371"/>
      <c r="AL160" s="371"/>
      <c r="AM160" s="371"/>
      <c r="AN160" s="371"/>
      <c r="AO160" s="371"/>
      <c r="AP160" s="371"/>
      <c r="AQ160" s="371"/>
    </row>
    <row r="161" spans="21:43" ht="25.35" customHeight="1" x14ac:dyDescent="0.25">
      <c r="U161" s="371"/>
      <c r="V161" s="371"/>
      <c r="W161" s="371"/>
      <c r="X161" s="371"/>
      <c r="Y161" s="371"/>
      <c r="Z161" s="371"/>
      <c r="AA161" s="371"/>
      <c r="AB161" s="371"/>
      <c r="AC161" s="371"/>
      <c r="AD161" s="371"/>
      <c r="AE161" s="371"/>
      <c r="AF161" s="371"/>
      <c r="AH161" s="371"/>
      <c r="AI161" s="371"/>
      <c r="AJ161" s="371"/>
      <c r="AK161" s="371"/>
      <c r="AL161" s="371"/>
      <c r="AM161" s="371"/>
      <c r="AN161" s="371"/>
      <c r="AO161" s="371"/>
      <c r="AP161" s="371"/>
      <c r="AQ161" s="371"/>
    </row>
    <row r="162" spans="21:43" ht="25.35" customHeight="1" x14ac:dyDescent="0.25">
      <c r="U162" s="371"/>
      <c r="V162" s="371"/>
      <c r="W162" s="371"/>
      <c r="X162" s="371"/>
      <c r="Y162" s="371"/>
      <c r="Z162" s="371"/>
      <c r="AA162" s="371"/>
      <c r="AB162" s="371"/>
      <c r="AC162" s="371"/>
      <c r="AD162" s="371"/>
      <c r="AE162" s="371"/>
      <c r="AF162" s="371"/>
      <c r="AH162" s="371"/>
      <c r="AI162" s="371"/>
      <c r="AJ162" s="371"/>
      <c r="AK162" s="371"/>
      <c r="AL162" s="371"/>
      <c r="AM162" s="371"/>
      <c r="AN162" s="371"/>
      <c r="AO162" s="371"/>
      <c r="AP162" s="371"/>
      <c r="AQ162" s="371"/>
    </row>
    <row r="163" spans="21:43" ht="25.35" customHeight="1" x14ac:dyDescent="0.25">
      <c r="U163" s="371"/>
      <c r="V163" s="371"/>
      <c r="W163" s="371"/>
      <c r="X163" s="371"/>
      <c r="Y163" s="371"/>
      <c r="Z163" s="371"/>
      <c r="AA163" s="371"/>
      <c r="AB163" s="371"/>
      <c r="AC163" s="371"/>
      <c r="AD163" s="371"/>
      <c r="AE163" s="371"/>
      <c r="AF163" s="371"/>
      <c r="AH163" s="371"/>
      <c r="AI163" s="371"/>
      <c r="AJ163" s="371"/>
      <c r="AK163" s="371"/>
      <c r="AL163" s="371"/>
      <c r="AM163" s="371"/>
      <c r="AN163" s="371"/>
      <c r="AO163" s="371"/>
      <c r="AP163" s="371"/>
      <c r="AQ163" s="371"/>
    </row>
    <row r="164" spans="21:43" ht="25.35" customHeight="1" x14ac:dyDescent="0.25">
      <c r="U164" s="371"/>
      <c r="V164" s="371"/>
      <c r="W164" s="371"/>
      <c r="X164" s="371"/>
      <c r="Y164" s="371"/>
      <c r="Z164" s="371"/>
      <c r="AA164" s="371"/>
      <c r="AB164" s="371"/>
      <c r="AC164" s="371"/>
      <c r="AD164" s="371"/>
      <c r="AE164" s="371"/>
      <c r="AF164" s="371"/>
      <c r="AH164" s="371"/>
      <c r="AI164" s="371"/>
      <c r="AJ164" s="371"/>
      <c r="AK164" s="371"/>
      <c r="AL164" s="371"/>
      <c r="AM164" s="371"/>
      <c r="AN164" s="371"/>
      <c r="AO164" s="371"/>
      <c r="AP164" s="371"/>
      <c r="AQ164" s="371"/>
    </row>
    <row r="165" spans="21:43" ht="25.35" customHeight="1" x14ac:dyDescent="0.25">
      <c r="U165" s="371"/>
      <c r="V165" s="371"/>
      <c r="W165" s="371"/>
      <c r="X165" s="371"/>
      <c r="Y165" s="371"/>
      <c r="Z165" s="371"/>
      <c r="AA165" s="371"/>
      <c r="AB165" s="371"/>
      <c r="AC165" s="371"/>
      <c r="AD165" s="371"/>
      <c r="AE165" s="371"/>
      <c r="AF165" s="371"/>
      <c r="AH165" s="371"/>
      <c r="AI165" s="371"/>
      <c r="AJ165" s="371"/>
      <c r="AK165" s="371"/>
      <c r="AL165" s="371"/>
      <c r="AM165" s="371"/>
      <c r="AN165" s="371"/>
      <c r="AO165" s="371"/>
      <c r="AP165" s="371"/>
      <c r="AQ165" s="371"/>
    </row>
    <row r="166" spans="21:43" ht="25.35" customHeight="1" x14ac:dyDescent="0.25">
      <c r="U166" s="371"/>
      <c r="V166" s="371"/>
      <c r="W166" s="371"/>
      <c r="X166" s="371"/>
      <c r="Y166" s="371"/>
      <c r="Z166" s="371"/>
      <c r="AA166" s="371"/>
      <c r="AB166" s="371"/>
      <c r="AC166" s="371"/>
      <c r="AD166" s="371"/>
      <c r="AE166" s="371"/>
      <c r="AF166" s="371"/>
      <c r="AH166" s="371"/>
      <c r="AI166" s="371"/>
      <c r="AJ166" s="371"/>
      <c r="AK166" s="371"/>
      <c r="AL166" s="371"/>
      <c r="AM166" s="371"/>
      <c r="AN166" s="371"/>
      <c r="AO166" s="371"/>
      <c r="AP166" s="371"/>
      <c r="AQ166" s="371"/>
    </row>
    <row r="167" spans="21:43" ht="25.35" customHeight="1" x14ac:dyDescent="0.25">
      <c r="U167" s="371"/>
      <c r="V167" s="371"/>
      <c r="W167" s="371"/>
      <c r="X167" s="371"/>
      <c r="Y167" s="371"/>
      <c r="Z167" s="371"/>
      <c r="AA167" s="371"/>
      <c r="AB167" s="371"/>
      <c r="AC167" s="371"/>
      <c r="AD167" s="371"/>
      <c r="AE167" s="371"/>
      <c r="AF167" s="371"/>
      <c r="AH167" s="371"/>
      <c r="AI167" s="371"/>
      <c r="AJ167" s="371"/>
      <c r="AK167" s="371"/>
      <c r="AL167" s="371"/>
      <c r="AM167" s="371"/>
      <c r="AN167" s="371"/>
      <c r="AO167" s="371"/>
      <c r="AP167" s="371"/>
      <c r="AQ167" s="371"/>
    </row>
    <row r="168" spans="21:43" ht="25.35" customHeight="1" x14ac:dyDescent="0.25">
      <c r="U168" s="371"/>
      <c r="V168" s="371"/>
      <c r="W168" s="371"/>
      <c r="X168" s="371"/>
      <c r="Y168" s="371"/>
      <c r="Z168" s="371"/>
      <c r="AA168" s="371"/>
      <c r="AB168" s="371"/>
      <c r="AC168" s="371"/>
      <c r="AD168" s="371"/>
      <c r="AE168" s="371"/>
      <c r="AF168" s="371"/>
      <c r="AH168" s="371"/>
      <c r="AI168" s="371"/>
      <c r="AJ168" s="371"/>
      <c r="AK168" s="371"/>
      <c r="AL168" s="371"/>
      <c r="AM168" s="371"/>
      <c r="AN168" s="371"/>
      <c r="AO168" s="371"/>
      <c r="AP168" s="371"/>
      <c r="AQ168" s="371"/>
    </row>
    <row r="169" spans="21:43" ht="25.35" customHeight="1" x14ac:dyDescent="0.25">
      <c r="U169" s="371"/>
      <c r="V169" s="371"/>
      <c r="W169" s="371"/>
      <c r="X169" s="371"/>
      <c r="Y169" s="371"/>
      <c r="Z169" s="371"/>
      <c r="AA169" s="371"/>
      <c r="AB169" s="371"/>
      <c r="AC169" s="371"/>
      <c r="AD169" s="371"/>
      <c r="AE169" s="371"/>
      <c r="AF169" s="371"/>
      <c r="AH169" s="371"/>
      <c r="AI169" s="371"/>
      <c r="AJ169" s="371"/>
      <c r="AK169" s="371"/>
      <c r="AL169" s="371"/>
      <c r="AM169" s="371"/>
      <c r="AN169" s="371"/>
      <c r="AO169" s="371"/>
      <c r="AP169" s="371"/>
      <c r="AQ169" s="371"/>
    </row>
    <row r="170" spans="21:43" ht="25.35" customHeight="1" x14ac:dyDescent="0.25">
      <c r="U170" s="371"/>
      <c r="V170" s="371"/>
      <c r="W170" s="371"/>
      <c r="X170" s="371"/>
      <c r="Y170" s="371"/>
      <c r="Z170" s="371"/>
      <c r="AA170" s="371"/>
      <c r="AB170" s="371"/>
      <c r="AC170" s="371"/>
      <c r="AD170" s="371"/>
      <c r="AE170" s="371"/>
      <c r="AF170" s="371"/>
      <c r="AH170" s="371"/>
      <c r="AI170" s="371"/>
      <c r="AJ170" s="371"/>
      <c r="AK170" s="371"/>
      <c r="AL170" s="371"/>
      <c r="AM170" s="371"/>
      <c r="AN170" s="371"/>
      <c r="AO170" s="371"/>
      <c r="AP170" s="371"/>
      <c r="AQ170" s="371"/>
    </row>
    <row r="171" spans="21:43" ht="25.35" customHeight="1" x14ac:dyDescent="0.25">
      <c r="U171" s="371"/>
      <c r="V171" s="371"/>
      <c r="W171" s="371"/>
      <c r="X171" s="371"/>
      <c r="Y171" s="371"/>
      <c r="Z171" s="371"/>
      <c r="AA171" s="371"/>
      <c r="AB171" s="371"/>
      <c r="AC171" s="371"/>
      <c r="AD171" s="371"/>
      <c r="AE171" s="371"/>
      <c r="AF171" s="371"/>
      <c r="AH171" s="371"/>
      <c r="AI171" s="371"/>
      <c r="AJ171" s="371"/>
      <c r="AK171" s="371"/>
      <c r="AL171" s="371"/>
      <c r="AM171" s="371"/>
      <c r="AN171" s="371"/>
      <c r="AO171" s="371"/>
      <c r="AP171" s="371"/>
      <c r="AQ171" s="371"/>
    </row>
    <row r="172" spans="21:43" ht="25.35" customHeight="1" x14ac:dyDescent="0.25">
      <c r="U172" s="371"/>
      <c r="V172" s="371"/>
      <c r="W172" s="371"/>
      <c r="X172" s="371"/>
      <c r="Y172" s="371"/>
      <c r="Z172" s="371"/>
      <c r="AA172" s="371"/>
      <c r="AB172" s="371"/>
      <c r="AC172" s="371"/>
      <c r="AD172" s="371"/>
      <c r="AE172" s="371"/>
      <c r="AF172" s="371"/>
      <c r="AH172" s="371"/>
      <c r="AI172" s="371"/>
      <c r="AJ172" s="371"/>
      <c r="AK172" s="371"/>
      <c r="AL172" s="371"/>
      <c r="AM172" s="371"/>
      <c r="AN172" s="371"/>
      <c r="AO172" s="371"/>
      <c r="AP172" s="371"/>
      <c r="AQ172" s="371"/>
    </row>
    <row r="173" spans="21:43" ht="25.35" customHeight="1" x14ac:dyDescent="0.25">
      <c r="V173" s="371"/>
      <c r="W173" s="371"/>
      <c r="X173" s="371"/>
      <c r="Y173" s="371"/>
      <c r="Z173" s="371"/>
      <c r="AA173" s="371"/>
      <c r="AB173" s="371"/>
      <c r="AC173" s="371"/>
      <c r="AD173" s="371"/>
      <c r="AE173" s="371"/>
      <c r="AF173" s="371"/>
    </row>
    <row r="174" spans="21:43" x14ac:dyDescent="0.25">
      <c r="V174" s="371"/>
      <c r="W174" s="371"/>
      <c r="X174" s="371"/>
      <c r="Y174" s="371"/>
      <c r="Z174" s="371"/>
      <c r="AA174" s="371"/>
      <c r="AB174" s="371"/>
      <c r="AC174" s="371"/>
      <c r="AD174" s="371"/>
      <c r="AE174" s="371"/>
      <c r="AF174" s="371"/>
    </row>
    <row r="175" spans="21:43" x14ac:dyDescent="0.25">
      <c r="V175" s="371"/>
      <c r="W175" s="371"/>
      <c r="X175" s="371"/>
      <c r="Y175" s="371"/>
      <c r="Z175" s="371"/>
      <c r="AA175" s="371"/>
      <c r="AB175" s="371"/>
      <c r="AC175" s="371"/>
      <c r="AD175" s="371"/>
      <c r="AE175" s="371"/>
      <c r="AF175" s="371"/>
    </row>
    <row r="176" spans="21:43" x14ac:dyDescent="0.25">
      <c r="V176" s="371"/>
      <c r="W176" s="371"/>
      <c r="X176" s="371"/>
      <c r="Y176" s="371"/>
      <c r="Z176" s="371"/>
      <c r="AA176" s="371"/>
      <c r="AB176" s="371"/>
      <c r="AC176" s="371"/>
      <c r="AD176" s="371"/>
      <c r="AE176" s="371"/>
      <c r="AF176" s="371"/>
    </row>
    <row r="177" spans="22:32" x14ac:dyDescent="0.25">
      <c r="V177" s="371"/>
      <c r="W177" s="371"/>
      <c r="X177" s="371"/>
      <c r="Y177" s="371"/>
      <c r="Z177" s="371"/>
      <c r="AA177" s="371"/>
      <c r="AB177" s="371"/>
      <c r="AC177" s="371"/>
      <c r="AD177" s="371"/>
      <c r="AE177" s="371"/>
      <c r="AF177" s="371"/>
    </row>
    <row r="218" spans="3:11" x14ac:dyDescent="0.25">
      <c r="C218" s="482" t="s">
        <v>578</v>
      </c>
      <c r="E218" s="482">
        <v>6</v>
      </c>
      <c r="G218" s="482">
        <v>706.5</v>
      </c>
      <c r="I218" s="482">
        <v>18.75</v>
      </c>
      <c r="K218" s="482">
        <v>24.75</v>
      </c>
    </row>
    <row r="219" spans="3:11" x14ac:dyDescent="0.25">
      <c r="C219" s="482" t="s">
        <v>579</v>
      </c>
      <c r="E219" s="482">
        <v>29.25</v>
      </c>
      <c r="G219" s="482">
        <v>693.75</v>
      </c>
      <c r="I219" s="482">
        <v>17.25</v>
      </c>
      <c r="K219" s="482">
        <v>22.5</v>
      </c>
    </row>
    <row r="220" spans="3:11" x14ac:dyDescent="0.25">
      <c r="C220" s="482" t="s">
        <v>580</v>
      </c>
      <c r="E220" s="482">
        <v>29.25</v>
      </c>
      <c r="G220" s="482">
        <v>721.5</v>
      </c>
      <c r="I220" s="482">
        <v>17.25</v>
      </c>
      <c r="K220" s="482">
        <v>24.75</v>
      </c>
    </row>
    <row r="221" spans="3:11" x14ac:dyDescent="0.25">
      <c r="C221" s="482" t="s">
        <v>581</v>
      </c>
      <c r="E221" s="482">
        <v>549</v>
      </c>
      <c r="G221" s="482">
        <v>1100.25</v>
      </c>
      <c r="I221" s="482">
        <v>13.5</v>
      </c>
      <c r="K221" s="482">
        <v>12.75</v>
      </c>
    </row>
    <row r="222" spans="3:11" x14ac:dyDescent="0.25">
      <c r="C222" s="482" t="s">
        <v>582</v>
      </c>
      <c r="E222" s="482">
        <v>699.75</v>
      </c>
      <c r="G222" s="482">
        <v>1771.5</v>
      </c>
      <c r="I222" s="482">
        <v>12.75</v>
      </c>
      <c r="K222" s="482">
        <v>15</v>
      </c>
    </row>
    <row r="223" spans="3:11" x14ac:dyDescent="0.25">
      <c r="C223" s="482" t="s">
        <v>583</v>
      </c>
      <c r="E223" s="482">
        <v>700.5</v>
      </c>
      <c r="G223" s="482">
        <v>1755.75</v>
      </c>
      <c r="I223" s="482">
        <v>12</v>
      </c>
      <c r="K223" s="482">
        <v>13.5</v>
      </c>
    </row>
    <row r="224" spans="3:11" x14ac:dyDescent="0.25">
      <c r="C224" s="482" t="s">
        <v>584</v>
      </c>
      <c r="E224" s="482">
        <v>549</v>
      </c>
      <c r="G224" s="482">
        <v>1116</v>
      </c>
      <c r="I224" s="482">
        <v>13.5</v>
      </c>
      <c r="K224" s="482">
        <v>15.75</v>
      </c>
    </row>
    <row r="225" spans="3:11" x14ac:dyDescent="0.25">
      <c r="C225" s="482" t="s">
        <v>585</v>
      </c>
      <c r="E225" s="482">
        <v>146.25</v>
      </c>
      <c r="G225" s="482">
        <v>1113.75</v>
      </c>
      <c r="I225" s="482">
        <v>13.5</v>
      </c>
      <c r="K225" s="482">
        <v>15</v>
      </c>
    </row>
    <row r="226" spans="3:11" x14ac:dyDescent="0.25">
      <c r="C226" s="482" t="s">
        <v>586</v>
      </c>
      <c r="E226" s="482">
        <v>146.25</v>
      </c>
      <c r="G226" s="482">
        <v>1101.75</v>
      </c>
      <c r="I226" s="482">
        <v>13.5</v>
      </c>
      <c r="K226" s="482">
        <v>12.75</v>
      </c>
    </row>
    <row r="227" spans="3:11" x14ac:dyDescent="0.25">
      <c r="C227" s="482" t="s">
        <v>587</v>
      </c>
      <c r="E227" s="482">
        <v>61.5</v>
      </c>
      <c r="G227" s="482">
        <v>17.25</v>
      </c>
      <c r="I227" s="482">
        <v>12.75</v>
      </c>
      <c r="K227" s="482">
        <v>12</v>
      </c>
    </row>
    <row r="228" spans="3:11" x14ac:dyDescent="0.25">
      <c r="C228" s="482" t="s">
        <v>588</v>
      </c>
      <c r="E228" s="482">
        <v>63</v>
      </c>
      <c r="G228" s="482">
        <v>2.25</v>
      </c>
      <c r="I228" s="482">
        <v>11.25</v>
      </c>
      <c r="K228" s="482">
        <v>12</v>
      </c>
    </row>
    <row r="229" spans="3:11" x14ac:dyDescent="0.25">
      <c r="C229" s="482" t="s">
        <v>589</v>
      </c>
      <c r="E229" s="482">
        <v>216</v>
      </c>
      <c r="G229" s="482">
        <v>1117.5</v>
      </c>
      <c r="I229" s="482">
        <v>13.5</v>
      </c>
      <c r="K229" s="482">
        <v>15</v>
      </c>
    </row>
    <row r="230" spans="3:11" x14ac:dyDescent="0.25">
      <c r="C230" s="482" t="s">
        <v>590</v>
      </c>
      <c r="E230" s="482">
        <v>216</v>
      </c>
      <c r="G230" s="482">
        <v>1101.75</v>
      </c>
      <c r="I230" s="482">
        <v>13.5</v>
      </c>
      <c r="K230" s="482">
        <v>13.5</v>
      </c>
    </row>
    <row r="231" spans="3:11" x14ac:dyDescent="0.25">
      <c r="C231" s="482" t="s">
        <v>591</v>
      </c>
      <c r="E231" s="482">
        <v>249</v>
      </c>
      <c r="G231" s="482">
        <v>1117.5</v>
      </c>
      <c r="I231" s="482">
        <v>13.5</v>
      </c>
      <c r="K231" s="482">
        <v>14.25</v>
      </c>
    </row>
    <row r="232" spans="3:11" x14ac:dyDescent="0.25">
      <c r="C232" s="482" t="s">
        <v>592</v>
      </c>
      <c r="E232" s="482">
        <v>249</v>
      </c>
      <c r="G232" s="482">
        <v>1101.75</v>
      </c>
      <c r="I232" s="482">
        <v>13.5</v>
      </c>
      <c r="K232" s="482">
        <v>12.75</v>
      </c>
    </row>
    <row r="233" spans="3:11" x14ac:dyDescent="0.25">
      <c r="C233" s="482" t="s">
        <v>593</v>
      </c>
      <c r="E233" s="482">
        <v>449.25</v>
      </c>
      <c r="G233" s="482">
        <v>1107.75</v>
      </c>
      <c r="I233" s="482">
        <v>13.5</v>
      </c>
      <c r="K233" s="482">
        <v>15.75</v>
      </c>
    </row>
    <row r="234" spans="3:11" x14ac:dyDescent="0.25">
      <c r="C234" s="482" t="s">
        <v>594</v>
      </c>
      <c r="E234" s="482">
        <v>449.25</v>
      </c>
      <c r="G234" s="482">
        <v>1093.5</v>
      </c>
      <c r="I234" s="482">
        <v>13.5</v>
      </c>
      <c r="K234" s="482">
        <v>13.5</v>
      </c>
    </row>
    <row r="235" spans="3:11" x14ac:dyDescent="0.25">
      <c r="C235" s="482" t="s">
        <v>595</v>
      </c>
      <c r="E235" s="482">
        <v>954</v>
      </c>
      <c r="G235" s="482">
        <v>15.75</v>
      </c>
      <c r="I235" s="482">
        <v>13.5</v>
      </c>
      <c r="K235" s="482">
        <v>15</v>
      </c>
    </row>
    <row r="236" spans="3:11" x14ac:dyDescent="0.25">
      <c r="C236" s="482" t="s">
        <v>596</v>
      </c>
      <c r="E236" s="482">
        <v>979.5</v>
      </c>
      <c r="G236" s="482">
        <v>15.75</v>
      </c>
      <c r="I236" s="482">
        <v>14.25</v>
      </c>
      <c r="K236" s="482">
        <v>15.75</v>
      </c>
    </row>
    <row r="237" spans="3:11" x14ac:dyDescent="0.25">
      <c r="C237" s="482" t="s">
        <v>597</v>
      </c>
      <c r="E237" s="482">
        <v>198</v>
      </c>
      <c r="G237" s="482">
        <v>843.75</v>
      </c>
      <c r="I237" s="482">
        <v>13.5</v>
      </c>
      <c r="K237" s="482">
        <v>0</v>
      </c>
    </row>
    <row r="238" spans="3:11" x14ac:dyDescent="0.25">
      <c r="C238" s="482" t="s">
        <v>598</v>
      </c>
      <c r="E238" s="482">
        <v>178.5</v>
      </c>
      <c r="G238" s="482">
        <v>843.75</v>
      </c>
      <c r="I238" s="482">
        <v>12.75</v>
      </c>
      <c r="K238" s="482">
        <v>0</v>
      </c>
    </row>
    <row r="239" spans="3:11" x14ac:dyDescent="0.25">
      <c r="C239" s="482" t="s">
        <v>599</v>
      </c>
      <c r="E239" s="482">
        <v>271.5</v>
      </c>
      <c r="G239" s="482">
        <v>15.75</v>
      </c>
      <c r="I239" s="482">
        <v>14.25</v>
      </c>
      <c r="K239" s="482">
        <v>15.75</v>
      </c>
    </row>
    <row r="240" spans="3:11" x14ac:dyDescent="0.25">
      <c r="C240" s="482" t="s">
        <v>600</v>
      </c>
      <c r="E240" s="482">
        <v>196.5</v>
      </c>
      <c r="G240" s="482">
        <v>473.25</v>
      </c>
      <c r="I240" s="482">
        <v>13.5</v>
      </c>
      <c r="K240" s="482">
        <v>14.25</v>
      </c>
    </row>
    <row r="241" spans="3:11" x14ac:dyDescent="0.25">
      <c r="C241" s="482" t="s">
        <v>601</v>
      </c>
      <c r="E241" s="482">
        <v>196.5</v>
      </c>
      <c r="G241" s="482">
        <v>843.75</v>
      </c>
      <c r="I241" s="482">
        <v>13.5</v>
      </c>
      <c r="K241" s="482">
        <v>0</v>
      </c>
    </row>
    <row r="242" spans="3:11" x14ac:dyDescent="0.25">
      <c r="C242" s="482" t="s">
        <v>602</v>
      </c>
      <c r="E242" s="482">
        <v>868.5</v>
      </c>
      <c r="G242" s="482">
        <v>14.25</v>
      </c>
      <c r="I242" s="482">
        <v>14.25</v>
      </c>
      <c r="K242" s="482">
        <v>15.75</v>
      </c>
    </row>
    <row r="243" spans="3:11" x14ac:dyDescent="0.25">
      <c r="C243" s="482" t="s">
        <v>603</v>
      </c>
      <c r="E243" s="482">
        <v>758.25</v>
      </c>
      <c r="G243" s="482">
        <v>15</v>
      </c>
      <c r="I243" s="482">
        <v>13.5</v>
      </c>
      <c r="K243" s="482">
        <v>15</v>
      </c>
    </row>
    <row r="244" spans="3:11" x14ac:dyDescent="0.25">
      <c r="C244" s="482" t="s">
        <v>604</v>
      </c>
      <c r="E244" s="482">
        <v>178.5</v>
      </c>
      <c r="G244" s="482">
        <v>14.25</v>
      </c>
      <c r="I244" s="482">
        <v>15</v>
      </c>
      <c r="K244" s="482">
        <v>14.25</v>
      </c>
    </row>
    <row r="245" spans="3:11" x14ac:dyDescent="0.25">
      <c r="C245" s="482" t="s">
        <v>605</v>
      </c>
      <c r="E245" s="482">
        <v>196.5</v>
      </c>
      <c r="G245" s="482">
        <v>528</v>
      </c>
      <c r="I245" s="482">
        <v>13.5</v>
      </c>
      <c r="K245" s="482">
        <v>14.25</v>
      </c>
    </row>
    <row r="246" spans="3:11" x14ac:dyDescent="0.25">
      <c r="C246" s="482" t="s">
        <v>606</v>
      </c>
      <c r="E246" s="482">
        <v>196.5</v>
      </c>
      <c r="G246" s="482">
        <v>582.75</v>
      </c>
      <c r="I246" s="482">
        <v>13.5</v>
      </c>
      <c r="K246" s="482">
        <v>14.25</v>
      </c>
    </row>
    <row r="247" spans="3:11" x14ac:dyDescent="0.25">
      <c r="C247" s="482" t="s">
        <v>607</v>
      </c>
      <c r="E247" s="482">
        <v>196.5</v>
      </c>
      <c r="G247" s="482">
        <v>637.5</v>
      </c>
      <c r="I247" s="482">
        <v>13.5</v>
      </c>
      <c r="K247" s="482">
        <v>14.25</v>
      </c>
    </row>
    <row r="248" spans="3:11" x14ac:dyDescent="0.25">
      <c r="C248" s="482" t="s">
        <v>608</v>
      </c>
      <c r="E248" s="482">
        <v>196.5</v>
      </c>
      <c r="G248" s="482">
        <v>692.25</v>
      </c>
      <c r="I248" s="482">
        <v>13.5</v>
      </c>
      <c r="K248" s="482">
        <v>14.25</v>
      </c>
    </row>
    <row r="249" spans="3:11" x14ac:dyDescent="0.25">
      <c r="C249" s="482" t="s">
        <v>609</v>
      </c>
      <c r="E249" s="482">
        <v>196.5</v>
      </c>
      <c r="G249" s="482">
        <v>747</v>
      </c>
      <c r="I249" s="482">
        <v>13.5</v>
      </c>
      <c r="K249" s="482">
        <v>14.25</v>
      </c>
    </row>
    <row r="250" spans="3:11" x14ac:dyDescent="0.25">
      <c r="C250" s="482" t="s">
        <v>610</v>
      </c>
      <c r="E250" s="482">
        <v>196.5</v>
      </c>
      <c r="G250" s="482">
        <v>418.5</v>
      </c>
      <c r="I250" s="482">
        <v>13.5</v>
      </c>
      <c r="K250" s="482">
        <v>14.25</v>
      </c>
    </row>
    <row r="251" spans="3:11" x14ac:dyDescent="0.25">
      <c r="C251" s="482" t="s">
        <v>611</v>
      </c>
      <c r="E251" s="482">
        <v>178.5</v>
      </c>
      <c r="G251" s="482">
        <v>0</v>
      </c>
      <c r="I251" s="482">
        <v>15</v>
      </c>
      <c r="K251" s="482">
        <v>13.5</v>
      </c>
    </row>
    <row r="252" spans="3:11" x14ac:dyDescent="0.25">
      <c r="C252" s="482" t="s">
        <v>612</v>
      </c>
      <c r="E252" s="482">
        <v>197.25</v>
      </c>
      <c r="G252" s="482">
        <v>404.25</v>
      </c>
      <c r="I252" s="482">
        <v>13.5</v>
      </c>
      <c r="K252" s="482">
        <v>12</v>
      </c>
    </row>
    <row r="253" spans="3:11" x14ac:dyDescent="0.25">
      <c r="C253" s="482" t="s">
        <v>613</v>
      </c>
      <c r="E253" s="482">
        <v>197.25</v>
      </c>
      <c r="G253" s="482">
        <v>459</v>
      </c>
      <c r="I253" s="482">
        <v>13.5</v>
      </c>
      <c r="K253" s="482">
        <v>12</v>
      </c>
    </row>
    <row r="254" spans="3:11" x14ac:dyDescent="0.25">
      <c r="C254" s="482" t="s">
        <v>614</v>
      </c>
      <c r="E254" s="482">
        <v>197.25</v>
      </c>
      <c r="G254" s="482">
        <v>513.75</v>
      </c>
      <c r="I254" s="482">
        <v>13.5</v>
      </c>
      <c r="K254" s="482">
        <v>12</v>
      </c>
    </row>
    <row r="255" spans="3:11" x14ac:dyDescent="0.25">
      <c r="C255" s="482" t="s">
        <v>615</v>
      </c>
      <c r="E255" s="482">
        <v>197.25</v>
      </c>
      <c r="G255" s="482">
        <v>568.5</v>
      </c>
      <c r="I255" s="482">
        <v>13.5</v>
      </c>
      <c r="K255" s="482">
        <v>12</v>
      </c>
    </row>
    <row r="256" spans="3:11" x14ac:dyDescent="0.25">
      <c r="C256" s="482" t="s">
        <v>616</v>
      </c>
      <c r="E256" s="482">
        <v>197.25</v>
      </c>
      <c r="G256" s="482">
        <v>621.75</v>
      </c>
      <c r="I256" s="482">
        <v>13.5</v>
      </c>
      <c r="K256" s="482">
        <v>12</v>
      </c>
    </row>
    <row r="257" spans="3:11" x14ac:dyDescent="0.25">
      <c r="C257" s="482" t="s">
        <v>617</v>
      </c>
      <c r="E257" s="482">
        <v>197.25</v>
      </c>
      <c r="G257" s="482">
        <v>676.5</v>
      </c>
      <c r="I257" s="482">
        <v>13.5</v>
      </c>
      <c r="K257" s="482">
        <v>12</v>
      </c>
    </row>
    <row r="258" spans="3:11" x14ac:dyDescent="0.25">
      <c r="C258" s="482" t="s">
        <v>618</v>
      </c>
      <c r="E258" s="482">
        <v>197.25</v>
      </c>
      <c r="G258" s="482">
        <v>731.25</v>
      </c>
      <c r="I258" s="482">
        <v>13.5</v>
      </c>
      <c r="K258" s="482">
        <v>12</v>
      </c>
    </row>
    <row r="259" spans="3:11" x14ac:dyDescent="0.25">
      <c r="C259" s="482" t="s">
        <v>619</v>
      </c>
      <c r="E259" s="482">
        <v>197.25</v>
      </c>
      <c r="G259" s="482">
        <v>843.75</v>
      </c>
      <c r="I259" s="482">
        <v>13.5</v>
      </c>
      <c r="K259" s="482">
        <v>0</v>
      </c>
    </row>
    <row r="260" spans="3:11" x14ac:dyDescent="0.25">
      <c r="C260" s="482" t="s">
        <v>620</v>
      </c>
      <c r="E260" s="482">
        <v>197.25</v>
      </c>
      <c r="G260" s="482">
        <v>843.75</v>
      </c>
      <c r="I260" s="482">
        <v>13.5</v>
      </c>
      <c r="K260" s="482">
        <v>0</v>
      </c>
    </row>
    <row r="261" spans="3:11" x14ac:dyDescent="0.25">
      <c r="C261" s="482" t="s">
        <v>621</v>
      </c>
      <c r="E261" s="482">
        <v>272.25</v>
      </c>
      <c r="G261" s="482">
        <v>1.5</v>
      </c>
      <c r="I261" s="482">
        <v>13.5</v>
      </c>
      <c r="K261" s="482">
        <v>12</v>
      </c>
    </row>
    <row r="262" spans="3:11" x14ac:dyDescent="0.25">
      <c r="C262" s="482" t="s">
        <v>622</v>
      </c>
      <c r="E262" s="482">
        <v>758.25</v>
      </c>
      <c r="G262" s="482">
        <v>0</v>
      </c>
      <c r="I262" s="482">
        <v>13.5</v>
      </c>
      <c r="K262" s="482">
        <v>14.25</v>
      </c>
    </row>
    <row r="263" spans="3:11" x14ac:dyDescent="0.25">
      <c r="C263" s="482" t="s">
        <v>623</v>
      </c>
      <c r="E263" s="482">
        <v>869.25</v>
      </c>
      <c r="G263" s="482">
        <v>0</v>
      </c>
      <c r="I263" s="482">
        <v>13.5</v>
      </c>
      <c r="K263" s="482">
        <v>14.25</v>
      </c>
    </row>
    <row r="264" spans="3:11" x14ac:dyDescent="0.25">
      <c r="C264" s="482" t="s">
        <v>624</v>
      </c>
      <c r="E264" s="482">
        <v>954</v>
      </c>
      <c r="G264" s="482">
        <v>0</v>
      </c>
      <c r="I264" s="482">
        <v>13.5</v>
      </c>
      <c r="K264" s="482">
        <v>14.25</v>
      </c>
    </row>
    <row r="265" spans="3:11" x14ac:dyDescent="0.25">
      <c r="C265" s="482" t="s">
        <v>625</v>
      </c>
      <c r="E265" s="482">
        <v>980.25</v>
      </c>
      <c r="G265" s="482">
        <v>0</v>
      </c>
      <c r="I265" s="482">
        <v>13.5</v>
      </c>
      <c r="K265" s="482">
        <v>14.25</v>
      </c>
    </row>
    <row r="266" spans="3:11" x14ac:dyDescent="0.25">
      <c r="C266" s="482" t="s">
        <v>626</v>
      </c>
      <c r="E266" s="482">
        <v>152.25</v>
      </c>
      <c r="G266" s="482">
        <v>843.75</v>
      </c>
      <c r="I266" s="482">
        <v>27.75</v>
      </c>
      <c r="K266" s="482">
        <v>0</v>
      </c>
    </row>
    <row r="267" spans="3:11" x14ac:dyDescent="0.25">
      <c r="C267" s="482" t="s">
        <v>627</v>
      </c>
      <c r="E267" s="482">
        <v>151.5</v>
      </c>
      <c r="G267" s="482">
        <v>843.75</v>
      </c>
      <c r="I267" s="482">
        <v>28.5</v>
      </c>
      <c r="K267" s="482">
        <v>0</v>
      </c>
    </row>
    <row r="268" spans="3:11" x14ac:dyDescent="0.25">
      <c r="C268" s="482" t="s">
        <v>628</v>
      </c>
      <c r="E268" s="482">
        <v>63.75</v>
      </c>
      <c r="G268" s="482">
        <v>1552.5</v>
      </c>
      <c r="I268" s="482">
        <v>19.5</v>
      </c>
      <c r="K268" s="482">
        <v>68.25</v>
      </c>
    </row>
    <row r="269" spans="3:11" x14ac:dyDescent="0.25">
      <c r="C269" s="482" t="s">
        <v>629</v>
      </c>
      <c r="E269" s="482">
        <v>144.75</v>
      </c>
      <c r="G269" s="482">
        <v>17.25</v>
      </c>
      <c r="I269" s="482">
        <v>13.5</v>
      </c>
      <c r="K269" s="482">
        <v>14.25</v>
      </c>
    </row>
    <row r="270" spans="3:11" x14ac:dyDescent="0.25">
      <c r="C270" s="482" t="s">
        <v>630</v>
      </c>
      <c r="E270" s="482">
        <v>144.75</v>
      </c>
      <c r="G270" s="482">
        <v>2.25</v>
      </c>
      <c r="I270" s="482">
        <v>13.5</v>
      </c>
      <c r="K270" s="482">
        <v>15</v>
      </c>
    </row>
    <row r="271" spans="3:11" x14ac:dyDescent="0.25">
      <c r="C271" s="482" t="s">
        <v>631</v>
      </c>
      <c r="E271" s="482">
        <v>60.75</v>
      </c>
      <c r="G271" s="482">
        <v>1123.5</v>
      </c>
      <c r="I271" s="482">
        <v>12.75</v>
      </c>
      <c r="K271" s="482">
        <v>12</v>
      </c>
    </row>
    <row r="272" spans="3:11" x14ac:dyDescent="0.25">
      <c r="C272" s="482" t="s">
        <v>632</v>
      </c>
      <c r="E272" s="482">
        <v>61.5</v>
      </c>
      <c r="G272" s="482">
        <v>1109.25</v>
      </c>
      <c r="I272" s="482">
        <v>11.25</v>
      </c>
      <c r="K272" s="482">
        <v>12</v>
      </c>
    </row>
    <row r="273" spans="3:11" x14ac:dyDescent="0.25">
      <c r="C273" s="482" t="s">
        <v>633</v>
      </c>
      <c r="E273" s="482">
        <v>715.5</v>
      </c>
      <c r="G273" s="482">
        <v>0</v>
      </c>
      <c r="I273" s="482">
        <v>13.5</v>
      </c>
      <c r="K273" s="482">
        <v>14.25</v>
      </c>
    </row>
    <row r="274" spans="3:11" x14ac:dyDescent="0.25">
      <c r="C274" s="482" t="s">
        <v>634</v>
      </c>
      <c r="E274" s="482">
        <v>715.5</v>
      </c>
      <c r="G274" s="482">
        <v>15</v>
      </c>
      <c r="I274" s="482">
        <v>13.5</v>
      </c>
      <c r="K274" s="482">
        <v>15</v>
      </c>
    </row>
  </sheetData>
  <sheetProtection formatCells="0" formatColumns="0" formatRows="0"/>
  <mergeCells count="37">
    <mergeCell ref="B95:F95"/>
    <mergeCell ref="B89:C90"/>
    <mergeCell ref="AB53:AF53"/>
    <mergeCell ref="O20:P20"/>
    <mergeCell ref="AB26:AF26"/>
    <mergeCell ref="AB27:AF27"/>
    <mergeCell ref="AB25:AF25"/>
    <mergeCell ref="AB24:AF24"/>
    <mergeCell ref="AB28:AF28"/>
    <mergeCell ref="Z58:Z59"/>
    <mergeCell ref="AB33:AF33"/>
    <mergeCell ref="X38:Y38"/>
    <mergeCell ref="V75:AG77"/>
    <mergeCell ref="AB48:AF48"/>
    <mergeCell ref="AB38:AF38"/>
    <mergeCell ref="X43:Z43"/>
    <mergeCell ref="X44:Z44"/>
    <mergeCell ref="Y58:Y59"/>
    <mergeCell ref="AB45:AF45"/>
    <mergeCell ref="AA58:AA59"/>
    <mergeCell ref="AB43:AF43"/>
    <mergeCell ref="AB44:AF44"/>
    <mergeCell ref="AB58:AB59"/>
    <mergeCell ref="AC58:AC59"/>
    <mergeCell ref="AD58:AD59"/>
    <mergeCell ref="AE58:AE59"/>
    <mergeCell ref="AF58:AF59"/>
    <mergeCell ref="AB54:AF54"/>
    <mergeCell ref="AB49:AF49"/>
    <mergeCell ref="AB32:AF32"/>
    <mergeCell ref="AB29:AF29"/>
    <mergeCell ref="AB30:AF30"/>
    <mergeCell ref="B21:C21"/>
    <mergeCell ref="AB22:AF22"/>
    <mergeCell ref="AB23:AF23"/>
    <mergeCell ref="X23:Y23"/>
    <mergeCell ref="AB31:AF31"/>
  </mergeCells>
  <phoneticPr fontId="0" type="noConversion"/>
  <conditionalFormatting sqref="X44">
    <cfRule type="expression" dxfId="83" priority="19" stopIfTrue="1">
      <formula>AND($AA$44&lt;&gt;"",$AA$44&lt;&gt;0)</formula>
    </cfRule>
    <cfRule type="expression" dxfId="82" priority="20" stopIfTrue="1">
      <formula>AND($AA$44="",$AA$44=0)</formula>
    </cfRule>
  </conditionalFormatting>
  <conditionalFormatting sqref="X43">
    <cfRule type="expression" dxfId="81" priority="24" stopIfTrue="1">
      <formula>AND($AA$43&lt;&gt;"",$AA$43&lt;&gt;0)</formula>
    </cfRule>
    <cfRule type="expression" dxfId="80" priority="25" stopIfTrue="1">
      <formula>AND($AA$43="",$AA$43=0)</formula>
    </cfRule>
  </conditionalFormatting>
  <conditionalFormatting sqref="V14:W14">
    <cfRule type="cellIs" dxfId="79" priority="16" stopIfTrue="1" operator="equal">
      <formula>0</formula>
    </cfRule>
  </conditionalFormatting>
  <conditionalFormatting sqref="F62">
    <cfRule type="cellIs" dxfId="78" priority="3" stopIfTrue="1" operator="greaterThan">
      <formula>((F27+F34+F36+F42+F43+F47+F48+F52+F53+F56+F57+F59+F60+F64+F70+F82)*0.005)+0.499</formula>
    </cfRule>
    <cfRule type="cellIs" dxfId="77" priority="4" stopIfTrue="1" operator="greaterThan">
      <formula>250000.499</formula>
    </cfRule>
  </conditionalFormatting>
  <conditionalFormatting sqref="F61">
    <cfRule type="cellIs" dxfId="76" priority="1" stopIfTrue="1" operator="greaterThan">
      <formula>((F22+F27+F34+F36+F38+F56+F57+F58+F59+F60+F64+F70+F82)*0.01)+0.499</formula>
    </cfRule>
    <cfRule type="cellIs" dxfId="75" priority="2" stopIfTrue="1" operator="greaterThan">
      <formula>500000.499</formula>
    </cfRule>
  </conditionalFormatting>
  <dataValidations xWindow="705" yWindow="889" count="33">
    <dataValidation type="decimal" allowBlank="1" showInputMessage="1" showErrorMessage="1" errorTitle="Standard" error="Bitte geben Sie einen Zahlenwert &gt;0 ein!" sqref="AC62:AC68 AA62:AA68 AA30 Q56:Q57 AA23 Q65:Q67 AA27">
      <formula1>0</formula1>
      <formula2>1000000000000</formula2>
    </dataValidation>
    <dataValidation type="decimal" allowBlank="1" showInputMessage="1" showErrorMessage="1" errorTitle="Standard" error="BItte geben Sie einen Zahlenwert &gt; 0 ein!" prompt="Betrag gemäss Spalte 7 (Zelle AE62), Deckungs-differenzen Netz (Formular 3.2) des Vorjahres (KoReT2021). " sqref="Y62:Y68">
      <formula1>-1000000000000</formula1>
      <formula2>1000000000000</formula2>
    </dataValidation>
    <dataValidation type="decimal" allowBlank="1" showInputMessage="1" showErrorMessage="1" errorTitle="Standard" error="BItte geben Sie einen Zahlenwert ein!" sqref="AE62:AE68">
      <formula1>-1000000000000</formula1>
      <formula2>1000000000000</formula2>
    </dataValidation>
    <dataValidation type="decimal" allowBlank="1" showInputMessage="1" showErrorMessage="1" errorTitle="Standard" error="Bitte geben Sie einen Zahlenwert ein!" sqref="AF62:AF68 Z63:Z68">
      <formula1>-1000000000000</formula1>
      <formula2>1000000000000</formula2>
    </dataValidation>
    <dataValidation type="decimal" allowBlank="1" showInputMessage="1" showErrorMessage="1" errorTitle="Standard" error="Bitte geben Sie einen Zahlenwert &gt;0 ein!" sqref="Z62 AB62:AB68 AA26">
      <formula1>-1000000000000</formula1>
      <formula2>1000000000000</formula2>
    </dataValidation>
    <dataValidation type="decimal" allowBlank="1" showInputMessage="1" showErrorMessage="1" errorTitle="Standard" error="Bitte geben Sie einen Zahlenwert ein!" prompt="Betrag, welcher für die Tarife 202x tarifwirksam eingesetzt worden ist._x000a_- Überdeckung mit (-) eintragen._x000a_- Unterdeckung mit (+) eintragen." sqref="AD62:AD68">
      <formula1>-1000000000000</formula1>
      <formula2>1000000000000</formula2>
    </dataValidation>
    <dataValidation type="decimal" allowBlank="1" showInputMessage="1" showErrorMessage="1" errorTitle="Standard" sqref="L87 N34 N28:N29 N23 I87:J87">
      <formula1>-1000000000000</formula1>
      <formula2>1000000000000</formula2>
    </dataValidation>
    <dataValidation type="decimal" allowBlank="1" showInputMessage="1" showErrorMessage="1" errorTitle="Standard" promptTitle="Deckungsdifferenz aus Vorjahren" prompt="_x000a_Überdeckungen die tarifwirksam einfliessen mit (-) eingeben" sqref="M87 K87 H87">
      <formula1>-1000000000000</formula1>
      <formula2>1000000000000</formula2>
    </dataValidation>
    <dataValidation type="decimal" allowBlank="1" showInputMessage="1" showErrorMessage="1" errorTitle="Standard" error="Bitte geben Sie einen Zahlenwert ein." sqref="N83:N85">
      <formula1>-1000000000000</formula1>
      <formula2>1000000000000</formula2>
    </dataValidation>
    <dataValidation type="decimal" allowBlank="1" showInputMessage="1" showErrorMessage="1" errorTitle="Standard" error="Bitte geben Sie einen Zahlenwert &gt;=0 ein!" sqref="M65 O58 O75:O77 L31:L32 J31:J32 H31:H32 H29 J29 H36:M36 O60:P62 O56:P57 H62:M62 M29:M32 I28:I32 H25:M25 O44:P44 H40:M43 O38:P39 H45:M48 O49:P49 H50:M53 L29 K65 L65:L66 H75:M77 K29:K32 O84:P85 O70:P70 H67:M67 P75 H65:J66 O65:P67 H56:M60 G34:M34">
      <formula1>0</formula1>
      <formula2>1000000000000</formula2>
    </dataValidation>
    <dataValidation type="decimal" allowBlank="1" showInputMessage="1" showErrorMessage="1" errorTitle="Standard" error="Bitte geben Sie einen Zahlenwert ein." promptTitle="Veränderung gegenüber Basisjahr" sqref="N87 N36 N65:N67 N30:N32 N45:N48 N40:N43 N50:N53 N24:N25 N70 N75:N77 N56:N62">
      <formula1>-1000000000000</formula1>
      <formula2>1000000000000</formula2>
    </dataValidation>
    <dataValidation type="decimal" allowBlank="1" showInputMessage="1" showErrorMessage="1" errorTitle="Standard" error="Bitte geben Sie einen Zahlenwert &lt;=0 ein!" sqref="H70:M70 H83:M85">
      <formula1>-1000000000000</formula1>
      <formula2>0</formula2>
    </dataValidation>
    <dataValidation allowBlank="1" errorTitle="Standard" error="Bitte geben Sie hier den verwendeten Zinssatz ein!" promptTitle="Zinssatz" sqref="AA52"/>
    <dataValidation type="decimal" allowBlank="1" showInputMessage="1" showErrorMessage="1" errorTitle="Standard" error="Bitte geben Sie einen kleineren Wert ein!" sqref="AA44">
      <formula1>-1000000000000</formula1>
      <formula2>1000000000000</formula2>
    </dataValidation>
    <dataValidation type="decimal" allowBlank="1" showInputMessage="1" showErrorMessage="1" errorTitle="Standard" error="Bitte geben Sie einen kleinere Wert ein!" sqref="AA43">
      <formula1>-1000000000000</formula1>
      <formula2>1000000000000</formula2>
    </dataValidation>
    <dataValidation type="date" errorStyle="warning" allowBlank="1" showInputMessage="1" showErrorMessage="1" error="Bitte überprügen Sie die Eingabe! Geben Sie bitte ein gültiges Datum ein (TT.MM.JJJJ)" sqref="Z38">
      <formula1>1</formula1>
      <formula2>55153</formula2>
    </dataValidation>
    <dataValidation type="decimal" allowBlank="1" showInputMessage="1" showErrorMessage="1" errorTitle="Standard" error="Bitte geben Sie einen Zahlenwert ein!" sqref="AA38">
      <formula1>-1000000000</formula1>
      <formula2>1000000000</formula2>
    </dataValidation>
    <dataValidation type="decimal" allowBlank="1" showInputMessage="1" showErrorMessage="1" errorTitle="Standard" error="Bitte geben Sie den Zahlenwert negativ ein!" sqref="AA36">
      <formula1>-1000000000000</formula1>
      <formula2>0</formula2>
    </dataValidation>
    <dataValidation type="decimal" allowBlank="1" showInputMessage="1" showErrorMessage="1" errorTitle="Standard" error="Bitte geben Sie einen Zahlenwert &gt;0 ein!" prompt="IST des Geschäfts-jahres" sqref="AA29 AA25 AA22">
      <formula1>0</formula1>
      <formula2>1000000000000</formula2>
    </dataValidation>
    <dataValidation type="date" allowBlank="1" showInputMessage="1" showErrorMessage="1" errorTitle="Datum" error="Bitte geben Sie ein Datum ein!" sqref="F20 D20">
      <formula1>36526</formula1>
      <formula2>55153</formula2>
    </dataValidation>
    <dataValidation type="date" errorStyle="warning" allowBlank="1" showInputMessage="1" showErrorMessage="1" error="Bitte prüfen Sie Ihre Eingabe nochmals!" sqref="AA17:AA18 Y17">
      <formula1>36526</formula1>
      <formula2>55153</formula2>
    </dataValidation>
    <dataValidation type="decimal" allowBlank="1" showInputMessage="1" showErrorMessage="1" error="Bitte geben Sie einen gültigen Zahlenwert &gt; 0 ein." promptTitle="Verlustenergie" prompt="kWh der Verlustenergie" sqref="R32">
      <formula1>0</formula1>
      <formula2>1000000000000</formula2>
    </dataValidation>
    <dataValidation type="date" errorStyle="warning" allowBlank="1" showErrorMessage="1" error="Bitte prüfen Sie Ihre Eingabe nochmals!" prompt="Nachkalkulation von..." sqref="F16">
      <formula1>36526</formula1>
      <formula2>55153</formula2>
    </dataValidation>
    <dataValidation type="date" errorStyle="warning" allowBlank="1" showErrorMessage="1" error="Bitte prüfen Sie Ihre Eingabe nochmals!" prompt="Nachkalkulation bis..." sqref="N16">
      <formula1>36526</formula1>
      <formula2>55153</formula2>
    </dataValidation>
    <dataValidation type="decimal" allowBlank="1" showInputMessage="1" showErrorMessage="1" errorTitle="Standard" error="Bitte geben Sie hier den verwendeten Zinssatz ein!" promptTitle="Zinssatz" sqref="A1">
      <formula1>0</formula1>
      <formula2>0.15</formula2>
    </dataValidation>
    <dataValidation type="decimal" allowBlank="1" showInputMessage="1" showErrorMessage="1" errorTitle="Standard" error="Bitte geben Sie einen Zahlenwert &gt;=0 ein!" prompt="Die Aufwände sind soweit möglich direkt den entsprechenden Netzebenen zu belasten, unabhängig davon, ob Kunden auf dieser Ebene beliefert werden oder nicht. Gemeinkosten sind verursachergerecht zu schlüsseln." sqref="H30 L30 L28 H28 J28 J30">
      <formula1>0</formula1>
      <formula2>1000000000000</formula2>
    </dataValidation>
    <dataValidation type="decimal" allowBlank="1" showInputMessage="1" showErrorMessage="1" errorTitle="Standard" error="Bitte geben Sie einen Zahlenwert &gt;=0 ein!" promptTitle="Position 100.1" prompt="Der Messkostenanteil ist in Position 500 einzutragen" sqref="H23:J23">
      <formula1>0</formula1>
      <formula2>1000000000000</formula2>
    </dataValidation>
    <dataValidation type="decimal" allowBlank="1" showInputMessage="1" showErrorMessage="1" errorTitle="Standard" error="Bitte geben Sie einen Zahlenwert &gt;=0 ein!" promptTitle="Position 100.2" prompt="Der Messkostenanteil ist in Position 500 einzutragen" sqref="H24:J24">
      <formula1>0</formula1>
      <formula2>1000000000000</formula2>
    </dataValidation>
    <dataValidation type="decimal" allowBlank="1" showInputMessage="1" showErrorMessage="1" errorTitle="Standard" error="Bitte geben Sie einen Zahlenwert &gt;=0 ein!" prompt="Latente Steuern sind nicht anrechenbar (vgl. Ziffer 3.3.2.8)." sqref="M66 K66">
      <formula1>0</formula1>
      <formula2>1000000000000</formula2>
    </dataValidation>
    <dataValidation type="decimal" allowBlank="1" showInputMessage="1" showErrorMessage="1" errorTitle="Standard" error="Bitte geben Sie einen Zahlenwert &gt;=0 ein!" prompt="Anteilige Messkosten und anteilige Regel-steuerkosten sind unter Position 500 einzutragen." sqref="K23:M24">
      <formula1>0</formula1>
      <formula2>1000000000000</formula2>
    </dataValidation>
    <dataValidation type="decimal" allowBlank="1" showInputMessage="1" showErrorMessage="1" errorTitle="Standard" error="Bitte geben Sie einen Zahlenwert &gt;=0 ein!" prompt="Kalkulatorische Kosten für Fernwirk- und Rund-steuerungsanlagen sind unter Position 530 einzutragen." sqref="M28 K28">
      <formula1>0</formula1>
      <formula2>1000000000000</formula2>
    </dataValidation>
    <dataValidation type="decimal" allowBlank="1" showInputMessage="1" showErrorMessage="1" errorTitle="Standard" error="Bitte geben Sie einen Zahlenwert &gt;=0 ein!" prompt="Bitte dokumentieren Sie Ihre innovativen Massnahmen für intelligente Netze und senden Sie diese Unterlagen an die ElCom über das Netzbetreiberportal unter der Rubrik «Innovative Massnahmen»." sqref="H61:M61">
      <formula1>0</formula1>
      <formula2>1000000000000</formula2>
    </dataValidation>
    <dataValidation type="decimal" allowBlank="1" errorTitle="Standard" sqref="Y69:AF69">
      <formula1>-1000000000000</formula1>
      <formula2>-1000000000000</formula2>
    </dataValidation>
  </dataValidations>
  <hyperlinks>
    <hyperlink ref="R65" location="Kommentare!E34" display="Wie setzen sich diese Kosten zusammen?"/>
    <hyperlink ref="R66" location="Kommentare!E34" display="Wie setzen sich diese Kosten zusammen?"/>
  </hyperlinks>
  <printOptions headings="1"/>
  <pageMargins left="0.59055118110236227" right="0.39370078740157483" top="0.78740157480314965" bottom="0.47244094488188981" header="0.31496062992125984" footer="0.31496062992125984"/>
  <pageSetup paperSize="9" scale="31" orientation="landscape" r:id="rId1"/>
  <headerFooter scaleWithDoc="0">
    <oddHeader>&amp;C&amp;A; &amp;D&amp;R&amp;"Calibri,Fett"&amp;12Formular 3.2</oddHeader>
    <oddFooter>&amp;L&amp;13Nachkalkulation Deckungsdifferenzen Netz 2020&amp;R&amp;13Seite &amp;P von &amp;N</oddFooter>
  </headerFooter>
  <colBreaks count="1" manualBreakCount="1">
    <brk id="19" max="78" man="1"/>
  </colBreaks>
  <ignoredErrors>
    <ignoredError sqref="AB22 R42 AG62 AG70 AB5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448" r:id="rId4" name="Button 320">
              <controlPr defaultSize="0" autoFill="0" autoLine="0" autoPict="0" macro="[0]!info_msgbox_Kostenrechnung_NEx">
                <anchor moveWithCells="1" sizeWithCells="1">
                  <from>
                    <xdr:col>6</xdr:col>
                    <xdr:colOff>0</xdr:colOff>
                    <xdr:row>20</xdr:row>
                    <xdr:rowOff>142875</xdr:rowOff>
                  </from>
                  <to>
                    <xdr:col>6</xdr:col>
                    <xdr:colOff>0</xdr:colOff>
                    <xdr:row>20</xdr:row>
                    <xdr:rowOff>142875</xdr:rowOff>
                  </to>
                </anchor>
              </controlPr>
            </control>
          </mc:Choice>
        </mc:AlternateContent>
        <mc:AlternateContent xmlns:mc="http://schemas.openxmlformats.org/markup-compatibility/2006">
          <mc:Choice Requires="x14">
            <control shapeId="48452" r:id="rId5" name="Button 324">
              <controlPr defaultSize="0" autoFill="0" autoLine="0" autoPict="0" macro="[0]!info_msgbox_AAA_Nummerangabe">
                <anchor moveWithCells="1" sizeWithCells="1">
                  <from>
                    <xdr:col>6</xdr:col>
                    <xdr:colOff>0</xdr:colOff>
                    <xdr:row>20</xdr:row>
                    <xdr:rowOff>142875</xdr:rowOff>
                  </from>
                  <to>
                    <xdr:col>6</xdr:col>
                    <xdr:colOff>0</xdr:colOff>
                    <xdr:row>20</xdr:row>
                    <xdr:rowOff>142875</xdr:rowOff>
                  </to>
                </anchor>
              </controlPr>
            </control>
          </mc:Choice>
        </mc:AlternateContent>
        <mc:AlternateContent xmlns:mc="http://schemas.openxmlformats.org/markup-compatibility/2006">
          <mc:Choice Requires="x14">
            <control shapeId="48459" r:id="rId6" name="Button 331">
              <controlPr defaultSize="0" autoFill="0" autoLine="0" autoPict="0" macro="[0]!info_msgbox_AAA_Nummerangabe">
                <anchor moveWithCells="1" sizeWithCells="1">
                  <from>
                    <xdr:col>0</xdr:col>
                    <xdr:colOff>219075</xdr:colOff>
                    <xdr:row>0</xdr:row>
                    <xdr:rowOff>0</xdr:rowOff>
                  </from>
                  <to>
                    <xdr:col>0</xdr:col>
                    <xdr:colOff>219075</xdr:colOff>
                    <xdr:row>0</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Y272"/>
  <sheetViews>
    <sheetView showGridLines="0" zoomScale="70" zoomScaleNormal="70" zoomScaleSheetLayoutView="75" workbookViewId="0">
      <pane xSplit="3" ySplit="19" topLeftCell="D20" activePane="bottomRight" state="frozen"/>
      <selection activeCell="C10" sqref="C10"/>
      <selection pane="topRight" activeCell="C10" sqref="C10"/>
      <selection pane="bottomLeft" activeCell="C10" sqref="C10"/>
      <selection pane="bottomRight" activeCell="D18" sqref="D18"/>
    </sheetView>
  </sheetViews>
  <sheetFormatPr baseColWidth="10" defaultColWidth="10.85546875" defaultRowHeight="15" x14ac:dyDescent="0.25"/>
  <cols>
    <col min="1" max="1" width="6" style="16" customWidth="1"/>
    <col min="2" max="2" width="8" style="19" customWidth="1"/>
    <col min="3" max="3" width="76.42578125" style="19" bestFit="1" customWidth="1"/>
    <col min="4" max="5" width="13.42578125" style="19" customWidth="1"/>
    <col min="6" max="6" width="14.5703125" style="17" customWidth="1"/>
    <col min="7" max="13" width="11.42578125" style="19" customWidth="1"/>
    <col min="14" max="14" width="13" style="918" customWidth="1"/>
    <col min="15" max="16" width="13.42578125" style="19" customWidth="1"/>
    <col min="17" max="17" width="13.42578125" style="19" hidden="1" customWidth="1"/>
    <col min="18" max="18" width="50.42578125" style="19" customWidth="1"/>
    <col min="19" max="19" width="7.42578125" style="19" customWidth="1"/>
    <col min="20" max="21" width="11.42578125" style="19" customWidth="1"/>
    <col min="22" max="25" width="11.42578125" style="16" customWidth="1"/>
  </cols>
  <sheetData>
    <row r="1" spans="1:25" s="16" customFormat="1" x14ac:dyDescent="0.25">
      <c r="A1" s="1"/>
      <c r="B1" s="1"/>
      <c r="C1" s="1"/>
      <c r="D1" s="1"/>
      <c r="E1" s="1"/>
      <c r="F1" s="1"/>
      <c r="G1" s="1"/>
      <c r="H1" s="1"/>
      <c r="I1" s="1"/>
      <c r="J1" s="1"/>
      <c r="K1" s="1"/>
      <c r="L1" s="1"/>
      <c r="M1" s="1"/>
      <c r="N1" s="557"/>
      <c r="O1" s="1"/>
      <c r="P1" s="1"/>
      <c r="Q1" s="1"/>
      <c r="R1" s="1"/>
      <c r="S1" s="1"/>
      <c r="T1" s="1"/>
      <c r="U1" s="438"/>
      <c r="V1" s="1"/>
      <c r="W1" s="1"/>
      <c r="X1" s="1"/>
      <c r="Y1" s="1"/>
    </row>
    <row r="2" spans="1:25" s="16" customFormat="1" ht="15.75" x14ac:dyDescent="0.25">
      <c r="A2" s="1"/>
      <c r="B2" s="23" t="str">
        <f>Kontaktdaten!B2</f>
        <v>Kostenrechnung für Tarife 2022</v>
      </c>
      <c r="C2" s="1"/>
      <c r="D2" s="1"/>
      <c r="E2" s="1"/>
      <c r="F2" s="1"/>
      <c r="G2" s="1"/>
      <c r="H2" s="1"/>
      <c r="I2" s="1"/>
      <c r="J2" s="1"/>
      <c r="K2" s="1"/>
      <c r="L2" s="1"/>
      <c r="M2" s="1"/>
      <c r="N2" s="557"/>
      <c r="O2" s="1"/>
      <c r="P2" s="1"/>
      <c r="Q2" s="1"/>
      <c r="R2" s="1"/>
      <c r="S2" s="1"/>
      <c r="T2" s="1"/>
      <c r="U2" s="438"/>
      <c r="V2" s="1"/>
      <c r="W2" s="1"/>
      <c r="X2" s="1"/>
      <c r="Y2" s="1"/>
    </row>
    <row r="3" spans="1:25" s="16" customFormat="1" ht="4.5" customHeight="1" x14ac:dyDescent="0.25">
      <c r="A3" s="1"/>
      <c r="B3" s="1"/>
      <c r="C3" s="1"/>
      <c r="D3" s="1"/>
      <c r="E3" s="1"/>
      <c r="F3" s="1"/>
      <c r="G3" s="1"/>
      <c r="H3" s="1"/>
      <c r="I3" s="1"/>
      <c r="J3" s="1"/>
      <c r="K3" s="1"/>
      <c r="L3" s="1"/>
      <c r="M3" s="1"/>
      <c r="N3" s="557"/>
      <c r="O3" s="1"/>
      <c r="P3" s="1"/>
      <c r="Q3" s="1"/>
      <c r="R3" s="1"/>
      <c r="S3" s="1"/>
      <c r="T3" s="1"/>
      <c r="U3" s="438"/>
      <c r="V3" s="1"/>
      <c r="W3" s="1"/>
      <c r="X3" s="1"/>
      <c r="Y3" s="1"/>
    </row>
    <row r="4" spans="1:25" s="16" customFormat="1" ht="20.25" x14ac:dyDescent="0.3">
      <c r="A4" s="1"/>
      <c r="B4" s="13" t="s">
        <v>1025</v>
      </c>
      <c r="C4" s="1"/>
      <c r="D4" s="1"/>
      <c r="E4" s="1"/>
      <c r="F4" s="1"/>
      <c r="G4" s="1"/>
      <c r="H4" s="1"/>
      <c r="I4" s="1"/>
      <c r="J4" s="1"/>
      <c r="K4" s="1"/>
      <c r="L4" s="1"/>
      <c r="M4" s="1"/>
      <c r="N4" s="557"/>
      <c r="O4" s="1"/>
      <c r="P4" s="1"/>
      <c r="Q4" s="1"/>
      <c r="R4" s="1"/>
      <c r="S4" s="1"/>
      <c r="T4" s="1"/>
      <c r="U4" s="438"/>
      <c r="V4" s="1"/>
      <c r="W4" s="1"/>
      <c r="X4" s="1"/>
      <c r="Y4" s="1"/>
    </row>
    <row r="5" spans="1:25" s="16" customFormat="1" x14ac:dyDescent="0.25">
      <c r="A5" s="1"/>
      <c r="B5" s="534" t="str">
        <f>"Formular 3.3;     "&amp;Kontaktdaten!E12</f>
        <v xml:space="preserve">Formular 3.3;     </v>
      </c>
      <c r="C5" s="1"/>
      <c r="D5" s="1"/>
      <c r="E5" s="1"/>
      <c r="F5" s="1"/>
      <c r="G5" s="1"/>
      <c r="H5" s="1"/>
      <c r="I5" s="1"/>
      <c r="J5" s="1"/>
      <c r="K5" s="1"/>
      <c r="L5" s="1"/>
      <c r="M5" s="1"/>
      <c r="N5" s="562"/>
      <c r="O5" s="1"/>
      <c r="P5" s="1"/>
      <c r="Q5" s="1"/>
      <c r="R5" s="1"/>
      <c r="S5" s="1"/>
      <c r="T5" s="1"/>
      <c r="U5" s="438"/>
      <c r="V5" s="1"/>
      <c r="W5" s="1"/>
      <c r="X5" s="1"/>
      <c r="Y5" s="1"/>
    </row>
    <row r="6" spans="1:25" s="16" customFormat="1" ht="16.350000000000001" customHeight="1" x14ac:dyDescent="0.3">
      <c r="A6" s="1"/>
      <c r="B6" s="2" t="s">
        <v>1026</v>
      </c>
      <c r="C6" s="13"/>
      <c r="D6" s="1"/>
      <c r="E6" s="1"/>
      <c r="F6" s="1"/>
      <c r="G6" s="1"/>
      <c r="H6" s="1"/>
      <c r="I6" s="1"/>
      <c r="J6" s="1"/>
      <c r="K6" s="1"/>
      <c r="L6" s="1"/>
      <c r="M6" s="1"/>
      <c r="N6" s="557"/>
      <c r="O6" s="1"/>
      <c r="P6" s="1"/>
      <c r="Q6" s="1"/>
      <c r="R6" s="1"/>
      <c r="S6" s="1"/>
      <c r="T6" s="1"/>
      <c r="U6" s="438"/>
      <c r="V6" s="1"/>
      <c r="W6" s="1"/>
      <c r="X6" s="1"/>
      <c r="Y6" s="1"/>
    </row>
    <row r="7" spans="1:25" s="16" customFormat="1" ht="11.25" customHeight="1" x14ac:dyDescent="0.25">
      <c r="A7" s="1"/>
      <c r="B7" s="1"/>
      <c r="C7" s="1"/>
      <c r="D7" s="1"/>
      <c r="E7" s="1"/>
      <c r="F7" s="1"/>
      <c r="G7" s="1"/>
      <c r="H7" s="1"/>
      <c r="I7" s="1"/>
      <c r="J7" s="1"/>
      <c r="K7" s="1"/>
      <c r="L7" s="1"/>
      <c r="M7" s="1"/>
      <c r="N7" s="557"/>
      <c r="O7" s="1"/>
      <c r="P7" s="1"/>
      <c r="Q7" s="1"/>
      <c r="R7" s="1"/>
      <c r="S7" s="1"/>
      <c r="T7" s="1"/>
      <c r="U7" s="438"/>
      <c r="V7" s="1"/>
      <c r="W7" s="1"/>
      <c r="X7" s="1"/>
      <c r="Y7" s="1"/>
    </row>
    <row r="8" spans="1:25" s="16" customFormat="1" ht="15" hidden="1" customHeight="1" x14ac:dyDescent="0.25">
      <c r="A8" s="1"/>
      <c r="B8" s="1"/>
      <c r="C8" s="1"/>
      <c r="D8" s="1"/>
      <c r="E8" s="1"/>
      <c r="F8" s="1"/>
      <c r="G8" s="1"/>
      <c r="H8" s="1"/>
      <c r="I8" s="1"/>
      <c r="J8" s="1"/>
      <c r="K8" s="1"/>
      <c r="L8" s="1"/>
      <c r="M8" s="1"/>
      <c r="N8" s="557"/>
      <c r="O8" s="1"/>
      <c r="P8" s="1"/>
      <c r="Q8" s="1"/>
      <c r="R8" s="1"/>
      <c r="S8" s="1"/>
      <c r="T8" s="1"/>
      <c r="U8" s="438"/>
      <c r="V8" s="1"/>
      <c r="W8" s="1"/>
      <c r="X8" s="1"/>
      <c r="Y8" s="1"/>
    </row>
    <row r="9" spans="1:25" s="16" customFormat="1" ht="20.25" hidden="1" customHeight="1" x14ac:dyDescent="0.3">
      <c r="A9" s="1"/>
      <c r="B9" s="135"/>
      <c r="C9" s="1"/>
      <c r="D9" s="1"/>
      <c r="E9" s="1"/>
      <c r="F9" s="1"/>
      <c r="G9" s="1"/>
      <c r="H9" s="1"/>
      <c r="I9" s="1"/>
      <c r="J9" s="1"/>
      <c r="K9" s="1"/>
      <c r="L9" s="1"/>
      <c r="M9" s="1"/>
      <c r="N9" s="557"/>
      <c r="O9" s="1"/>
      <c r="P9" s="1"/>
      <c r="Q9" s="1"/>
      <c r="R9" s="1"/>
      <c r="S9" s="1"/>
      <c r="T9" s="1"/>
      <c r="U9" s="438"/>
      <c r="V9" s="1"/>
      <c r="W9" s="1"/>
      <c r="X9" s="1"/>
      <c r="Y9" s="1"/>
    </row>
    <row r="10" spans="1:25" s="16" customFormat="1" ht="15" hidden="1" customHeight="1" x14ac:dyDescent="0.25">
      <c r="A10" s="1"/>
      <c r="B10" s="1"/>
      <c r="C10" s="1"/>
      <c r="D10" s="1"/>
      <c r="E10" s="1"/>
      <c r="F10" s="1"/>
      <c r="G10" s="1"/>
      <c r="H10" s="1"/>
      <c r="I10" s="1"/>
      <c r="J10" s="1"/>
      <c r="K10" s="1"/>
      <c r="L10" s="1"/>
      <c r="M10" s="1"/>
      <c r="N10" s="557"/>
      <c r="O10" s="1"/>
      <c r="P10" s="1"/>
      <c r="Q10" s="1"/>
      <c r="R10" s="1"/>
      <c r="S10" s="1"/>
      <c r="T10" s="1"/>
      <c r="U10" s="438"/>
      <c r="V10" s="1"/>
      <c r="W10" s="1"/>
      <c r="X10" s="1"/>
      <c r="Y10" s="1"/>
    </row>
    <row r="11" spans="1:25" s="16" customFormat="1" ht="15" hidden="1" customHeight="1" x14ac:dyDescent="0.25">
      <c r="A11" s="1"/>
      <c r="B11" s="1"/>
      <c r="C11" s="1"/>
      <c r="D11" s="1"/>
      <c r="E11" s="1"/>
      <c r="F11" s="1"/>
      <c r="G11" s="1"/>
      <c r="H11" s="1"/>
      <c r="I11" s="1"/>
      <c r="J11" s="2"/>
      <c r="K11" s="1"/>
      <c r="L11" s="1"/>
      <c r="M11" s="1"/>
      <c r="N11" s="557"/>
      <c r="O11" s="1"/>
      <c r="P11" s="1"/>
      <c r="Q11" s="1"/>
      <c r="R11" s="1"/>
      <c r="S11" s="1"/>
      <c r="T11" s="1"/>
      <c r="U11" s="438"/>
      <c r="V11" s="1"/>
      <c r="W11" s="1"/>
      <c r="X11" s="1"/>
      <c r="Y11" s="1"/>
    </row>
    <row r="12" spans="1:25" s="16" customFormat="1" ht="15" hidden="1" customHeight="1" x14ac:dyDescent="0.25">
      <c r="A12" s="1"/>
      <c r="B12" s="1"/>
      <c r="C12" s="1"/>
      <c r="D12" s="1"/>
      <c r="E12" s="1"/>
      <c r="F12" s="1"/>
      <c r="G12" s="1"/>
      <c r="H12" s="1"/>
      <c r="I12" s="1"/>
      <c r="J12" s="1"/>
      <c r="K12" s="1"/>
      <c r="L12" s="1"/>
      <c r="M12" s="1"/>
      <c r="N12" s="557"/>
      <c r="O12" s="1"/>
      <c r="P12" s="1"/>
      <c r="Q12" s="1"/>
      <c r="R12" s="1"/>
      <c r="S12" s="1"/>
      <c r="T12" s="1"/>
      <c r="U12" s="438"/>
      <c r="V12" s="1"/>
      <c r="W12" s="1"/>
      <c r="X12" s="1"/>
      <c r="Y12" s="1"/>
    </row>
    <row r="13" spans="1:25" s="16" customFormat="1" ht="15" hidden="1" customHeight="1" x14ac:dyDescent="0.25">
      <c r="A13" s="1"/>
      <c r="B13" s="1"/>
      <c r="C13" s="1"/>
      <c r="D13" s="1"/>
      <c r="E13" s="1"/>
      <c r="F13" s="1"/>
      <c r="G13" s="1"/>
      <c r="H13" s="1"/>
      <c r="I13" s="1"/>
      <c r="J13" s="1"/>
      <c r="K13" s="1"/>
      <c r="L13" s="1"/>
      <c r="M13" s="1"/>
      <c r="N13" s="557"/>
      <c r="O13" s="1"/>
      <c r="P13" s="1"/>
      <c r="Q13" s="1"/>
      <c r="R13" s="1"/>
      <c r="S13" s="1"/>
      <c r="T13" s="1"/>
      <c r="U13" s="438"/>
      <c r="V13" s="1"/>
      <c r="W13" s="1"/>
      <c r="X13" s="1"/>
      <c r="Y13" s="1"/>
    </row>
    <row r="14" spans="1:25" s="16" customFormat="1" ht="15" hidden="1" customHeight="1" x14ac:dyDescent="0.25">
      <c r="A14" s="1"/>
      <c r="B14" s="3"/>
      <c r="C14" s="1"/>
      <c r="D14" s="1"/>
      <c r="E14" s="1"/>
      <c r="F14" s="1"/>
      <c r="G14" s="1"/>
      <c r="H14" s="1"/>
      <c r="I14" s="1"/>
      <c r="J14" s="1"/>
      <c r="K14" s="1"/>
      <c r="L14" s="1"/>
      <c r="M14" s="1"/>
      <c r="N14" s="557"/>
      <c r="O14" s="1"/>
      <c r="P14" s="1"/>
      <c r="Q14" s="1"/>
      <c r="R14" s="1"/>
      <c r="S14" s="1"/>
      <c r="T14" s="1"/>
      <c r="U14" s="438"/>
      <c r="V14" s="1"/>
      <c r="W14" s="1"/>
      <c r="X14" s="1"/>
      <c r="Y14" s="1"/>
    </row>
    <row r="15" spans="1:25" s="16" customFormat="1" ht="15" hidden="1" customHeight="1" x14ac:dyDescent="0.25">
      <c r="A15" s="1"/>
      <c r="B15" s="1"/>
      <c r="C15" s="1"/>
      <c r="D15" s="1"/>
      <c r="E15" s="1"/>
      <c r="F15" s="1"/>
      <c r="G15" s="1"/>
      <c r="H15" s="1"/>
      <c r="I15" s="1"/>
      <c r="J15" s="1"/>
      <c r="K15" s="1"/>
      <c r="L15" s="1"/>
      <c r="M15" s="1"/>
      <c r="N15" s="557"/>
      <c r="O15" s="1"/>
      <c r="P15" s="1"/>
      <c r="Q15" s="1"/>
      <c r="R15" s="1"/>
      <c r="S15" s="1"/>
      <c r="T15" s="1"/>
      <c r="U15" s="438"/>
      <c r="V15" s="1"/>
      <c r="W15" s="1"/>
      <c r="X15" s="1"/>
      <c r="Y15" s="1"/>
    </row>
    <row r="16" spans="1:25" s="16" customFormat="1" x14ac:dyDescent="0.25">
      <c r="A16" s="1"/>
      <c r="B16" s="163" t="s">
        <v>1027</v>
      </c>
      <c r="C16" s="163">
        <v>2</v>
      </c>
      <c r="D16" s="163">
        <v>3</v>
      </c>
      <c r="E16" s="163">
        <v>4</v>
      </c>
      <c r="F16" s="163">
        <v>5</v>
      </c>
      <c r="G16" s="163">
        <v>6</v>
      </c>
      <c r="H16" s="163">
        <v>7</v>
      </c>
      <c r="I16" s="163">
        <v>8</v>
      </c>
      <c r="J16" s="163">
        <v>9</v>
      </c>
      <c r="K16" s="163">
        <v>10</v>
      </c>
      <c r="L16" s="163">
        <v>11</v>
      </c>
      <c r="M16" s="163">
        <v>12</v>
      </c>
      <c r="N16" s="449">
        <v>13</v>
      </c>
      <c r="O16" s="470">
        <v>14</v>
      </c>
      <c r="P16" s="705">
        <v>15</v>
      </c>
      <c r="Q16" s="163" t="s">
        <v>328</v>
      </c>
      <c r="R16" s="163">
        <v>16</v>
      </c>
      <c r="S16" s="1"/>
      <c r="T16" s="1"/>
      <c r="U16" s="438"/>
      <c r="V16" s="1"/>
      <c r="W16" s="1"/>
      <c r="X16" s="1"/>
      <c r="Y16" s="1"/>
    </row>
    <row r="17" spans="1:25" s="16" customFormat="1" ht="4.5" customHeight="1" x14ac:dyDescent="0.25">
      <c r="A17" s="1"/>
      <c r="B17" s="9"/>
      <c r="C17" s="9"/>
      <c r="D17" s="9"/>
      <c r="E17" s="9"/>
      <c r="F17" s="9"/>
      <c r="G17" s="9"/>
      <c r="H17" s="9"/>
      <c r="I17" s="9"/>
      <c r="J17" s="9"/>
      <c r="K17" s="9"/>
      <c r="L17" s="9"/>
      <c r="M17" s="9"/>
      <c r="N17" s="557"/>
      <c r="O17" s="471"/>
      <c r="P17" s="706"/>
      <c r="Q17" s="693"/>
      <c r="R17" s="1"/>
      <c r="S17" s="1"/>
      <c r="T17" s="1"/>
      <c r="U17" s="438"/>
      <c r="V17" s="1"/>
      <c r="W17" s="1"/>
      <c r="X17" s="1"/>
      <c r="Y17" s="1"/>
    </row>
    <row r="18" spans="1:25" s="16" customFormat="1" ht="21" customHeight="1" thickBot="1" x14ac:dyDescent="0.3">
      <c r="A18" s="1"/>
      <c r="B18" s="3" t="str">
        <f>"Kalkulationszeitraum für die Kostenrechnung "&amp;Kontaktdaten!D4&amp;":"</f>
        <v>Kalkulationszeitraum für die Kostenrechnung 2022:</v>
      </c>
      <c r="C18" s="9"/>
      <c r="D18" s="320"/>
      <c r="E18" s="171" t="s">
        <v>832</v>
      </c>
      <c r="F18" s="320"/>
      <c r="G18" s="321"/>
      <c r="H18" s="321"/>
      <c r="I18" s="321"/>
      <c r="J18" s="321"/>
      <c r="K18" s="321"/>
      <c r="L18" s="321"/>
      <c r="M18" s="321"/>
      <c r="N18" s="766"/>
      <c r="O18" s="1901" t="s">
        <v>345</v>
      </c>
      <c r="P18" s="1875"/>
      <c r="Q18" s="140"/>
      <c r="R18" s="1"/>
      <c r="S18" s="1"/>
      <c r="T18" s="1"/>
      <c r="U18" s="438"/>
      <c r="V18" s="1"/>
      <c r="W18" s="1"/>
      <c r="X18" s="1"/>
      <c r="Y18" s="1"/>
    </row>
    <row r="19" spans="1:25" s="16" customFormat="1" ht="72" customHeight="1" x14ac:dyDescent="0.25">
      <c r="A19" s="1"/>
      <c r="B19" s="1842" t="s">
        <v>1354</v>
      </c>
      <c r="C19" s="1843"/>
      <c r="D19" s="722" t="s">
        <v>1028</v>
      </c>
      <c r="E19" s="723" t="s">
        <v>1029</v>
      </c>
      <c r="F19" s="718" t="s">
        <v>1030</v>
      </c>
      <c r="G19" s="322" t="s">
        <v>1010</v>
      </c>
      <c r="H19" s="322" t="s">
        <v>917</v>
      </c>
      <c r="I19" s="322" t="s">
        <v>918</v>
      </c>
      <c r="J19" s="322" t="s">
        <v>919</v>
      </c>
      <c r="K19" s="322" t="s">
        <v>920</v>
      </c>
      <c r="L19" s="322" t="s">
        <v>921</v>
      </c>
      <c r="M19" s="322" t="s">
        <v>922</v>
      </c>
      <c r="N19" s="468" t="str">
        <f>"Veränderung gegenüber  "&amp;Kontaktdaten!D4-2   &amp;" (Netzkosten)
[CHF]"</f>
        <v>Veränderung gegenüber  2020 (Netzkosten)
[CHF]</v>
      </c>
      <c r="O19" s="472" t="s">
        <v>1031</v>
      </c>
      <c r="P19" s="707" t="s">
        <v>79</v>
      </c>
      <c r="Q19" s="694" t="s">
        <v>1032</v>
      </c>
      <c r="R19" s="323" t="s">
        <v>1033</v>
      </c>
      <c r="S19" s="1"/>
      <c r="T19" s="1"/>
      <c r="U19" s="438"/>
      <c r="V19" s="1"/>
      <c r="W19" s="1"/>
      <c r="X19" s="1"/>
      <c r="Y19" s="1"/>
    </row>
    <row r="20" spans="1:25" s="143" customFormat="1" x14ac:dyDescent="0.25">
      <c r="A20" s="42"/>
      <c r="B20" s="324">
        <v>100</v>
      </c>
      <c r="C20" s="141" t="s">
        <v>1034</v>
      </c>
      <c r="D20" s="708">
        <f>F20+E20</f>
        <v>0</v>
      </c>
      <c r="E20" s="724">
        <f>SUM(E21:E23)</f>
        <v>0</v>
      </c>
      <c r="F20" s="473">
        <f t="shared" ref="F20:M20" si="0">SUM(F21:F23)</f>
        <v>0</v>
      </c>
      <c r="G20" s="142">
        <f>SUM(G21:G23)</f>
        <v>0</v>
      </c>
      <c r="H20" s="142">
        <f>SUM(H21:H23)</f>
        <v>0</v>
      </c>
      <c r="I20" s="142">
        <f t="shared" si="0"/>
        <v>0</v>
      </c>
      <c r="J20" s="142">
        <f t="shared" si="0"/>
        <v>0</v>
      </c>
      <c r="K20" s="142">
        <f t="shared" si="0"/>
        <v>0</v>
      </c>
      <c r="L20" s="142">
        <f t="shared" si="0"/>
        <v>0</v>
      </c>
      <c r="M20" s="142">
        <f t="shared" si="0"/>
        <v>0</v>
      </c>
      <c r="N20" s="917">
        <f>SUM(N21:N23)</f>
        <v>0</v>
      </c>
      <c r="O20" s="1677">
        <v>0</v>
      </c>
      <c r="P20" s="1678">
        <v>0</v>
      </c>
      <c r="Q20" s="695"/>
      <c r="R20" s="1367"/>
      <c r="S20" s="42"/>
      <c r="T20" s="42"/>
      <c r="U20" s="439"/>
      <c r="V20" s="42"/>
      <c r="W20" s="42"/>
      <c r="X20" s="42"/>
      <c r="Y20" s="42"/>
    </row>
    <row r="21" spans="1:25" s="143" customFormat="1" x14ac:dyDescent="0.25">
      <c r="A21" s="42"/>
      <c r="B21" s="325">
        <v>100.1</v>
      </c>
      <c r="C21" s="159" t="s">
        <v>1035</v>
      </c>
      <c r="D21" s="708">
        <f>F21+E21</f>
        <v>0</v>
      </c>
      <c r="E21" s="724">
        <f>SUM(O21:Q21)</f>
        <v>0</v>
      </c>
      <c r="F21" s="473">
        <f>SUM(G21:M21)</f>
        <v>0</v>
      </c>
      <c r="G21" s="144">
        <v>0</v>
      </c>
      <c r="H21" s="145"/>
      <c r="I21" s="145"/>
      <c r="J21" s="145"/>
      <c r="K21" s="145"/>
      <c r="L21" s="145"/>
      <c r="M21" s="145"/>
      <c r="N21" s="919">
        <f>F21-'Deckungsdifferenzen Netz'!F23</f>
        <v>0</v>
      </c>
      <c r="O21" s="474"/>
      <c r="P21" s="709"/>
      <c r="Q21" s="696"/>
      <c r="R21" s="1367"/>
      <c r="S21" s="168"/>
      <c r="T21" s="42"/>
      <c r="U21" s="439"/>
      <c r="V21" s="42"/>
      <c r="W21" s="42"/>
      <c r="X21" s="42"/>
      <c r="Y21" s="42"/>
    </row>
    <row r="22" spans="1:25" s="143" customFormat="1" x14ac:dyDescent="0.25">
      <c r="A22" s="42"/>
      <c r="B22" s="325">
        <v>100.2</v>
      </c>
      <c r="C22" s="159" t="s">
        <v>1036</v>
      </c>
      <c r="D22" s="708">
        <f>F22+E22</f>
        <v>0</v>
      </c>
      <c r="E22" s="724">
        <f>SUM(O22:Q22)</f>
        <v>0</v>
      </c>
      <c r="F22" s="473">
        <f>SUM(G22:M22)</f>
        <v>0</v>
      </c>
      <c r="G22" s="144">
        <v>0</v>
      </c>
      <c r="H22" s="145"/>
      <c r="I22" s="145"/>
      <c r="J22" s="145"/>
      <c r="K22" s="145"/>
      <c r="L22" s="145"/>
      <c r="M22" s="145"/>
      <c r="N22" s="919">
        <f>F22-'Deckungsdifferenzen Netz'!F24</f>
        <v>0</v>
      </c>
      <c r="O22" s="474"/>
      <c r="P22" s="709"/>
      <c r="Q22" s="696"/>
      <c r="R22" s="1367"/>
      <c r="S22" s="42"/>
      <c r="T22" s="42"/>
      <c r="U22" s="439"/>
      <c r="V22" s="42"/>
      <c r="W22" s="42"/>
      <c r="X22" s="42"/>
      <c r="Y22" s="42"/>
    </row>
    <row r="23" spans="1:25" s="143" customFormat="1" x14ac:dyDescent="0.25">
      <c r="A23" s="42"/>
      <c r="B23" s="325">
        <v>100.3</v>
      </c>
      <c r="C23" s="159" t="s">
        <v>1037</v>
      </c>
      <c r="D23" s="708">
        <f>F23+E23</f>
        <v>0</v>
      </c>
      <c r="E23" s="724">
        <f>SUM(O23:Q23)</f>
        <v>0</v>
      </c>
      <c r="F23" s="473">
        <f>SUM(G23:M23)</f>
        <v>0</v>
      </c>
      <c r="G23" s="144">
        <v>0</v>
      </c>
      <c r="H23" s="145"/>
      <c r="I23" s="145"/>
      <c r="J23" s="145"/>
      <c r="K23" s="145"/>
      <c r="L23" s="145"/>
      <c r="M23" s="145"/>
      <c r="N23" s="919">
        <f>F23-'Deckungsdifferenzen Netz'!F25</f>
        <v>0</v>
      </c>
      <c r="O23" s="474"/>
      <c r="P23" s="709"/>
      <c r="Q23" s="696"/>
      <c r="R23" s="1367"/>
      <c r="S23" s="42"/>
      <c r="T23" s="42"/>
      <c r="U23" s="439"/>
      <c r="V23" s="42"/>
      <c r="W23" s="42"/>
      <c r="X23" s="42"/>
      <c r="Y23" s="42"/>
    </row>
    <row r="24" spans="1:25" s="143" customFormat="1" x14ac:dyDescent="0.25">
      <c r="A24" s="328"/>
      <c r="B24" s="164"/>
      <c r="C24" s="164"/>
      <c r="D24" s="710"/>
      <c r="E24" s="725"/>
      <c r="F24" s="475"/>
      <c r="G24" s="164"/>
      <c r="H24" s="164"/>
      <c r="I24" s="164"/>
      <c r="J24" s="164"/>
      <c r="K24" s="164"/>
      <c r="L24" s="164"/>
      <c r="M24" s="164"/>
      <c r="N24" s="558"/>
      <c r="O24" s="475"/>
      <c r="P24" s="710"/>
      <c r="Q24" s="164"/>
      <c r="R24" s="522"/>
      <c r="S24" s="328"/>
      <c r="T24" s="42"/>
      <c r="U24" s="439"/>
      <c r="V24" s="42"/>
      <c r="W24" s="42"/>
      <c r="X24" s="42"/>
      <c r="Y24" s="42"/>
    </row>
    <row r="25" spans="1:25" s="143" customFormat="1" x14ac:dyDescent="0.25">
      <c r="A25" s="336"/>
      <c r="B25" s="327">
        <v>200</v>
      </c>
      <c r="C25" s="141" t="s">
        <v>1358</v>
      </c>
      <c r="D25" s="708">
        <f t="shared" ref="D25:D30" si="1">F25+E25</f>
        <v>0</v>
      </c>
      <c r="E25" s="724">
        <f t="shared" ref="E25:L25" si="2">SUM(E26:E30)</f>
        <v>0</v>
      </c>
      <c r="F25" s="473">
        <f>SUM(F26:F30)</f>
        <v>0</v>
      </c>
      <c r="G25" s="142">
        <f>SUM(G26:G30)</f>
        <v>0</v>
      </c>
      <c r="H25" s="142">
        <f>SUM(H26:H30)</f>
        <v>0</v>
      </c>
      <c r="I25" s="142">
        <f t="shared" si="2"/>
        <v>0</v>
      </c>
      <c r="J25" s="142">
        <f t="shared" si="2"/>
        <v>0</v>
      </c>
      <c r="K25" s="142">
        <f t="shared" si="2"/>
        <v>0</v>
      </c>
      <c r="L25" s="142">
        <f t="shared" si="2"/>
        <v>0</v>
      </c>
      <c r="M25" s="142">
        <f>SUM(M26:M30)</f>
        <v>0</v>
      </c>
      <c r="N25" s="917">
        <f>SUM(N26:N30)</f>
        <v>0</v>
      </c>
      <c r="O25" s="1679">
        <v>0</v>
      </c>
      <c r="P25" s="1680">
        <v>0</v>
      </c>
      <c r="Q25" s="695"/>
      <c r="R25" s="1367"/>
      <c r="S25" s="337"/>
      <c r="T25" s="42"/>
      <c r="U25" s="439"/>
      <c r="V25" s="42"/>
      <c r="W25" s="42"/>
      <c r="X25" s="42"/>
      <c r="Y25" s="42"/>
    </row>
    <row r="26" spans="1:25" s="143" customFormat="1" x14ac:dyDescent="0.25">
      <c r="A26" s="42"/>
      <c r="B26" s="325" t="s">
        <v>51</v>
      </c>
      <c r="C26" s="159" t="s">
        <v>1046</v>
      </c>
      <c r="D26" s="708">
        <f t="shared" si="1"/>
        <v>0</v>
      </c>
      <c r="E26" s="724">
        <f>SUM(O26:Q26)</f>
        <v>0</v>
      </c>
      <c r="F26" s="473">
        <f>SUM(G26:M26)</f>
        <v>0</v>
      </c>
      <c r="G26" s="144">
        <v>0</v>
      </c>
      <c r="H26" s="145"/>
      <c r="I26" s="145"/>
      <c r="J26" s="145"/>
      <c r="K26" s="145"/>
      <c r="L26" s="145"/>
      <c r="M26" s="145"/>
      <c r="N26" s="919">
        <f>F26-'Deckungsdifferenzen Netz'!F28</f>
        <v>0</v>
      </c>
      <c r="O26" s="474"/>
      <c r="P26" s="709"/>
      <c r="Q26" s="696"/>
      <c r="R26" s="1367"/>
      <c r="S26" s="168"/>
      <c r="T26" s="42"/>
      <c r="U26" s="439"/>
      <c r="V26" s="42"/>
      <c r="W26" s="42"/>
      <c r="X26" s="42"/>
      <c r="Y26" s="42"/>
    </row>
    <row r="27" spans="1:25" s="143" customFormat="1" x14ac:dyDescent="0.25">
      <c r="A27" s="42"/>
      <c r="B27" s="1107" t="s">
        <v>50</v>
      </c>
      <c r="C27" s="1099" t="s">
        <v>273</v>
      </c>
      <c r="D27" s="708">
        <f t="shared" si="1"/>
        <v>0</v>
      </c>
      <c r="E27" s="724">
        <f>SUM(O27:Q27)</f>
        <v>0</v>
      </c>
      <c r="F27" s="473">
        <f>SUM(G27:M27)</f>
        <v>0</v>
      </c>
      <c r="G27" s="144">
        <v>0</v>
      </c>
      <c r="H27" s="145"/>
      <c r="I27" s="145"/>
      <c r="J27" s="145"/>
      <c r="K27" s="145"/>
      <c r="L27" s="145"/>
      <c r="M27" s="145"/>
      <c r="N27" s="919">
        <f>F27-'Deckungsdifferenzen Netz'!F29</f>
        <v>0</v>
      </c>
      <c r="O27" s="474"/>
      <c r="P27" s="709"/>
      <c r="Q27" s="696"/>
      <c r="R27" s="1367"/>
      <c r="S27" s="168"/>
      <c r="T27" s="42"/>
      <c r="U27" s="439"/>
      <c r="V27" s="42"/>
      <c r="W27" s="42"/>
      <c r="X27" s="42"/>
      <c r="Y27" s="42"/>
    </row>
    <row r="28" spans="1:25" s="143" customFormat="1" x14ac:dyDescent="0.25">
      <c r="A28" s="42"/>
      <c r="B28" s="325">
        <v>200.2</v>
      </c>
      <c r="C28" s="159" t="s">
        <v>1048</v>
      </c>
      <c r="D28" s="708">
        <f t="shared" si="1"/>
        <v>0</v>
      </c>
      <c r="E28" s="724">
        <f>SUM(O28:Q28)</f>
        <v>0</v>
      </c>
      <c r="F28" s="473">
        <f>SUM(G28:M28)</f>
        <v>0</v>
      </c>
      <c r="G28" s="144">
        <v>0</v>
      </c>
      <c r="H28" s="145"/>
      <c r="I28" s="145"/>
      <c r="J28" s="145"/>
      <c r="K28" s="145"/>
      <c r="L28" s="145"/>
      <c r="M28" s="145"/>
      <c r="N28" s="919">
        <f>F28-'Deckungsdifferenzen Netz'!F30</f>
        <v>0</v>
      </c>
      <c r="O28" s="474"/>
      <c r="P28" s="709"/>
      <c r="Q28" s="696"/>
      <c r="R28" s="1367"/>
      <c r="S28" s="42"/>
      <c r="T28" s="42"/>
      <c r="U28" s="439"/>
      <c r="V28" s="42"/>
      <c r="W28" s="42"/>
      <c r="X28" s="42"/>
      <c r="Y28" s="42"/>
    </row>
    <row r="29" spans="1:25" s="143" customFormat="1" x14ac:dyDescent="0.25">
      <c r="A29" s="42"/>
      <c r="B29" s="325">
        <v>200.3</v>
      </c>
      <c r="C29" s="1099" t="s">
        <v>1056</v>
      </c>
      <c r="D29" s="708">
        <f t="shared" si="1"/>
        <v>0</v>
      </c>
      <c r="E29" s="724">
        <f>SUM(O29:Q29)</f>
        <v>0</v>
      </c>
      <c r="F29" s="473">
        <f>SUM(G29:M29)</f>
        <v>0</v>
      </c>
      <c r="G29" s="144">
        <v>0</v>
      </c>
      <c r="H29" s="145"/>
      <c r="I29" s="145"/>
      <c r="J29" s="145"/>
      <c r="K29" s="145"/>
      <c r="L29" s="145"/>
      <c r="M29" s="145"/>
      <c r="N29" s="919">
        <f>F29-'Deckungsdifferenzen Netz'!F31</f>
        <v>0</v>
      </c>
      <c r="O29" s="474"/>
      <c r="P29" s="709"/>
      <c r="Q29" s="696"/>
      <c r="R29" s="1367"/>
      <c r="S29" s="42"/>
      <c r="T29" s="42"/>
      <c r="U29" s="439"/>
      <c r="V29" s="42"/>
      <c r="W29" s="42"/>
      <c r="X29" s="42"/>
      <c r="Y29" s="42"/>
    </row>
    <row r="30" spans="1:25" s="143" customFormat="1" x14ac:dyDescent="0.25">
      <c r="A30" s="42"/>
      <c r="B30" s="325">
        <v>200.4</v>
      </c>
      <c r="C30" s="159" t="s">
        <v>1049</v>
      </c>
      <c r="D30" s="708">
        <f t="shared" si="1"/>
        <v>0</v>
      </c>
      <c r="E30" s="724">
        <f>SUM(O30:Q30)</f>
        <v>0</v>
      </c>
      <c r="F30" s="473">
        <f>SUM(G30:M30)</f>
        <v>0</v>
      </c>
      <c r="G30" s="144">
        <v>0</v>
      </c>
      <c r="H30" s="145"/>
      <c r="I30" s="145"/>
      <c r="J30" s="145"/>
      <c r="K30" s="145"/>
      <c r="L30" s="145"/>
      <c r="M30" s="145"/>
      <c r="N30" s="919">
        <f>F30-'Deckungsdifferenzen Netz'!F32</f>
        <v>0</v>
      </c>
      <c r="O30" s="474"/>
      <c r="P30" s="709"/>
      <c r="Q30" s="696"/>
      <c r="R30" s="1368"/>
      <c r="S30" s="42"/>
      <c r="T30" s="42"/>
      <c r="U30" s="439"/>
      <c r="V30" s="42"/>
      <c r="W30" s="42"/>
      <c r="X30" s="42"/>
      <c r="Y30" s="42"/>
    </row>
    <row r="31" spans="1:25" s="143" customFormat="1" x14ac:dyDescent="0.25">
      <c r="A31" s="328"/>
      <c r="B31" s="328"/>
      <c r="C31" s="328"/>
      <c r="D31" s="336"/>
      <c r="E31" s="726"/>
      <c r="F31" s="326"/>
      <c r="G31" s="328"/>
      <c r="H31" s="328"/>
      <c r="I31" s="328"/>
      <c r="J31" s="328"/>
      <c r="K31" s="328"/>
      <c r="L31" s="328"/>
      <c r="M31" s="328"/>
      <c r="N31" s="559"/>
      <c r="O31" s="326"/>
      <c r="P31" s="336"/>
      <c r="Q31" s="328"/>
      <c r="R31" s="328"/>
      <c r="S31" s="328"/>
      <c r="T31" s="42"/>
      <c r="U31" s="439"/>
      <c r="V31" s="42"/>
      <c r="W31" s="42"/>
      <c r="X31" s="42"/>
      <c r="Y31" s="42"/>
    </row>
    <row r="32" spans="1:25" s="143" customFormat="1" x14ac:dyDescent="0.25">
      <c r="A32" s="42"/>
      <c r="B32" s="330">
        <v>300</v>
      </c>
      <c r="C32" s="160" t="s">
        <v>1024</v>
      </c>
      <c r="D32" s="708">
        <f>F32+E32</f>
        <v>0</v>
      </c>
      <c r="E32" s="724">
        <f>SUM(O32:Q32)</f>
        <v>0</v>
      </c>
      <c r="F32" s="473">
        <f>SUM(G32:M32)</f>
        <v>0</v>
      </c>
      <c r="G32" s="145"/>
      <c r="H32" s="145"/>
      <c r="I32" s="145"/>
      <c r="J32" s="145"/>
      <c r="K32" s="145"/>
      <c r="L32" s="145"/>
      <c r="M32" s="145"/>
      <c r="N32" s="919">
        <f>F32-'Deckungsdifferenzen Netz'!F34</f>
        <v>0</v>
      </c>
      <c r="O32" s="473"/>
      <c r="P32" s="708"/>
      <c r="Q32" s="695"/>
      <c r="R32" s="1367"/>
      <c r="S32" s="1360"/>
      <c r="T32" s="42"/>
      <c r="U32" s="439"/>
      <c r="V32" s="42"/>
      <c r="W32" s="42"/>
      <c r="X32" s="42"/>
      <c r="Y32" s="42"/>
    </row>
    <row r="33" spans="1:25" s="143" customFormat="1" x14ac:dyDescent="0.25">
      <c r="A33" s="328"/>
      <c r="B33" s="328"/>
      <c r="C33" s="328"/>
      <c r="D33" s="336"/>
      <c r="E33" s="726"/>
      <c r="F33" s="326"/>
      <c r="G33" s="328"/>
      <c r="H33" s="328"/>
      <c r="I33" s="328"/>
      <c r="J33" s="328"/>
      <c r="K33" s="328"/>
      <c r="L33" s="328"/>
      <c r="M33" s="328"/>
      <c r="N33" s="559"/>
      <c r="O33" s="326"/>
      <c r="P33" s="336"/>
      <c r="Q33" s="328"/>
      <c r="R33" s="328"/>
      <c r="S33" s="1551"/>
      <c r="T33" s="42"/>
      <c r="U33" s="439"/>
      <c r="V33" s="42"/>
      <c r="W33" s="42"/>
      <c r="X33" s="42"/>
      <c r="Y33" s="42"/>
    </row>
    <row r="34" spans="1:25" s="143" customFormat="1" x14ac:dyDescent="0.25">
      <c r="A34" s="42"/>
      <c r="B34" s="330">
        <v>400</v>
      </c>
      <c r="C34" s="161" t="s">
        <v>1050</v>
      </c>
      <c r="D34" s="708">
        <f>F34+E34</f>
        <v>0</v>
      </c>
      <c r="E34" s="724">
        <f>SUM(O34:Q34)</f>
        <v>0</v>
      </c>
      <c r="F34" s="473">
        <f>SUM(G34:M34)</f>
        <v>0</v>
      </c>
      <c r="G34" s="147">
        <v>0</v>
      </c>
      <c r="H34" s="145"/>
      <c r="I34" s="145"/>
      <c r="J34" s="145"/>
      <c r="K34" s="145"/>
      <c r="L34" s="145"/>
      <c r="M34" s="145"/>
      <c r="N34" s="919">
        <f>F34-'Deckungsdifferenzen Netz'!F36</f>
        <v>0</v>
      </c>
      <c r="O34" s="473"/>
      <c r="P34" s="708"/>
      <c r="Q34" s="695"/>
      <c r="R34" s="1367"/>
      <c r="S34" s="1420"/>
      <c r="T34" s="165"/>
      <c r="U34" s="439"/>
      <c r="V34" s="42"/>
      <c r="W34" s="42"/>
      <c r="X34" s="42"/>
      <c r="Y34" s="42"/>
    </row>
    <row r="35" spans="1:25" s="143" customFormat="1" x14ac:dyDescent="0.25">
      <c r="A35" s="328"/>
      <c r="B35" s="328"/>
      <c r="C35" s="328"/>
      <c r="D35" s="336"/>
      <c r="E35" s="726"/>
      <c r="F35" s="326"/>
      <c r="G35" s="328"/>
      <c r="H35" s="328"/>
      <c r="I35" s="328"/>
      <c r="J35" s="328"/>
      <c r="K35" s="328"/>
      <c r="L35" s="328"/>
      <c r="M35" s="328"/>
      <c r="N35" s="559"/>
      <c r="O35" s="326"/>
      <c r="P35" s="336"/>
      <c r="Q35" s="328"/>
      <c r="R35" s="328"/>
      <c r="S35" s="328"/>
      <c r="T35" s="42"/>
      <c r="U35" s="439"/>
      <c r="V35" s="42"/>
      <c r="W35" s="42"/>
      <c r="X35" s="42"/>
      <c r="Y35" s="42"/>
    </row>
    <row r="36" spans="1:25" s="143" customFormat="1" x14ac:dyDescent="0.25">
      <c r="A36" s="42"/>
      <c r="B36" s="327">
        <v>500</v>
      </c>
      <c r="C36" s="141" t="s">
        <v>1244</v>
      </c>
      <c r="D36" s="708">
        <f>D37+D42+D47</f>
        <v>0</v>
      </c>
      <c r="E36" s="708">
        <f t="shared" ref="E36:P36" si="3">E37+E42+E47</f>
        <v>0</v>
      </c>
      <c r="F36" s="473">
        <f t="shared" si="3"/>
        <v>0</v>
      </c>
      <c r="G36" s="142">
        <f t="shared" si="3"/>
        <v>0</v>
      </c>
      <c r="H36" s="142">
        <f t="shared" si="3"/>
        <v>0</v>
      </c>
      <c r="I36" s="142">
        <f t="shared" si="3"/>
        <v>0</v>
      </c>
      <c r="J36" s="142">
        <f t="shared" si="3"/>
        <v>0</v>
      </c>
      <c r="K36" s="142">
        <f t="shared" si="3"/>
        <v>0</v>
      </c>
      <c r="L36" s="142">
        <f t="shared" si="3"/>
        <v>0</v>
      </c>
      <c r="M36" s="142">
        <f t="shared" si="3"/>
        <v>0</v>
      </c>
      <c r="N36" s="1114">
        <f t="shared" si="3"/>
        <v>0</v>
      </c>
      <c r="O36" s="1115">
        <f t="shared" si="3"/>
        <v>0</v>
      </c>
      <c r="P36" s="1116">
        <f t="shared" si="3"/>
        <v>0</v>
      </c>
      <c r="Q36" s="697">
        <f>SUM(Q37:Q39)</f>
        <v>0</v>
      </c>
      <c r="R36" s="148"/>
      <c r="S36" s="42"/>
      <c r="T36" s="42"/>
      <c r="U36" s="439"/>
      <c r="V36" s="42"/>
      <c r="W36" s="42"/>
      <c r="X36" s="42"/>
      <c r="Y36" s="42"/>
    </row>
    <row r="37" spans="1:25" s="143" customFormat="1" x14ac:dyDescent="0.25">
      <c r="A37" s="42"/>
      <c r="B37" s="327">
        <v>510</v>
      </c>
      <c r="C37" s="141" t="s">
        <v>1245</v>
      </c>
      <c r="D37" s="708">
        <f t="shared" ref="D37:D50" si="4">SUM(O37:Q37)+F37</f>
        <v>0</v>
      </c>
      <c r="E37" s="724">
        <f t="shared" ref="E37:E50" si="5">SUM(O37:Q37)</f>
        <v>0</v>
      </c>
      <c r="F37" s="473">
        <f>SUM(F38:F41)</f>
        <v>0</v>
      </c>
      <c r="G37" s="142">
        <f>SUM(G38:G41)</f>
        <v>0</v>
      </c>
      <c r="H37" s="142">
        <f t="shared" ref="H37:N37" si="6">SUM(H38:H41)</f>
        <v>0</v>
      </c>
      <c r="I37" s="142">
        <f t="shared" si="6"/>
        <v>0</v>
      </c>
      <c r="J37" s="142">
        <f t="shared" si="6"/>
        <v>0</v>
      </c>
      <c r="K37" s="142">
        <f t="shared" si="6"/>
        <v>0</v>
      </c>
      <c r="L37" s="142">
        <f t="shared" si="6"/>
        <v>0</v>
      </c>
      <c r="M37" s="142">
        <f t="shared" si="6"/>
        <v>0</v>
      </c>
      <c r="N37" s="1114">
        <f t="shared" si="6"/>
        <v>0</v>
      </c>
      <c r="O37" s="476"/>
      <c r="P37" s="711"/>
      <c r="Q37" s="697">
        <f>SUM(Q38:Q40)</f>
        <v>0</v>
      </c>
      <c r="R37" s="148"/>
      <c r="S37" s="42"/>
      <c r="T37" s="42"/>
      <c r="U37" s="439"/>
      <c r="V37" s="42"/>
      <c r="W37" s="42"/>
      <c r="X37" s="42"/>
      <c r="Y37" s="42"/>
    </row>
    <row r="38" spans="1:25" s="143" customFormat="1" x14ac:dyDescent="0.25">
      <c r="A38" s="42"/>
      <c r="B38" s="396">
        <v>510.1</v>
      </c>
      <c r="C38" s="187" t="s">
        <v>1246</v>
      </c>
      <c r="D38" s="708">
        <f t="shared" si="4"/>
        <v>0</v>
      </c>
      <c r="E38" s="724">
        <f t="shared" si="5"/>
        <v>0</v>
      </c>
      <c r="F38" s="473">
        <f>SUM(G38:M38)</f>
        <v>0</v>
      </c>
      <c r="G38" s="144">
        <v>0</v>
      </c>
      <c r="H38" s="145"/>
      <c r="I38" s="145"/>
      <c r="J38" s="145"/>
      <c r="K38" s="145"/>
      <c r="L38" s="145"/>
      <c r="M38" s="145"/>
      <c r="N38" s="919">
        <f>F38-'Deckungsdifferenzen Netz'!F40</f>
        <v>0</v>
      </c>
      <c r="O38" s="477"/>
      <c r="P38" s="712"/>
      <c r="Q38" s="698"/>
      <c r="R38" s="1367"/>
      <c r="S38" s="42"/>
      <c r="T38" s="42"/>
      <c r="U38" s="439"/>
      <c r="V38" s="42"/>
      <c r="W38" s="42"/>
      <c r="X38" s="42"/>
      <c r="Y38" s="42"/>
    </row>
    <row r="39" spans="1:25" s="143" customFormat="1" x14ac:dyDescent="0.25">
      <c r="A39" s="42"/>
      <c r="B39" s="396">
        <v>510.2</v>
      </c>
      <c r="C39" s="187" t="s">
        <v>1247</v>
      </c>
      <c r="D39" s="708">
        <f t="shared" si="4"/>
        <v>0</v>
      </c>
      <c r="E39" s="724">
        <f t="shared" si="5"/>
        <v>0</v>
      </c>
      <c r="F39" s="473">
        <f>SUM(G39:M39)</f>
        <v>0</v>
      </c>
      <c r="G39" s="144">
        <v>0</v>
      </c>
      <c r="H39" s="145"/>
      <c r="I39" s="145"/>
      <c r="J39" s="145"/>
      <c r="K39" s="145"/>
      <c r="L39" s="145"/>
      <c r="M39" s="145"/>
      <c r="N39" s="919">
        <f>F39-'Deckungsdifferenzen Netz'!F41</f>
        <v>0</v>
      </c>
      <c r="O39" s="477"/>
      <c r="P39" s="712"/>
      <c r="Q39" s="698"/>
      <c r="R39" s="1367"/>
      <c r="S39" s="42"/>
      <c r="T39" s="42"/>
      <c r="U39" s="439"/>
      <c r="V39" s="42"/>
      <c r="W39" s="42"/>
      <c r="X39" s="42"/>
      <c r="Y39" s="42"/>
    </row>
    <row r="40" spans="1:25" s="143" customFormat="1" x14ac:dyDescent="0.25">
      <c r="A40" s="42"/>
      <c r="B40" s="396">
        <v>510.3</v>
      </c>
      <c r="C40" s="187" t="s">
        <v>1259</v>
      </c>
      <c r="D40" s="708">
        <f t="shared" si="4"/>
        <v>0</v>
      </c>
      <c r="E40" s="724">
        <f t="shared" si="5"/>
        <v>0</v>
      </c>
      <c r="F40" s="473">
        <f>SUM(G40:M40)</f>
        <v>0</v>
      </c>
      <c r="G40" s="144">
        <v>0</v>
      </c>
      <c r="H40" s="145"/>
      <c r="I40" s="145"/>
      <c r="J40" s="145"/>
      <c r="K40" s="145"/>
      <c r="L40" s="145"/>
      <c r="M40" s="145"/>
      <c r="N40" s="919">
        <f>F40-'Deckungsdifferenzen Netz'!F42</f>
        <v>0</v>
      </c>
      <c r="O40" s="477"/>
      <c r="P40" s="712"/>
      <c r="Q40" s="698"/>
      <c r="R40" s="1367"/>
      <c r="S40" s="1561" t="str">
        <f>IF(AND(F36&gt;0,F40=0),"Bitte die Kosten Messdienstleistungen gemäss Angaben im 'i' ergänzen.","")</f>
        <v/>
      </c>
      <c r="T40" s="42"/>
      <c r="U40" s="439"/>
      <c r="V40" s="42"/>
      <c r="W40" s="42"/>
      <c r="X40" s="42"/>
      <c r="Y40" s="42"/>
    </row>
    <row r="41" spans="1:25" s="143" customFormat="1" x14ac:dyDescent="0.25">
      <c r="A41" s="42"/>
      <c r="B41" s="396">
        <v>510.4</v>
      </c>
      <c r="C41" s="187" t="s">
        <v>1056</v>
      </c>
      <c r="D41" s="708">
        <f t="shared" si="4"/>
        <v>0</v>
      </c>
      <c r="E41" s="724">
        <f t="shared" si="5"/>
        <v>0</v>
      </c>
      <c r="F41" s="473">
        <f>SUM(G41:M41)</f>
        <v>0</v>
      </c>
      <c r="G41" s="144">
        <v>0</v>
      </c>
      <c r="H41" s="145"/>
      <c r="I41" s="145"/>
      <c r="J41" s="145"/>
      <c r="K41" s="145"/>
      <c r="L41" s="145"/>
      <c r="M41" s="145"/>
      <c r="N41" s="919">
        <f>F41-'Deckungsdifferenzen Netz'!F43</f>
        <v>0</v>
      </c>
      <c r="O41" s="477"/>
      <c r="P41" s="712"/>
      <c r="Q41" s="698"/>
      <c r="R41" s="1367"/>
      <c r="S41" s="42"/>
      <c r="T41" s="42"/>
      <c r="U41" s="439"/>
      <c r="V41" s="42"/>
      <c r="W41" s="42"/>
      <c r="X41" s="42"/>
      <c r="Y41" s="42"/>
    </row>
    <row r="42" spans="1:25" s="143" customFormat="1" x14ac:dyDescent="0.25">
      <c r="A42" s="42"/>
      <c r="B42" s="327">
        <v>520</v>
      </c>
      <c r="C42" s="141" t="s">
        <v>1255</v>
      </c>
      <c r="D42" s="708">
        <f t="shared" si="4"/>
        <v>0</v>
      </c>
      <c r="E42" s="724">
        <f t="shared" si="5"/>
        <v>0</v>
      </c>
      <c r="F42" s="473">
        <f t="shared" ref="F42:N42" si="7">SUM(F43:F46)</f>
        <v>0</v>
      </c>
      <c r="G42" s="142">
        <f t="shared" si="7"/>
        <v>0</v>
      </c>
      <c r="H42" s="142">
        <f t="shared" si="7"/>
        <v>0</v>
      </c>
      <c r="I42" s="142">
        <f t="shared" si="7"/>
        <v>0</v>
      </c>
      <c r="J42" s="142">
        <f t="shared" si="7"/>
        <v>0</v>
      </c>
      <c r="K42" s="142">
        <f t="shared" si="7"/>
        <v>0</v>
      </c>
      <c r="L42" s="142">
        <f t="shared" si="7"/>
        <v>0</v>
      </c>
      <c r="M42" s="142">
        <f t="shared" si="7"/>
        <v>0</v>
      </c>
      <c r="N42" s="142">
        <f t="shared" si="7"/>
        <v>0</v>
      </c>
      <c r="O42" s="476"/>
      <c r="P42" s="711"/>
      <c r="Q42" s="697">
        <f>SUM(Q43:Q45)</f>
        <v>0</v>
      </c>
      <c r="R42" s="148"/>
      <c r="S42" s="42"/>
      <c r="T42" s="42"/>
      <c r="U42" s="439"/>
      <c r="V42" s="42"/>
      <c r="W42" s="42"/>
      <c r="X42" s="42"/>
      <c r="Y42" s="42"/>
    </row>
    <row r="43" spans="1:25" s="143" customFormat="1" x14ac:dyDescent="0.25">
      <c r="A43" s="42"/>
      <c r="B43" s="396">
        <v>520.1</v>
      </c>
      <c r="C43" s="187" t="s">
        <v>1246</v>
      </c>
      <c r="D43" s="708">
        <f t="shared" si="4"/>
        <v>0</v>
      </c>
      <c r="E43" s="724">
        <f t="shared" si="5"/>
        <v>0</v>
      </c>
      <c r="F43" s="473">
        <f>SUM(G43:M43)</f>
        <v>0</v>
      </c>
      <c r="G43" s="144">
        <v>0</v>
      </c>
      <c r="H43" s="145"/>
      <c r="I43" s="145"/>
      <c r="J43" s="145"/>
      <c r="K43" s="145"/>
      <c r="L43" s="145"/>
      <c r="M43" s="145"/>
      <c r="N43" s="919">
        <f>F43-'Deckungsdifferenzen Netz'!F45</f>
        <v>0</v>
      </c>
      <c r="O43" s="477"/>
      <c r="P43" s="712"/>
      <c r="Q43" s="698"/>
      <c r="R43" s="1367"/>
      <c r="S43" s="1360"/>
      <c r="T43" s="42"/>
      <c r="U43" s="439"/>
      <c r="V43" s="42"/>
      <c r="W43" s="42"/>
      <c r="X43" s="42"/>
      <c r="Y43" s="42"/>
    </row>
    <row r="44" spans="1:25" s="143" customFormat="1" x14ac:dyDescent="0.25">
      <c r="A44" s="42"/>
      <c r="B44" s="396">
        <v>520.20000000000005</v>
      </c>
      <c r="C44" s="187" t="s">
        <v>1247</v>
      </c>
      <c r="D44" s="708">
        <f t="shared" si="4"/>
        <v>0</v>
      </c>
      <c r="E44" s="724">
        <f t="shared" si="5"/>
        <v>0</v>
      </c>
      <c r="F44" s="473">
        <f>SUM(G44:M44)</f>
        <v>0</v>
      </c>
      <c r="G44" s="144">
        <v>0</v>
      </c>
      <c r="H44" s="145"/>
      <c r="I44" s="145"/>
      <c r="J44" s="145"/>
      <c r="K44" s="145"/>
      <c r="L44" s="145"/>
      <c r="M44" s="145"/>
      <c r="N44" s="919">
        <f>F44-'Deckungsdifferenzen Netz'!F46</f>
        <v>0</v>
      </c>
      <c r="O44" s="477"/>
      <c r="P44" s="712"/>
      <c r="Q44" s="698"/>
      <c r="R44" s="1367"/>
      <c r="S44" s="1360"/>
      <c r="T44" s="42"/>
      <c r="U44" s="439"/>
      <c r="V44" s="42"/>
      <c r="W44" s="42"/>
      <c r="X44" s="42"/>
      <c r="Y44" s="42"/>
    </row>
    <row r="45" spans="1:25" s="143" customFormat="1" x14ac:dyDescent="0.25">
      <c r="A45" s="42"/>
      <c r="B45" s="396">
        <v>520.29999999999995</v>
      </c>
      <c r="C45" s="187" t="s">
        <v>1259</v>
      </c>
      <c r="D45" s="708">
        <f t="shared" si="4"/>
        <v>0</v>
      </c>
      <c r="E45" s="724">
        <f t="shared" si="5"/>
        <v>0</v>
      </c>
      <c r="F45" s="473">
        <f>SUM(G45:M45)</f>
        <v>0</v>
      </c>
      <c r="G45" s="144">
        <v>0</v>
      </c>
      <c r="H45" s="145"/>
      <c r="I45" s="145"/>
      <c r="J45" s="145"/>
      <c r="K45" s="145"/>
      <c r="L45" s="145"/>
      <c r="M45" s="145"/>
      <c r="N45" s="919">
        <f>F45-'Deckungsdifferenzen Netz'!F47</f>
        <v>0</v>
      </c>
      <c r="O45" s="477"/>
      <c r="P45" s="712"/>
      <c r="Q45" s="698"/>
      <c r="R45" s="1367"/>
      <c r="S45" s="42"/>
      <c r="T45" s="42"/>
      <c r="U45" s="439"/>
      <c r="V45" s="42"/>
      <c r="W45" s="42"/>
      <c r="X45" s="42"/>
      <c r="Y45" s="42"/>
    </row>
    <row r="46" spans="1:25" s="143" customFormat="1" x14ac:dyDescent="0.25">
      <c r="A46" s="42"/>
      <c r="B46" s="396">
        <v>520.4</v>
      </c>
      <c r="C46" s="187" t="s">
        <v>1056</v>
      </c>
      <c r="D46" s="708">
        <f t="shared" si="4"/>
        <v>0</v>
      </c>
      <c r="E46" s="724">
        <f t="shared" si="5"/>
        <v>0</v>
      </c>
      <c r="F46" s="473">
        <f>SUM(G46:M46)</f>
        <v>0</v>
      </c>
      <c r="G46" s="144">
        <v>0</v>
      </c>
      <c r="H46" s="145"/>
      <c r="I46" s="145"/>
      <c r="J46" s="145"/>
      <c r="K46" s="145"/>
      <c r="L46" s="145"/>
      <c r="M46" s="145"/>
      <c r="N46" s="919">
        <f>F46-'Deckungsdifferenzen Netz'!F48</f>
        <v>0</v>
      </c>
      <c r="O46" s="477"/>
      <c r="P46" s="712"/>
      <c r="Q46" s="698"/>
      <c r="R46" s="1367"/>
      <c r="S46" s="42"/>
      <c r="T46" s="42"/>
      <c r="U46" s="439"/>
      <c r="V46" s="42"/>
      <c r="W46" s="42"/>
      <c r="X46" s="42"/>
      <c r="Y46" s="42"/>
    </row>
    <row r="47" spans="1:25" s="143" customFormat="1" x14ac:dyDescent="0.25">
      <c r="A47" s="42"/>
      <c r="B47" s="327">
        <v>530</v>
      </c>
      <c r="C47" s="141" t="s">
        <v>1271</v>
      </c>
      <c r="D47" s="708">
        <f>SUM(O47:Q47)+F47</f>
        <v>0</v>
      </c>
      <c r="E47" s="724">
        <f>SUM(O47:Q47)</f>
        <v>0</v>
      </c>
      <c r="F47" s="473">
        <f t="shared" ref="F47:N47" si="8">SUM(F48:F51)</f>
        <v>0</v>
      </c>
      <c r="G47" s="142">
        <f t="shared" si="8"/>
        <v>0</v>
      </c>
      <c r="H47" s="142">
        <f t="shared" si="8"/>
        <v>0</v>
      </c>
      <c r="I47" s="142">
        <f t="shared" si="8"/>
        <v>0</v>
      </c>
      <c r="J47" s="142">
        <f t="shared" si="8"/>
        <v>0</v>
      </c>
      <c r="K47" s="142">
        <f t="shared" si="8"/>
        <v>0</v>
      </c>
      <c r="L47" s="142">
        <f t="shared" si="8"/>
        <v>0</v>
      </c>
      <c r="M47" s="142">
        <f t="shared" si="8"/>
        <v>0</v>
      </c>
      <c r="N47" s="142">
        <f t="shared" si="8"/>
        <v>0</v>
      </c>
      <c r="O47" s="476"/>
      <c r="P47" s="711"/>
      <c r="Q47" s="697">
        <f>SUM(Q48:Q50)</f>
        <v>0</v>
      </c>
      <c r="R47" s="148"/>
      <c r="S47" s="42"/>
      <c r="T47" s="42"/>
      <c r="U47" s="439"/>
      <c r="V47" s="42"/>
      <c r="W47" s="42"/>
      <c r="X47" s="42"/>
      <c r="Y47" s="42"/>
    </row>
    <row r="48" spans="1:25" s="143" customFormat="1" x14ac:dyDescent="0.25">
      <c r="A48" s="42"/>
      <c r="B48" s="396">
        <v>530.1</v>
      </c>
      <c r="C48" s="187" t="s">
        <v>1246</v>
      </c>
      <c r="D48" s="708">
        <f t="shared" si="4"/>
        <v>0</v>
      </c>
      <c r="E48" s="724">
        <f t="shared" si="5"/>
        <v>0</v>
      </c>
      <c r="F48" s="473">
        <f>SUM(G48:M48)</f>
        <v>0</v>
      </c>
      <c r="G48" s="144">
        <v>0</v>
      </c>
      <c r="H48" s="145"/>
      <c r="I48" s="145"/>
      <c r="J48" s="145"/>
      <c r="K48" s="145"/>
      <c r="L48" s="145"/>
      <c r="M48" s="145"/>
      <c r="N48" s="919">
        <f>F48-'Deckungsdifferenzen Netz'!F50</f>
        <v>0</v>
      </c>
      <c r="O48" s="477"/>
      <c r="P48" s="712"/>
      <c r="Q48" s="698"/>
      <c r="R48" s="1367"/>
      <c r="S48" s="42"/>
      <c r="T48" s="42"/>
      <c r="U48" s="439"/>
      <c r="V48" s="42"/>
      <c r="W48" s="42"/>
      <c r="X48" s="42"/>
      <c r="Y48" s="42"/>
    </row>
    <row r="49" spans="1:25" s="143" customFormat="1" x14ac:dyDescent="0.25">
      <c r="A49" s="42"/>
      <c r="B49" s="396">
        <v>530.20000000000005</v>
      </c>
      <c r="C49" s="187" t="s">
        <v>1247</v>
      </c>
      <c r="D49" s="708">
        <f t="shared" si="4"/>
        <v>0</v>
      </c>
      <c r="E49" s="724">
        <f t="shared" si="5"/>
        <v>0</v>
      </c>
      <c r="F49" s="473">
        <f>SUM(G49:M49)</f>
        <v>0</v>
      </c>
      <c r="G49" s="144">
        <v>0</v>
      </c>
      <c r="H49" s="145"/>
      <c r="I49" s="145"/>
      <c r="J49" s="145"/>
      <c r="K49" s="145"/>
      <c r="L49" s="145"/>
      <c r="M49" s="145"/>
      <c r="N49" s="919">
        <f>F49-'Deckungsdifferenzen Netz'!F51</f>
        <v>0</v>
      </c>
      <c r="O49" s="477"/>
      <c r="P49" s="712"/>
      <c r="Q49" s="698"/>
      <c r="R49" s="1367"/>
      <c r="S49" s="42"/>
      <c r="T49" s="42"/>
      <c r="U49" s="439"/>
      <c r="V49" s="42"/>
      <c r="W49" s="42"/>
      <c r="X49" s="42"/>
      <c r="Y49" s="42"/>
    </row>
    <row r="50" spans="1:25" s="143" customFormat="1" x14ac:dyDescent="0.25">
      <c r="A50" s="42"/>
      <c r="B50" s="396">
        <v>530.29999999999995</v>
      </c>
      <c r="C50" s="397" t="s">
        <v>1340</v>
      </c>
      <c r="D50" s="708">
        <f t="shared" si="4"/>
        <v>0</v>
      </c>
      <c r="E50" s="724">
        <f t="shared" si="5"/>
        <v>0</v>
      </c>
      <c r="F50" s="473">
        <f>SUM(G50:M50)</f>
        <v>0</v>
      </c>
      <c r="G50" s="144">
        <v>0</v>
      </c>
      <c r="H50" s="145"/>
      <c r="I50" s="145"/>
      <c r="J50" s="145"/>
      <c r="K50" s="145"/>
      <c r="L50" s="145"/>
      <c r="M50" s="145"/>
      <c r="N50" s="919">
        <f>F50-'Deckungsdifferenzen Netz'!F52</f>
        <v>0</v>
      </c>
      <c r="O50" s="477"/>
      <c r="P50" s="712"/>
      <c r="Q50" s="698"/>
      <c r="R50" s="1367"/>
      <c r="S50" s="42"/>
      <c r="T50" s="42"/>
      <c r="U50" s="439"/>
      <c r="V50" s="42"/>
      <c r="W50" s="42"/>
      <c r="X50" s="42"/>
      <c r="Y50" s="42"/>
    </row>
    <row r="51" spans="1:25" s="143" customFormat="1" x14ac:dyDescent="0.25">
      <c r="A51" s="42"/>
      <c r="B51" s="396">
        <v>530.4</v>
      </c>
      <c r="C51" s="397" t="s">
        <v>1056</v>
      </c>
      <c r="D51" s="708">
        <f>SUM(O51:Q51)+F51</f>
        <v>0</v>
      </c>
      <c r="E51" s="724">
        <f>SUM(O51:Q51)</f>
        <v>0</v>
      </c>
      <c r="F51" s="473">
        <f>SUM(G51:M51)</f>
        <v>0</v>
      </c>
      <c r="G51" s="144">
        <v>0</v>
      </c>
      <c r="H51" s="145"/>
      <c r="I51" s="145"/>
      <c r="J51" s="145"/>
      <c r="K51" s="145"/>
      <c r="L51" s="145"/>
      <c r="M51" s="145"/>
      <c r="N51" s="919">
        <f>F51-'Deckungsdifferenzen Netz'!F53</f>
        <v>0</v>
      </c>
      <c r="O51" s="477"/>
      <c r="P51" s="712"/>
      <c r="Q51" s="698"/>
      <c r="R51" s="1367"/>
      <c r="S51" s="1358"/>
      <c r="T51" s="42"/>
      <c r="U51" s="439"/>
      <c r="V51" s="42"/>
      <c r="W51" s="42"/>
      <c r="X51" s="42"/>
      <c r="Y51" s="42"/>
    </row>
    <row r="52" spans="1:25" s="143" customFormat="1" x14ac:dyDescent="0.25">
      <c r="A52" s="328"/>
      <c r="B52" s="328"/>
      <c r="C52" s="328"/>
      <c r="D52" s="336"/>
      <c r="E52" s="726"/>
      <c r="F52" s="326"/>
      <c r="G52" s="328"/>
      <c r="H52" s="328"/>
      <c r="I52" s="328"/>
      <c r="J52" s="328"/>
      <c r="K52" s="328"/>
      <c r="L52" s="328"/>
      <c r="M52" s="328"/>
      <c r="N52" s="559"/>
      <c r="O52" s="326"/>
      <c r="P52" s="336"/>
      <c r="Q52" s="328"/>
      <c r="R52" s="328"/>
      <c r="S52" s="328"/>
      <c r="T52" s="42"/>
      <c r="U52" s="439"/>
      <c r="V52" s="42"/>
      <c r="W52" s="42"/>
      <c r="X52" s="42"/>
      <c r="Y52" s="42"/>
    </row>
    <row r="53" spans="1:25" s="143" customFormat="1" x14ac:dyDescent="0.25">
      <c r="A53" s="42"/>
      <c r="B53" s="327">
        <v>600</v>
      </c>
      <c r="C53" s="141" t="s">
        <v>1051</v>
      </c>
      <c r="D53" s="708">
        <f t="shared" ref="D53:P53" si="9">SUM(D54:D60)</f>
        <v>0</v>
      </c>
      <c r="E53" s="724">
        <f t="shared" si="9"/>
        <v>0</v>
      </c>
      <c r="F53" s="473">
        <f t="shared" si="9"/>
        <v>0</v>
      </c>
      <c r="G53" s="142">
        <f t="shared" si="9"/>
        <v>0</v>
      </c>
      <c r="H53" s="142">
        <f t="shared" si="9"/>
        <v>0</v>
      </c>
      <c r="I53" s="142">
        <f t="shared" si="9"/>
        <v>0</v>
      </c>
      <c r="J53" s="142">
        <f t="shared" si="9"/>
        <v>0</v>
      </c>
      <c r="K53" s="142">
        <f t="shared" si="9"/>
        <v>0</v>
      </c>
      <c r="L53" s="142">
        <f t="shared" si="9"/>
        <v>0</v>
      </c>
      <c r="M53" s="142">
        <f t="shared" si="9"/>
        <v>0</v>
      </c>
      <c r="N53" s="917">
        <f t="shared" si="9"/>
        <v>0</v>
      </c>
      <c r="O53" s="473">
        <f t="shared" si="9"/>
        <v>0</v>
      </c>
      <c r="P53" s="708">
        <f t="shared" si="9"/>
        <v>0</v>
      </c>
      <c r="Q53" s="695">
        <f>SUM(Q54:Q57)</f>
        <v>0</v>
      </c>
      <c r="R53" s="148"/>
      <c r="S53" s="168"/>
      <c r="T53" s="168"/>
      <c r="U53" s="168"/>
      <c r="V53" s="168"/>
      <c r="W53" s="168"/>
      <c r="X53" s="42"/>
      <c r="Y53" s="42"/>
    </row>
    <row r="54" spans="1:25" s="143" customFormat="1" x14ac:dyDescent="0.25">
      <c r="A54" s="42"/>
      <c r="B54" s="331" t="s">
        <v>1052</v>
      </c>
      <c r="C54" s="162" t="s">
        <v>1053</v>
      </c>
      <c r="D54" s="708">
        <f t="shared" ref="D54:D60" si="10">SUM(O54:Q54)+F54</f>
        <v>0</v>
      </c>
      <c r="E54" s="724">
        <f t="shared" ref="E54:E60" si="11">SUM(O54:Q54)</f>
        <v>0</v>
      </c>
      <c r="F54" s="473">
        <f t="shared" ref="F54:F60" si="12">SUM(G54:M54)</f>
        <v>0</v>
      </c>
      <c r="G54" s="144">
        <v>0</v>
      </c>
      <c r="H54" s="145"/>
      <c r="I54" s="145"/>
      <c r="J54" s="145"/>
      <c r="K54" s="145"/>
      <c r="L54" s="145"/>
      <c r="M54" s="145"/>
      <c r="N54" s="919">
        <f>F54-'Deckungsdifferenzen Netz'!F56</f>
        <v>0</v>
      </c>
      <c r="O54" s="478"/>
      <c r="P54" s="713"/>
      <c r="Q54" s="699">
        <v>0</v>
      </c>
      <c r="R54" s="1367"/>
      <c r="S54" s="168"/>
      <c r="T54" s="168"/>
      <c r="U54" s="168"/>
      <c r="V54" s="168"/>
      <c r="W54" s="168"/>
      <c r="X54" s="42"/>
      <c r="Y54" s="42"/>
    </row>
    <row r="55" spans="1:25" s="143" customFormat="1" x14ac:dyDescent="0.25">
      <c r="A55" s="42"/>
      <c r="B55" s="331">
        <v>600.20000000000005</v>
      </c>
      <c r="C55" s="397" t="s">
        <v>1256</v>
      </c>
      <c r="D55" s="708">
        <f t="shared" si="10"/>
        <v>0</v>
      </c>
      <c r="E55" s="724">
        <f t="shared" si="11"/>
        <v>0</v>
      </c>
      <c r="F55" s="473">
        <f t="shared" si="12"/>
        <v>0</v>
      </c>
      <c r="G55" s="144">
        <v>0</v>
      </c>
      <c r="H55" s="145"/>
      <c r="I55" s="145"/>
      <c r="J55" s="145"/>
      <c r="K55" s="145"/>
      <c r="L55" s="145"/>
      <c r="M55" s="145"/>
      <c r="N55" s="919">
        <f>F55-'Deckungsdifferenzen Netz'!F57</f>
        <v>0</v>
      </c>
      <c r="O55" s="478"/>
      <c r="P55" s="713"/>
      <c r="Q55" s="699">
        <v>0</v>
      </c>
      <c r="R55" s="1367"/>
      <c r="S55" s="168"/>
      <c r="T55" s="168"/>
      <c r="U55" s="168"/>
      <c r="V55" s="168"/>
      <c r="W55" s="168"/>
      <c r="X55" s="42"/>
      <c r="Y55" s="42"/>
    </row>
    <row r="56" spans="1:25" s="143" customFormat="1" x14ac:dyDescent="0.25">
      <c r="A56" s="42"/>
      <c r="B56" s="331">
        <v>600.29999999999995</v>
      </c>
      <c r="C56" s="397" t="s">
        <v>1257</v>
      </c>
      <c r="D56" s="708">
        <f t="shared" si="10"/>
        <v>0</v>
      </c>
      <c r="E56" s="724">
        <f t="shared" si="11"/>
        <v>0</v>
      </c>
      <c r="F56" s="473">
        <f t="shared" si="12"/>
        <v>0</v>
      </c>
      <c r="G56" s="144">
        <v>0</v>
      </c>
      <c r="H56" s="145"/>
      <c r="I56" s="145"/>
      <c r="J56" s="145"/>
      <c r="K56" s="145"/>
      <c r="L56" s="145"/>
      <c r="M56" s="145"/>
      <c r="N56" s="919">
        <f>F56-'Deckungsdifferenzen Netz'!F58</f>
        <v>0</v>
      </c>
      <c r="O56" s="478"/>
      <c r="P56" s="712"/>
      <c r="Q56" s="698"/>
      <c r="R56" s="1367"/>
      <c r="S56" s="168"/>
      <c r="T56" s="168"/>
      <c r="U56" s="168"/>
      <c r="V56" s="168"/>
      <c r="W56" s="168"/>
      <c r="X56" s="42"/>
      <c r="Y56" s="42"/>
    </row>
    <row r="57" spans="1:25" s="143" customFormat="1" x14ac:dyDescent="0.25">
      <c r="A57" s="42"/>
      <c r="B57" s="331">
        <v>600.5</v>
      </c>
      <c r="C57" s="162" t="s">
        <v>1055</v>
      </c>
      <c r="D57" s="708">
        <f t="shared" si="10"/>
        <v>0</v>
      </c>
      <c r="E57" s="724">
        <f t="shared" si="11"/>
        <v>0</v>
      </c>
      <c r="F57" s="473">
        <f t="shared" si="12"/>
        <v>0</v>
      </c>
      <c r="G57" s="144">
        <v>0</v>
      </c>
      <c r="H57" s="145"/>
      <c r="I57" s="145"/>
      <c r="J57" s="145"/>
      <c r="K57" s="145"/>
      <c r="L57" s="145"/>
      <c r="M57" s="145"/>
      <c r="N57" s="919">
        <f>F57-'Deckungsdifferenzen Netz'!F59</f>
        <v>0</v>
      </c>
      <c r="O57" s="477"/>
      <c r="P57" s="712"/>
      <c r="Q57" s="698"/>
      <c r="R57" s="1367"/>
      <c r="S57" s="42"/>
      <c r="T57" s="42"/>
      <c r="U57" s="439"/>
      <c r="V57" s="42"/>
      <c r="W57" s="42"/>
      <c r="X57" s="42"/>
      <c r="Y57" s="42"/>
    </row>
    <row r="58" spans="1:25" s="143" customFormat="1" x14ac:dyDescent="0.25">
      <c r="A58" s="42"/>
      <c r="B58" s="331">
        <v>600.6</v>
      </c>
      <c r="C58" s="162" t="s">
        <v>1056</v>
      </c>
      <c r="D58" s="708">
        <f t="shared" si="10"/>
        <v>0</v>
      </c>
      <c r="E58" s="724">
        <f t="shared" si="11"/>
        <v>0</v>
      </c>
      <c r="F58" s="473">
        <f t="shared" si="12"/>
        <v>0</v>
      </c>
      <c r="G58" s="144">
        <v>0</v>
      </c>
      <c r="H58" s="145"/>
      <c r="I58" s="145"/>
      <c r="J58" s="145"/>
      <c r="K58" s="145"/>
      <c r="L58" s="145"/>
      <c r="M58" s="145"/>
      <c r="N58" s="919">
        <f>F58-'Deckungsdifferenzen Netz'!F60</f>
        <v>0</v>
      </c>
      <c r="O58" s="478"/>
      <c r="P58" s="713"/>
      <c r="Q58" s="698"/>
      <c r="R58" s="1369"/>
      <c r="S58" s="483"/>
      <c r="T58" s="42"/>
      <c r="U58" s="439"/>
      <c r="V58" s="42"/>
      <c r="W58" s="165"/>
      <c r="X58" s="42"/>
      <c r="Y58" s="42"/>
    </row>
    <row r="59" spans="1:25" s="143" customFormat="1" x14ac:dyDescent="0.25">
      <c r="A59" s="42"/>
      <c r="B59" s="186">
        <v>600.70000000000005</v>
      </c>
      <c r="C59" s="187" t="s">
        <v>1282</v>
      </c>
      <c r="D59" s="708">
        <f t="shared" si="10"/>
        <v>0</v>
      </c>
      <c r="E59" s="724">
        <f t="shared" si="11"/>
        <v>0</v>
      </c>
      <c r="F59" s="473">
        <f t="shared" si="12"/>
        <v>0</v>
      </c>
      <c r="G59" s="144">
        <v>0</v>
      </c>
      <c r="H59" s="145"/>
      <c r="I59" s="145"/>
      <c r="J59" s="145"/>
      <c r="K59" s="145"/>
      <c r="L59" s="145"/>
      <c r="M59" s="145"/>
      <c r="N59" s="919">
        <f>F59-'Deckungsdifferenzen Netz'!F61</f>
        <v>0</v>
      </c>
      <c r="O59" s="477"/>
      <c r="P59" s="712"/>
      <c r="Q59" s="1175"/>
      <c r="R59" s="1369"/>
      <c r="S59" s="483"/>
      <c r="T59" s="42"/>
      <c r="U59" s="439"/>
      <c r="V59" s="42"/>
      <c r="W59" s="165"/>
      <c r="X59" s="42"/>
      <c r="Y59" s="42"/>
    </row>
    <row r="60" spans="1:25" s="143" customFormat="1" x14ac:dyDescent="0.25">
      <c r="A60" s="42"/>
      <c r="B60" s="186">
        <v>600.79999999999995</v>
      </c>
      <c r="C60" s="187" t="s">
        <v>1283</v>
      </c>
      <c r="D60" s="708">
        <f t="shared" si="10"/>
        <v>0</v>
      </c>
      <c r="E60" s="724">
        <f t="shared" si="11"/>
        <v>0</v>
      </c>
      <c r="F60" s="473">
        <f t="shared" si="12"/>
        <v>0</v>
      </c>
      <c r="G60" s="144">
        <v>0</v>
      </c>
      <c r="H60" s="145"/>
      <c r="I60" s="145"/>
      <c r="J60" s="145"/>
      <c r="K60" s="145"/>
      <c r="L60" s="145"/>
      <c r="M60" s="145"/>
      <c r="N60" s="919">
        <f>F60-'Deckungsdifferenzen Netz'!F62</f>
        <v>0</v>
      </c>
      <c r="O60" s="477"/>
      <c r="P60" s="712"/>
      <c r="Q60" s="1175"/>
      <c r="R60" s="1369"/>
      <c r="S60" s="483"/>
      <c r="T60" s="42"/>
      <c r="U60" s="439"/>
      <c r="V60" s="42"/>
      <c r="W60" s="165"/>
      <c r="X60" s="42"/>
      <c r="Y60" s="42"/>
    </row>
    <row r="61" spans="1:25" s="143" customFormat="1" x14ac:dyDescent="0.25">
      <c r="A61" s="42"/>
      <c r="B61" s="328"/>
      <c r="C61" s="328"/>
      <c r="D61" s="1260" t="str">
        <f>IF(OR(OR(F59&gt;(F20+F25+F32+F34+F36+F54+F55+F56+F57+F58+F62+F68+F80)*0.01,F59&gt;500000),OR(F60&gt;(F25+F32+F34+F40+F41+F45+F46+F50+F51+F54+F55+F57+F58+F62+F68+F80)*0.005,F60&gt;250000)),1,"")</f>
        <v/>
      </c>
      <c r="E61" s="726"/>
      <c r="F61" s="1259" t="str">
        <f>IF(D61=1,"Ihre Angaben widersprechen Artikel 13b Absatz 2 StromVV (Position 600.7) und/oder Artikel 13c Absatz 2 StromVV (Position 600.8).","")</f>
        <v/>
      </c>
      <c r="G61" s="328"/>
      <c r="H61" s="328"/>
      <c r="I61" s="328"/>
      <c r="J61" s="328"/>
      <c r="K61" s="328"/>
      <c r="L61" s="328"/>
      <c r="M61" s="328"/>
      <c r="N61" s="559"/>
      <c r="O61" s="326"/>
      <c r="P61" s="336"/>
      <c r="Q61" s="328"/>
      <c r="R61" s="328"/>
      <c r="S61" s="328"/>
      <c r="T61" s="42"/>
      <c r="U61" s="439"/>
      <c r="V61" s="42"/>
      <c r="W61" s="165"/>
      <c r="X61" s="42"/>
      <c r="Y61" s="42"/>
    </row>
    <row r="62" spans="1:25" s="143" customFormat="1" x14ac:dyDescent="0.25">
      <c r="A62" s="42"/>
      <c r="B62" s="327">
        <v>700</v>
      </c>
      <c r="C62" s="141" t="s">
        <v>1057</v>
      </c>
      <c r="D62" s="708">
        <f t="shared" ref="D62:P62" si="13">SUM(D63:D65)</f>
        <v>0</v>
      </c>
      <c r="E62" s="724">
        <f t="shared" si="13"/>
        <v>0</v>
      </c>
      <c r="F62" s="473">
        <f t="shared" si="13"/>
        <v>0</v>
      </c>
      <c r="G62" s="142">
        <f t="shared" si="13"/>
        <v>0</v>
      </c>
      <c r="H62" s="142">
        <f t="shared" si="13"/>
        <v>0</v>
      </c>
      <c r="I62" s="142">
        <f t="shared" si="13"/>
        <v>0</v>
      </c>
      <c r="J62" s="142">
        <f t="shared" si="13"/>
        <v>0</v>
      </c>
      <c r="K62" s="142">
        <f t="shared" si="13"/>
        <v>0</v>
      </c>
      <c r="L62" s="142">
        <f t="shared" si="13"/>
        <v>0</v>
      </c>
      <c r="M62" s="142">
        <f t="shared" si="13"/>
        <v>0</v>
      </c>
      <c r="N62" s="917">
        <f t="shared" si="13"/>
        <v>0</v>
      </c>
      <c r="O62" s="473">
        <f t="shared" si="13"/>
        <v>0</v>
      </c>
      <c r="P62" s="708">
        <f t="shared" si="13"/>
        <v>0</v>
      </c>
      <c r="Q62" s="695">
        <f>SUM(Q63:Q64)</f>
        <v>0</v>
      </c>
      <c r="R62" s="148"/>
      <c r="S62" s="168"/>
      <c r="T62" s="42"/>
      <c r="U62" s="439"/>
      <c r="V62" s="42"/>
      <c r="W62" s="165"/>
      <c r="X62" s="42"/>
      <c r="Y62" s="42"/>
    </row>
    <row r="63" spans="1:25" s="143" customFormat="1" x14ac:dyDescent="0.25">
      <c r="A63" s="42"/>
      <c r="B63" s="186">
        <v>700.1</v>
      </c>
      <c r="C63" s="187" t="s">
        <v>1242</v>
      </c>
      <c r="D63" s="708">
        <f>SUM(O63:Q63)+F63</f>
        <v>0</v>
      </c>
      <c r="E63" s="724">
        <f>SUM(O63:Q63)</f>
        <v>0</v>
      </c>
      <c r="F63" s="473">
        <f>SUM(G63:M63)</f>
        <v>0</v>
      </c>
      <c r="G63" s="144">
        <v>0</v>
      </c>
      <c r="H63" s="145"/>
      <c r="I63" s="145"/>
      <c r="J63" s="145"/>
      <c r="K63" s="145"/>
      <c r="L63" s="145"/>
      <c r="M63" s="145"/>
      <c r="N63" s="919">
        <f>F63-'Deckungsdifferenzen Netz'!F65</f>
        <v>0</v>
      </c>
      <c r="O63" s="478"/>
      <c r="P63" s="713"/>
      <c r="Q63" s="699">
        <v>0</v>
      </c>
      <c r="R63" s="1367"/>
      <c r="S63" s="1360"/>
      <c r="T63" s="42"/>
      <c r="U63" s="439"/>
      <c r="V63" s="42"/>
      <c r="W63" s="165"/>
      <c r="X63" s="42"/>
      <c r="Y63" s="42"/>
    </row>
    <row r="64" spans="1:25" s="143" customFormat="1" x14ac:dyDescent="0.25">
      <c r="A64" s="42"/>
      <c r="B64" s="186">
        <v>700.2</v>
      </c>
      <c r="C64" s="187" t="s">
        <v>1243</v>
      </c>
      <c r="D64" s="708">
        <f>SUM(O64:Q64)+F64</f>
        <v>0</v>
      </c>
      <c r="E64" s="724">
        <f>SUM(O64:Q64)</f>
        <v>0</v>
      </c>
      <c r="F64" s="473">
        <f>SUM(G64:M64)</f>
        <v>0</v>
      </c>
      <c r="G64" s="144">
        <v>0</v>
      </c>
      <c r="H64" s="145"/>
      <c r="I64" s="145"/>
      <c r="J64" s="145"/>
      <c r="K64" s="145"/>
      <c r="L64" s="145"/>
      <c r="M64" s="145"/>
      <c r="N64" s="919">
        <f>F64-'Deckungsdifferenzen Netz'!F66</f>
        <v>0</v>
      </c>
      <c r="O64" s="478"/>
      <c r="P64" s="713"/>
      <c r="Q64" s="699">
        <v>0</v>
      </c>
      <c r="R64" s="1367"/>
      <c r="S64" s="1360"/>
      <c r="T64" s="42"/>
      <c r="U64" s="439"/>
      <c r="V64" s="42"/>
      <c r="W64" s="165"/>
      <c r="X64" s="42"/>
      <c r="Y64" s="42"/>
    </row>
    <row r="65" spans="1:25" s="143" customFormat="1" x14ac:dyDescent="0.25">
      <c r="A65" s="42"/>
      <c r="B65" s="186">
        <v>700.3</v>
      </c>
      <c r="C65" s="187" t="s">
        <v>1054</v>
      </c>
      <c r="D65" s="708">
        <f>SUM(O65:Q65)+F65</f>
        <v>0</v>
      </c>
      <c r="E65" s="724">
        <f>SUM(O65:Q65)</f>
        <v>0</v>
      </c>
      <c r="F65" s="473">
        <f>SUM(G65:M65)</f>
        <v>0</v>
      </c>
      <c r="G65" s="144">
        <v>0</v>
      </c>
      <c r="H65" s="145"/>
      <c r="I65" s="145"/>
      <c r="J65" s="145"/>
      <c r="K65" s="145"/>
      <c r="L65" s="145"/>
      <c r="M65" s="145"/>
      <c r="N65" s="919">
        <f>F65-'Deckungsdifferenzen Netz'!F67</f>
        <v>0</v>
      </c>
      <c r="O65" s="478"/>
      <c r="P65" s="713"/>
      <c r="Q65" s="699">
        <v>0</v>
      </c>
      <c r="R65" s="1367"/>
      <c r="S65" s="168"/>
      <c r="T65" s="42"/>
      <c r="U65" s="439"/>
      <c r="V65" s="42"/>
      <c r="W65" s="165"/>
      <c r="X65" s="42"/>
      <c r="Y65" s="42"/>
    </row>
    <row r="66" spans="1:25" s="143" customFormat="1" x14ac:dyDescent="0.25">
      <c r="A66" s="166"/>
      <c r="B66" s="166"/>
      <c r="C66" s="166"/>
      <c r="D66" s="727"/>
      <c r="E66" s="728"/>
      <c r="F66" s="719"/>
      <c r="G66" s="167"/>
      <c r="H66" s="167"/>
      <c r="I66" s="167"/>
      <c r="J66" s="167"/>
      <c r="K66" s="167"/>
      <c r="L66" s="167"/>
      <c r="M66" s="167"/>
      <c r="N66" s="560"/>
      <c r="O66" s="479"/>
      <c r="P66" s="714"/>
      <c r="Q66" s="167"/>
      <c r="R66" s="167"/>
      <c r="S66" s="167"/>
      <c r="T66" s="42"/>
      <c r="U66" s="439"/>
      <c r="V66" s="42"/>
      <c r="W66" s="42"/>
      <c r="X66" s="42"/>
      <c r="Y66" s="42"/>
    </row>
    <row r="67" spans="1:25" s="143" customFormat="1" x14ac:dyDescent="0.25">
      <c r="A67" s="42"/>
      <c r="B67" s="332" t="s">
        <v>1058</v>
      </c>
      <c r="C67" s="150"/>
      <c r="D67" s="708">
        <f t="shared" ref="D67:Q67" si="14">D20+D25+D32+D34+D36+D53+D62</f>
        <v>0</v>
      </c>
      <c r="E67" s="724">
        <f t="shared" si="14"/>
        <v>0</v>
      </c>
      <c r="F67" s="473">
        <f t="shared" si="14"/>
        <v>0</v>
      </c>
      <c r="G67" s="142">
        <f t="shared" si="14"/>
        <v>0</v>
      </c>
      <c r="H67" s="142">
        <f t="shared" si="14"/>
        <v>0</v>
      </c>
      <c r="I67" s="142">
        <f t="shared" si="14"/>
        <v>0</v>
      </c>
      <c r="J67" s="142">
        <f t="shared" si="14"/>
        <v>0</v>
      </c>
      <c r="K67" s="142">
        <f t="shared" si="14"/>
        <v>0</v>
      </c>
      <c r="L67" s="142">
        <f t="shared" si="14"/>
        <v>0</v>
      </c>
      <c r="M67" s="142">
        <f t="shared" si="14"/>
        <v>0</v>
      </c>
      <c r="N67" s="1117">
        <f t="shared" si="14"/>
        <v>0</v>
      </c>
      <c r="O67" s="695">
        <f t="shared" si="14"/>
        <v>0</v>
      </c>
      <c r="P67" s="708">
        <f t="shared" si="14"/>
        <v>0</v>
      </c>
      <c r="Q67" s="700">
        <f t="shared" si="14"/>
        <v>0</v>
      </c>
      <c r="R67" s="148"/>
      <c r="S67" s="42"/>
      <c r="T67" s="42"/>
      <c r="U67" s="439"/>
      <c r="V67" s="42"/>
      <c r="W67" s="42"/>
      <c r="X67" s="42"/>
      <c r="Y67" s="42"/>
    </row>
    <row r="68" spans="1:25" s="143" customFormat="1" x14ac:dyDescent="0.25">
      <c r="A68" s="42"/>
      <c r="B68" s="396">
        <v>750</v>
      </c>
      <c r="C68" s="187" t="s">
        <v>1251</v>
      </c>
      <c r="D68" s="729">
        <f>F68+E68</f>
        <v>0</v>
      </c>
      <c r="E68" s="730">
        <f>SUM(O68:Q68)</f>
        <v>0</v>
      </c>
      <c r="F68" s="720">
        <f>SUM(G68:M68)</f>
        <v>0</v>
      </c>
      <c r="G68" s="152">
        <v>0</v>
      </c>
      <c r="H68" s="145"/>
      <c r="I68" s="145"/>
      <c r="J68" s="145"/>
      <c r="K68" s="145"/>
      <c r="L68" s="145"/>
      <c r="M68" s="145"/>
      <c r="N68" s="919">
        <f>F68-'Deckungsdifferenzen Netz'!F70</f>
        <v>0</v>
      </c>
      <c r="O68" s="478"/>
      <c r="P68" s="145"/>
      <c r="Q68" s="701"/>
      <c r="R68" s="1367"/>
      <c r="S68" s="1360"/>
      <c r="T68" s="42"/>
      <c r="U68" s="439"/>
      <c r="V68" s="42"/>
      <c r="W68" s="42"/>
      <c r="X68" s="42"/>
      <c r="Y68" s="42"/>
    </row>
    <row r="69" spans="1:25" s="143" customFormat="1" ht="16.350000000000001" customHeight="1" x14ac:dyDescent="0.25">
      <c r="A69" s="42"/>
      <c r="B69" s="332" t="s">
        <v>1060</v>
      </c>
      <c r="C69" s="150"/>
      <c r="D69" s="715">
        <f t="shared" ref="D69:N69" si="15">D67+D68</f>
        <v>0</v>
      </c>
      <c r="E69" s="731">
        <f t="shared" si="15"/>
        <v>0</v>
      </c>
      <c r="F69" s="721">
        <f t="shared" si="15"/>
        <v>0</v>
      </c>
      <c r="G69" s="153">
        <f t="shared" si="15"/>
        <v>0</v>
      </c>
      <c r="H69" s="153">
        <f t="shared" si="15"/>
        <v>0</v>
      </c>
      <c r="I69" s="153">
        <f t="shared" si="15"/>
        <v>0</v>
      </c>
      <c r="J69" s="153">
        <f t="shared" si="15"/>
        <v>0</v>
      </c>
      <c r="K69" s="153">
        <f t="shared" si="15"/>
        <v>0</v>
      </c>
      <c r="L69" s="153">
        <f t="shared" si="15"/>
        <v>0</v>
      </c>
      <c r="M69" s="153">
        <f t="shared" si="15"/>
        <v>0</v>
      </c>
      <c r="N69" s="1117">
        <f t="shared" si="15"/>
        <v>0</v>
      </c>
      <c r="O69" s="702">
        <f>O67+O68</f>
        <v>0</v>
      </c>
      <c r="P69" s="715">
        <f>P67+P68</f>
        <v>0</v>
      </c>
      <c r="Q69" s="702">
        <f>Q67-Q68</f>
        <v>0</v>
      </c>
      <c r="R69" s="154"/>
      <c r="S69" s="42"/>
      <c r="T69" s="42"/>
      <c r="U69" s="439"/>
      <c r="V69" s="42"/>
      <c r="W69" s="42"/>
      <c r="X69" s="42"/>
      <c r="Y69" s="42"/>
    </row>
    <row r="70" spans="1:25" s="143" customFormat="1" x14ac:dyDescent="0.25">
      <c r="A70" s="328"/>
      <c r="B70" s="328"/>
      <c r="C70" s="328"/>
      <c r="D70" s="336"/>
      <c r="E70" s="726"/>
      <c r="F70" s="326"/>
      <c r="G70" s="328"/>
      <c r="H70" s="328"/>
      <c r="I70" s="328"/>
      <c r="J70" s="328"/>
      <c r="K70" s="328"/>
      <c r="L70" s="328"/>
      <c r="M70" s="328"/>
      <c r="N70" s="559"/>
      <c r="O70" s="326"/>
      <c r="P70" s="336"/>
      <c r="Q70" s="328"/>
      <c r="R70" s="328"/>
      <c r="S70" s="328"/>
      <c r="T70" s="42"/>
      <c r="U70" s="439"/>
      <c r="V70" s="42"/>
      <c r="W70" s="42"/>
      <c r="X70" s="42"/>
      <c r="Y70" s="42"/>
    </row>
    <row r="71" spans="1:25" s="143" customFormat="1" ht="25.5" customHeight="1" x14ac:dyDescent="0.25">
      <c r="A71" s="42"/>
      <c r="B71" s="327">
        <v>800</v>
      </c>
      <c r="C71" s="141" t="s">
        <v>1275</v>
      </c>
      <c r="D71" s="708">
        <f t="shared" ref="D71:P71" si="16">SUM(D72:D75)</f>
        <v>0</v>
      </c>
      <c r="E71" s="724">
        <f t="shared" si="16"/>
        <v>0</v>
      </c>
      <c r="F71" s="473">
        <f t="shared" si="16"/>
        <v>0</v>
      </c>
      <c r="G71" s="142">
        <f t="shared" si="16"/>
        <v>0</v>
      </c>
      <c r="H71" s="142">
        <f t="shared" si="16"/>
        <v>0</v>
      </c>
      <c r="I71" s="142">
        <f t="shared" si="16"/>
        <v>0</v>
      </c>
      <c r="J71" s="142">
        <f t="shared" si="16"/>
        <v>0</v>
      </c>
      <c r="K71" s="142">
        <f t="shared" si="16"/>
        <v>0</v>
      </c>
      <c r="L71" s="142">
        <f t="shared" si="16"/>
        <v>0</v>
      </c>
      <c r="M71" s="142">
        <f t="shared" si="16"/>
        <v>0</v>
      </c>
      <c r="N71" s="917">
        <f t="shared" si="16"/>
        <v>0</v>
      </c>
      <c r="O71" s="473">
        <f t="shared" si="16"/>
        <v>0</v>
      </c>
      <c r="P71" s="708">
        <f t="shared" si="16"/>
        <v>0</v>
      </c>
      <c r="Q71" s="695"/>
      <c r="R71" s="1367"/>
      <c r="S71" s="42"/>
      <c r="T71" s="42"/>
      <c r="U71" s="439"/>
      <c r="V71" s="42"/>
      <c r="W71" s="42"/>
      <c r="X71" s="42"/>
      <c r="Y71" s="42"/>
    </row>
    <row r="72" spans="1:25" s="143" customFormat="1" x14ac:dyDescent="0.25">
      <c r="A72" s="42"/>
      <c r="B72" s="396" t="s">
        <v>1061</v>
      </c>
      <c r="C72" s="187" t="s">
        <v>1062</v>
      </c>
      <c r="D72" s="708">
        <f>F72+E72</f>
        <v>0</v>
      </c>
      <c r="E72" s="724">
        <f>SUM(O72:Q72)</f>
        <v>0</v>
      </c>
      <c r="F72" s="473">
        <f>SUM(G72:M72)</f>
        <v>0</v>
      </c>
      <c r="G72" s="142">
        <v>0</v>
      </c>
      <c r="H72" s="1340">
        <f t="shared" ref="H72:N72" si="17">-H68</f>
        <v>0</v>
      </c>
      <c r="I72" s="1340">
        <f t="shared" si="17"/>
        <v>0</v>
      </c>
      <c r="J72" s="1340">
        <f t="shared" si="17"/>
        <v>0</v>
      </c>
      <c r="K72" s="1340">
        <f t="shared" si="17"/>
        <v>0</v>
      </c>
      <c r="L72" s="1340">
        <f t="shared" si="17"/>
        <v>0</v>
      </c>
      <c r="M72" s="1340">
        <f t="shared" si="17"/>
        <v>0</v>
      </c>
      <c r="N72" s="917">
        <f t="shared" si="17"/>
        <v>0</v>
      </c>
      <c r="O72" s="473">
        <f>-O68</f>
        <v>0</v>
      </c>
      <c r="P72" s="708">
        <f>-P68</f>
        <v>0</v>
      </c>
      <c r="Q72" s="695"/>
      <c r="R72" s="1367"/>
      <c r="S72" s="42"/>
      <c r="T72" s="42"/>
      <c r="U72" s="439"/>
      <c r="V72" s="42"/>
      <c r="W72" s="42"/>
      <c r="X72" s="42"/>
      <c r="Y72" s="42"/>
    </row>
    <row r="73" spans="1:25" s="143" customFormat="1" x14ac:dyDescent="0.25">
      <c r="A73" s="42"/>
      <c r="B73" s="396" t="s">
        <v>1063</v>
      </c>
      <c r="C73" s="187" t="s">
        <v>1252</v>
      </c>
      <c r="D73" s="708">
        <f>F73+E73</f>
        <v>0</v>
      </c>
      <c r="E73" s="724">
        <f>SUM(O73:Q73)</f>
        <v>0</v>
      </c>
      <c r="F73" s="473">
        <f>SUM(G73:M73)</f>
        <v>0</v>
      </c>
      <c r="G73" s="144">
        <v>0</v>
      </c>
      <c r="H73" s="145"/>
      <c r="I73" s="145"/>
      <c r="J73" s="145"/>
      <c r="K73" s="145"/>
      <c r="L73" s="145"/>
      <c r="M73" s="145"/>
      <c r="N73" s="919">
        <f>F73-'Deckungsdifferenzen Netz'!F75</f>
        <v>0</v>
      </c>
      <c r="O73" s="478"/>
      <c r="P73" s="713"/>
      <c r="Q73" s="698"/>
      <c r="R73" s="1367"/>
      <c r="S73" s="42"/>
      <c r="T73" s="42"/>
      <c r="U73" s="439"/>
      <c r="V73" s="42"/>
      <c r="W73" s="42"/>
      <c r="X73" s="42"/>
      <c r="Y73" s="42"/>
    </row>
    <row r="74" spans="1:25" s="143" customFormat="1" x14ac:dyDescent="0.25">
      <c r="A74" s="42"/>
      <c r="B74" s="396">
        <v>800.2</v>
      </c>
      <c r="C74" s="187" t="s">
        <v>1064</v>
      </c>
      <c r="D74" s="708">
        <f>F74+E74</f>
        <v>0</v>
      </c>
      <c r="E74" s="724">
        <f>SUM(O74:Q74)</f>
        <v>0</v>
      </c>
      <c r="F74" s="473">
        <f>SUM(G74:M74)</f>
        <v>0</v>
      </c>
      <c r="G74" s="144">
        <v>0</v>
      </c>
      <c r="H74" s="145"/>
      <c r="I74" s="145"/>
      <c r="J74" s="145"/>
      <c r="K74" s="145"/>
      <c r="L74" s="145"/>
      <c r="M74" s="145"/>
      <c r="N74" s="919">
        <f>F74-'Deckungsdifferenzen Netz'!F76</f>
        <v>0</v>
      </c>
      <c r="O74" s="478"/>
      <c r="P74" s="712"/>
      <c r="Q74" s="698"/>
      <c r="R74" s="1367"/>
      <c r="S74" s="42"/>
      <c r="T74" s="42"/>
      <c r="U74" s="439"/>
      <c r="V74" s="42"/>
      <c r="W74" s="42"/>
      <c r="X74" s="42"/>
      <c r="Y74" s="42"/>
    </row>
    <row r="75" spans="1:25" s="143" customFormat="1" x14ac:dyDescent="0.25">
      <c r="A75" s="42"/>
      <c r="B75" s="396">
        <v>800.3</v>
      </c>
      <c r="C75" s="187" t="s">
        <v>1276</v>
      </c>
      <c r="D75" s="708">
        <f>F75+E75</f>
        <v>0</v>
      </c>
      <c r="E75" s="724">
        <f>SUM(O75:Q75)</f>
        <v>0</v>
      </c>
      <c r="F75" s="473">
        <f>SUM(G75:M75)</f>
        <v>0</v>
      </c>
      <c r="G75" s="144">
        <v>0</v>
      </c>
      <c r="H75" s="145"/>
      <c r="I75" s="145"/>
      <c r="J75" s="145"/>
      <c r="K75" s="145"/>
      <c r="L75" s="145"/>
      <c r="M75" s="145"/>
      <c r="N75" s="919">
        <f>F75-'Deckungsdifferenzen Netz'!F77</f>
        <v>0</v>
      </c>
      <c r="O75" s="478"/>
      <c r="P75" s="712"/>
      <c r="Q75" s="698"/>
      <c r="R75" s="1367"/>
      <c r="S75" s="42"/>
      <c r="T75" s="42"/>
      <c r="U75" s="439"/>
      <c r="V75" s="42"/>
      <c r="W75" s="42"/>
      <c r="X75" s="42"/>
      <c r="Y75" s="42"/>
    </row>
    <row r="76" spans="1:25" s="143" customFormat="1" x14ac:dyDescent="0.25">
      <c r="A76" s="42"/>
      <c r="B76" s="326"/>
      <c r="C76" s="328"/>
      <c r="D76" s="336"/>
      <c r="E76" s="726"/>
      <c r="F76" s="326"/>
      <c r="G76" s="328"/>
      <c r="H76" s="328"/>
      <c r="I76" s="328"/>
      <c r="J76" s="328"/>
      <c r="K76" s="328"/>
      <c r="L76" s="328"/>
      <c r="M76" s="328"/>
      <c r="N76" s="559"/>
      <c r="O76" s="326"/>
      <c r="P76" s="336"/>
      <c r="Q76" s="328"/>
      <c r="R76" s="329"/>
      <c r="S76" s="42"/>
      <c r="T76" s="42"/>
      <c r="U76" s="439"/>
      <c r="V76" s="42"/>
      <c r="W76" s="42"/>
      <c r="X76" s="42"/>
      <c r="Y76" s="42"/>
    </row>
    <row r="77" spans="1:25" s="143" customFormat="1" x14ac:dyDescent="0.25">
      <c r="A77" s="42"/>
      <c r="B77" s="333" t="s">
        <v>1065</v>
      </c>
      <c r="C77" s="155"/>
      <c r="D77" s="716">
        <f t="shared" ref="D77:Q77" si="18">D69+D71</f>
        <v>0</v>
      </c>
      <c r="E77" s="731">
        <f t="shared" si="18"/>
        <v>0</v>
      </c>
      <c r="F77" s="333">
        <f t="shared" si="18"/>
        <v>0</v>
      </c>
      <c r="G77" s="153">
        <f t="shared" si="18"/>
        <v>0</v>
      </c>
      <c r="H77" s="153">
        <f t="shared" si="18"/>
        <v>0</v>
      </c>
      <c r="I77" s="153">
        <f t="shared" si="18"/>
        <v>0</v>
      </c>
      <c r="J77" s="153">
        <f t="shared" si="18"/>
        <v>0</v>
      </c>
      <c r="K77" s="153">
        <f t="shared" si="18"/>
        <v>0</v>
      </c>
      <c r="L77" s="153">
        <f t="shared" si="18"/>
        <v>0</v>
      </c>
      <c r="M77" s="153">
        <f t="shared" si="18"/>
        <v>0</v>
      </c>
      <c r="N77" s="561">
        <f>N69+N71</f>
        <v>0</v>
      </c>
      <c r="O77" s="333">
        <f t="shared" si="18"/>
        <v>0</v>
      </c>
      <c r="P77" s="716">
        <f t="shared" si="18"/>
        <v>0</v>
      </c>
      <c r="Q77" s="703">
        <f t="shared" si="18"/>
        <v>0</v>
      </c>
      <c r="R77" s="334"/>
      <c r="S77" s="168"/>
      <c r="T77" s="42"/>
      <c r="U77" s="439"/>
      <c r="V77" s="42"/>
      <c r="W77" s="42"/>
      <c r="X77" s="42"/>
      <c r="Y77" s="42"/>
    </row>
    <row r="78" spans="1:25" s="143" customFormat="1" x14ac:dyDescent="0.25">
      <c r="A78" s="328"/>
      <c r="B78" s="328"/>
      <c r="C78" s="328"/>
      <c r="D78" s="336"/>
      <c r="E78" s="726"/>
      <c r="F78" s="326"/>
      <c r="G78" s="328"/>
      <c r="H78" s="328"/>
      <c r="I78" s="328"/>
      <c r="J78" s="328"/>
      <c r="K78" s="328"/>
      <c r="L78" s="328"/>
      <c r="M78" s="328"/>
      <c r="N78" s="559"/>
      <c r="O78" s="326"/>
      <c r="P78" s="336"/>
      <c r="Q78" s="328"/>
      <c r="R78" s="328"/>
      <c r="S78" s="328"/>
      <c r="T78" s="42"/>
      <c r="U78" s="439"/>
      <c r="V78" s="42"/>
      <c r="W78" s="42"/>
      <c r="X78" s="42"/>
      <c r="Y78" s="42"/>
    </row>
    <row r="79" spans="1:25" s="143" customFormat="1" x14ac:dyDescent="0.25">
      <c r="A79" s="328"/>
      <c r="B79" s="328"/>
      <c r="C79" s="328"/>
      <c r="D79" s="336"/>
      <c r="E79" s="726"/>
      <c r="F79" s="326"/>
      <c r="G79" s="328"/>
      <c r="H79" s="328"/>
      <c r="I79" s="328"/>
      <c r="J79" s="328"/>
      <c r="K79" s="328"/>
      <c r="L79" s="328"/>
      <c r="M79" s="328"/>
      <c r="N79" s="559"/>
      <c r="O79" s="326"/>
      <c r="P79" s="336"/>
      <c r="Q79" s="328"/>
      <c r="R79" s="328"/>
      <c r="S79" s="328"/>
      <c r="T79" s="42"/>
      <c r="U79" s="439"/>
      <c r="V79" s="42"/>
      <c r="W79" s="42"/>
      <c r="X79" s="42"/>
      <c r="Y79" s="42"/>
    </row>
    <row r="80" spans="1:25" s="143" customFormat="1" x14ac:dyDescent="0.25">
      <c r="A80" s="42"/>
      <c r="B80" s="335">
        <v>900</v>
      </c>
      <c r="C80" s="141" t="s">
        <v>1066</v>
      </c>
      <c r="D80" s="708">
        <f t="shared" ref="D80:P80" si="19">SUM(D81:D83)</f>
        <v>0</v>
      </c>
      <c r="E80" s="724">
        <f t="shared" si="19"/>
        <v>0</v>
      </c>
      <c r="F80" s="473">
        <f t="shared" si="19"/>
        <v>0</v>
      </c>
      <c r="G80" s="142">
        <f t="shared" si="19"/>
        <v>0</v>
      </c>
      <c r="H80" s="142">
        <f t="shared" si="19"/>
        <v>0</v>
      </c>
      <c r="I80" s="142">
        <f t="shared" si="19"/>
        <v>0</v>
      </c>
      <c r="J80" s="142">
        <f t="shared" si="19"/>
        <v>0</v>
      </c>
      <c r="K80" s="142">
        <f t="shared" si="19"/>
        <v>0</v>
      </c>
      <c r="L80" s="142">
        <f t="shared" si="19"/>
        <v>0</v>
      </c>
      <c r="M80" s="142">
        <f t="shared" si="19"/>
        <v>0</v>
      </c>
      <c r="N80" s="917">
        <f t="shared" si="19"/>
        <v>0</v>
      </c>
      <c r="O80" s="473">
        <f t="shared" si="19"/>
        <v>0</v>
      </c>
      <c r="P80" s="708">
        <f t="shared" si="19"/>
        <v>0</v>
      </c>
      <c r="Q80" s="695">
        <f>SUM(Q81:Q82)</f>
        <v>0</v>
      </c>
      <c r="R80" s="148"/>
      <c r="S80" s="42"/>
      <c r="T80" s="42"/>
      <c r="U80" s="439"/>
      <c r="V80" s="42"/>
      <c r="W80" s="42"/>
      <c r="X80" s="42"/>
      <c r="Y80" s="42"/>
    </row>
    <row r="81" spans="1:25" s="143" customFormat="1" x14ac:dyDescent="0.25">
      <c r="A81" s="42"/>
      <c r="B81" s="396">
        <v>900.1</v>
      </c>
      <c r="C81" s="187" t="s">
        <v>1248</v>
      </c>
      <c r="D81" s="708">
        <f>F81+E81</f>
        <v>0</v>
      </c>
      <c r="E81" s="724">
        <f>SUM(O81:Q81)</f>
        <v>0</v>
      </c>
      <c r="F81" s="473">
        <f>SUM(G81:M81)</f>
        <v>0</v>
      </c>
      <c r="G81" s="144">
        <v>0</v>
      </c>
      <c r="H81" s="145"/>
      <c r="I81" s="145"/>
      <c r="J81" s="145"/>
      <c r="K81" s="145"/>
      <c r="L81" s="145"/>
      <c r="M81" s="145"/>
      <c r="N81" s="919">
        <f>F81-'Deckungsdifferenzen Netz'!F83</f>
        <v>0</v>
      </c>
      <c r="O81" s="473"/>
      <c r="P81" s="708"/>
      <c r="Q81" s="695"/>
      <c r="R81" s="1609"/>
      <c r="S81" s="1360" t="s">
        <v>1432</v>
      </c>
      <c r="T81" s="170"/>
      <c r="U81" s="170"/>
      <c r="V81" s="170"/>
      <c r="W81" s="170"/>
      <c r="X81" s="170"/>
      <c r="Y81" s="170"/>
    </row>
    <row r="82" spans="1:25" s="143" customFormat="1" x14ac:dyDescent="0.25">
      <c r="A82" s="42"/>
      <c r="B82" s="396">
        <v>900.2</v>
      </c>
      <c r="C82" s="187" t="s">
        <v>1249</v>
      </c>
      <c r="D82" s="708">
        <f>F82+E82</f>
        <v>0</v>
      </c>
      <c r="E82" s="724">
        <f>SUM(O82:Q82)</f>
        <v>0</v>
      </c>
      <c r="F82" s="473">
        <f>SUM(G82:M82)</f>
        <v>0</v>
      </c>
      <c r="G82" s="144">
        <v>0</v>
      </c>
      <c r="H82" s="145"/>
      <c r="I82" s="145"/>
      <c r="J82" s="145"/>
      <c r="K82" s="145"/>
      <c r="L82" s="145"/>
      <c r="M82" s="145"/>
      <c r="N82" s="919">
        <f>F82-'Deckungsdifferenzen Netz'!F84</f>
        <v>0</v>
      </c>
      <c r="O82" s="478"/>
      <c r="P82" s="713"/>
      <c r="Q82" s="695"/>
      <c r="R82" s="521"/>
      <c r="S82" s="1360" t="str">
        <f>IF(F82=0,"Beschreiben Sie, wie Sie sonstige Erlöse subtrahieren um die Kosten gemäss StromVG zu berechnen.","")</f>
        <v>Beschreiben Sie, wie Sie sonstige Erlöse subtrahieren um die Kosten gemäss StromVG zu berechnen.</v>
      </c>
      <c r="T82" s="170"/>
      <c r="U82" s="170"/>
      <c r="V82" s="170"/>
      <c r="W82" s="170"/>
      <c r="X82" s="170"/>
      <c r="Y82" s="170"/>
    </row>
    <row r="83" spans="1:25" s="143" customFormat="1" x14ac:dyDescent="0.25">
      <c r="A83" s="1113"/>
      <c r="B83" s="396">
        <v>900.3</v>
      </c>
      <c r="C83" s="187" t="s">
        <v>1394</v>
      </c>
      <c r="D83" s="708">
        <f>F83+E83</f>
        <v>0</v>
      </c>
      <c r="E83" s="724">
        <f>SUM(O83:Q83)</f>
        <v>0</v>
      </c>
      <c r="F83" s="473">
        <f>SUM(G83:M83)</f>
        <v>0</v>
      </c>
      <c r="G83" s="144">
        <v>0</v>
      </c>
      <c r="H83" s="145"/>
      <c r="I83" s="145"/>
      <c r="J83" s="145"/>
      <c r="K83" s="145"/>
      <c r="L83" s="145"/>
      <c r="M83" s="145"/>
      <c r="N83" s="919">
        <f>F83-'Deckungsdifferenzen Netz'!F85</f>
        <v>0</v>
      </c>
      <c r="O83" s="478"/>
      <c r="P83" s="713"/>
      <c r="Q83" s="1113"/>
      <c r="R83" s="1367"/>
      <c r="S83" s="1360"/>
      <c r="T83" s="1113"/>
      <c r="U83" s="1113"/>
      <c r="V83" s="1113"/>
      <c r="W83" s="170"/>
      <c r="X83" s="170"/>
      <c r="Y83" s="170"/>
    </row>
    <row r="84" spans="1:25" s="143" customFormat="1" x14ac:dyDescent="0.25">
      <c r="A84" s="42"/>
      <c r="B84" s="1112"/>
      <c r="C84" s="1113"/>
      <c r="D84" s="1113"/>
      <c r="E84" s="1113"/>
      <c r="F84" s="1113"/>
      <c r="G84" s="1113"/>
      <c r="H84" s="1113"/>
      <c r="I84" s="1113"/>
      <c r="J84" s="1113"/>
      <c r="K84" s="1113"/>
      <c r="L84" s="1113"/>
      <c r="M84" s="1113"/>
      <c r="N84" s="1113"/>
      <c r="O84" s="1135"/>
      <c r="P84" s="1136"/>
      <c r="Q84" s="1113"/>
      <c r="R84" s="1113"/>
      <c r="S84" s="1113"/>
      <c r="T84" s="1113"/>
      <c r="U84" s="1113"/>
      <c r="V84" s="1113"/>
      <c r="W84" s="170"/>
      <c r="X84" s="170"/>
      <c r="Y84" s="170"/>
    </row>
    <row r="85" spans="1:25" s="143" customFormat="1" ht="15.75" thickBot="1" x14ac:dyDescent="0.3">
      <c r="A85" s="42"/>
      <c r="B85" s="188">
        <v>1000</v>
      </c>
      <c r="C85" s="189" t="s">
        <v>1241</v>
      </c>
      <c r="D85" s="1164">
        <f>SUM(O85:Q85)+F85</f>
        <v>0</v>
      </c>
      <c r="E85" s="1165">
        <f>SUM(O85:Q85)</f>
        <v>0</v>
      </c>
      <c r="F85" s="1166">
        <f>SUM(G85:M85)</f>
        <v>0</v>
      </c>
      <c r="G85" s="1167">
        <v>0</v>
      </c>
      <c r="H85" s="1168"/>
      <c r="I85" s="1168"/>
      <c r="J85" s="1168"/>
      <c r="K85" s="1168"/>
      <c r="L85" s="1168"/>
      <c r="M85" s="1168"/>
      <c r="N85" s="1172">
        <f>F85-'Deckungsdifferenzen Netz'!F87</f>
        <v>0</v>
      </c>
      <c r="O85" s="1682">
        <v>0</v>
      </c>
      <c r="P85" s="1683">
        <v>0</v>
      </c>
      <c r="Q85" s="1171"/>
      <c r="R85" s="1610" t="str">
        <f>'Deckungsdifferenzen Netz'!AG70</f>
        <v/>
      </c>
      <c r="S85" s="1365"/>
      <c r="T85" s="170"/>
      <c r="U85" s="170"/>
      <c r="V85" s="170"/>
      <c r="W85" s="170"/>
      <c r="X85" s="170"/>
      <c r="Y85" s="170"/>
    </row>
    <row r="86" spans="1:25" s="16" customFormat="1" x14ac:dyDescent="0.25">
      <c r="A86" s="1"/>
      <c r="B86" s="1"/>
      <c r="C86" s="1"/>
      <c r="D86" s="706"/>
      <c r="E86" s="732"/>
      <c r="F86" s="471"/>
      <c r="G86" s="1"/>
      <c r="H86" s="1"/>
      <c r="I86" s="1"/>
      <c r="J86" s="1"/>
      <c r="K86" s="1"/>
      <c r="L86" s="1"/>
      <c r="M86" s="1"/>
      <c r="N86" s="557"/>
      <c r="O86" s="471"/>
      <c r="P86" s="706"/>
      <c r="Q86" s="1"/>
      <c r="R86" s="1"/>
      <c r="S86" s="1"/>
      <c r="T86" s="1"/>
      <c r="U86" s="438"/>
      <c r="V86" s="1"/>
      <c r="W86" s="1"/>
      <c r="X86" s="1"/>
      <c r="Y86" s="1"/>
    </row>
    <row r="87" spans="1:25" s="16" customFormat="1" x14ac:dyDescent="0.25">
      <c r="A87" s="1"/>
      <c r="B87" s="1872" t="s">
        <v>1067</v>
      </c>
      <c r="C87" s="1872"/>
      <c r="D87" s="706"/>
      <c r="E87" s="732"/>
      <c r="F87" s="471"/>
      <c r="G87" s="1"/>
      <c r="H87" s="1"/>
      <c r="I87" s="1"/>
      <c r="J87" s="1"/>
      <c r="K87" s="1"/>
      <c r="L87" s="1"/>
      <c r="M87" s="1"/>
      <c r="N87" s="557"/>
      <c r="O87" s="471"/>
      <c r="P87" s="706"/>
      <c r="Q87" s="1"/>
      <c r="R87" s="1"/>
      <c r="S87" s="1"/>
      <c r="T87" s="1"/>
      <c r="U87" s="438"/>
      <c r="V87" s="1"/>
      <c r="W87" s="1"/>
      <c r="X87" s="1"/>
      <c r="Y87" s="1"/>
    </row>
    <row r="88" spans="1:25" s="16" customFormat="1" ht="15.75" thickBot="1" x14ac:dyDescent="0.3">
      <c r="A88" s="1"/>
      <c r="B88" s="1872"/>
      <c r="C88" s="1872"/>
      <c r="D88" s="706"/>
      <c r="E88" s="732"/>
      <c r="F88" s="471"/>
      <c r="G88" s="1"/>
      <c r="H88" s="1"/>
      <c r="I88" s="1"/>
      <c r="J88" s="1"/>
      <c r="K88" s="1"/>
      <c r="L88" s="1"/>
      <c r="M88" s="1"/>
      <c r="N88" s="557"/>
      <c r="O88" s="471"/>
      <c r="P88" s="706"/>
      <c r="Q88" s="1"/>
      <c r="R88" s="1"/>
      <c r="S88" s="1"/>
      <c r="T88" s="1"/>
      <c r="U88" s="438"/>
      <c r="V88" s="1"/>
      <c r="W88" s="1"/>
      <c r="X88" s="1"/>
      <c r="Y88" s="1"/>
    </row>
    <row r="89" spans="1:25" s="16" customFormat="1" ht="15.75" thickBot="1" x14ac:dyDescent="0.3">
      <c r="A89" s="1"/>
      <c r="B89" s="59"/>
      <c r="C89" s="156" t="s">
        <v>1270</v>
      </c>
      <c r="D89" s="717">
        <f>F89+E89</f>
        <v>0</v>
      </c>
      <c r="E89" s="733">
        <f>SUM(O89:Q89)</f>
        <v>0</v>
      </c>
      <c r="F89" s="156">
        <f>SUM(G89:M89)</f>
        <v>0</v>
      </c>
      <c r="G89" s="157">
        <f t="shared" ref="G89:P89" si="20">G69+G80+G85</f>
        <v>0</v>
      </c>
      <c r="H89" s="157">
        <f t="shared" si="20"/>
        <v>0</v>
      </c>
      <c r="I89" s="157">
        <f t="shared" si="20"/>
        <v>0</v>
      </c>
      <c r="J89" s="157">
        <f t="shared" si="20"/>
        <v>0</v>
      </c>
      <c r="K89" s="157">
        <f t="shared" si="20"/>
        <v>0</v>
      </c>
      <c r="L89" s="157">
        <f t="shared" si="20"/>
        <v>0</v>
      </c>
      <c r="M89" s="157">
        <f t="shared" si="20"/>
        <v>0</v>
      </c>
      <c r="N89" s="469">
        <f t="shared" si="20"/>
        <v>0</v>
      </c>
      <c r="O89" s="156">
        <f t="shared" si="20"/>
        <v>0</v>
      </c>
      <c r="P89" s="717">
        <f t="shared" si="20"/>
        <v>0</v>
      </c>
      <c r="Q89" s="704">
        <f>Q69-Q80</f>
        <v>0</v>
      </c>
      <c r="R89" s="158" t="s">
        <v>1068</v>
      </c>
      <c r="S89" s="1"/>
      <c r="T89" s="1"/>
      <c r="U89" s="438"/>
      <c r="V89" s="1"/>
      <c r="W89" s="1"/>
      <c r="X89" s="1"/>
      <c r="Y89" s="1"/>
    </row>
    <row r="90" spans="1:25" s="16" customFormat="1" ht="20.100000000000001" customHeight="1" thickBot="1" x14ac:dyDescent="0.3">
      <c r="A90" s="1"/>
      <c r="B90" s="1"/>
      <c r="C90" s="156" t="s">
        <v>1250</v>
      </c>
      <c r="D90" s="717"/>
      <c r="E90" s="733"/>
      <c r="F90" s="156">
        <f>F89-F32-F34-F85</f>
        <v>0</v>
      </c>
      <c r="G90" s="581"/>
      <c r="H90" s="157"/>
      <c r="I90" s="157"/>
      <c r="J90" s="157"/>
      <c r="K90" s="157"/>
      <c r="L90" s="157"/>
      <c r="M90" s="157"/>
      <c r="N90" s="469">
        <f>N89-N32-N34-N85</f>
        <v>0</v>
      </c>
      <c r="O90" s="156"/>
      <c r="P90" s="717"/>
      <c r="Q90" s="704">
        <f>Q70-Q81</f>
        <v>0</v>
      </c>
      <c r="R90" s="158"/>
      <c r="S90" s="1"/>
      <c r="T90" s="1"/>
      <c r="U90" s="438"/>
      <c r="V90" s="1"/>
      <c r="W90" s="1"/>
      <c r="X90" s="1"/>
      <c r="Y90" s="1"/>
    </row>
    <row r="91" spans="1:25" s="16" customFormat="1" ht="6.75" customHeight="1" x14ac:dyDescent="0.25">
      <c r="A91" s="1"/>
      <c r="B91" s="1"/>
      <c r="C91" s="1"/>
      <c r="D91" s="706"/>
      <c r="E91" s="732"/>
      <c r="F91" s="471"/>
      <c r="G91" s="1"/>
      <c r="H91" s="1"/>
      <c r="I91" s="1"/>
      <c r="J91" s="1"/>
      <c r="K91" s="1"/>
      <c r="L91" s="1"/>
      <c r="M91" s="1"/>
      <c r="N91" s="557"/>
      <c r="O91" s="471"/>
      <c r="P91" s="706"/>
      <c r="Q91" s="1"/>
      <c r="R91" s="1"/>
      <c r="S91" s="1"/>
      <c r="T91" s="1"/>
      <c r="U91" s="438"/>
      <c r="V91" s="1"/>
      <c r="W91" s="1"/>
      <c r="X91" s="1"/>
      <c r="Y91" s="1"/>
    </row>
    <row r="92" spans="1:25" s="16" customFormat="1" x14ac:dyDescent="0.25">
      <c r="A92" s="1"/>
      <c r="B92" s="3" t="s">
        <v>859</v>
      </c>
      <c r="C92" s="1"/>
      <c r="D92" s="734"/>
      <c r="E92" s="735"/>
      <c r="F92" s="767"/>
      <c r="G92" s="1"/>
      <c r="H92" s="1"/>
      <c r="I92" s="1"/>
      <c r="J92" s="1"/>
      <c r="K92" s="1"/>
      <c r="L92" s="1"/>
      <c r="M92" s="1"/>
      <c r="N92" s="557"/>
      <c r="O92" s="471"/>
      <c r="P92" s="706"/>
      <c r="Q92" s="1"/>
      <c r="R92" s="1"/>
      <c r="S92" s="1"/>
      <c r="T92" s="1"/>
      <c r="U92" s="438"/>
      <c r="V92" s="1"/>
      <c r="W92" s="1"/>
      <c r="X92" s="1"/>
      <c r="Y92" s="1"/>
    </row>
    <row r="93" spans="1:25" s="16" customFormat="1" ht="31.5" customHeight="1" x14ac:dyDescent="0.25">
      <c r="A93" s="1"/>
      <c r="B93" s="1731"/>
      <c r="C93" s="1870"/>
      <c r="D93" s="1870"/>
      <c r="E93" s="1870"/>
      <c r="F93" s="1871"/>
      <c r="G93" s="1"/>
      <c r="H93" s="1"/>
      <c r="I93" s="1"/>
      <c r="J93" s="1"/>
      <c r="K93" s="1"/>
      <c r="L93" s="1"/>
      <c r="M93" s="1"/>
      <c r="N93" s="557"/>
      <c r="O93" s="1"/>
      <c r="P93" s="1"/>
      <c r="Q93" s="1"/>
      <c r="R93" s="1"/>
      <c r="S93" s="1"/>
      <c r="T93" s="1"/>
      <c r="U93" s="438"/>
      <c r="V93" s="1"/>
      <c r="W93" s="1"/>
      <c r="X93" s="1"/>
      <c r="Y93" s="1"/>
    </row>
    <row r="94" spans="1:25" s="16" customFormat="1" x14ac:dyDescent="0.25">
      <c r="A94" s="1"/>
      <c r="B94" s="1"/>
      <c r="C94" s="1"/>
      <c r="D94" s="1"/>
      <c r="E94" s="1"/>
      <c r="F94" s="1"/>
      <c r="G94" s="1"/>
      <c r="H94" s="1"/>
      <c r="I94" s="1"/>
      <c r="J94" s="1"/>
      <c r="K94" s="1"/>
      <c r="L94" s="1"/>
      <c r="M94" s="1"/>
      <c r="N94" s="557"/>
      <c r="O94" s="1"/>
      <c r="P94" s="1"/>
      <c r="Q94" s="1"/>
      <c r="R94" s="1"/>
      <c r="S94" s="1"/>
      <c r="T94" s="1"/>
      <c r="U94" s="438"/>
      <c r="V94" s="1"/>
      <c r="W94" s="1"/>
      <c r="X94" s="1"/>
      <c r="Y94" s="1"/>
    </row>
    <row r="95" spans="1:25" s="16" customFormat="1" x14ac:dyDescent="0.25">
      <c r="A95" s="1681" t="b">
        <v>0</v>
      </c>
      <c r="B95" s="1"/>
      <c r="C95" s="1"/>
      <c r="D95" s="1"/>
      <c r="E95" s="1"/>
      <c r="F95" s="1"/>
      <c r="G95" s="1"/>
      <c r="H95" s="1"/>
      <c r="I95" s="1"/>
      <c r="J95" s="1"/>
      <c r="K95" s="1"/>
      <c r="L95" s="1"/>
      <c r="M95" s="1"/>
      <c r="N95" s="557"/>
      <c r="O95" s="1"/>
      <c r="P95" s="1"/>
      <c r="Q95" s="1"/>
      <c r="R95" s="1"/>
      <c r="S95" s="1"/>
      <c r="T95" s="1"/>
      <c r="U95" s="438"/>
      <c r="V95" s="1"/>
      <c r="W95" s="1"/>
      <c r="X95" s="1"/>
      <c r="Y95" s="1"/>
    </row>
    <row r="96" spans="1:25" s="16" customFormat="1" x14ac:dyDescent="0.25">
      <c r="A96" s="1"/>
      <c r="B96" s="1"/>
      <c r="C96" s="1"/>
      <c r="D96" s="1"/>
      <c r="E96" s="1"/>
      <c r="F96" s="37"/>
      <c r="G96" s="1"/>
      <c r="H96" s="1"/>
      <c r="I96" s="1"/>
      <c r="J96" s="1"/>
      <c r="K96" s="1"/>
      <c r="L96" s="1"/>
      <c r="M96" s="1"/>
      <c r="N96" s="557"/>
      <c r="O96" s="1"/>
      <c r="P96" s="1"/>
      <c r="Q96" s="1"/>
      <c r="R96" s="1"/>
      <c r="S96" s="1"/>
      <c r="T96" s="1"/>
      <c r="U96" s="438"/>
      <c r="V96" s="1"/>
      <c r="W96" s="1"/>
      <c r="X96" s="1"/>
      <c r="Y96" s="1"/>
    </row>
    <row r="97" spans="1:25" s="16" customFormat="1" x14ac:dyDescent="0.25">
      <c r="A97" s="1"/>
      <c r="B97" s="1"/>
      <c r="C97" s="37"/>
      <c r="D97" s="1"/>
      <c r="E97" s="1"/>
      <c r="F97" s="1"/>
      <c r="G97" s="1"/>
      <c r="H97" s="1"/>
      <c r="I97" s="1"/>
      <c r="J97" s="1"/>
      <c r="K97" s="1"/>
      <c r="L97" s="1"/>
      <c r="M97" s="1"/>
      <c r="N97" s="557"/>
      <c r="O97" s="1"/>
      <c r="P97" s="1"/>
      <c r="Q97" s="1"/>
      <c r="R97" s="1"/>
      <c r="S97" s="1"/>
      <c r="T97" s="1"/>
      <c r="U97" s="438"/>
      <c r="V97" s="1"/>
      <c r="W97" s="1"/>
      <c r="X97" s="1"/>
      <c r="Y97" s="1"/>
    </row>
    <row r="98" spans="1:25" s="16" customFormat="1" x14ac:dyDescent="0.25">
      <c r="A98" s="1"/>
      <c r="B98" s="1"/>
      <c r="C98" s="1"/>
      <c r="D98" s="1"/>
      <c r="E98" s="1"/>
      <c r="F98" s="37"/>
      <c r="G98" s="1"/>
      <c r="H98" s="1"/>
      <c r="I98" s="1"/>
      <c r="J98" s="1"/>
      <c r="K98" s="1"/>
      <c r="L98" s="1"/>
      <c r="M98" s="1"/>
      <c r="N98" s="557"/>
      <c r="O98" s="1"/>
      <c r="P98" s="1"/>
      <c r="Q98" s="1"/>
      <c r="R98" s="1"/>
      <c r="S98" s="1"/>
      <c r="T98" s="1"/>
      <c r="U98" s="438"/>
      <c r="V98" s="1"/>
      <c r="W98" s="1"/>
      <c r="X98" s="1"/>
      <c r="Y98" s="1"/>
    </row>
    <row r="99" spans="1:25" s="16" customFormat="1" x14ac:dyDescent="0.25">
      <c r="A99" s="1"/>
      <c r="B99" s="1"/>
      <c r="C99" s="1"/>
      <c r="D99" s="1"/>
      <c r="E99" s="1"/>
      <c r="F99" s="1"/>
      <c r="G99" s="1"/>
      <c r="H99" s="1"/>
      <c r="I99" s="1"/>
      <c r="J99" s="1"/>
      <c r="K99" s="1"/>
      <c r="L99" s="1"/>
      <c r="M99" s="1"/>
      <c r="N99" s="557"/>
      <c r="O99" s="1"/>
      <c r="P99" s="1"/>
      <c r="Q99" s="1"/>
      <c r="R99" s="1"/>
      <c r="S99" s="1"/>
      <c r="T99" s="1"/>
      <c r="U99" s="438"/>
      <c r="V99" s="1"/>
      <c r="W99" s="1"/>
      <c r="X99" s="1"/>
      <c r="Y99" s="1"/>
    </row>
    <row r="100" spans="1:25" s="16" customFormat="1" x14ac:dyDescent="0.25">
      <c r="A100" s="1"/>
      <c r="B100" s="1"/>
      <c r="C100" s="1"/>
      <c r="D100" s="1"/>
      <c r="E100" s="1"/>
      <c r="F100" s="1"/>
      <c r="G100" s="1"/>
      <c r="H100" s="1"/>
      <c r="I100" s="1"/>
      <c r="J100" s="1"/>
      <c r="K100" s="1"/>
      <c r="L100" s="1"/>
      <c r="M100" s="1"/>
      <c r="N100" s="557"/>
      <c r="O100" s="1"/>
      <c r="P100" s="1"/>
      <c r="Q100" s="1"/>
      <c r="R100" s="1"/>
      <c r="S100" s="1"/>
      <c r="T100" s="1"/>
      <c r="U100" s="438"/>
      <c r="V100" s="1"/>
      <c r="W100" s="1"/>
      <c r="X100" s="1"/>
      <c r="Y100" s="1"/>
    </row>
    <row r="101" spans="1:25" s="16" customFormat="1" x14ac:dyDescent="0.25">
      <c r="A101" s="1"/>
      <c r="B101" s="1"/>
      <c r="C101" s="1"/>
      <c r="D101" s="1"/>
      <c r="E101" s="1"/>
      <c r="F101" s="1"/>
      <c r="G101" s="1"/>
      <c r="H101" s="1"/>
      <c r="I101" s="1"/>
      <c r="J101" s="1"/>
      <c r="K101" s="1"/>
      <c r="L101" s="1"/>
      <c r="M101" s="1"/>
      <c r="N101" s="557"/>
      <c r="O101" s="1"/>
      <c r="P101" s="1"/>
      <c r="Q101" s="1"/>
      <c r="R101" s="1"/>
      <c r="S101" s="1"/>
      <c r="T101" s="1"/>
      <c r="U101" s="438"/>
      <c r="V101" s="1"/>
      <c r="W101" s="1"/>
      <c r="X101" s="1"/>
      <c r="Y101" s="1"/>
    </row>
    <row r="102" spans="1:25" s="16" customFormat="1" x14ac:dyDescent="0.25">
      <c r="A102" s="1"/>
      <c r="B102" s="1"/>
      <c r="C102" s="1"/>
      <c r="D102" s="1"/>
      <c r="E102" s="1"/>
      <c r="F102" s="1"/>
      <c r="G102" s="1"/>
      <c r="H102" s="1"/>
      <c r="I102" s="1"/>
      <c r="J102" s="1"/>
      <c r="K102" s="1"/>
      <c r="L102" s="1"/>
      <c r="M102" s="1"/>
      <c r="N102" s="557"/>
      <c r="O102" s="1"/>
      <c r="P102" s="1"/>
      <c r="Q102" s="1"/>
      <c r="R102" s="1"/>
      <c r="S102" s="1"/>
      <c r="T102" s="1"/>
      <c r="U102" s="438"/>
      <c r="V102" s="1"/>
      <c r="W102" s="1"/>
      <c r="X102" s="1"/>
      <c r="Y102" s="1"/>
    </row>
    <row r="103" spans="1:25" x14ac:dyDescent="0.25">
      <c r="A103" s="1"/>
      <c r="B103" s="1"/>
      <c r="C103" s="1"/>
      <c r="D103" s="1"/>
      <c r="E103" s="1"/>
      <c r="F103" s="1"/>
      <c r="G103" s="1"/>
      <c r="H103" s="1"/>
      <c r="I103" s="1"/>
      <c r="J103" s="1"/>
      <c r="K103" s="1"/>
      <c r="L103" s="1"/>
      <c r="M103" s="1"/>
      <c r="N103" s="557"/>
      <c r="O103" s="1"/>
      <c r="P103" s="1"/>
      <c r="Q103" s="1"/>
      <c r="R103" s="1"/>
      <c r="S103" s="1"/>
      <c r="T103" s="1"/>
      <c r="U103" s="438"/>
      <c r="V103" s="1"/>
      <c r="W103" s="1"/>
      <c r="X103" s="1"/>
      <c r="Y103" s="1"/>
    </row>
    <row r="104" spans="1:25" x14ac:dyDescent="0.25">
      <c r="A104" s="1"/>
      <c r="B104" s="1"/>
      <c r="C104" s="1"/>
      <c r="D104" s="1"/>
      <c r="E104" s="1"/>
      <c r="F104" s="1"/>
      <c r="G104" s="1"/>
      <c r="H104" s="1"/>
      <c r="I104" s="1"/>
      <c r="J104" s="1"/>
      <c r="K104" s="1"/>
      <c r="L104" s="1"/>
      <c r="M104" s="1"/>
      <c r="N104" s="557"/>
      <c r="O104" s="1"/>
      <c r="P104" s="1"/>
      <c r="Q104" s="1"/>
      <c r="R104" s="1"/>
      <c r="S104" s="1"/>
      <c r="T104" s="1"/>
      <c r="U104" s="438"/>
      <c r="V104" s="1"/>
      <c r="W104" s="1"/>
      <c r="X104" s="1"/>
      <c r="Y104" s="1"/>
    </row>
    <row r="105" spans="1:25" x14ac:dyDescent="0.25">
      <c r="A105" s="1"/>
      <c r="B105" s="1"/>
      <c r="C105" s="1"/>
      <c r="D105" s="1"/>
      <c r="E105" s="1"/>
      <c r="F105" s="1"/>
      <c r="G105" s="1"/>
      <c r="H105" s="1"/>
      <c r="I105" s="1"/>
      <c r="J105" s="1"/>
      <c r="K105" s="1"/>
      <c r="L105" s="1"/>
      <c r="M105" s="1"/>
      <c r="N105" s="557"/>
      <c r="O105" s="1"/>
      <c r="P105" s="1"/>
      <c r="Q105" s="1"/>
      <c r="R105" s="1"/>
      <c r="S105" s="1"/>
      <c r="T105" s="1"/>
      <c r="U105" s="438"/>
      <c r="V105" s="1"/>
      <c r="W105" s="1"/>
      <c r="X105" s="1"/>
      <c r="Y105" s="1"/>
    </row>
    <row r="106" spans="1:25" x14ac:dyDescent="0.25">
      <c r="A106" s="1"/>
      <c r="B106" s="1"/>
      <c r="C106" s="1"/>
      <c r="D106" s="1"/>
      <c r="E106" s="1"/>
      <c r="F106" s="1"/>
      <c r="G106" s="1"/>
      <c r="H106" s="1"/>
      <c r="I106" s="1"/>
      <c r="J106" s="1"/>
      <c r="K106" s="1"/>
      <c r="L106" s="1"/>
      <c r="M106" s="1"/>
      <c r="N106" s="557"/>
      <c r="O106" s="1"/>
      <c r="P106" s="1"/>
      <c r="Q106" s="1"/>
      <c r="R106" s="1"/>
      <c r="S106" s="1"/>
      <c r="T106" s="1"/>
      <c r="U106" s="438"/>
      <c r="V106" s="1"/>
      <c r="W106" s="1"/>
      <c r="X106" s="1"/>
      <c r="Y106" s="1"/>
    </row>
    <row r="107" spans="1:25" x14ac:dyDescent="0.25">
      <c r="A107" s="1"/>
      <c r="B107" s="1"/>
      <c r="C107" s="1"/>
      <c r="D107" s="1"/>
      <c r="E107" s="1"/>
      <c r="F107" s="1"/>
      <c r="G107" s="1"/>
      <c r="H107" s="1"/>
      <c r="I107" s="1"/>
      <c r="J107" s="1"/>
      <c r="K107" s="1"/>
      <c r="L107" s="1"/>
      <c r="M107" s="1"/>
      <c r="N107" s="557"/>
      <c r="O107" s="1"/>
      <c r="P107" s="1"/>
      <c r="Q107" s="1"/>
      <c r="R107" s="1"/>
      <c r="S107" s="1"/>
      <c r="T107" s="1"/>
      <c r="U107" s="438"/>
      <c r="V107" s="1"/>
      <c r="W107" s="1"/>
      <c r="X107" s="1"/>
      <c r="Y107" s="1"/>
    </row>
    <row r="108" spans="1:25" x14ac:dyDescent="0.25">
      <c r="B108" s="16"/>
      <c r="C108" s="16"/>
      <c r="D108" s="16"/>
      <c r="E108" s="16"/>
      <c r="F108" s="16"/>
      <c r="G108" s="16"/>
      <c r="H108" s="16"/>
      <c r="I108" s="16"/>
      <c r="J108" s="16"/>
      <c r="K108" s="16"/>
      <c r="L108" s="16"/>
      <c r="M108" s="16"/>
      <c r="N108" s="562"/>
      <c r="O108" s="16"/>
      <c r="P108" s="16"/>
      <c r="Q108" s="16"/>
      <c r="R108" s="16"/>
      <c r="S108" s="16"/>
      <c r="T108" s="16"/>
      <c r="U108" s="440"/>
    </row>
    <row r="109" spans="1:25" x14ac:dyDescent="0.25">
      <c r="B109" s="16"/>
      <c r="C109" s="16"/>
      <c r="D109" s="16"/>
      <c r="E109" s="16"/>
      <c r="F109" s="16"/>
      <c r="G109" s="16"/>
      <c r="H109" s="16"/>
      <c r="I109" s="16"/>
      <c r="J109" s="16"/>
      <c r="K109" s="16"/>
      <c r="L109" s="16"/>
      <c r="M109" s="16"/>
      <c r="N109" s="562"/>
      <c r="O109" s="16"/>
      <c r="P109" s="16"/>
      <c r="Q109" s="16"/>
      <c r="R109" s="16"/>
      <c r="S109" s="16"/>
      <c r="T109" s="16"/>
      <c r="U109" s="440"/>
    </row>
    <row r="217" spans="3:11" x14ac:dyDescent="0.25">
      <c r="C217" s="19" t="s">
        <v>402</v>
      </c>
      <c r="E217" s="19">
        <v>965.25</v>
      </c>
      <c r="G217" s="19">
        <v>15.75</v>
      </c>
      <c r="I217" s="19">
        <v>14.25</v>
      </c>
      <c r="K217" s="19">
        <v>14.25</v>
      </c>
    </row>
    <row r="218" spans="3:11" x14ac:dyDescent="0.25">
      <c r="C218" s="19" t="s">
        <v>403</v>
      </c>
      <c r="E218" s="19">
        <v>989.25</v>
      </c>
      <c r="G218" s="19">
        <v>15.75</v>
      </c>
      <c r="I218" s="19">
        <v>15.75</v>
      </c>
      <c r="K218" s="19">
        <v>14.25</v>
      </c>
    </row>
    <row r="219" spans="3:11" x14ac:dyDescent="0.25">
      <c r="C219" s="19" t="s">
        <v>404</v>
      </c>
      <c r="E219" s="19">
        <v>138</v>
      </c>
      <c r="G219" s="19">
        <v>1077</v>
      </c>
      <c r="I219" s="19">
        <v>15</v>
      </c>
      <c r="K219" s="19">
        <v>13.5</v>
      </c>
    </row>
    <row r="220" spans="3:11" x14ac:dyDescent="0.25">
      <c r="C220" s="19" t="s">
        <v>405</v>
      </c>
      <c r="E220" s="19">
        <v>114</v>
      </c>
      <c r="G220" s="19">
        <v>1164</v>
      </c>
      <c r="I220" s="19">
        <v>12.75</v>
      </c>
      <c r="K220" s="19">
        <v>0</v>
      </c>
    </row>
    <row r="221" spans="3:11" x14ac:dyDescent="0.25">
      <c r="C221" s="19" t="s">
        <v>406</v>
      </c>
      <c r="E221" s="19">
        <v>114</v>
      </c>
      <c r="G221" s="19">
        <v>1221</v>
      </c>
      <c r="I221" s="19">
        <v>14.25</v>
      </c>
      <c r="K221" s="19">
        <v>13.5</v>
      </c>
    </row>
    <row r="222" spans="3:11" x14ac:dyDescent="0.25">
      <c r="C222" s="19" t="s">
        <v>407</v>
      </c>
      <c r="E222" s="19">
        <v>144</v>
      </c>
      <c r="G222" s="19">
        <v>624.75</v>
      </c>
      <c r="I222" s="19">
        <v>15</v>
      </c>
      <c r="K222" s="19">
        <v>14.25</v>
      </c>
    </row>
    <row r="223" spans="3:11" x14ac:dyDescent="0.25">
      <c r="C223" s="19" t="s">
        <v>408</v>
      </c>
      <c r="E223" s="19">
        <v>136.5</v>
      </c>
      <c r="G223" s="19">
        <v>1146.75</v>
      </c>
      <c r="I223" s="19">
        <v>15</v>
      </c>
      <c r="K223" s="19">
        <v>13.5</v>
      </c>
    </row>
    <row r="224" spans="3:11" x14ac:dyDescent="0.25">
      <c r="C224" s="19" t="s">
        <v>409</v>
      </c>
      <c r="E224" s="19">
        <v>381</v>
      </c>
      <c r="G224" s="19">
        <v>14.25</v>
      </c>
      <c r="I224" s="19">
        <v>15</v>
      </c>
      <c r="K224" s="19">
        <v>15</v>
      </c>
    </row>
    <row r="225" spans="3:11" x14ac:dyDescent="0.25">
      <c r="C225" s="19" t="s">
        <v>410</v>
      </c>
      <c r="E225" s="19">
        <v>873.75</v>
      </c>
      <c r="G225" s="19">
        <v>13.5</v>
      </c>
      <c r="I225" s="19">
        <v>15</v>
      </c>
      <c r="K225" s="19">
        <v>15.75</v>
      </c>
    </row>
    <row r="226" spans="3:11" x14ac:dyDescent="0.25">
      <c r="C226" s="19" t="s">
        <v>411</v>
      </c>
      <c r="E226" s="19">
        <v>571.5</v>
      </c>
      <c r="G226" s="19">
        <v>14.25</v>
      </c>
      <c r="I226" s="19">
        <v>15</v>
      </c>
      <c r="K226" s="19">
        <v>15</v>
      </c>
    </row>
    <row r="227" spans="3:11" x14ac:dyDescent="0.25">
      <c r="C227" s="19" t="s">
        <v>412</v>
      </c>
      <c r="E227" s="19">
        <v>601.5</v>
      </c>
      <c r="G227" s="19">
        <v>14.25</v>
      </c>
      <c r="I227" s="19">
        <v>15</v>
      </c>
      <c r="K227" s="19">
        <v>15</v>
      </c>
    </row>
    <row r="228" spans="3:11" x14ac:dyDescent="0.25">
      <c r="C228" s="19" t="s">
        <v>413</v>
      </c>
      <c r="E228" s="19">
        <v>631.5</v>
      </c>
      <c r="G228" s="19">
        <v>14.25</v>
      </c>
      <c r="I228" s="19">
        <v>15</v>
      </c>
      <c r="K228" s="19">
        <v>15</v>
      </c>
    </row>
    <row r="229" spans="3:11" x14ac:dyDescent="0.25">
      <c r="C229" s="19" t="s">
        <v>414</v>
      </c>
      <c r="E229" s="19">
        <v>741</v>
      </c>
      <c r="G229" s="19">
        <v>14.25</v>
      </c>
      <c r="I229" s="19">
        <v>14.25</v>
      </c>
      <c r="K229" s="19">
        <v>14.25</v>
      </c>
    </row>
    <row r="230" spans="3:11" x14ac:dyDescent="0.25">
      <c r="C230" s="19" t="s">
        <v>428</v>
      </c>
      <c r="E230" s="19">
        <v>798</v>
      </c>
      <c r="G230" s="19">
        <v>14.25</v>
      </c>
      <c r="I230" s="19">
        <v>13.5</v>
      </c>
      <c r="K230" s="19">
        <v>14.25</v>
      </c>
    </row>
    <row r="231" spans="3:11" x14ac:dyDescent="0.25">
      <c r="C231" s="19" t="s">
        <v>429</v>
      </c>
      <c r="E231" s="19">
        <v>115.5</v>
      </c>
      <c r="G231" s="19">
        <v>14.25</v>
      </c>
      <c r="I231" s="19">
        <v>15</v>
      </c>
      <c r="K231" s="19">
        <v>14.25</v>
      </c>
    </row>
    <row r="232" spans="3:11" x14ac:dyDescent="0.25">
      <c r="C232" s="19" t="s">
        <v>459</v>
      </c>
      <c r="E232" s="19">
        <v>587.25</v>
      </c>
      <c r="G232" s="19">
        <v>14.25</v>
      </c>
      <c r="I232" s="19">
        <v>13.5</v>
      </c>
      <c r="K232" s="19">
        <v>14.25</v>
      </c>
    </row>
    <row r="233" spans="3:11" x14ac:dyDescent="0.25">
      <c r="C233" s="19" t="s">
        <v>460</v>
      </c>
      <c r="E233" s="19">
        <v>451.5</v>
      </c>
      <c r="G233" s="19">
        <v>13.5</v>
      </c>
      <c r="I233" s="19">
        <v>15</v>
      </c>
      <c r="K233" s="19">
        <v>15.75</v>
      </c>
    </row>
    <row r="234" spans="3:11" x14ac:dyDescent="0.25">
      <c r="C234" s="19" t="s">
        <v>461</v>
      </c>
      <c r="E234" s="19">
        <v>144</v>
      </c>
      <c r="G234" s="19">
        <v>684</v>
      </c>
      <c r="I234" s="19">
        <v>15</v>
      </c>
      <c r="K234" s="19">
        <v>14.25</v>
      </c>
    </row>
    <row r="235" spans="3:11" x14ac:dyDescent="0.25">
      <c r="C235" s="19" t="s">
        <v>462</v>
      </c>
      <c r="E235" s="19">
        <v>144</v>
      </c>
      <c r="G235" s="19">
        <v>743.25</v>
      </c>
      <c r="I235" s="19">
        <v>15</v>
      </c>
      <c r="K235" s="19">
        <v>14.25</v>
      </c>
    </row>
    <row r="236" spans="3:11" x14ac:dyDescent="0.25">
      <c r="C236" s="19" t="s">
        <v>463</v>
      </c>
      <c r="E236" s="19">
        <v>144</v>
      </c>
      <c r="G236" s="19">
        <v>802.5</v>
      </c>
      <c r="I236" s="19">
        <v>15</v>
      </c>
      <c r="K236" s="19">
        <v>14.25</v>
      </c>
    </row>
    <row r="237" spans="3:11" x14ac:dyDescent="0.25">
      <c r="C237" s="19" t="s">
        <v>464</v>
      </c>
      <c r="E237" s="19">
        <v>144</v>
      </c>
      <c r="G237" s="19">
        <v>859.5</v>
      </c>
      <c r="I237" s="19">
        <v>15</v>
      </c>
      <c r="K237" s="19">
        <v>14.25</v>
      </c>
    </row>
    <row r="238" spans="3:11" x14ac:dyDescent="0.25">
      <c r="C238" s="19" t="s">
        <v>465</v>
      </c>
      <c r="E238" s="19">
        <v>144</v>
      </c>
      <c r="G238" s="19">
        <v>918.75</v>
      </c>
      <c r="I238" s="19">
        <v>15</v>
      </c>
      <c r="K238" s="19">
        <v>14.25</v>
      </c>
    </row>
    <row r="239" spans="3:11" x14ac:dyDescent="0.25">
      <c r="C239" s="19" t="s">
        <v>466</v>
      </c>
      <c r="E239" s="19">
        <v>38.25</v>
      </c>
      <c r="G239" s="19">
        <v>14.25</v>
      </c>
      <c r="I239" s="19">
        <v>16.5</v>
      </c>
      <c r="K239" s="19">
        <v>14.25</v>
      </c>
    </row>
    <row r="240" spans="3:11" x14ac:dyDescent="0.25">
      <c r="C240" s="19" t="s">
        <v>467</v>
      </c>
      <c r="E240" s="19">
        <v>8.25</v>
      </c>
      <c r="G240" s="19">
        <v>715.5</v>
      </c>
      <c r="I240" s="19">
        <v>18.75</v>
      </c>
      <c r="K240" s="19">
        <v>25.5</v>
      </c>
    </row>
    <row r="241" spans="3:11" x14ac:dyDescent="0.25">
      <c r="C241" s="19" t="s">
        <v>468</v>
      </c>
      <c r="E241" s="19">
        <v>30.75</v>
      </c>
      <c r="G241" s="19">
        <v>703.5</v>
      </c>
      <c r="I241" s="19">
        <v>18.75</v>
      </c>
      <c r="K241" s="19">
        <v>22.5</v>
      </c>
    </row>
    <row r="242" spans="3:11" x14ac:dyDescent="0.25">
      <c r="C242" s="19" t="s">
        <v>469</v>
      </c>
      <c r="E242" s="19">
        <v>30.75</v>
      </c>
      <c r="G242" s="19">
        <v>730.5</v>
      </c>
      <c r="I242" s="19">
        <v>18.75</v>
      </c>
      <c r="K242" s="19">
        <v>24</v>
      </c>
    </row>
    <row r="243" spans="3:11" x14ac:dyDescent="0.25">
      <c r="C243" s="19" t="s">
        <v>635</v>
      </c>
      <c r="E243" s="19">
        <v>144</v>
      </c>
      <c r="G243" s="19">
        <v>565.5</v>
      </c>
      <c r="I243" s="19">
        <v>15</v>
      </c>
      <c r="K243" s="19">
        <v>14.25</v>
      </c>
    </row>
    <row r="244" spans="3:11" x14ac:dyDescent="0.25">
      <c r="C244" s="19" t="s">
        <v>636</v>
      </c>
      <c r="E244" s="19">
        <v>309</v>
      </c>
      <c r="G244" s="19">
        <v>14.25</v>
      </c>
      <c r="I244" s="19">
        <v>22.5</v>
      </c>
      <c r="K244" s="19">
        <v>15</v>
      </c>
    </row>
    <row r="245" spans="3:11" x14ac:dyDescent="0.25">
      <c r="C245" s="19" t="s">
        <v>637</v>
      </c>
      <c r="E245" s="19">
        <v>661.5</v>
      </c>
      <c r="G245" s="19">
        <v>14.25</v>
      </c>
      <c r="I245" s="19">
        <v>15</v>
      </c>
      <c r="K245" s="19">
        <v>15</v>
      </c>
    </row>
    <row r="246" spans="3:11" x14ac:dyDescent="0.25">
      <c r="C246" s="19" t="s">
        <v>638</v>
      </c>
      <c r="E246" s="19">
        <v>39.75</v>
      </c>
      <c r="G246" s="19">
        <v>0</v>
      </c>
      <c r="I246" s="19">
        <v>14.25</v>
      </c>
      <c r="K246" s="19">
        <v>13.5</v>
      </c>
    </row>
    <row r="247" spans="3:11" x14ac:dyDescent="0.25">
      <c r="C247" s="19" t="s">
        <v>639</v>
      </c>
      <c r="E247" s="19">
        <v>117</v>
      </c>
      <c r="G247" s="19">
        <v>0</v>
      </c>
      <c r="I247" s="19">
        <v>13.5</v>
      </c>
      <c r="K247" s="19">
        <v>13.5</v>
      </c>
    </row>
    <row r="248" spans="3:11" x14ac:dyDescent="0.25">
      <c r="C248" s="19" t="s">
        <v>640</v>
      </c>
      <c r="E248" s="19">
        <v>144.75</v>
      </c>
      <c r="G248" s="19">
        <v>551.25</v>
      </c>
      <c r="I248" s="19">
        <v>13.5</v>
      </c>
      <c r="K248" s="19">
        <v>12</v>
      </c>
    </row>
    <row r="249" spans="3:11" x14ac:dyDescent="0.25">
      <c r="C249" s="19" t="s">
        <v>641</v>
      </c>
      <c r="E249" s="19">
        <v>144.75</v>
      </c>
      <c r="G249" s="19">
        <v>610.5</v>
      </c>
      <c r="I249" s="19">
        <v>13.5</v>
      </c>
      <c r="K249" s="19">
        <v>12</v>
      </c>
    </row>
    <row r="250" spans="3:11" x14ac:dyDescent="0.25">
      <c r="C250" s="19" t="s">
        <v>642</v>
      </c>
      <c r="E250" s="19">
        <v>144.75</v>
      </c>
      <c r="G250" s="19">
        <v>669.75</v>
      </c>
      <c r="I250" s="19">
        <v>13.5</v>
      </c>
      <c r="K250" s="19">
        <v>12</v>
      </c>
    </row>
    <row r="251" spans="3:11" x14ac:dyDescent="0.25">
      <c r="C251" s="19" t="s">
        <v>643</v>
      </c>
      <c r="E251" s="19">
        <v>144.75</v>
      </c>
      <c r="G251" s="19">
        <v>729</v>
      </c>
      <c r="I251" s="19">
        <v>13.5</v>
      </c>
      <c r="K251" s="19">
        <v>12</v>
      </c>
    </row>
    <row r="252" spans="3:11" x14ac:dyDescent="0.25">
      <c r="C252" s="19" t="s">
        <v>644</v>
      </c>
      <c r="E252" s="19">
        <v>144.75</v>
      </c>
      <c r="G252" s="19">
        <v>785.25</v>
      </c>
      <c r="I252" s="19">
        <v>13.5</v>
      </c>
      <c r="K252" s="19">
        <v>12</v>
      </c>
    </row>
    <row r="253" spans="3:11" x14ac:dyDescent="0.25">
      <c r="C253" s="19" t="s">
        <v>645</v>
      </c>
      <c r="E253" s="19">
        <v>144.75</v>
      </c>
      <c r="G253" s="19">
        <v>844.5</v>
      </c>
      <c r="I253" s="19">
        <v>13.5</v>
      </c>
      <c r="K253" s="19">
        <v>12</v>
      </c>
    </row>
    <row r="254" spans="3:11" x14ac:dyDescent="0.25">
      <c r="C254" s="19" t="s">
        <v>646</v>
      </c>
      <c r="E254" s="19">
        <v>144.75</v>
      </c>
      <c r="G254" s="19">
        <v>905.25</v>
      </c>
      <c r="I254" s="19">
        <v>13.5</v>
      </c>
      <c r="K254" s="19">
        <v>12</v>
      </c>
    </row>
    <row r="255" spans="3:11" x14ac:dyDescent="0.25">
      <c r="C255" s="19" t="s">
        <v>647</v>
      </c>
      <c r="E255" s="19">
        <v>137.25</v>
      </c>
      <c r="G255" s="19">
        <v>1028.25</v>
      </c>
      <c r="I255" s="19">
        <v>13.5</v>
      </c>
      <c r="K255" s="19">
        <v>12</v>
      </c>
    </row>
    <row r="256" spans="3:11" x14ac:dyDescent="0.25">
      <c r="C256" s="19" t="s">
        <v>648</v>
      </c>
      <c r="E256" s="19">
        <v>137.25</v>
      </c>
      <c r="G256" s="19">
        <v>1097.25</v>
      </c>
      <c r="I256" s="19">
        <v>13.5</v>
      </c>
      <c r="K256" s="19">
        <v>12</v>
      </c>
    </row>
    <row r="257" spans="3:11" x14ac:dyDescent="0.25">
      <c r="C257" s="19" t="s">
        <v>649</v>
      </c>
      <c r="E257" s="19">
        <v>115.5</v>
      </c>
      <c r="G257" s="19">
        <v>1199.25</v>
      </c>
      <c r="I257" s="19">
        <v>13.5</v>
      </c>
      <c r="K257" s="19">
        <v>12</v>
      </c>
    </row>
    <row r="258" spans="3:11" x14ac:dyDescent="0.25">
      <c r="C258" s="19" t="s">
        <v>650</v>
      </c>
      <c r="E258" s="19">
        <v>315</v>
      </c>
      <c r="G258" s="19">
        <v>0</v>
      </c>
      <c r="I258" s="19">
        <v>14.25</v>
      </c>
      <c r="K258" s="19">
        <v>13.5</v>
      </c>
    </row>
    <row r="259" spans="3:11" x14ac:dyDescent="0.25">
      <c r="C259" s="19" t="s">
        <v>651</v>
      </c>
      <c r="E259" s="19">
        <v>381.75</v>
      </c>
      <c r="G259" s="19">
        <v>0</v>
      </c>
      <c r="I259" s="19">
        <v>14.25</v>
      </c>
      <c r="K259" s="19">
        <v>12</v>
      </c>
    </row>
    <row r="260" spans="3:11" x14ac:dyDescent="0.25">
      <c r="C260" s="19" t="s">
        <v>652</v>
      </c>
      <c r="E260" s="19">
        <v>452.25</v>
      </c>
      <c r="G260" s="19">
        <v>0</v>
      </c>
      <c r="I260" s="19">
        <v>14.25</v>
      </c>
      <c r="K260" s="19">
        <v>13.5</v>
      </c>
    </row>
    <row r="261" spans="3:11" x14ac:dyDescent="0.25">
      <c r="C261" s="19" t="s">
        <v>653</v>
      </c>
      <c r="E261" s="19">
        <v>572.25</v>
      </c>
      <c r="G261" s="19">
        <v>0</v>
      </c>
      <c r="I261" s="19">
        <v>14.25</v>
      </c>
      <c r="K261" s="19">
        <v>13.5</v>
      </c>
    </row>
    <row r="262" spans="3:11" x14ac:dyDescent="0.25">
      <c r="C262" s="19" t="s">
        <v>654</v>
      </c>
      <c r="E262" s="19">
        <v>587.25</v>
      </c>
      <c r="G262" s="19">
        <v>0</v>
      </c>
      <c r="I262" s="19">
        <v>14.25</v>
      </c>
      <c r="K262" s="19">
        <v>13.5</v>
      </c>
    </row>
    <row r="263" spans="3:11" x14ac:dyDescent="0.25">
      <c r="C263" s="19" t="s">
        <v>655</v>
      </c>
      <c r="E263" s="19">
        <v>602.25</v>
      </c>
      <c r="G263" s="19">
        <v>0</v>
      </c>
      <c r="I263" s="19">
        <v>14.25</v>
      </c>
      <c r="K263" s="19">
        <v>13.5</v>
      </c>
    </row>
    <row r="264" spans="3:11" x14ac:dyDescent="0.25">
      <c r="C264" s="19" t="s">
        <v>656</v>
      </c>
      <c r="E264" s="19">
        <v>631.5</v>
      </c>
      <c r="G264" s="19">
        <v>0</v>
      </c>
      <c r="I264" s="19">
        <v>15</v>
      </c>
      <c r="K264" s="19">
        <v>13.5</v>
      </c>
    </row>
    <row r="265" spans="3:11" x14ac:dyDescent="0.25">
      <c r="C265" s="19" t="s">
        <v>657</v>
      </c>
      <c r="E265" s="19">
        <v>661.5</v>
      </c>
      <c r="G265" s="19">
        <v>0</v>
      </c>
      <c r="I265" s="19">
        <v>15</v>
      </c>
      <c r="K265" s="19">
        <v>13.5</v>
      </c>
    </row>
    <row r="266" spans="3:11" x14ac:dyDescent="0.25">
      <c r="C266" s="19" t="s">
        <v>658</v>
      </c>
      <c r="E266" s="19">
        <v>741.75</v>
      </c>
      <c r="G266" s="19">
        <v>0</v>
      </c>
      <c r="I266" s="19">
        <v>14.25</v>
      </c>
      <c r="K266" s="19">
        <v>13.5</v>
      </c>
    </row>
    <row r="267" spans="3:11" x14ac:dyDescent="0.25">
      <c r="C267" s="19" t="s">
        <v>659</v>
      </c>
      <c r="E267" s="19">
        <v>798.75</v>
      </c>
      <c r="G267" s="19">
        <v>0</v>
      </c>
      <c r="I267" s="19">
        <v>13.5</v>
      </c>
      <c r="K267" s="19">
        <v>13.5</v>
      </c>
    </row>
    <row r="268" spans="3:11" x14ac:dyDescent="0.25">
      <c r="C268" s="19" t="s">
        <v>660</v>
      </c>
      <c r="E268" s="19">
        <v>874.5</v>
      </c>
      <c r="G268" s="19">
        <v>0</v>
      </c>
      <c r="I268" s="19">
        <v>14.25</v>
      </c>
      <c r="K268" s="19">
        <v>13.5</v>
      </c>
    </row>
    <row r="269" spans="3:11" x14ac:dyDescent="0.25">
      <c r="C269" s="19" t="s">
        <v>661</v>
      </c>
      <c r="E269" s="19">
        <v>965.25</v>
      </c>
      <c r="G269" s="19">
        <v>0</v>
      </c>
      <c r="I269" s="19">
        <v>14.25</v>
      </c>
      <c r="K269" s="19">
        <v>13.5</v>
      </c>
    </row>
    <row r="270" spans="3:11" x14ac:dyDescent="0.25">
      <c r="C270" s="19" t="s">
        <v>662</v>
      </c>
      <c r="E270" s="19">
        <v>990</v>
      </c>
      <c r="G270" s="19">
        <v>0</v>
      </c>
      <c r="I270" s="19">
        <v>14.25</v>
      </c>
      <c r="K270" s="19">
        <v>14.25</v>
      </c>
    </row>
    <row r="271" spans="3:11" x14ac:dyDescent="0.25">
      <c r="C271" s="19" t="s">
        <v>663</v>
      </c>
      <c r="E271" s="19">
        <v>102</v>
      </c>
      <c r="G271" s="19">
        <v>1078.5</v>
      </c>
      <c r="I271" s="19">
        <v>13.5</v>
      </c>
      <c r="K271" s="19">
        <v>12</v>
      </c>
    </row>
    <row r="272" spans="3:11" x14ac:dyDescent="0.25">
      <c r="C272" s="19" t="s">
        <v>664</v>
      </c>
      <c r="E272" s="19">
        <v>101.25</v>
      </c>
      <c r="G272" s="19">
        <v>1094.25</v>
      </c>
      <c r="I272" s="19">
        <v>14.25</v>
      </c>
      <c r="K272" s="19">
        <v>13.5</v>
      </c>
    </row>
  </sheetData>
  <sheetProtection formatCells="0" formatColumns="0" formatRows="0"/>
  <mergeCells count="4">
    <mergeCell ref="B19:C19"/>
    <mergeCell ref="B87:C88"/>
    <mergeCell ref="B93:F93"/>
    <mergeCell ref="O18:P18"/>
  </mergeCells>
  <phoneticPr fontId="0" type="noConversion"/>
  <conditionalFormatting sqref="F59">
    <cfRule type="cellIs" dxfId="74" priority="3" stopIfTrue="1" operator="greaterThan">
      <formula>500000.499</formula>
    </cfRule>
    <cfRule type="cellIs" dxfId="73" priority="4" stopIfTrue="1" operator="greaterThan">
      <formula>((F20+F25+F32+F34+F36+F54+F55+F56+F57+F58+F62+F68+F80)*0.01)+0.499</formula>
    </cfRule>
  </conditionalFormatting>
  <conditionalFormatting sqref="F60">
    <cfRule type="cellIs" dxfId="72" priority="1" stopIfTrue="1" operator="greaterThan">
      <formula>250000.499</formula>
    </cfRule>
    <cfRule type="cellIs" dxfId="71" priority="2" stopIfTrue="1" operator="greaterThan">
      <formula>((F25+F32+F34+F40+F41+F45+F46+F50+F51+F54+F55+F57+F58+F62+F68+F80)*0.005)+0.499</formula>
    </cfRule>
  </conditionalFormatting>
  <dataValidations count="14">
    <dataValidation type="decimal" allowBlank="1" showInputMessage="1" showErrorMessage="1" errorTitle="Standard" sqref="I85:J85 L85">
      <formula1>-1000000000000</formula1>
      <formula2>1000000000000</formula2>
    </dataValidation>
    <dataValidation type="decimal" allowBlank="1" showInputMessage="1" showErrorMessage="1" errorTitle="Standard" promptTitle="Deckungsdifferenz aus Vorjahren" prompt="_x000a_Überdeckungen die tarifwirksam einfliessen mit (-) eingeben" sqref="H85 M85 K85">
      <formula1>-1000000000000</formula1>
      <formula2>1000000000000</formula2>
    </dataValidation>
    <dataValidation type="decimal" allowBlank="1" showInputMessage="1" showErrorMessage="1" errorTitle="Standard" error="Bitte geben Sie einen Zahlenwert &gt;=0 ein!" sqref="M27:M30 O56 H48:M51 O37:P37 O42:P42 H43:M46 O47:P47 H38:M41 L29:L30 H29:H30 L27 J27 I27:I30 H27 G32:M32 H34:M34 O58:P58 K27:K30 O73:O75 O54:P55 H23:M23 J29:J30 H63:J64 M63 L63:L64 O63:P65 H73:M75 P73 K63 H65:M65 H54:M60">
      <formula1>0</formula1>
      <formula2>1000000000000</formula2>
    </dataValidation>
    <dataValidation type="decimal" allowBlank="1" showErrorMessage="1" errorTitle="Standard" error="Bitte geben Sie einen Zahlenwert ein." promptTitle="Veränderung gegenüber Basisjahr" sqref="N85 N81:N83 N28:N30 N22:N23 N74:N75 N63:N65 N68 N55:N60">
      <formula1>-1000000000000</formula1>
      <formula2>1000000000000</formula2>
    </dataValidation>
    <dataValidation type="decimal" allowBlank="1" showErrorMessage="1" errorTitle="Standard" error="Bitte geben Sie einen Zahlenwert ein." promptTitle="Delta zu Geschäftsjahr 2010" prompt="Eingabe der Veränderung gegenüber dem Geschäftsjahr 2010." sqref="N73 N48:N51 N38:N41 N43:N46 N21 N54 N34 N32 N26:N27">
      <formula1>-1000000000000</formula1>
      <formula2>1000000000000</formula2>
    </dataValidation>
    <dataValidation type="decimal" allowBlank="1" showInputMessage="1" showErrorMessage="1" errorTitle="Standard" error="Bitte geben Sie einen Zahlenwert &lt;=0 ein!" sqref="H81:M83 O68:P68 H68:M68 O82:P83">
      <formula1>-1000000000000</formula1>
      <formula2>0</formula2>
    </dataValidation>
    <dataValidation type="decimal" allowBlank="1" showInputMessage="1" showErrorMessage="1" errorTitle="Standard" error="Bitte geben Sie einen Zahlenwert &gt;0 ein!" sqref="Q63:Q65 Q54:Q55">
      <formula1>0</formula1>
      <formula2>1000000000000</formula2>
    </dataValidation>
    <dataValidation type="date" allowBlank="1" showInputMessage="1" showErrorMessage="1" errorTitle="Datum" error="Bitte geben Sie ein Datum ein!" sqref="F18 D18">
      <formula1>36526</formula1>
      <formula2>55153</formula2>
    </dataValidation>
    <dataValidation type="decimal" allowBlank="1" showInputMessage="1" showErrorMessage="1" errorTitle="Standard" error="Bitte geben Sie einen Zahlenwert &gt;=0 ein!" prompt="Die Aufwände sind soweit möglich direkt den entsprechenden Netzebenen zu belasten, unabhängig davon, ob Kunden auf dieser Ebene beliefert werden oder nicht. Gemeinkosten sind verursachergerecht zu schlüsseln." sqref="J28 H28 H26 L26 J26 L28">
      <formula1>0</formula1>
      <formula2>1000000000000</formula2>
    </dataValidation>
    <dataValidation type="decimal" allowBlank="1" showInputMessage="1" showErrorMessage="1" errorTitle="Standard" error="Bitte geben Sie einen Zahlenwert &gt;=0 ein!" prompt="Kalkulatorische Kosten für Fernwirk- und Rundsteuerungsanlagen sind unter Position 530 einzutragen" sqref="I26">
      <formula1>0</formula1>
      <formula2>1000000000000</formula2>
    </dataValidation>
    <dataValidation type="decimal" allowBlank="1" showInputMessage="1" showErrorMessage="1" errorTitle="Standard" error="Bitte geben Sie einen Zahlenwert &gt;=0 ein!" prompt="Anteilige Messkosten und anteilige Regel-steuerkosten sind unter Positionen 500 einzutragen" sqref="H21:M22">
      <formula1>0</formula1>
      <formula2>1000000000000</formula2>
    </dataValidation>
    <dataValidation type="decimal" allowBlank="1" showInputMessage="1" showErrorMessage="1" errorTitle="Standard" error="Bitte geben Sie einen Zahlenwert &gt;=0 ein!" prompt="Latente Steuern sind nicht anrechenbar (vgl. Ziffer 3.3.2.8)." sqref="K64">
      <formula1>0</formula1>
      <formula2>1000000000000</formula2>
    </dataValidation>
    <dataValidation type="decimal" allowBlank="1" showInputMessage="1" showErrorMessage="1" errorTitle="Standard" error="Bitte geben Sie einen Zahlenwert &gt;=0 ein!" prompt="Latente Steuern sind nicht anrechenbar (vgl. Ziffer 3.3.2.10)." sqref="M64">
      <formula1>0</formula1>
      <formula2>1000000000000</formula2>
    </dataValidation>
    <dataValidation type="decimal" allowBlank="1" showInputMessage="1" showErrorMessage="1" errorTitle="Standard" error="Bitte geben Sie einen Zahlenwert &gt;=0 ein!" prompt="Kalkulatorische Kosten für Fernwirk- und Rundsteuerungsanlagen sind unter Position 530 einzutragen." sqref="K26 M26">
      <formula1>0</formula1>
      <formula2>1000000000000</formula2>
    </dataValidation>
  </dataValidations>
  <printOptions headings="1"/>
  <pageMargins left="0.78740157480314965" right="0.78740157480314965" top="0.59055118110236227" bottom="0.59055118110236227" header="0.31496062992125984" footer="0.31496062992125984"/>
  <pageSetup paperSize="9" scale="35" orientation="landscape" r:id="rId1"/>
  <headerFooter scaleWithDoc="0">
    <oddHeader>&amp;C&amp;A; &amp;D&amp;R&amp;"Calibri,Fett"&amp;12Formular 3.3</oddHeader>
    <oddFooter>&amp;LKostenrechnung für Tarife 2022&amp;RSeite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Button 5">
              <controlPr defaultSize="0" autoFill="0" autoLine="0" autoPict="0" macro="[0]!Modul19.info_msgbox_Kostenrechnung_Summe">
                <anchor moveWithCells="1" sizeWithCells="1">
                  <from>
                    <xdr:col>17</xdr:col>
                    <xdr:colOff>381000</xdr:colOff>
                    <xdr:row>17</xdr:row>
                    <xdr:rowOff>38100</xdr:rowOff>
                  </from>
                  <to>
                    <xdr:col>17</xdr:col>
                    <xdr:colOff>381000</xdr:colOff>
                    <xdr:row>17</xdr:row>
                    <xdr:rowOff>38100</xdr:rowOff>
                  </to>
                </anchor>
              </controlPr>
            </control>
          </mc:Choice>
        </mc:AlternateContent>
        <mc:AlternateContent xmlns:mc="http://schemas.openxmlformats.org/markup-compatibility/2006">
          <mc:Choice Requires="x14">
            <control shapeId="10268" r:id="rId5" name="Button 28">
              <controlPr defaultSize="0" autoFill="0" autoLine="0" autoPict="0" macro="[0]!info_msgbox_Kostenrechnung_NEx">
                <anchor moveWithCells="1" sizeWithCells="1">
                  <from>
                    <xdr:col>6</xdr:col>
                    <xdr:colOff>0</xdr:colOff>
                    <xdr:row>18</xdr:row>
                    <xdr:rowOff>333375</xdr:rowOff>
                  </from>
                  <to>
                    <xdr:col>6</xdr:col>
                    <xdr:colOff>0</xdr:colOff>
                    <xdr:row>18</xdr:row>
                    <xdr:rowOff>333375</xdr:rowOff>
                  </to>
                </anchor>
              </controlPr>
            </control>
          </mc:Choice>
        </mc:AlternateContent>
        <mc:AlternateContent xmlns:mc="http://schemas.openxmlformats.org/markup-compatibility/2006">
          <mc:Choice Requires="x14">
            <control shapeId="30414" r:id="rId6" name="Button 1742">
              <controlPr defaultSize="0" autoFill="0" autoLine="0" autoPict="0" macro="[0]!info_msgbox_AAA_Nummerangabe">
                <anchor moveWithCells="1" sizeWithCells="1">
                  <from>
                    <xdr:col>6</xdr:col>
                    <xdr:colOff>0</xdr:colOff>
                    <xdr:row>18</xdr:row>
                    <xdr:rowOff>333375</xdr:rowOff>
                  </from>
                  <to>
                    <xdr:col>6</xdr:col>
                    <xdr:colOff>0</xdr:colOff>
                    <xdr:row>18</xdr:row>
                    <xdr:rowOff>333375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pageSetUpPr fitToPage="1"/>
  </sheetPr>
  <dimension ref="A1:U257"/>
  <sheetViews>
    <sheetView showGridLines="0" zoomScale="85" zoomScaleNormal="85" workbookViewId="0">
      <pane xSplit="2" ySplit="10" topLeftCell="C11" activePane="bottomRight" state="frozen"/>
      <selection activeCell="C10" sqref="C10"/>
      <selection pane="topRight" activeCell="C10" sqref="C10"/>
      <selection pane="bottomLeft" activeCell="C10" sqref="C10"/>
      <selection pane="bottomRight" activeCell="C35" sqref="C35"/>
    </sheetView>
  </sheetViews>
  <sheetFormatPr baseColWidth="10" defaultColWidth="11" defaultRowHeight="15" x14ac:dyDescent="0.25"/>
  <cols>
    <col min="1" max="1" width="6.5703125" style="19" customWidth="1"/>
    <col min="2" max="2" width="85.42578125" style="19" customWidth="1"/>
    <col min="3" max="3" width="25.42578125" style="19" customWidth="1"/>
    <col min="4" max="4" width="24.42578125" style="19" customWidth="1"/>
    <col min="5" max="6" width="20.42578125" style="19" customWidth="1"/>
    <col min="7" max="7" width="16.42578125" style="19" hidden="1" customWidth="1"/>
    <col min="8" max="8" width="21.42578125" style="19" customWidth="1" collapsed="1"/>
    <col min="9" max="9" width="55.42578125" style="19" customWidth="1"/>
    <col min="10" max="10" width="3.42578125" style="19" customWidth="1"/>
    <col min="11" max="11" width="46.42578125" style="19" customWidth="1"/>
    <col min="12" max="20" width="11.42578125" style="19" customWidth="1"/>
    <col min="21" max="16384" width="11" style="482"/>
  </cols>
  <sheetData>
    <row r="1" spans="1:21" s="16" customFormat="1" x14ac:dyDescent="0.25">
      <c r="A1" s="1"/>
      <c r="B1" s="1"/>
      <c r="C1" s="1"/>
      <c r="D1" s="1"/>
      <c r="E1" s="1"/>
      <c r="F1" s="1"/>
      <c r="G1" s="1"/>
      <c r="H1" s="1"/>
      <c r="I1" s="1"/>
      <c r="J1" s="1"/>
      <c r="K1" s="1"/>
      <c r="L1" s="1"/>
      <c r="M1" s="1"/>
      <c r="N1" s="1"/>
      <c r="O1" s="1"/>
      <c r="P1" s="1"/>
      <c r="Q1" s="1"/>
      <c r="R1" s="1"/>
      <c r="S1" s="1"/>
      <c r="T1" s="1"/>
      <c r="U1" s="1"/>
    </row>
    <row r="2" spans="1:21" s="16" customFormat="1" ht="15.75" x14ac:dyDescent="0.25">
      <c r="A2" s="1"/>
      <c r="B2" s="23" t="str">
        <f>Kontaktdaten!B2</f>
        <v>Kostenrechnung für Tarife 2022</v>
      </c>
      <c r="C2" s="23"/>
      <c r="D2" s="381"/>
      <c r="E2" s="1"/>
      <c r="F2" s="1"/>
      <c r="G2" s="1"/>
      <c r="H2" s="1"/>
      <c r="I2" s="1"/>
      <c r="J2" s="1"/>
      <c r="K2" s="1"/>
      <c r="L2" s="1"/>
      <c r="M2" s="1"/>
      <c r="N2" s="1"/>
      <c r="O2" s="1"/>
      <c r="P2" s="1"/>
      <c r="Q2" s="1"/>
      <c r="R2" s="1"/>
      <c r="S2" s="1"/>
      <c r="T2" s="1"/>
      <c r="U2" s="1"/>
    </row>
    <row r="3" spans="1:21" s="16" customFormat="1" ht="4.5" customHeight="1" x14ac:dyDescent="0.25">
      <c r="A3" s="1"/>
      <c r="B3" s="1"/>
      <c r="C3" s="1"/>
      <c r="D3" s="1"/>
      <c r="E3" s="1"/>
      <c r="F3" s="1"/>
      <c r="G3" s="1"/>
      <c r="H3" s="1"/>
      <c r="I3" s="1"/>
      <c r="J3" s="1"/>
      <c r="K3" s="1"/>
      <c r="L3" s="1"/>
      <c r="M3" s="1"/>
      <c r="N3" s="1"/>
      <c r="O3" s="1"/>
      <c r="P3" s="1"/>
      <c r="Q3" s="1"/>
      <c r="R3" s="1"/>
      <c r="S3" s="1"/>
      <c r="T3" s="1"/>
      <c r="U3" s="1"/>
    </row>
    <row r="4" spans="1:21" s="16" customFormat="1" ht="20.25" x14ac:dyDescent="0.3">
      <c r="A4" s="1"/>
      <c r="B4" s="13" t="s">
        <v>391</v>
      </c>
      <c r="C4" s="13"/>
      <c r="D4" s="1"/>
      <c r="E4" s="1"/>
      <c r="F4" s="1"/>
      <c r="G4" s="1"/>
      <c r="H4" s="1"/>
      <c r="I4" s="1"/>
      <c r="J4" s="1"/>
      <c r="K4" s="1"/>
      <c r="L4" s="1"/>
      <c r="M4" s="1"/>
      <c r="N4" s="1"/>
      <c r="O4" s="1"/>
      <c r="P4" s="1"/>
      <c r="Q4" s="1"/>
      <c r="R4" s="1"/>
      <c r="S4" s="1"/>
      <c r="T4" s="1"/>
      <c r="U4" s="1"/>
    </row>
    <row r="5" spans="1:21" s="16" customFormat="1" ht="20.25" x14ac:dyDescent="0.3">
      <c r="A5" s="1"/>
      <c r="B5" s="13" t="s">
        <v>851</v>
      </c>
      <c r="C5" s="13"/>
      <c r="D5" s="1"/>
      <c r="E5" s="377"/>
      <c r="F5" s="1"/>
      <c r="G5" s="1"/>
      <c r="H5" s="1"/>
      <c r="I5" s="1"/>
      <c r="J5" s="1"/>
      <c r="K5" s="1"/>
      <c r="L5" s="1"/>
      <c r="M5" s="1"/>
      <c r="N5" s="1"/>
      <c r="O5" s="1"/>
      <c r="P5" s="1"/>
      <c r="Q5" s="1"/>
      <c r="R5" s="1"/>
      <c r="S5" s="1"/>
      <c r="T5" s="1"/>
      <c r="U5" s="1"/>
    </row>
    <row r="6" spans="1:21" s="16" customFormat="1" ht="15" customHeight="1" x14ac:dyDescent="0.3">
      <c r="A6" s="1"/>
      <c r="B6" s="84" t="str">
        <f>"Formular 3.4;     "&amp;Kontaktdaten!E12</f>
        <v xml:space="preserve">Formular 3.4;     </v>
      </c>
      <c r="C6" s="13"/>
      <c r="D6" s="13"/>
      <c r="E6" s="1"/>
      <c r="F6" s="1"/>
      <c r="G6" s="1"/>
      <c r="H6" s="1"/>
      <c r="I6" s="1"/>
      <c r="J6" s="1"/>
      <c r="K6" s="1"/>
      <c r="L6" s="1"/>
      <c r="M6" s="1"/>
      <c r="N6" s="1"/>
      <c r="O6" s="1"/>
      <c r="P6" s="1"/>
      <c r="Q6" s="1"/>
      <c r="R6" s="1"/>
      <c r="S6" s="1"/>
      <c r="T6" s="1"/>
      <c r="U6" s="1"/>
    </row>
    <row r="7" spans="1:21" s="19" customFormat="1" ht="6" customHeight="1" x14ac:dyDescent="0.2">
      <c r="A7" s="2"/>
      <c r="B7" s="2"/>
      <c r="C7" s="2"/>
      <c r="D7" s="2"/>
      <c r="E7" s="2"/>
      <c r="F7" s="2"/>
      <c r="G7" s="2"/>
      <c r="H7" s="2"/>
      <c r="I7" s="2"/>
      <c r="J7" s="2"/>
      <c r="K7" s="2"/>
      <c r="L7" s="2"/>
      <c r="M7" s="2"/>
      <c r="N7" s="2"/>
      <c r="O7" s="2"/>
      <c r="P7" s="2"/>
      <c r="Q7" s="2"/>
      <c r="R7" s="2"/>
      <c r="S7" s="2"/>
      <c r="T7" s="2"/>
      <c r="U7" s="2"/>
    </row>
    <row r="8" spans="1:21" s="19" customFormat="1" ht="12.75" hidden="1" customHeight="1" x14ac:dyDescent="0.2">
      <c r="A8" s="2"/>
      <c r="B8" s="2"/>
      <c r="C8" s="2"/>
      <c r="D8" s="2"/>
      <c r="E8" s="2"/>
      <c r="F8" s="2"/>
      <c r="G8" s="2"/>
      <c r="H8" s="2"/>
      <c r="I8" s="2"/>
      <c r="J8" s="2"/>
      <c r="K8" s="2"/>
      <c r="L8" s="2"/>
      <c r="M8" s="2"/>
      <c r="N8" s="2"/>
      <c r="O8" s="2"/>
      <c r="P8" s="2"/>
      <c r="Q8" s="2"/>
      <c r="R8" s="2"/>
      <c r="S8" s="2"/>
      <c r="T8" s="2"/>
      <c r="U8" s="2"/>
    </row>
    <row r="9" spans="1:21" s="19" customFormat="1" ht="12.75" hidden="1" customHeight="1" x14ac:dyDescent="0.2">
      <c r="A9" s="2"/>
      <c r="B9" s="2"/>
      <c r="C9" s="2"/>
      <c r="D9" s="2"/>
      <c r="E9" s="2"/>
      <c r="F9" s="2"/>
      <c r="G9" s="2"/>
      <c r="H9" s="2"/>
      <c r="I9" s="2"/>
      <c r="J9" s="2"/>
      <c r="K9" s="2"/>
      <c r="L9" s="2"/>
      <c r="M9" s="2"/>
      <c r="N9" s="2"/>
      <c r="O9" s="2"/>
      <c r="P9" s="2"/>
      <c r="Q9" s="2"/>
      <c r="R9" s="2"/>
      <c r="S9" s="2"/>
      <c r="T9" s="2"/>
      <c r="U9" s="2"/>
    </row>
    <row r="10" spans="1:21" s="19" customFormat="1" ht="12.75" hidden="1" customHeight="1" x14ac:dyDescent="0.2">
      <c r="A10" s="2"/>
      <c r="B10" s="2"/>
      <c r="C10" s="2"/>
      <c r="D10" s="2"/>
      <c r="E10" s="2"/>
      <c r="F10" s="2"/>
      <c r="G10" s="2"/>
      <c r="H10" s="2"/>
      <c r="I10" s="2"/>
      <c r="J10" s="2"/>
      <c r="K10" s="2"/>
      <c r="L10" s="2"/>
      <c r="M10" s="2"/>
      <c r="N10" s="2"/>
      <c r="O10" s="2"/>
      <c r="P10" s="2"/>
      <c r="Q10" s="2"/>
      <c r="R10" s="2"/>
      <c r="S10" s="2"/>
      <c r="T10" s="2"/>
      <c r="U10" s="2"/>
    </row>
    <row r="11" spans="1:21" s="19" customFormat="1" ht="12.75" x14ac:dyDescent="0.2">
      <c r="A11" s="2"/>
      <c r="B11" s="2"/>
      <c r="C11" s="2"/>
      <c r="D11" s="2"/>
      <c r="E11" s="2"/>
      <c r="F11" s="2"/>
      <c r="G11" s="2"/>
      <c r="H11" s="2"/>
      <c r="I11" s="2"/>
      <c r="J11" s="2"/>
      <c r="K11" s="2"/>
      <c r="L11" s="2"/>
      <c r="M11" s="2"/>
      <c r="N11" s="2"/>
      <c r="O11" s="2"/>
      <c r="P11" s="2"/>
      <c r="Q11" s="2"/>
      <c r="R11" s="2"/>
      <c r="S11" s="2"/>
      <c r="T11" s="2"/>
      <c r="U11" s="2"/>
    </row>
    <row r="12" spans="1:21" s="19" customFormat="1" ht="18" x14ac:dyDescent="0.25">
      <c r="B12" s="110" t="str">
        <f>"Herleitung der Betriebskosten aus der Erfolgsrechnung des Basisjahres "&amp;Kontaktdaten!D4-2 &amp;" (" &amp;Kontaktdaten!D4-3 &amp;"/" &amp;Kontaktdaten!D4-2 &amp; ")"</f>
        <v>Herleitung der Betriebskosten aus der Erfolgsrechnung des Basisjahres 2020 (2019/2020)</v>
      </c>
      <c r="C12" s="110"/>
      <c r="D12" s="2"/>
      <c r="E12" s="2"/>
      <c r="F12" s="2"/>
      <c r="G12" s="2"/>
      <c r="H12" s="2"/>
      <c r="I12" s="2"/>
      <c r="J12" s="2"/>
      <c r="K12" s="2"/>
      <c r="L12" s="2"/>
      <c r="M12" s="2"/>
      <c r="N12" s="2"/>
      <c r="O12" s="2"/>
      <c r="P12" s="2"/>
      <c r="Q12" s="2"/>
      <c r="R12" s="2"/>
      <c r="S12" s="2"/>
      <c r="T12" s="2"/>
      <c r="U12" s="2"/>
    </row>
    <row r="13" spans="1:21" s="19" customFormat="1" ht="19.5" customHeight="1" x14ac:dyDescent="0.2">
      <c r="A13" s="2"/>
      <c r="B13" s="69"/>
      <c r="C13" s="69"/>
      <c r="D13" s="69"/>
      <c r="E13" s="2"/>
      <c r="F13" s="2"/>
      <c r="G13" s="2"/>
      <c r="H13" s="2"/>
      <c r="I13" s="2"/>
      <c r="J13" s="2"/>
      <c r="K13" s="2"/>
      <c r="L13" s="2"/>
      <c r="M13" s="2"/>
      <c r="N13" s="2"/>
      <c r="O13" s="2"/>
      <c r="P13" s="2"/>
      <c r="Q13" s="2"/>
      <c r="R13" s="2"/>
      <c r="S13" s="2"/>
      <c r="T13" s="2"/>
      <c r="U13" s="2"/>
    </row>
    <row r="14" spans="1:21" s="19" customFormat="1" ht="12.75" x14ac:dyDescent="0.2">
      <c r="A14" s="2"/>
      <c r="B14" s="4" t="s">
        <v>959</v>
      </c>
      <c r="C14" s="495" t="s">
        <v>831</v>
      </c>
      <c r="D14" s="319"/>
      <c r="E14" s="183" t="s">
        <v>832</v>
      </c>
      <c r="F14" s="319"/>
      <c r="G14" s="2"/>
      <c r="H14" s="2"/>
      <c r="I14" s="2"/>
      <c r="J14" s="2"/>
      <c r="K14" s="2"/>
      <c r="L14" s="2"/>
      <c r="M14" s="2"/>
      <c r="N14" s="2"/>
      <c r="O14" s="2"/>
      <c r="P14" s="2"/>
      <c r="Q14" s="2"/>
      <c r="R14" s="2"/>
      <c r="S14" s="2"/>
      <c r="T14" s="2"/>
      <c r="U14" s="2"/>
    </row>
    <row r="15" spans="1:21" s="19" customFormat="1" ht="12.75" x14ac:dyDescent="0.2">
      <c r="A15" s="2"/>
      <c r="B15" s="69"/>
      <c r="C15" s="46"/>
      <c r="D15" s="177"/>
      <c r="E15" s="46"/>
      <c r="F15" s="2"/>
      <c r="G15" s="2"/>
      <c r="H15" s="2"/>
      <c r="I15" s="2"/>
      <c r="J15" s="2"/>
      <c r="K15" s="2"/>
      <c r="L15" s="2"/>
      <c r="M15" s="2"/>
      <c r="N15" s="2"/>
      <c r="O15" s="2"/>
      <c r="P15" s="2"/>
      <c r="Q15" s="2"/>
      <c r="R15" s="2"/>
      <c r="S15" s="2"/>
      <c r="T15" s="2"/>
      <c r="U15" s="2"/>
    </row>
    <row r="16" spans="1:21" s="19" customFormat="1" ht="12.75" hidden="1" x14ac:dyDescent="0.2">
      <c r="B16" s="4" t="s">
        <v>861</v>
      </c>
      <c r="C16" s="1029"/>
      <c r="D16" s="177"/>
      <c r="E16" s="169"/>
      <c r="F16" s="509"/>
      <c r="G16" s="2"/>
      <c r="H16" s="2"/>
      <c r="I16" s="2"/>
      <c r="J16" s="2"/>
      <c r="K16" s="2"/>
      <c r="L16" s="2"/>
      <c r="M16" s="2"/>
      <c r="N16" s="2"/>
      <c r="O16" s="2"/>
      <c r="P16" s="2"/>
      <c r="Q16" s="2"/>
      <c r="R16" s="2"/>
      <c r="S16" s="2"/>
      <c r="T16" s="2"/>
      <c r="U16" s="2"/>
    </row>
    <row r="17" spans="1:21" s="19" customFormat="1" ht="12.75" hidden="1" x14ac:dyDescent="0.2">
      <c r="B17" s="46"/>
      <c r="C17" s="46"/>
      <c r="D17" s="177"/>
      <c r="E17" s="46"/>
      <c r="F17" s="2"/>
      <c r="G17" s="2"/>
      <c r="H17" s="2"/>
      <c r="I17" s="2"/>
      <c r="J17" s="2"/>
      <c r="K17" s="2"/>
      <c r="L17" s="2"/>
      <c r="M17" s="2"/>
      <c r="N17" s="2"/>
      <c r="O17" s="2"/>
      <c r="P17" s="2"/>
      <c r="Q17" s="2"/>
      <c r="R17" s="2"/>
      <c r="S17" s="2"/>
      <c r="T17" s="2"/>
      <c r="U17" s="2"/>
    </row>
    <row r="18" spans="1:21" s="19" customFormat="1" ht="12.75" x14ac:dyDescent="0.2">
      <c r="A18" s="2"/>
      <c r="B18" s="4" t="s">
        <v>36</v>
      </c>
      <c r="C18" s="495" t="s">
        <v>831</v>
      </c>
      <c r="D18" s="319"/>
      <c r="E18" s="183" t="s">
        <v>832</v>
      </c>
      <c r="F18" s="319"/>
      <c r="G18" s="2"/>
      <c r="H18" s="2"/>
      <c r="I18" s="2"/>
      <c r="J18" s="2"/>
      <c r="K18" s="2"/>
      <c r="L18" s="2"/>
      <c r="M18" s="2"/>
      <c r="N18" s="2"/>
      <c r="O18" s="2"/>
      <c r="P18" s="2"/>
      <c r="Q18" s="2"/>
      <c r="R18" s="2"/>
      <c r="S18" s="2"/>
      <c r="T18" s="2"/>
      <c r="U18" s="2"/>
    </row>
    <row r="19" spans="1:21" s="19" customFormat="1" ht="12.75" hidden="1" x14ac:dyDescent="0.2">
      <c r="A19" s="2"/>
      <c r="B19" s="1913" t="s">
        <v>942</v>
      </c>
      <c r="C19" s="1913"/>
      <c r="D19" s="1914"/>
      <c r="E19" s="1915"/>
      <c r="F19" s="1916"/>
      <c r="G19" s="2"/>
      <c r="H19" s="2"/>
      <c r="I19" s="2"/>
      <c r="J19" s="2"/>
      <c r="K19" s="2"/>
      <c r="L19" s="2"/>
      <c r="M19" s="2"/>
      <c r="N19" s="2"/>
      <c r="O19" s="2"/>
      <c r="P19" s="2"/>
      <c r="Q19" s="2"/>
      <c r="R19" s="2"/>
      <c r="S19" s="2"/>
      <c r="T19" s="2"/>
      <c r="U19" s="2"/>
    </row>
    <row r="20" spans="1:21" s="19" customFormat="1" ht="12.75" hidden="1" x14ac:dyDescent="0.2">
      <c r="A20" s="2"/>
      <c r="B20" s="1913" t="s">
        <v>860</v>
      </c>
      <c r="C20" s="1913"/>
      <c r="D20" s="1914"/>
      <c r="E20" s="1915"/>
      <c r="F20" s="1916"/>
      <c r="G20" s="2"/>
      <c r="H20" s="2"/>
      <c r="I20" s="24"/>
      <c r="J20" s="2"/>
      <c r="K20" s="2"/>
      <c r="L20" s="2"/>
      <c r="M20" s="2"/>
      <c r="N20" s="2"/>
      <c r="O20" s="2"/>
      <c r="P20" s="2"/>
      <c r="Q20" s="2"/>
      <c r="R20" s="2"/>
      <c r="S20" s="2"/>
      <c r="T20" s="2"/>
      <c r="U20" s="2"/>
    </row>
    <row r="21" spans="1:21" s="19" customFormat="1" ht="6" hidden="1" customHeight="1" x14ac:dyDescent="0.2">
      <c r="A21" s="2"/>
      <c r="B21" s="184"/>
      <c r="C21" s="184"/>
      <c r="D21" s="363"/>
      <c r="E21" s="363"/>
      <c r="F21" s="2"/>
      <c r="G21" s="2"/>
      <c r="H21" s="2"/>
      <c r="I21" s="24"/>
      <c r="J21" s="2"/>
      <c r="K21" s="2"/>
      <c r="L21" s="2"/>
      <c r="M21" s="2"/>
      <c r="N21" s="2"/>
      <c r="O21" s="2"/>
      <c r="P21" s="2"/>
      <c r="Q21" s="2"/>
      <c r="R21" s="2"/>
      <c r="S21" s="2"/>
      <c r="T21" s="2"/>
      <c r="U21" s="2"/>
    </row>
    <row r="22" spans="1:21" s="19" customFormat="1" ht="12.75" hidden="1" x14ac:dyDescent="0.2">
      <c r="A22" s="26"/>
      <c r="B22" s="4" t="s">
        <v>960</v>
      </c>
      <c r="C22" s="495" t="s">
        <v>831</v>
      </c>
      <c r="D22" s="319"/>
      <c r="E22" s="183" t="s">
        <v>832</v>
      </c>
      <c r="F22" s="319"/>
      <c r="G22" s="2"/>
      <c r="H22" s="2"/>
      <c r="I22" s="2"/>
      <c r="J22" s="2"/>
      <c r="K22" s="2"/>
      <c r="L22" s="2"/>
      <c r="M22" s="2"/>
      <c r="N22" s="2"/>
      <c r="O22" s="2"/>
      <c r="P22" s="2"/>
      <c r="Q22" s="2"/>
      <c r="R22" s="2"/>
      <c r="S22" s="2"/>
      <c r="T22" s="2"/>
      <c r="U22" s="2"/>
    </row>
    <row r="23" spans="1:21" s="19" customFormat="1" ht="12.75" hidden="1" x14ac:dyDescent="0.2">
      <c r="A23" s="25"/>
      <c r="B23" s="46"/>
      <c r="C23" s="46"/>
      <c r="D23" s="382"/>
      <c r="E23" s="46"/>
      <c r="F23" s="2"/>
      <c r="H23" s="2"/>
      <c r="I23" s="2"/>
      <c r="J23" s="2"/>
      <c r="K23" s="2"/>
      <c r="L23" s="2"/>
      <c r="M23" s="2"/>
      <c r="N23" s="2"/>
      <c r="O23" s="2"/>
      <c r="P23" s="2"/>
      <c r="Q23" s="2"/>
      <c r="R23" s="2"/>
      <c r="S23" s="2"/>
      <c r="T23" s="2"/>
      <c r="U23" s="2"/>
    </row>
    <row r="24" spans="1:21" s="19" customFormat="1" ht="33.75" hidden="1" customHeight="1" x14ac:dyDescent="0.25">
      <c r="A24" s="608"/>
      <c r="B24" s="84" t="s">
        <v>253</v>
      </c>
      <c r="C24" s="3"/>
      <c r="D24" s="183" t="s">
        <v>1000</v>
      </c>
      <c r="E24" s="499" t="s">
        <v>859</v>
      </c>
      <c r="F24" s="170"/>
      <c r="G24" s="170"/>
      <c r="H24" s="2"/>
      <c r="I24" s="170"/>
      <c r="J24" s="2"/>
      <c r="K24" s="170"/>
      <c r="L24" s="170"/>
      <c r="M24" s="2"/>
      <c r="N24" s="2"/>
      <c r="O24" s="2"/>
      <c r="P24" s="2"/>
      <c r="Q24" s="2"/>
      <c r="R24" s="2"/>
      <c r="S24" s="2"/>
      <c r="T24" s="2"/>
      <c r="U24" s="2"/>
    </row>
    <row r="25" spans="1:21" s="19" customFormat="1" ht="12.75" hidden="1" x14ac:dyDescent="0.2">
      <c r="A25" s="608"/>
      <c r="B25" s="5" t="s">
        <v>255</v>
      </c>
      <c r="C25" s="3"/>
      <c r="D25" s="584">
        <v>0</v>
      </c>
      <c r="E25" s="1905">
        <v>0</v>
      </c>
      <c r="F25" s="1906"/>
      <c r="G25" s="170"/>
      <c r="H25" s="2"/>
      <c r="I25" s="2"/>
      <c r="J25" s="2"/>
      <c r="K25" s="2"/>
      <c r="L25" s="2"/>
      <c r="M25" s="2"/>
      <c r="N25" s="2"/>
      <c r="O25" s="2"/>
      <c r="P25" s="2"/>
      <c r="Q25" s="2"/>
      <c r="R25" s="2"/>
      <c r="S25" s="2"/>
      <c r="T25" s="2"/>
      <c r="U25" s="2"/>
    </row>
    <row r="26" spans="1:21" s="19" customFormat="1" ht="12.75" hidden="1" x14ac:dyDescent="0.2">
      <c r="A26" s="608"/>
      <c r="B26" s="5" t="s">
        <v>256</v>
      </c>
      <c r="C26" s="2"/>
      <c r="D26" s="584">
        <v>0</v>
      </c>
      <c r="E26" s="1905">
        <v>0</v>
      </c>
      <c r="F26" s="1906"/>
      <c r="G26" s="170"/>
      <c r="H26" s="2"/>
      <c r="I26" s="2"/>
      <c r="J26" s="2"/>
      <c r="K26" s="2"/>
      <c r="L26" s="2"/>
      <c r="M26" s="2"/>
      <c r="N26" s="2"/>
      <c r="O26" s="2"/>
      <c r="P26" s="2"/>
      <c r="Q26" s="2"/>
      <c r="R26" s="2"/>
      <c r="S26" s="2"/>
      <c r="T26" s="2"/>
      <c r="U26" s="2"/>
    </row>
    <row r="27" spans="1:21" s="19" customFormat="1" ht="12.75" hidden="1" x14ac:dyDescent="0.2">
      <c r="A27" s="608"/>
      <c r="B27" s="5" t="s">
        <v>257</v>
      </c>
      <c r="C27" s="2"/>
      <c r="D27" s="584">
        <v>0</v>
      </c>
      <c r="E27" s="1905">
        <v>0</v>
      </c>
      <c r="F27" s="1906"/>
      <c r="G27" s="170"/>
      <c r="H27" s="2"/>
      <c r="I27" s="2"/>
      <c r="J27" s="2"/>
      <c r="K27" s="2"/>
      <c r="L27" s="2"/>
      <c r="M27" s="2"/>
      <c r="N27" s="2"/>
      <c r="O27" s="2"/>
      <c r="P27" s="2"/>
      <c r="Q27" s="2"/>
      <c r="R27" s="2"/>
      <c r="S27" s="2"/>
      <c r="T27" s="2"/>
      <c r="U27" s="2"/>
    </row>
    <row r="28" spans="1:21" s="19" customFormat="1" ht="12.75" hidden="1" x14ac:dyDescent="0.2">
      <c r="A28" s="608"/>
      <c r="B28" s="46"/>
      <c r="C28" s="46"/>
      <c r="D28" s="382"/>
      <c r="E28" s="46"/>
      <c r="F28" s="2"/>
      <c r="G28" s="170"/>
      <c r="H28" s="2"/>
      <c r="I28" s="2"/>
      <c r="J28" s="2"/>
      <c r="K28" s="2"/>
      <c r="L28" s="2"/>
      <c r="M28" s="2"/>
      <c r="N28" s="2"/>
      <c r="O28" s="2"/>
      <c r="P28" s="2"/>
      <c r="Q28" s="2"/>
      <c r="R28" s="2"/>
      <c r="S28" s="2"/>
      <c r="T28" s="2"/>
      <c r="U28" s="2"/>
    </row>
    <row r="29" spans="1:21" s="19" customFormat="1" ht="12.75" x14ac:dyDescent="0.2">
      <c r="A29" s="25"/>
      <c r="B29" s="46"/>
      <c r="C29" s="46"/>
      <c r="D29" s="382"/>
      <c r="E29" s="46"/>
      <c r="F29" s="2"/>
      <c r="G29" s="170"/>
      <c r="H29" s="2"/>
      <c r="I29" s="2"/>
      <c r="J29" s="2"/>
      <c r="K29" s="2"/>
      <c r="L29" s="2"/>
      <c r="M29" s="2"/>
      <c r="N29" s="2"/>
      <c r="O29" s="2"/>
      <c r="P29" s="2"/>
      <c r="Q29" s="2"/>
      <c r="R29" s="2"/>
      <c r="S29" s="2"/>
      <c r="T29" s="2"/>
      <c r="U29" s="2"/>
    </row>
    <row r="30" spans="1:21" s="19" customFormat="1" ht="12.75" customHeight="1" x14ac:dyDescent="0.2">
      <c r="B30" s="1920" t="s">
        <v>54</v>
      </c>
      <c r="C30" s="1921"/>
      <c r="D30" s="1921"/>
      <c r="E30" s="1922"/>
      <c r="F30" s="1922"/>
      <c r="G30" s="170"/>
      <c r="I30" s="2"/>
      <c r="J30" s="2"/>
      <c r="K30" s="2"/>
      <c r="L30" s="2"/>
      <c r="M30" s="2"/>
      <c r="N30" s="2"/>
      <c r="O30" s="2"/>
      <c r="P30" s="2"/>
      <c r="Q30" s="2"/>
      <c r="R30" s="2"/>
      <c r="S30" s="2"/>
      <c r="T30" s="2"/>
      <c r="U30" s="2"/>
    </row>
    <row r="31" spans="1:21" s="19" customFormat="1" ht="27.6" customHeight="1" thickBot="1" x14ac:dyDescent="0.25">
      <c r="A31" s="2"/>
      <c r="B31" s="178" t="s">
        <v>1027</v>
      </c>
      <c r="C31" s="178">
        <v>2</v>
      </c>
      <c r="D31" s="178">
        <v>3</v>
      </c>
      <c r="E31" s="1282" t="s">
        <v>160</v>
      </c>
      <c r="F31" s="1282" t="s">
        <v>161</v>
      </c>
      <c r="G31" s="178" t="s">
        <v>127</v>
      </c>
      <c r="H31" s="1282" t="s">
        <v>162</v>
      </c>
      <c r="I31" s="178">
        <v>7</v>
      </c>
      <c r="J31" s="2"/>
      <c r="K31" s="2"/>
      <c r="L31" s="2"/>
      <c r="M31" s="2"/>
      <c r="N31" s="2"/>
      <c r="O31" s="2"/>
      <c r="P31" s="2"/>
      <c r="Q31" s="2"/>
      <c r="R31" s="2"/>
      <c r="S31" s="2"/>
      <c r="T31" s="2"/>
      <c r="U31" s="2"/>
    </row>
    <row r="32" spans="1:21" s="19" customFormat="1" ht="35.25" customHeight="1" thickBot="1" x14ac:dyDescent="0.25">
      <c r="A32" s="2"/>
      <c r="B32" s="178"/>
      <c r="C32" s="1917" t="s">
        <v>109</v>
      </c>
      <c r="D32" s="1918"/>
      <c r="E32" s="1918"/>
      <c r="F32" s="1919"/>
      <c r="G32" s="174"/>
      <c r="H32" s="501"/>
      <c r="I32" s="178"/>
      <c r="J32" s="2"/>
      <c r="K32" s="2"/>
      <c r="L32" s="2"/>
      <c r="M32" s="2"/>
      <c r="N32" s="2"/>
      <c r="O32" s="2"/>
      <c r="P32" s="2"/>
      <c r="Q32" s="2"/>
      <c r="R32" s="2"/>
      <c r="S32" s="2"/>
      <c r="T32" s="2"/>
      <c r="U32" s="2"/>
    </row>
    <row r="33" spans="1:21" s="19" customFormat="1" ht="79.349999999999994" customHeight="1" x14ac:dyDescent="0.2">
      <c r="A33" s="2"/>
      <c r="B33" s="640" t="str">
        <f xml:space="preserve"> "Position der Erfolgsrechnung "&amp;Kontaktdaten!D4-2</f>
        <v>Position der Erfolgsrechnung 2020</v>
      </c>
      <c r="C33" s="650" t="s">
        <v>946</v>
      </c>
      <c r="D33" s="631" t="s">
        <v>399</v>
      </c>
      <c r="E33" s="172" t="s">
        <v>400</v>
      </c>
      <c r="F33" s="622" t="s">
        <v>398</v>
      </c>
      <c r="G33" s="614" t="s">
        <v>242</v>
      </c>
      <c r="H33" s="172" t="str">
        <f>"In die Berechnung des NNE für Tarife "   &amp;Kontaktdaten!D4  &amp; " eingeflossen
(ohne kalk. Positionen) [CHF]"</f>
        <v>In die Berechnung des NNE für Tarife 2022 eingeflossen
(ohne kalk. Positionen) [CHF]</v>
      </c>
      <c r="I33" s="383" t="s">
        <v>882</v>
      </c>
      <c r="J33" s="2"/>
      <c r="K33" s="2"/>
      <c r="L33" s="2"/>
      <c r="M33" s="2"/>
      <c r="N33" s="2"/>
      <c r="O33" s="2"/>
      <c r="P33" s="2"/>
      <c r="Q33" s="2"/>
      <c r="R33" s="2"/>
      <c r="S33" s="2"/>
      <c r="T33" s="2"/>
      <c r="U33" s="2"/>
    </row>
    <row r="34" spans="1:21" s="19" customFormat="1" x14ac:dyDescent="0.2">
      <c r="A34" s="2"/>
      <c r="B34" s="641" t="s">
        <v>947</v>
      </c>
      <c r="C34" s="651"/>
      <c r="D34" s="632"/>
      <c r="E34" s="563"/>
      <c r="F34" s="623"/>
      <c r="G34" s="615"/>
      <c r="H34" s="563"/>
      <c r="I34" s="146" t="s">
        <v>834</v>
      </c>
      <c r="J34" s="2"/>
      <c r="K34" s="2"/>
      <c r="L34" s="2"/>
      <c r="M34" s="2"/>
      <c r="N34" s="2"/>
      <c r="O34" s="2"/>
      <c r="P34" s="2"/>
      <c r="Q34" s="2"/>
      <c r="R34" s="2"/>
      <c r="S34" s="2"/>
      <c r="T34" s="2"/>
      <c r="U34" s="2"/>
    </row>
    <row r="35" spans="1:21" s="174" customFormat="1" ht="12.75" x14ac:dyDescent="0.2">
      <c r="A35" s="19"/>
      <c r="B35" s="642" t="s">
        <v>948</v>
      </c>
      <c r="C35" s="652"/>
      <c r="D35" s="633"/>
      <c r="E35" s="173"/>
      <c r="F35" s="624"/>
      <c r="G35" s="616"/>
      <c r="H35" s="613"/>
      <c r="I35" s="523"/>
      <c r="J35" s="170"/>
      <c r="K35" s="170"/>
      <c r="L35" s="170"/>
      <c r="M35" s="170"/>
      <c r="N35" s="170"/>
      <c r="O35" s="170"/>
      <c r="P35" s="170"/>
      <c r="Q35" s="170"/>
      <c r="R35" s="170"/>
      <c r="S35" s="170"/>
      <c r="T35" s="170"/>
      <c r="U35" s="170"/>
    </row>
    <row r="36" spans="1:21" s="174" customFormat="1" ht="12.75" x14ac:dyDescent="0.2">
      <c r="A36" s="19"/>
      <c r="B36" s="643" t="s">
        <v>949</v>
      </c>
      <c r="C36" s="653"/>
      <c r="D36" s="634"/>
      <c r="E36" s="565"/>
      <c r="F36" s="625"/>
      <c r="G36" s="617"/>
      <c r="H36" s="565"/>
      <c r="I36" s="612"/>
      <c r="J36" s="170"/>
      <c r="K36" s="170"/>
      <c r="L36" s="170"/>
      <c r="M36" s="170"/>
      <c r="N36" s="170"/>
      <c r="O36" s="170"/>
      <c r="P36" s="170"/>
      <c r="Q36" s="170"/>
      <c r="R36" s="170"/>
      <c r="S36" s="170"/>
      <c r="T36" s="170"/>
      <c r="U36" s="170"/>
    </row>
    <row r="37" spans="1:21" s="174" customFormat="1" ht="12.75" x14ac:dyDescent="0.2">
      <c r="A37" s="19"/>
      <c r="B37" s="642" t="str">
        <f>IF(K37&lt;&gt;"","1.3.1 Deckungsdifferenzen 2020 - Überdeckung [Eingabe unvollständig; vgl. K37]","1.3.1 Deckungsdifferenzen 2020 - Überdeckung")</f>
        <v>1.3.1 Deckungsdifferenzen 2020 - Überdeckung</v>
      </c>
      <c r="C37" s="652"/>
      <c r="D37" s="633"/>
      <c r="E37" s="173"/>
      <c r="F37" s="624"/>
      <c r="G37" s="616"/>
      <c r="H37" s="563"/>
      <c r="I37" s="610"/>
      <c r="J37" s="170"/>
      <c r="K37" s="768" t="str">
        <f>IF(OR(D37="",D38=""),"",IF((AND(D37=0,D38=0)=TRUE),"Bitte geben Sie Ihre DD (Überdeckung) in Zelle D37 ein.",""))</f>
        <v/>
      </c>
      <c r="L37" s="170"/>
      <c r="M37" s="170"/>
      <c r="N37" s="170"/>
      <c r="O37" s="170"/>
      <c r="P37" s="170"/>
      <c r="Q37" s="170"/>
      <c r="R37" s="170"/>
      <c r="S37" s="170"/>
      <c r="T37" s="170"/>
      <c r="U37" s="170"/>
    </row>
    <row r="38" spans="1:21" s="174" customFormat="1" ht="12.75" x14ac:dyDescent="0.2">
      <c r="A38" s="19"/>
      <c r="B38" s="642" t="str">
        <f>IF(K38&lt;&gt;"","1.3.2 Deckungsdifferenzen 2020 - Unterdeckung [Eingabe unvollständig; vgl. K38]","1.3.2 Deckungsdifferenzen 2020 - Unterdeckung")</f>
        <v>1.3.2 Deckungsdifferenzen 2020 - Unterdeckung</v>
      </c>
      <c r="C38" s="652"/>
      <c r="D38" s="633"/>
      <c r="E38" s="173"/>
      <c r="F38" s="624"/>
      <c r="G38" s="616"/>
      <c r="H38" s="563"/>
      <c r="I38" s="523"/>
      <c r="J38" s="170"/>
      <c r="K38" s="768" t="str">
        <f>IF(OR(D37="",D38=""),"",IF((AND(D37=0,D38=0)=TRUE),"Bitte geben Sie Ihre DD (Unterdeckung) in Zelle D38 ein.",""))</f>
        <v/>
      </c>
      <c r="L38" s="170"/>
      <c r="M38" s="170"/>
      <c r="N38" s="170"/>
      <c r="O38" s="170"/>
      <c r="P38" s="170"/>
      <c r="Q38" s="170"/>
      <c r="R38" s="170"/>
      <c r="S38" s="170"/>
      <c r="T38" s="170"/>
      <c r="U38" s="170"/>
    </row>
    <row r="39" spans="1:21" s="174" customFormat="1" ht="12.75" x14ac:dyDescent="0.2">
      <c r="A39" s="19"/>
      <c r="B39" s="642" t="s">
        <v>386</v>
      </c>
      <c r="C39" s="652"/>
      <c r="D39" s="633"/>
      <c r="E39" s="173"/>
      <c r="F39" s="624"/>
      <c r="G39" s="616"/>
      <c r="H39" s="173"/>
      <c r="I39" s="523"/>
      <c r="J39" s="170"/>
      <c r="K39" s="586"/>
      <c r="L39" s="170"/>
      <c r="M39" s="170"/>
      <c r="N39" s="170"/>
      <c r="O39" s="170"/>
      <c r="P39" s="170"/>
      <c r="Q39" s="170"/>
      <c r="R39" s="170"/>
      <c r="S39" s="170"/>
      <c r="T39" s="170"/>
      <c r="U39" s="170"/>
    </row>
    <row r="40" spans="1:21" s="174" customFormat="1" ht="12.75" x14ac:dyDescent="0.2">
      <c r="A40" s="19"/>
      <c r="B40" s="642" t="s">
        <v>950</v>
      </c>
      <c r="C40" s="652"/>
      <c r="D40" s="633"/>
      <c r="E40" s="173"/>
      <c r="F40" s="624"/>
      <c r="G40" s="616"/>
      <c r="H40" s="173"/>
      <c r="I40" s="523"/>
      <c r="J40" s="170"/>
      <c r="K40" s="170"/>
      <c r="L40" s="170"/>
      <c r="M40" s="170"/>
      <c r="N40" s="170"/>
      <c r="O40" s="170"/>
      <c r="P40" s="170"/>
      <c r="Q40" s="170"/>
      <c r="R40" s="170"/>
      <c r="S40" s="170"/>
      <c r="T40" s="170"/>
      <c r="U40" s="170"/>
    </row>
    <row r="41" spans="1:21" s="174" customFormat="1" ht="25.5" x14ac:dyDescent="0.2">
      <c r="A41" s="19"/>
      <c r="B41" s="644" t="s">
        <v>37</v>
      </c>
      <c r="C41" s="652"/>
      <c r="D41" s="633"/>
      <c r="E41" s="173"/>
      <c r="F41" s="624"/>
      <c r="G41" s="616"/>
      <c r="H41" s="173"/>
      <c r="I41" s="524"/>
      <c r="J41" s="170"/>
      <c r="K41" s="170"/>
      <c r="L41" s="170"/>
      <c r="M41" s="170"/>
      <c r="N41" s="170"/>
      <c r="O41" s="170"/>
      <c r="P41" s="170"/>
      <c r="Q41" s="170"/>
      <c r="R41" s="170"/>
      <c r="S41" s="170"/>
      <c r="T41" s="170"/>
      <c r="U41" s="170"/>
    </row>
    <row r="42" spans="1:21" s="569" customFormat="1" ht="15.75" x14ac:dyDescent="0.2">
      <c r="A42" s="19"/>
      <c r="B42" s="645" t="s">
        <v>163</v>
      </c>
      <c r="C42" s="672">
        <f>SUM(C35:C41)</f>
        <v>0</v>
      </c>
      <c r="D42" s="673">
        <f>SUM(D35:D41)</f>
        <v>0</v>
      </c>
      <c r="E42" s="674">
        <f>SUM(E35:E41)</f>
        <v>0</v>
      </c>
      <c r="F42" s="675">
        <f>SUM(F35:F41)</f>
        <v>0</v>
      </c>
      <c r="G42" s="676"/>
      <c r="H42" s="674">
        <f>SUM(H35:H41)</f>
        <v>0</v>
      </c>
      <c r="I42" s="585"/>
      <c r="J42" s="568"/>
      <c r="K42" s="568"/>
      <c r="L42" s="568"/>
      <c r="M42" s="568"/>
      <c r="N42" s="568"/>
      <c r="O42" s="568"/>
      <c r="P42" s="568"/>
      <c r="Q42" s="568"/>
      <c r="R42" s="568"/>
      <c r="S42" s="568"/>
      <c r="T42" s="568"/>
      <c r="U42" s="568"/>
    </row>
    <row r="43" spans="1:21" s="174" customFormat="1" ht="6.75" customHeight="1" x14ac:dyDescent="0.25">
      <c r="B43" s="170"/>
      <c r="C43" s="167"/>
      <c r="D43" s="167"/>
      <c r="E43" s="167"/>
      <c r="F43" s="167"/>
      <c r="G43" s="167"/>
      <c r="H43" s="677"/>
      <c r="I43" s="170"/>
      <c r="J43" s="170"/>
      <c r="K43" s="170"/>
      <c r="L43" s="170"/>
      <c r="M43" s="170"/>
      <c r="N43" s="170"/>
      <c r="O43" s="170"/>
      <c r="P43" s="170"/>
      <c r="Q43" s="170"/>
      <c r="R43" s="170"/>
      <c r="S43" s="170"/>
      <c r="T43" s="170"/>
      <c r="U43" s="170"/>
    </row>
    <row r="44" spans="1:21" s="174" customFormat="1" ht="12.75" hidden="1" x14ac:dyDescent="0.25">
      <c r="B44" s="170"/>
      <c r="C44" s="170"/>
      <c r="D44" s="170"/>
      <c r="E44" s="170"/>
      <c r="F44" s="170"/>
      <c r="G44" s="170"/>
      <c r="H44" s="170"/>
      <c r="I44" s="170"/>
      <c r="J44" s="170"/>
      <c r="K44" s="170"/>
      <c r="L44" s="170"/>
      <c r="M44" s="170"/>
      <c r="N44" s="170"/>
      <c r="O44" s="170"/>
      <c r="P44" s="170"/>
      <c r="Q44" s="170"/>
      <c r="R44" s="170"/>
      <c r="S44" s="170"/>
      <c r="T44" s="170"/>
      <c r="U44" s="170"/>
    </row>
    <row r="45" spans="1:21" s="174" customFormat="1" ht="12.75" hidden="1" x14ac:dyDescent="0.25">
      <c r="B45" s="170"/>
      <c r="C45" s="170"/>
      <c r="D45" s="170"/>
      <c r="E45" s="170"/>
      <c r="F45" s="170"/>
      <c r="G45" s="170"/>
      <c r="H45" s="170"/>
      <c r="I45" s="170"/>
      <c r="J45" s="170"/>
      <c r="K45" s="170"/>
      <c r="L45" s="170"/>
      <c r="M45" s="170"/>
      <c r="N45" s="170"/>
      <c r="O45" s="170"/>
      <c r="P45" s="170"/>
      <c r="Q45" s="170"/>
      <c r="R45" s="170"/>
      <c r="S45" s="170"/>
      <c r="T45" s="170"/>
      <c r="U45" s="170"/>
    </row>
    <row r="46" spans="1:21" s="174" customFormat="1" ht="18" customHeight="1" x14ac:dyDescent="0.2">
      <c r="A46" s="2"/>
      <c r="B46" s="646" t="s">
        <v>951</v>
      </c>
      <c r="C46" s="654"/>
      <c r="D46" s="635"/>
      <c r="E46" s="578"/>
      <c r="F46" s="626"/>
      <c r="G46" s="618"/>
      <c r="H46" s="578"/>
      <c r="I46" s="579"/>
      <c r="J46" s="170"/>
      <c r="K46" s="170"/>
      <c r="L46" s="170"/>
      <c r="M46" s="170"/>
      <c r="N46" s="170"/>
      <c r="O46" s="170"/>
      <c r="P46" s="170"/>
      <c r="Q46" s="170"/>
      <c r="R46" s="170"/>
      <c r="S46" s="170"/>
      <c r="T46" s="170"/>
      <c r="U46" s="170"/>
    </row>
    <row r="47" spans="1:21" s="174" customFormat="1" ht="12.75" x14ac:dyDescent="0.2">
      <c r="A47" s="2"/>
      <c r="B47" s="642" t="s">
        <v>952</v>
      </c>
      <c r="C47" s="652"/>
      <c r="D47" s="633"/>
      <c r="E47" s="173"/>
      <c r="F47" s="624"/>
      <c r="G47" s="616"/>
      <c r="H47" s="173"/>
      <c r="I47" s="523"/>
      <c r="J47" s="170"/>
      <c r="K47" s="170"/>
      <c r="L47" s="170"/>
      <c r="M47" s="170"/>
      <c r="N47" s="170"/>
      <c r="O47" s="170"/>
      <c r="P47" s="170"/>
      <c r="Q47" s="170"/>
      <c r="R47" s="170"/>
      <c r="S47" s="170"/>
      <c r="T47" s="170"/>
      <c r="U47" s="170"/>
    </row>
    <row r="48" spans="1:21" s="174" customFormat="1" ht="12.75" x14ac:dyDescent="0.2">
      <c r="A48" s="2"/>
      <c r="B48" s="642" t="s">
        <v>953</v>
      </c>
      <c r="C48" s="652"/>
      <c r="D48" s="633"/>
      <c r="E48" s="173"/>
      <c r="F48" s="624"/>
      <c r="G48" s="616"/>
      <c r="H48" s="173"/>
      <c r="I48" s="523"/>
      <c r="J48" s="170"/>
      <c r="K48" s="170"/>
      <c r="L48" s="170"/>
      <c r="M48" s="170"/>
      <c r="N48" s="170"/>
      <c r="O48" s="170"/>
      <c r="P48" s="170"/>
      <c r="Q48" s="170"/>
      <c r="R48" s="170"/>
      <c r="S48" s="170"/>
      <c r="T48" s="170"/>
      <c r="U48" s="170"/>
    </row>
    <row r="49" spans="1:21" s="174" customFormat="1" ht="12.75" x14ac:dyDescent="0.2">
      <c r="A49" s="19"/>
      <c r="B49" s="642" t="s">
        <v>954</v>
      </c>
      <c r="C49" s="652"/>
      <c r="D49" s="633"/>
      <c r="E49" s="173"/>
      <c r="F49" s="624"/>
      <c r="G49" s="616"/>
      <c r="H49" s="173"/>
      <c r="I49" s="523"/>
      <c r="J49" s="170"/>
      <c r="K49" s="170"/>
      <c r="L49" s="170"/>
      <c r="M49" s="170"/>
      <c r="N49" s="170"/>
      <c r="O49" s="170"/>
      <c r="P49" s="170"/>
      <c r="Q49" s="170"/>
      <c r="R49" s="170"/>
      <c r="S49" s="170"/>
      <c r="T49" s="170"/>
      <c r="U49" s="170"/>
    </row>
    <row r="50" spans="1:21" s="174" customFormat="1" ht="12.75" x14ac:dyDescent="0.2">
      <c r="A50" s="19"/>
      <c r="B50" s="643" t="s">
        <v>955</v>
      </c>
      <c r="C50" s="653"/>
      <c r="D50" s="634"/>
      <c r="E50" s="565"/>
      <c r="F50" s="625"/>
      <c r="G50" s="617"/>
      <c r="H50" s="565"/>
      <c r="I50" s="612"/>
      <c r="J50" s="170"/>
      <c r="K50" s="170"/>
      <c r="L50" s="170"/>
      <c r="M50" s="170"/>
      <c r="N50" s="170"/>
      <c r="O50" s="170"/>
      <c r="P50" s="170"/>
      <c r="Q50" s="170"/>
      <c r="R50" s="170"/>
      <c r="S50" s="170"/>
      <c r="T50" s="170"/>
      <c r="U50" s="170"/>
    </row>
    <row r="51" spans="1:21" s="174" customFormat="1" ht="12.75" x14ac:dyDescent="0.2">
      <c r="A51" s="19"/>
      <c r="B51" s="642" t="str">
        <f>IF(K51&lt;&gt;"","2.5 Aufwand Vorlieger und SDL Übertragungsnetz [Eingabe unvollständig; vgl. K51]","2.5 Aufwand Vorlieger und SDL Übertragungsnetz")</f>
        <v>2.5 Aufwand Vorlieger und SDL Übertragungsnetz</v>
      </c>
      <c r="C51" s="652"/>
      <c r="D51" s="633"/>
      <c r="E51" s="173"/>
      <c r="F51" s="624"/>
      <c r="G51" s="616"/>
      <c r="H51" s="173"/>
      <c r="I51" s="523"/>
      <c r="J51" s="170"/>
      <c r="K51" s="586" t="str">
        <f>IF(OR(D51=0,D51=""),"",IF(D51&lt;&gt;('Deckungsdifferenzen Netz'!AA29+'Deckungsdifferenzen Netz'!AA30),"Bitte prüfen oder Begründen Sie, denn Ihre Angabe im Feld D51 entspricht nicht den Angaben im Formular 3.2 Zelle AA29 und AA30.",""))</f>
        <v/>
      </c>
      <c r="L51" s="170"/>
      <c r="M51" s="170"/>
      <c r="N51" s="170"/>
      <c r="O51" s="170"/>
      <c r="P51" s="170"/>
      <c r="Q51" s="170"/>
      <c r="R51" s="170"/>
      <c r="S51" s="170"/>
      <c r="T51" s="170"/>
      <c r="U51" s="170"/>
    </row>
    <row r="52" spans="1:21" s="174" customFormat="1" ht="12.75" customHeight="1" x14ac:dyDescent="0.2">
      <c r="A52" s="2"/>
      <c r="B52" s="642" t="s">
        <v>38</v>
      </c>
      <c r="C52" s="652"/>
      <c r="D52" s="633"/>
      <c r="E52" s="173"/>
      <c r="F52" s="624"/>
      <c r="G52" s="616"/>
      <c r="H52" s="671"/>
      <c r="I52" s="523"/>
      <c r="J52" s="170"/>
      <c r="K52" s="170"/>
      <c r="L52" s="170"/>
      <c r="M52" s="170"/>
      <c r="N52" s="170"/>
      <c r="O52" s="170"/>
      <c r="P52" s="170"/>
      <c r="Q52" s="170"/>
      <c r="R52" s="170"/>
      <c r="S52" s="170"/>
      <c r="T52" s="170"/>
      <c r="U52" s="170"/>
    </row>
    <row r="53" spans="1:21" s="174" customFormat="1" ht="12.75" customHeight="1" x14ac:dyDescent="0.2">
      <c r="A53" s="19"/>
      <c r="B53" s="642" t="s">
        <v>39</v>
      </c>
      <c r="C53" s="652"/>
      <c r="D53" s="633"/>
      <c r="E53" s="173"/>
      <c r="F53" s="624"/>
      <c r="G53" s="616">
        <v>-2</v>
      </c>
      <c r="H53" s="671"/>
      <c r="I53" s="523"/>
      <c r="J53" s="170"/>
      <c r="K53" s="170"/>
      <c r="L53" s="170"/>
      <c r="M53" s="170"/>
      <c r="N53" s="170"/>
      <c r="O53" s="170"/>
      <c r="P53" s="170"/>
      <c r="Q53" s="170"/>
      <c r="R53" s="170"/>
      <c r="S53" s="170"/>
      <c r="T53" s="170"/>
      <c r="U53" s="170"/>
    </row>
    <row r="54" spans="1:21" s="174" customFormat="1" ht="12.75" customHeight="1" x14ac:dyDescent="0.2">
      <c r="A54" s="19"/>
      <c r="B54" s="642" t="s">
        <v>956</v>
      </c>
      <c r="C54" s="652"/>
      <c r="D54" s="633"/>
      <c r="E54" s="173"/>
      <c r="F54" s="624"/>
      <c r="G54" s="616"/>
      <c r="H54" s="173"/>
      <c r="I54" s="523"/>
      <c r="J54" s="170"/>
      <c r="K54" s="170"/>
      <c r="L54" s="170"/>
      <c r="M54" s="170"/>
      <c r="N54" s="170"/>
      <c r="O54" s="170"/>
      <c r="P54" s="170"/>
      <c r="Q54" s="170"/>
      <c r="R54" s="170"/>
      <c r="S54" s="170"/>
      <c r="T54" s="170"/>
      <c r="U54" s="170"/>
    </row>
    <row r="55" spans="1:21" s="174" customFormat="1" ht="12.75" x14ac:dyDescent="0.2">
      <c r="A55" s="19"/>
      <c r="B55" s="642" t="s">
        <v>957</v>
      </c>
      <c r="C55" s="652"/>
      <c r="D55" s="633"/>
      <c r="E55" s="173"/>
      <c r="F55" s="624"/>
      <c r="G55" s="616"/>
      <c r="H55" s="173"/>
      <c r="I55" s="523"/>
      <c r="J55" s="170"/>
      <c r="K55" s="170"/>
      <c r="L55" s="170"/>
      <c r="M55" s="170"/>
      <c r="N55" s="170"/>
      <c r="O55" s="170"/>
      <c r="P55" s="170"/>
      <c r="Q55" s="170"/>
      <c r="R55" s="170"/>
      <c r="S55" s="170"/>
      <c r="T55" s="170"/>
      <c r="U55" s="170"/>
    </row>
    <row r="56" spans="1:21" s="174" customFormat="1" ht="26.25" thickBot="1" x14ac:dyDescent="0.25">
      <c r="A56" s="19"/>
      <c r="B56" s="647" t="s">
        <v>1071</v>
      </c>
      <c r="C56" s="655"/>
      <c r="D56" s="636"/>
      <c r="E56" s="535"/>
      <c r="F56" s="627"/>
      <c r="G56" s="619"/>
      <c r="H56" s="535"/>
      <c r="I56" s="525"/>
      <c r="J56" s="170"/>
      <c r="K56" s="586"/>
      <c r="L56" s="170"/>
      <c r="M56" s="170"/>
      <c r="N56" s="170"/>
      <c r="O56" s="170"/>
      <c r="P56" s="170"/>
      <c r="Q56" s="170"/>
      <c r="R56" s="170"/>
      <c r="S56" s="170"/>
      <c r="T56" s="170"/>
      <c r="U56" s="170"/>
    </row>
    <row r="57" spans="1:21" s="174" customFormat="1" ht="12.75" hidden="1" x14ac:dyDescent="0.25">
      <c r="A57" s="170"/>
      <c r="B57" s="170"/>
      <c r="C57" s="656"/>
      <c r="D57" s="637"/>
      <c r="E57" s="170"/>
      <c r="F57" s="628"/>
      <c r="G57" s="170"/>
      <c r="I57" s="170"/>
      <c r="J57" s="170"/>
      <c r="K57" s="170"/>
      <c r="L57" s="170"/>
      <c r="M57" s="170"/>
      <c r="N57" s="170"/>
      <c r="O57" s="170"/>
      <c r="P57" s="170"/>
      <c r="Q57" s="170"/>
      <c r="R57" s="170"/>
      <c r="S57" s="170"/>
      <c r="T57" s="170"/>
      <c r="U57" s="170"/>
    </row>
    <row r="58" spans="1:21" s="174" customFormat="1" ht="12.75" hidden="1" x14ac:dyDescent="0.25">
      <c r="A58" s="170"/>
      <c r="B58" s="170"/>
      <c r="C58" s="656"/>
      <c r="D58" s="637"/>
      <c r="E58" s="170"/>
      <c r="F58" s="628"/>
      <c r="G58" s="170"/>
      <c r="H58" s="170"/>
      <c r="I58" s="170"/>
      <c r="J58" s="170"/>
      <c r="K58" s="170"/>
      <c r="L58" s="170"/>
      <c r="M58" s="170"/>
      <c r="N58" s="170"/>
      <c r="O58" s="170"/>
      <c r="P58" s="170"/>
      <c r="Q58" s="170"/>
      <c r="R58" s="170"/>
      <c r="S58" s="170"/>
      <c r="T58" s="170"/>
      <c r="U58" s="170"/>
    </row>
    <row r="59" spans="1:21" s="174" customFormat="1" ht="12.75" hidden="1" x14ac:dyDescent="0.25">
      <c r="A59" s="170"/>
      <c r="B59" s="170"/>
      <c r="C59" s="656"/>
      <c r="D59" s="637"/>
      <c r="E59" s="170"/>
      <c r="F59" s="628"/>
      <c r="G59" s="170"/>
      <c r="H59" s="170"/>
      <c r="I59" s="170"/>
      <c r="J59" s="170"/>
      <c r="K59" s="170"/>
      <c r="L59" s="170"/>
      <c r="M59" s="170"/>
      <c r="N59" s="170"/>
      <c r="O59" s="170"/>
      <c r="P59" s="170"/>
      <c r="Q59" s="170"/>
      <c r="R59" s="170"/>
      <c r="S59" s="170"/>
      <c r="T59" s="170"/>
      <c r="U59" s="170"/>
    </row>
    <row r="60" spans="1:21" s="174" customFormat="1" ht="12.75" hidden="1" x14ac:dyDescent="0.25">
      <c r="A60" s="170"/>
      <c r="B60" s="170"/>
      <c r="C60" s="656"/>
      <c r="D60" s="637"/>
      <c r="E60" s="170"/>
      <c r="F60" s="628"/>
      <c r="G60" s="170"/>
      <c r="H60" s="170"/>
      <c r="I60" s="170"/>
      <c r="J60" s="170"/>
      <c r="K60" s="170"/>
      <c r="L60" s="170"/>
      <c r="M60" s="170"/>
      <c r="N60" s="170"/>
      <c r="O60" s="170"/>
      <c r="P60" s="170"/>
      <c r="Q60" s="170"/>
      <c r="R60" s="170"/>
      <c r="S60" s="170"/>
      <c r="T60" s="170"/>
      <c r="U60" s="170"/>
    </row>
    <row r="61" spans="1:21" s="571" customFormat="1" ht="18" customHeight="1" x14ac:dyDescent="0.2">
      <c r="A61" s="19"/>
      <c r="B61" s="648" t="s">
        <v>961</v>
      </c>
      <c r="C61" s="657">
        <f t="shared" ref="C61:H61" si="0">SUM(C47:C60)</f>
        <v>0</v>
      </c>
      <c r="D61" s="638">
        <f t="shared" si="0"/>
        <v>0</v>
      </c>
      <c r="E61" s="570">
        <f t="shared" si="0"/>
        <v>0</v>
      </c>
      <c r="F61" s="629">
        <f t="shared" si="0"/>
        <v>0</v>
      </c>
      <c r="G61" s="620">
        <f t="shared" si="0"/>
        <v>-2</v>
      </c>
      <c r="H61" s="570">
        <f t="shared" si="0"/>
        <v>0</v>
      </c>
      <c r="I61" s="585"/>
      <c r="J61" s="138"/>
      <c r="K61" s="1041"/>
      <c r="L61" s="138"/>
      <c r="M61" s="138"/>
      <c r="N61" s="138"/>
      <c r="O61" s="138"/>
      <c r="P61" s="138"/>
      <c r="Q61" s="138"/>
      <c r="R61" s="138"/>
      <c r="S61" s="138"/>
      <c r="T61" s="138"/>
      <c r="U61" s="138"/>
    </row>
    <row r="62" spans="1:21" s="573" customFormat="1" ht="45.75" thickBot="1" x14ac:dyDescent="0.3">
      <c r="A62" s="179"/>
      <c r="B62" s="649" t="s">
        <v>346</v>
      </c>
      <c r="C62" s="658">
        <f>C42-C61</f>
        <v>0</v>
      </c>
      <c r="D62" s="639">
        <f>D42-D61</f>
        <v>0</v>
      </c>
      <c r="E62" s="611">
        <f>E42-E61</f>
        <v>0</v>
      </c>
      <c r="F62" s="630">
        <f>F42-F61</f>
        <v>0</v>
      </c>
      <c r="G62" s="621">
        <f>G42-G61</f>
        <v>2</v>
      </c>
      <c r="H62" s="572">
        <f>-H42+H61</f>
        <v>0</v>
      </c>
      <c r="I62" s="1046" t="s">
        <v>30</v>
      </c>
      <c r="J62" s="566"/>
      <c r="K62" s="1050" t="str">
        <f>IF(H56&lt;&gt;"",IF(AND(OR(C62&lt;&gt;0,D62&lt;&gt;0),H62=0,H61=0),-1,""),"")</f>
        <v/>
      </c>
      <c r="L62" s="1049" t="str">
        <f>IF(AND(OR(C62&lt;&gt;0,D62&lt;&gt;0),H62=0,H61=0),-1,"")</f>
        <v/>
      </c>
      <c r="M62" s="566"/>
      <c r="N62" s="566"/>
      <c r="O62" s="566"/>
      <c r="P62" s="566"/>
      <c r="Q62" s="566"/>
      <c r="R62" s="566"/>
      <c r="S62" s="566"/>
      <c r="T62" s="566"/>
      <c r="U62" s="566"/>
    </row>
    <row r="63" spans="1:21" s="176" customFormat="1" ht="18" hidden="1" customHeight="1" x14ac:dyDescent="0.2">
      <c r="A63" s="179"/>
      <c r="B63" s="180"/>
      <c r="C63" s="180"/>
      <c r="D63" s="2"/>
      <c r="E63" s="2"/>
      <c r="F63" s="2"/>
      <c r="G63" s="2"/>
      <c r="H63" s="2"/>
      <c r="I63" s="2"/>
      <c r="J63" s="2"/>
      <c r="K63" s="2"/>
      <c r="L63" s="2"/>
      <c r="M63" s="2"/>
      <c r="N63" s="2"/>
      <c r="O63" s="2"/>
      <c r="P63" s="2"/>
      <c r="Q63" s="2"/>
      <c r="R63" s="2"/>
      <c r="S63" s="2"/>
      <c r="T63" s="2"/>
      <c r="U63" s="2"/>
    </row>
    <row r="64" spans="1:21" s="19" customFormat="1" ht="15.75" thickBot="1" x14ac:dyDescent="0.25">
      <c r="A64" s="179"/>
      <c r="B64" s="180"/>
      <c r="C64" s="180"/>
      <c r="D64" s="2"/>
      <c r="E64" s="2"/>
      <c r="F64" s="2"/>
      <c r="G64" s="2"/>
      <c r="H64" s="2"/>
      <c r="I64" s="2"/>
      <c r="J64" s="2"/>
      <c r="K64" s="2"/>
      <c r="L64" s="2"/>
      <c r="M64" s="2"/>
      <c r="N64" s="2"/>
      <c r="O64" s="2"/>
      <c r="P64" s="2"/>
      <c r="Q64" s="2"/>
      <c r="R64" s="2"/>
      <c r="S64" s="2"/>
      <c r="T64" s="2"/>
      <c r="U64" s="2"/>
    </row>
    <row r="65" spans="1:21" s="19" customFormat="1" ht="15" customHeight="1" x14ac:dyDescent="0.2">
      <c r="B65" s="1910" t="s">
        <v>962</v>
      </c>
      <c r="C65" s="1911"/>
      <c r="D65" s="1911"/>
      <c r="E65" s="1911"/>
      <c r="F65" s="1911"/>
      <c r="G65" s="1912"/>
      <c r="H65" s="678">
        <f>SUM(H66:H68)</f>
        <v>0</v>
      </c>
      <c r="I65" s="383" t="s">
        <v>882</v>
      </c>
      <c r="J65" s="2"/>
      <c r="K65" s="1076"/>
      <c r="L65" s="2"/>
      <c r="M65" s="2"/>
      <c r="N65" s="2"/>
      <c r="O65" s="2"/>
      <c r="P65" s="2"/>
      <c r="Q65" s="2"/>
      <c r="R65" s="2"/>
      <c r="S65" s="2"/>
      <c r="T65" s="2"/>
      <c r="U65" s="2"/>
    </row>
    <row r="66" spans="1:21" s="174" customFormat="1" ht="12.75" x14ac:dyDescent="0.25">
      <c r="A66" s="179"/>
      <c r="B66" s="1902" t="s">
        <v>249</v>
      </c>
      <c r="C66" s="1903"/>
      <c r="D66" s="1903"/>
      <c r="E66" s="1903"/>
      <c r="F66" s="1903"/>
      <c r="G66" s="1904"/>
      <c r="H66" s="173"/>
      <c r="I66" s="523"/>
      <c r="J66" s="170"/>
      <c r="K66" s="170"/>
      <c r="L66" s="170"/>
      <c r="M66" s="170"/>
      <c r="N66" s="170"/>
      <c r="O66" s="170"/>
      <c r="P66" s="170"/>
      <c r="Q66" s="170"/>
      <c r="R66" s="170"/>
      <c r="S66" s="170"/>
      <c r="T66" s="170"/>
      <c r="U66" s="170"/>
    </row>
    <row r="67" spans="1:21" s="174" customFormat="1" ht="12.75" x14ac:dyDescent="0.25">
      <c r="A67" s="179"/>
      <c r="B67" s="1902" t="s">
        <v>250</v>
      </c>
      <c r="C67" s="1903"/>
      <c r="D67" s="1903"/>
      <c r="E67" s="1903"/>
      <c r="F67" s="1903"/>
      <c r="G67" s="1904"/>
      <c r="H67" s="173"/>
      <c r="I67" s="523"/>
      <c r="J67" s="170"/>
      <c r="K67" s="170"/>
      <c r="L67" s="170"/>
      <c r="M67" s="170"/>
      <c r="N67" s="170"/>
      <c r="O67" s="170"/>
      <c r="P67" s="170"/>
      <c r="Q67" s="170"/>
      <c r="R67" s="170"/>
      <c r="S67" s="170"/>
      <c r="T67" s="170"/>
      <c r="U67" s="170"/>
    </row>
    <row r="68" spans="1:21" s="174" customFormat="1" ht="12.75" x14ac:dyDescent="0.25">
      <c r="A68" s="179"/>
      <c r="B68" s="1902" t="s">
        <v>251</v>
      </c>
      <c r="C68" s="1903"/>
      <c r="D68" s="1903"/>
      <c r="E68" s="1903"/>
      <c r="F68" s="1903"/>
      <c r="G68" s="1904"/>
      <c r="H68" s="173"/>
      <c r="I68" s="523"/>
      <c r="J68" s="170"/>
      <c r="K68" s="170"/>
      <c r="L68" s="170"/>
      <c r="M68" s="170"/>
      <c r="N68" s="170"/>
      <c r="O68" s="170"/>
      <c r="P68" s="170"/>
      <c r="Q68" s="170"/>
      <c r="R68" s="170"/>
      <c r="S68" s="170"/>
      <c r="T68" s="170"/>
      <c r="U68" s="170"/>
    </row>
    <row r="69" spans="1:21" s="174" customFormat="1" ht="15" customHeight="1" x14ac:dyDescent="0.25">
      <c r="A69" s="179"/>
      <c r="B69" s="1907" t="s">
        <v>963</v>
      </c>
      <c r="C69" s="1908"/>
      <c r="D69" s="1908"/>
      <c r="E69" s="1908"/>
      <c r="F69" s="1908"/>
      <c r="G69" s="1909"/>
      <c r="H69" s="679">
        <f>SUM(H70:H72)</f>
        <v>0</v>
      </c>
      <c r="I69" s="564"/>
      <c r="J69" s="170"/>
      <c r="K69" s="1429"/>
      <c r="L69" s="170"/>
      <c r="M69" s="170"/>
      <c r="N69" s="170"/>
      <c r="O69" s="170"/>
      <c r="P69" s="170"/>
      <c r="Q69" s="170"/>
      <c r="R69" s="170"/>
      <c r="S69" s="170"/>
      <c r="T69" s="170"/>
      <c r="U69" s="170"/>
    </row>
    <row r="70" spans="1:21" s="174" customFormat="1" ht="12.75" x14ac:dyDescent="0.25">
      <c r="A70" s="179"/>
      <c r="B70" s="1902" t="s">
        <v>249</v>
      </c>
      <c r="C70" s="1903"/>
      <c r="D70" s="1903"/>
      <c r="E70" s="1903"/>
      <c r="F70" s="1903"/>
      <c r="G70" s="1904"/>
      <c r="H70" s="173"/>
      <c r="I70" s="523"/>
      <c r="J70" s="170"/>
      <c r="K70" s="170"/>
      <c r="L70" s="170"/>
      <c r="M70" s="170"/>
      <c r="N70" s="170"/>
      <c r="O70" s="170"/>
      <c r="P70" s="170"/>
      <c r="Q70" s="170"/>
      <c r="R70" s="170"/>
      <c r="S70" s="170"/>
      <c r="T70" s="170"/>
      <c r="U70" s="170"/>
    </row>
    <row r="71" spans="1:21" s="174" customFormat="1" ht="12.75" x14ac:dyDescent="0.25">
      <c r="A71" s="179"/>
      <c r="B71" s="1902" t="s">
        <v>250</v>
      </c>
      <c r="C71" s="1903"/>
      <c r="D71" s="1903"/>
      <c r="E71" s="1903"/>
      <c r="F71" s="1903"/>
      <c r="G71" s="1904"/>
      <c r="H71" s="173"/>
      <c r="I71" s="523"/>
      <c r="J71" s="170"/>
      <c r="K71" s="170"/>
      <c r="L71" s="170"/>
      <c r="M71" s="170"/>
      <c r="N71" s="170"/>
      <c r="O71" s="170"/>
      <c r="P71" s="170"/>
      <c r="Q71" s="170"/>
      <c r="R71" s="170"/>
      <c r="S71" s="170"/>
      <c r="T71" s="170"/>
      <c r="U71" s="170"/>
    </row>
    <row r="72" spans="1:21" s="174" customFormat="1" ht="15" customHeight="1" thickBot="1" x14ac:dyDescent="0.3">
      <c r="A72" s="179"/>
      <c r="B72" s="1932" t="s">
        <v>251</v>
      </c>
      <c r="C72" s="1933"/>
      <c r="D72" s="1933"/>
      <c r="E72" s="1933"/>
      <c r="F72" s="1933"/>
      <c r="G72" s="1934"/>
      <c r="H72" s="535"/>
      <c r="I72" s="525"/>
      <c r="J72" s="170"/>
      <c r="K72" s="170"/>
      <c r="L72" s="170"/>
      <c r="M72" s="170"/>
      <c r="N72" s="170"/>
      <c r="O72" s="170"/>
      <c r="P72" s="170"/>
      <c r="Q72" s="170"/>
      <c r="R72" s="170"/>
      <c r="S72" s="170"/>
      <c r="T72" s="170"/>
      <c r="U72" s="170"/>
    </row>
    <row r="73" spans="1:21" s="174" customFormat="1" ht="6.75" customHeight="1" thickBot="1" x14ac:dyDescent="0.25">
      <c r="A73" s="514"/>
      <c r="B73" s="511"/>
      <c r="C73" s="2"/>
      <c r="D73" s="2"/>
      <c r="E73" s="2"/>
      <c r="F73" s="2"/>
      <c r="G73" s="2"/>
      <c r="H73" s="19"/>
      <c r="I73" s="511"/>
      <c r="J73" s="170"/>
      <c r="K73" s="170"/>
      <c r="L73" s="170"/>
      <c r="M73" s="170"/>
      <c r="N73" s="170"/>
      <c r="O73" s="170"/>
      <c r="P73" s="170"/>
      <c r="Q73" s="170"/>
      <c r="R73" s="170"/>
      <c r="S73" s="170"/>
      <c r="T73" s="170"/>
      <c r="U73" s="170"/>
    </row>
    <row r="74" spans="1:21" s="174" customFormat="1" ht="14.25" customHeight="1" x14ac:dyDescent="0.25">
      <c r="A74" s="175"/>
      <c r="B74" s="527" t="s">
        <v>964</v>
      </c>
      <c r="C74" s="528"/>
      <c r="D74" s="528"/>
      <c r="E74" s="528"/>
      <c r="F74" s="528"/>
      <c r="G74" s="529"/>
      <c r="H74" s="536"/>
      <c r="I74" s="510"/>
      <c r="J74" s="170"/>
      <c r="K74" s="170"/>
      <c r="L74" s="170"/>
      <c r="M74" s="170"/>
      <c r="N74" s="170"/>
      <c r="O74" s="170"/>
      <c r="P74" s="170"/>
      <c r="Q74" s="170"/>
      <c r="R74" s="170"/>
      <c r="S74" s="170"/>
      <c r="T74" s="170"/>
      <c r="U74" s="170"/>
    </row>
    <row r="75" spans="1:21" s="174" customFormat="1" ht="12.75" x14ac:dyDescent="0.25">
      <c r="A75" s="175"/>
      <c r="B75" s="530" t="s">
        <v>965</v>
      </c>
      <c r="C75" s="531"/>
      <c r="D75" s="531"/>
      <c r="E75" s="531"/>
      <c r="F75" s="531"/>
      <c r="G75" s="532"/>
      <c r="H75" s="537"/>
      <c r="I75" s="523"/>
      <c r="J75" s="170"/>
      <c r="K75" s="170"/>
      <c r="L75" s="170"/>
      <c r="M75" s="170"/>
      <c r="N75" s="170"/>
      <c r="O75" s="170"/>
      <c r="P75" s="170"/>
      <c r="Q75" s="170"/>
      <c r="R75" s="170"/>
      <c r="S75" s="170"/>
      <c r="T75" s="170"/>
      <c r="U75" s="170"/>
    </row>
    <row r="76" spans="1:21" s="569" customFormat="1" ht="16.5" thickBot="1" x14ac:dyDescent="0.3">
      <c r="A76" s="574"/>
      <c r="B76" s="567" t="s">
        <v>966</v>
      </c>
      <c r="C76" s="575"/>
      <c r="D76" s="575"/>
      <c r="E76" s="575"/>
      <c r="F76" s="575"/>
      <c r="G76" s="576"/>
      <c r="H76" s="680">
        <f>H65-H69+H74-H75</f>
        <v>0</v>
      </c>
      <c r="I76" s="1033"/>
      <c r="J76" s="568"/>
      <c r="K76" s="568"/>
      <c r="L76" s="568"/>
      <c r="M76" s="568"/>
      <c r="N76" s="568"/>
      <c r="O76" s="568"/>
      <c r="P76" s="568"/>
      <c r="Q76" s="568"/>
      <c r="R76" s="568"/>
      <c r="S76" s="568"/>
      <c r="T76" s="568"/>
      <c r="U76" s="568"/>
    </row>
    <row r="77" spans="1:21" s="19" customFormat="1" ht="12.75" x14ac:dyDescent="0.2">
      <c r="A77" s="179"/>
      <c r="B77" s="2"/>
      <c r="C77" s="2"/>
      <c r="D77" s="2"/>
      <c r="E77" s="2"/>
      <c r="F77" s="2"/>
      <c r="G77" s="2"/>
      <c r="H77" s="2"/>
      <c r="I77" s="2"/>
      <c r="J77" s="170"/>
      <c r="K77" s="170"/>
      <c r="L77" s="170"/>
      <c r="M77" s="170"/>
      <c r="N77" s="170"/>
      <c r="O77" s="170"/>
      <c r="P77" s="170"/>
      <c r="Q77" s="170"/>
      <c r="R77" s="170"/>
      <c r="S77" s="170"/>
      <c r="T77" s="170"/>
      <c r="U77" s="170"/>
    </row>
    <row r="78" spans="1:21" s="19" customFormat="1" ht="16.5" thickBot="1" x14ac:dyDescent="0.3">
      <c r="A78" s="179"/>
      <c r="B78" s="23" t="s">
        <v>82</v>
      </c>
      <c r="C78" s="2"/>
      <c r="D78" s="2"/>
      <c r="E78" s="2"/>
      <c r="F78" s="2"/>
      <c r="G78" s="2"/>
      <c r="H78" s="2"/>
      <c r="I78" s="2"/>
      <c r="J78" s="170"/>
      <c r="K78" s="170"/>
      <c r="L78" s="170"/>
      <c r="M78" s="170"/>
      <c r="N78" s="170"/>
      <c r="O78" s="170"/>
      <c r="P78" s="170"/>
      <c r="Q78" s="170"/>
      <c r="R78" s="170"/>
      <c r="S78" s="170"/>
      <c r="T78" s="170"/>
      <c r="U78" s="170"/>
    </row>
    <row r="79" spans="1:21" s="666" customFormat="1" x14ac:dyDescent="0.2">
      <c r="A79" s="659"/>
      <c r="B79" s="660" t="s">
        <v>203</v>
      </c>
      <c r="C79" s="661"/>
      <c r="D79" s="661"/>
      <c r="E79" s="661"/>
      <c r="F79" s="661"/>
      <c r="G79" s="662"/>
      <c r="H79" s="663">
        <f>H62</f>
        <v>0</v>
      </c>
      <c r="I79" s="664"/>
      <c r="J79" s="665"/>
      <c r="K79" s="665"/>
      <c r="L79" s="665"/>
      <c r="M79" s="665"/>
      <c r="N79" s="665"/>
      <c r="O79" s="665"/>
      <c r="P79" s="665"/>
      <c r="Q79" s="665"/>
      <c r="R79" s="665"/>
      <c r="S79" s="665"/>
      <c r="T79" s="665"/>
      <c r="U79" s="665"/>
    </row>
    <row r="80" spans="1:21" s="666" customFormat="1" ht="15.75" thickBot="1" x14ac:dyDescent="0.25">
      <c r="A80" s="659"/>
      <c r="B80" s="667" t="s">
        <v>202</v>
      </c>
      <c r="C80" s="668"/>
      <c r="D80" s="668"/>
      <c r="E80" s="668"/>
      <c r="F80" s="668"/>
      <c r="G80" s="9"/>
      <c r="H80" s="669">
        <f>H76</f>
        <v>0</v>
      </c>
      <c r="I80" s="670"/>
      <c r="J80" s="665"/>
      <c r="K80" s="665"/>
      <c r="L80" s="665"/>
      <c r="M80" s="665"/>
      <c r="N80" s="665"/>
      <c r="O80" s="665"/>
      <c r="P80" s="665"/>
      <c r="Q80" s="665"/>
      <c r="R80" s="665"/>
      <c r="S80" s="665"/>
      <c r="T80" s="665"/>
      <c r="U80" s="665"/>
    </row>
    <row r="81" spans="1:21" s="19" customFormat="1" ht="13.5" hidden="1" thickBot="1" x14ac:dyDescent="0.25">
      <c r="A81" s="179"/>
      <c r="B81" s="2"/>
      <c r="C81" s="2"/>
      <c r="D81" s="2"/>
      <c r="E81" s="2"/>
      <c r="F81" s="2"/>
      <c r="G81" s="2"/>
      <c r="H81" s="2"/>
      <c r="I81" s="2"/>
      <c r="J81" s="170"/>
      <c r="K81" s="170"/>
      <c r="L81" s="170"/>
      <c r="M81" s="170"/>
      <c r="N81" s="170"/>
      <c r="O81" s="170"/>
      <c r="P81" s="170"/>
      <c r="Q81" s="170"/>
      <c r="R81" s="170"/>
      <c r="S81" s="170"/>
      <c r="T81" s="170"/>
      <c r="U81" s="170"/>
    </row>
    <row r="82" spans="1:21" s="176" customFormat="1" ht="16.5" thickBot="1" x14ac:dyDescent="0.3">
      <c r="A82" s="179"/>
      <c r="B82" s="577" t="s">
        <v>929</v>
      </c>
      <c r="C82" s="512"/>
      <c r="D82" s="512"/>
      <c r="E82" s="512"/>
      <c r="F82" s="512"/>
      <c r="G82" s="512"/>
      <c r="H82" s="736">
        <f>SUM(H79:H80)</f>
        <v>0</v>
      </c>
      <c r="I82" s="526"/>
      <c r="J82" s="181"/>
      <c r="K82" s="181"/>
      <c r="L82" s="181"/>
      <c r="M82" s="181"/>
      <c r="N82" s="181"/>
      <c r="O82" s="181"/>
      <c r="P82" s="181"/>
      <c r="Q82" s="181"/>
      <c r="R82" s="181"/>
      <c r="S82" s="181"/>
      <c r="T82" s="181"/>
      <c r="U82" s="181"/>
    </row>
    <row r="83" spans="1:21" s="176" customFormat="1" ht="25.35" customHeight="1" thickBot="1" x14ac:dyDescent="0.25">
      <c r="A83" s="227"/>
      <c r="B83" s="595" t="s">
        <v>1277</v>
      </c>
      <c r="C83" s="596"/>
      <c r="D83" s="596"/>
      <c r="E83" s="596"/>
      <c r="F83" s="596"/>
      <c r="G83" s="596"/>
      <c r="H83" s="1153">
        <f>Kostenrechnung!F25+Kostenrechnung!F32+Kostenrechnung!F34+Kostenrechnung!F40+Kostenrechnung!F41+Kostenrechnung!F45+Kostenrechnung!F46+Kostenrechnung!F50+Kostenrechnung!F51+Kostenrechnung!F53-Kostenrechnung!F56+Kostenrechnung!F63+Kostenrechnung!F65+Kostenrechnung!F68+Kostenrechnung!F80</f>
        <v>0</v>
      </c>
      <c r="I83" s="597"/>
      <c r="J83" s="181"/>
      <c r="K83" s="181"/>
      <c r="L83" s="181"/>
      <c r="M83" s="181"/>
      <c r="N83" s="181"/>
      <c r="O83" s="181"/>
      <c r="P83" s="181"/>
      <c r="Q83" s="181"/>
      <c r="R83" s="181"/>
      <c r="S83" s="181"/>
      <c r="T83" s="181"/>
      <c r="U83" s="181"/>
    </row>
    <row r="84" spans="1:21" s="19" customFormat="1" ht="16.5" thickBot="1" x14ac:dyDescent="0.25">
      <c r="A84" s="2"/>
      <c r="B84" s="598" t="s">
        <v>311</v>
      </c>
      <c r="C84" s="596"/>
      <c r="D84" s="596"/>
      <c r="E84" s="596"/>
      <c r="F84" s="596"/>
      <c r="G84" s="599"/>
      <c r="H84" s="737">
        <f>H82-H83</f>
        <v>0</v>
      </c>
      <c r="I84" s="597"/>
      <c r="J84" s="170"/>
      <c r="K84" s="170"/>
      <c r="L84" s="170"/>
      <c r="M84" s="170"/>
      <c r="N84" s="170"/>
      <c r="O84" s="170"/>
      <c r="P84" s="170"/>
      <c r="Q84" s="170"/>
      <c r="R84" s="170"/>
      <c r="S84" s="170"/>
      <c r="T84" s="170"/>
      <c r="U84" s="170"/>
    </row>
    <row r="85" spans="1:21" s="19" customFormat="1" x14ac:dyDescent="0.25">
      <c r="A85" s="170"/>
      <c r="B85" s="2"/>
      <c r="C85" s="2"/>
      <c r="D85" s="2"/>
      <c r="E85" s="2"/>
      <c r="F85" s="2"/>
      <c r="G85" s="2"/>
      <c r="H85" s="25"/>
      <c r="I85" s="2"/>
      <c r="J85" s="2"/>
      <c r="K85" s="2"/>
      <c r="L85" s="2"/>
      <c r="M85" s="2"/>
      <c r="N85" s="2"/>
      <c r="O85" s="2"/>
      <c r="P85" s="2"/>
      <c r="Q85" s="2"/>
      <c r="R85" s="2"/>
      <c r="S85" s="2"/>
      <c r="T85" s="2"/>
      <c r="U85" s="1"/>
    </row>
    <row r="86" spans="1:21" s="601" customFormat="1" ht="17.25" customHeight="1" x14ac:dyDescent="0.2">
      <c r="A86" s="19"/>
      <c r="B86" s="1926" t="str">
        <f>"Erläutern Sie die Differenz der CHF "&amp;H84&amp;"?"</f>
        <v>Erläutern Sie die Differenz der CHF 0?</v>
      </c>
      <c r="C86" s="1927"/>
      <c r="D86" s="1927"/>
      <c r="E86" s="1927"/>
      <c r="F86" s="1928"/>
      <c r="G86" s="600"/>
      <c r="H86" s="1043">
        <f>IF(OR(H84&gt;50000,H84&lt;-50000),H84,0)</f>
        <v>0</v>
      </c>
      <c r="I86" s="1042"/>
      <c r="J86" s="181"/>
      <c r="K86" s="181"/>
      <c r="L86" s="181"/>
      <c r="M86" s="181"/>
      <c r="N86" s="181"/>
      <c r="O86" s="181"/>
      <c r="P86" s="181"/>
      <c r="Q86" s="181"/>
      <c r="R86" s="181"/>
      <c r="S86" s="181"/>
      <c r="T86" s="181"/>
      <c r="U86" s="266"/>
    </row>
    <row r="87" spans="1:21" s="601" customFormat="1" ht="12.75" hidden="1" customHeight="1" x14ac:dyDescent="0.25">
      <c r="A87" s="181"/>
      <c r="B87" s="1923"/>
      <c r="C87" s="1924"/>
      <c r="D87" s="1924"/>
      <c r="E87" s="1924"/>
      <c r="F87" s="1925"/>
      <c r="G87" s="602"/>
      <c r="H87" s="604"/>
      <c r="I87" s="42"/>
      <c r="J87" s="181"/>
      <c r="K87" s="181"/>
      <c r="L87" s="181"/>
      <c r="M87" s="181"/>
      <c r="N87" s="181"/>
      <c r="O87" s="181"/>
      <c r="P87" s="181"/>
      <c r="Q87" s="181"/>
      <c r="R87" s="181"/>
      <c r="S87" s="181"/>
      <c r="T87" s="181"/>
      <c r="U87" s="266"/>
    </row>
    <row r="88" spans="1:21" s="601" customFormat="1" ht="12.75" customHeight="1" x14ac:dyDescent="0.25">
      <c r="A88" s="181"/>
      <c r="B88" s="1923" t="s">
        <v>967</v>
      </c>
      <c r="C88" s="1924"/>
      <c r="D88" s="1924"/>
      <c r="E88" s="1924"/>
      <c r="F88" s="1925"/>
      <c r="G88" s="602"/>
      <c r="H88" s="681"/>
      <c r="I88" s="606"/>
      <c r="J88" s="181"/>
      <c r="K88" s="1042"/>
      <c r="L88" s="181"/>
      <c r="M88" s="181"/>
      <c r="N88" s="181"/>
      <c r="O88" s="181"/>
      <c r="P88" s="181"/>
      <c r="Q88" s="181"/>
      <c r="R88" s="181"/>
      <c r="S88" s="181"/>
      <c r="T88" s="181"/>
      <c r="U88" s="266"/>
    </row>
    <row r="89" spans="1:21" s="601" customFormat="1" ht="12.75" customHeight="1" x14ac:dyDescent="0.25">
      <c r="A89" s="181"/>
      <c r="B89" s="1923" t="s">
        <v>968</v>
      </c>
      <c r="C89" s="1924"/>
      <c r="D89" s="1924"/>
      <c r="E89" s="1924"/>
      <c r="F89" s="1925"/>
      <c r="G89" s="602"/>
      <c r="H89" s="681"/>
      <c r="I89" s="606"/>
      <c r="J89" s="181"/>
      <c r="K89" s="181"/>
      <c r="L89" s="181"/>
      <c r="M89" s="181"/>
      <c r="N89" s="181"/>
      <c r="O89" s="181"/>
      <c r="P89" s="181"/>
      <c r="Q89" s="181"/>
      <c r="R89" s="181"/>
      <c r="S89" s="181"/>
      <c r="T89" s="181"/>
      <c r="U89" s="266"/>
    </row>
    <row r="90" spans="1:21" s="601" customFormat="1" ht="12.75" customHeight="1" x14ac:dyDescent="0.25">
      <c r="A90" s="181"/>
      <c r="B90" s="1923" t="s">
        <v>969</v>
      </c>
      <c r="C90" s="1924"/>
      <c r="D90" s="1924"/>
      <c r="E90" s="1924"/>
      <c r="F90" s="1925"/>
      <c r="G90" s="602"/>
      <c r="H90" s="681"/>
      <c r="I90" s="606"/>
      <c r="J90" s="181"/>
      <c r="K90" s="181"/>
      <c r="L90" s="181"/>
      <c r="M90" s="181"/>
      <c r="N90" s="181"/>
      <c r="O90" s="181"/>
      <c r="P90" s="181"/>
      <c r="Q90" s="181"/>
      <c r="R90" s="181"/>
      <c r="S90" s="181"/>
      <c r="T90" s="181"/>
      <c r="U90" s="266"/>
    </row>
    <row r="91" spans="1:21" s="601" customFormat="1" ht="16.5" customHeight="1" x14ac:dyDescent="0.25">
      <c r="A91" s="181"/>
      <c r="B91" s="1929" t="s">
        <v>43</v>
      </c>
      <c r="C91" s="1930"/>
      <c r="D91" s="1930"/>
      <c r="E91" s="1930"/>
      <c r="F91" s="1931"/>
      <c r="G91" s="603"/>
      <c r="H91" s="1048">
        <f>H84+SUM(H88:H90)</f>
        <v>0</v>
      </c>
      <c r="I91" s="1047"/>
      <c r="J91" s="181"/>
      <c r="K91" s="181"/>
      <c r="L91" s="181"/>
      <c r="M91" s="181"/>
      <c r="N91" s="181"/>
      <c r="O91" s="181"/>
      <c r="P91" s="181"/>
      <c r="Q91" s="181"/>
      <c r="R91" s="181"/>
      <c r="S91" s="181"/>
      <c r="T91" s="181"/>
      <c r="U91" s="266"/>
    </row>
    <row r="92" spans="1:21" s="19" customFormat="1" x14ac:dyDescent="0.25">
      <c r="A92" s="2"/>
      <c r="B92" s="2"/>
      <c r="C92" s="2"/>
      <c r="D92" s="2"/>
      <c r="E92" s="2"/>
      <c r="F92" s="2"/>
      <c r="G92" s="2"/>
      <c r="H92" s="25"/>
      <c r="I92" s="2"/>
      <c r="J92" s="2"/>
      <c r="K92" s="2"/>
      <c r="L92" s="2"/>
      <c r="M92" s="2"/>
      <c r="N92" s="2"/>
      <c r="O92" s="2"/>
      <c r="P92" s="2"/>
      <c r="Q92" s="2"/>
      <c r="R92" s="2"/>
      <c r="S92" s="2"/>
      <c r="T92" s="2"/>
      <c r="U92" s="1"/>
    </row>
    <row r="93" spans="1:21" s="174" customFormat="1" x14ac:dyDescent="0.25">
      <c r="A93" s="170"/>
      <c r="B93" s="179" t="s">
        <v>859</v>
      </c>
      <c r="C93" s="179"/>
      <c r="D93" s="42"/>
      <c r="E93" s="42"/>
      <c r="F93" s="42"/>
      <c r="G93" s="170"/>
      <c r="H93" s="605"/>
      <c r="I93" s="42"/>
      <c r="J93" s="42"/>
      <c r="K93" s="170"/>
      <c r="L93" s="170"/>
      <c r="M93" s="170"/>
      <c r="N93" s="170"/>
      <c r="O93" s="170"/>
      <c r="P93" s="170"/>
      <c r="Q93" s="170"/>
      <c r="R93" s="170"/>
      <c r="S93" s="170"/>
      <c r="T93" s="170"/>
      <c r="U93" s="170"/>
    </row>
    <row r="94" spans="1:21" s="174" customFormat="1" ht="30" customHeight="1" x14ac:dyDescent="0.2">
      <c r="A94" s="2"/>
      <c r="B94" s="1731"/>
      <c r="C94" s="1737"/>
      <c r="D94" s="1737"/>
      <c r="E94" s="1737"/>
      <c r="F94" s="1738"/>
      <c r="G94" s="170"/>
      <c r="H94" s="2"/>
      <c r="I94" s="2"/>
      <c r="J94" s="170"/>
      <c r="K94" s="170"/>
      <c r="L94" s="170"/>
      <c r="M94" s="170"/>
      <c r="N94" s="170"/>
      <c r="O94" s="170"/>
      <c r="P94" s="170"/>
      <c r="Q94" s="170"/>
      <c r="R94" s="170"/>
      <c r="S94" s="170"/>
      <c r="T94" s="170"/>
      <c r="U94" s="170"/>
    </row>
    <row r="95" spans="1:21" s="19" customFormat="1" ht="12.75" x14ac:dyDescent="0.2">
      <c r="A95" s="2"/>
      <c r="B95" s="2"/>
      <c r="C95" s="2"/>
      <c r="D95" s="2"/>
      <c r="E95" s="2"/>
      <c r="F95" s="2"/>
      <c r="G95" s="170"/>
      <c r="H95" s="2"/>
      <c r="I95" s="2"/>
      <c r="J95" s="2"/>
      <c r="K95" s="2"/>
      <c r="L95" s="2"/>
      <c r="M95" s="2"/>
      <c r="N95" s="2"/>
      <c r="O95" s="2"/>
      <c r="P95" s="2"/>
      <c r="Q95" s="2"/>
      <c r="R95" s="2"/>
      <c r="S95" s="2"/>
      <c r="T95" s="2"/>
      <c r="U95" s="2"/>
    </row>
    <row r="96" spans="1:21" x14ac:dyDescent="0.25">
      <c r="A96" s="2"/>
      <c r="B96" s="2"/>
      <c r="C96" s="2"/>
      <c r="D96" s="2"/>
      <c r="E96" s="2"/>
      <c r="F96" s="2"/>
      <c r="G96" s="2"/>
      <c r="H96" s="2"/>
      <c r="I96" s="2"/>
      <c r="J96" s="2"/>
      <c r="K96" s="2"/>
      <c r="L96" s="2"/>
      <c r="M96" s="2"/>
      <c r="N96" s="2"/>
      <c r="O96" s="2"/>
      <c r="P96" s="2"/>
      <c r="Q96" s="2"/>
      <c r="R96" s="2"/>
      <c r="S96" s="2"/>
      <c r="T96" s="2"/>
      <c r="U96" s="1"/>
    </row>
    <row r="97" spans="1:21" x14ac:dyDescent="0.25">
      <c r="A97" s="2"/>
      <c r="B97" s="2"/>
      <c r="C97" s="2"/>
      <c r="D97" s="2"/>
      <c r="E97" s="2"/>
      <c r="F97" s="2"/>
      <c r="G97" s="2"/>
      <c r="H97" s="2"/>
      <c r="I97" s="2"/>
      <c r="J97" s="2"/>
      <c r="K97" s="2"/>
      <c r="L97" s="2"/>
      <c r="M97" s="2"/>
      <c r="N97" s="2"/>
      <c r="O97" s="2"/>
      <c r="P97" s="2"/>
      <c r="Q97" s="2"/>
      <c r="R97" s="2"/>
      <c r="S97" s="2"/>
      <c r="T97" s="2"/>
      <c r="U97" s="1"/>
    </row>
    <row r="98" spans="1:21" x14ac:dyDescent="0.25">
      <c r="A98" s="2"/>
      <c r="B98" s="2"/>
      <c r="C98" s="2"/>
      <c r="D98" s="2"/>
      <c r="E98" s="2"/>
      <c r="F98" s="2"/>
      <c r="G98" s="2"/>
      <c r="H98" s="2"/>
      <c r="I98" s="2"/>
      <c r="J98" s="2"/>
      <c r="K98" s="2"/>
      <c r="L98" s="2"/>
      <c r="M98" s="2"/>
      <c r="N98" s="2"/>
      <c r="O98" s="2"/>
      <c r="P98" s="2"/>
      <c r="Q98" s="2"/>
      <c r="R98" s="2"/>
      <c r="S98" s="2"/>
      <c r="T98" s="2"/>
      <c r="U98" s="1"/>
    </row>
    <row r="99" spans="1:21" x14ac:dyDescent="0.25">
      <c r="A99" s="2"/>
      <c r="B99" s="2"/>
      <c r="C99" s="2"/>
      <c r="D99" s="2"/>
      <c r="E99" s="2"/>
      <c r="F99" s="2"/>
      <c r="G99" s="2"/>
      <c r="H99" s="2"/>
      <c r="I99" s="2"/>
      <c r="J99" s="2"/>
      <c r="K99" s="2"/>
      <c r="L99" s="2"/>
      <c r="M99" s="2"/>
      <c r="N99" s="2"/>
      <c r="O99" s="2"/>
      <c r="P99" s="2"/>
      <c r="Q99" s="2"/>
      <c r="R99" s="2"/>
      <c r="S99" s="2"/>
      <c r="T99" s="2"/>
      <c r="U99" s="1"/>
    </row>
    <row r="100" spans="1:21" x14ac:dyDescent="0.25">
      <c r="A100" s="2"/>
      <c r="B100" s="2"/>
      <c r="C100" s="2"/>
      <c r="D100" s="2"/>
      <c r="E100" s="2"/>
      <c r="F100" s="2"/>
      <c r="G100" s="2"/>
      <c r="H100" s="2"/>
      <c r="I100" s="2"/>
      <c r="J100" s="2"/>
      <c r="K100" s="2"/>
      <c r="L100" s="2"/>
      <c r="M100" s="2"/>
      <c r="N100" s="2"/>
      <c r="O100" s="2"/>
      <c r="P100" s="2"/>
      <c r="Q100" s="2"/>
      <c r="R100" s="2"/>
      <c r="S100" s="2"/>
      <c r="T100" s="2"/>
      <c r="U100" s="1"/>
    </row>
    <row r="101" spans="1:21" x14ac:dyDescent="0.25">
      <c r="A101" s="2"/>
      <c r="B101" s="2"/>
      <c r="C101" s="2"/>
      <c r="D101" s="2"/>
      <c r="E101" s="2"/>
      <c r="F101" s="2"/>
      <c r="G101" s="2"/>
      <c r="H101" s="2"/>
      <c r="I101" s="2"/>
      <c r="J101" s="2"/>
      <c r="K101" s="2"/>
      <c r="L101" s="2"/>
      <c r="M101" s="2"/>
      <c r="N101" s="2"/>
      <c r="O101" s="2"/>
      <c r="P101" s="2"/>
      <c r="Q101" s="2"/>
      <c r="R101" s="2"/>
      <c r="S101" s="2"/>
      <c r="T101" s="2"/>
      <c r="U101" s="1"/>
    </row>
    <row r="102" spans="1:21" x14ac:dyDescent="0.25">
      <c r="A102" s="2"/>
      <c r="B102" s="2"/>
      <c r="C102" s="2"/>
      <c r="D102" s="2"/>
      <c r="E102" s="2"/>
      <c r="F102" s="2"/>
      <c r="G102" s="2"/>
      <c r="H102" s="2"/>
      <c r="I102" s="2"/>
      <c r="J102" s="2"/>
      <c r="K102" s="2"/>
      <c r="L102" s="2"/>
      <c r="M102" s="2"/>
      <c r="N102" s="2"/>
      <c r="O102" s="2"/>
      <c r="P102" s="2"/>
      <c r="Q102" s="2"/>
      <c r="R102" s="2"/>
      <c r="S102" s="2"/>
      <c r="T102" s="2"/>
      <c r="U102" s="1"/>
    </row>
    <row r="103" spans="1:21" x14ac:dyDescent="0.25">
      <c r="A103" s="2"/>
      <c r="B103" s="2"/>
      <c r="C103" s="2"/>
      <c r="D103" s="2"/>
      <c r="E103" s="2"/>
      <c r="F103" s="2"/>
      <c r="G103" s="2"/>
      <c r="H103" s="2"/>
      <c r="I103" s="2"/>
      <c r="J103" s="2"/>
      <c r="K103" s="2"/>
      <c r="L103" s="2"/>
      <c r="M103" s="2"/>
      <c r="N103" s="2"/>
      <c r="O103" s="2"/>
      <c r="P103" s="2"/>
      <c r="Q103" s="2"/>
      <c r="R103" s="2"/>
      <c r="S103" s="2"/>
      <c r="T103" s="2"/>
      <c r="U103" s="1"/>
    </row>
    <row r="104" spans="1:21" x14ac:dyDescent="0.25">
      <c r="A104" s="2"/>
      <c r="B104" s="2"/>
      <c r="C104" s="2"/>
      <c r="D104" s="2"/>
      <c r="E104" s="2"/>
      <c r="F104" s="2"/>
      <c r="G104" s="2"/>
      <c r="H104" s="2"/>
      <c r="I104" s="2"/>
      <c r="J104" s="2"/>
      <c r="K104" s="2"/>
      <c r="L104" s="2"/>
      <c r="M104" s="2"/>
      <c r="N104" s="2"/>
      <c r="O104" s="2"/>
      <c r="P104" s="2"/>
      <c r="Q104" s="2"/>
      <c r="R104" s="2"/>
      <c r="S104" s="2"/>
      <c r="T104" s="2"/>
      <c r="U104" s="1"/>
    </row>
    <row r="105" spans="1:21" x14ac:dyDescent="0.25">
      <c r="A105" s="2"/>
      <c r="B105" s="2"/>
      <c r="C105" s="2"/>
      <c r="D105" s="2"/>
      <c r="E105" s="2"/>
      <c r="F105" s="2"/>
      <c r="G105" s="2"/>
      <c r="H105" s="2"/>
      <c r="I105" s="2"/>
      <c r="J105" s="2"/>
      <c r="K105" s="2"/>
      <c r="L105" s="2"/>
      <c r="M105" s="2"/>
      <c r="N105" s="2"/>
      <c r="O105" s="2"/>
      <c r="P105" s="2"/>
      <c r="Q105" s="2"/>
      <c r="R105" s="2"/>
      <c r="S105" s="2"/>
      <c r="T105" s="2"/>
      <c r="U105" s="1"/>
    </row>
    <row r="106" spans="1:21" x14ac:dyDescent="0.25">
      <c r="A106" s="2"/>
      <c r="B106" s="2"/>
      <c r="C106" s="2"/>
      <c r="D106" s="2"/>
      <c r="E106" s="2"/>
      <c r="F106" s="2"/>
      <c r="G106" s="2"/>
      <c r="H106" s="2"/>
      <c r="I106" s="2"/>
      <c r="J106" s="2"/>
      <c r="K106" s="2"/>
      <c r="L106" s="2"/>
      <c r="M106" s="2"/>
      <c r="N106" s="2"/>
      <c r="O106" s="2"/>
      <c r="P106" s="2"/>
      <c r="Q106" s="2"/>
      <c r="R106" s="2"/>
      <c r="S106" s="2"/>
      <c r="T106" s="2"/>
      <c r="U106" s="1"/>
    </row>
    <row r="107" spans="1:21" x14ac:dyDescent="0.25">
      <c r="A107" s="2"/>
      <c r="B107" s="2"/>
      <c r="C107" s="2"/>
      <c r="D107" s="2"/>
      <c r="E107" s="2"/>
      <c r="F107" s="2"/>
      <c r="G107" s="2"/>
      <c r="H107" s="2"/>
      <c r="I107" s="2"/>
      <c r="J107" s="2"/>
      <c r="K107" s="2"/>
      <c r="L107" s="2"/>
      <c r="M107" s="2"/>
      <c r="N107" s="2"/>
      <c r="O107" s="2"/>
      <c r="P107" s="2"/>
      <c r="Q107" s="2"/>
      <c r="R107" s="2"/>
      <c r="S107" s="2"/>
      <c r="T107" s="2"/>
      <c r="U107" s="1"/>
    </row>
    <row r="108" spans="1:21" x14ac:dyDescent="0.25">
      <c r="A108" s="2"/>
      <c r="B108" s="2"/>
      <c r="C108" s="2"/>
      <c r="D108" s="2"/>
      <c r="E108" s="2"/>
      <c r="F108" s="2"/>
      <c r="G108" s="2"/>
      <c r="H108" s="2"/>
      <c r="I108" s="2"/>
      <c r="J108" s="2"/>
      <c r="K108" s="2"/>
      <c r="L108" s="2"/>
      <c r="M108" s="2"/>
      <c r="N108" s="2"/>
      <c r="O108" s="2"/>
      <c r="P108" s="2"/>
      <c r="Q108" s="2"/>
      <c r="R108" s="2"/>
      <c r="S108" s="2"/>
      <c r="T108" s="2"/>
      <c r="U108" s="1"/>
    </row>
    <row r="109" spans="1:21" x14ac:dyDescent="0.25">
      <c r="A109" s="2"/>
      <c r="B109" s="2"/>
      <c r="C109" s="2"/>
      <c r="D109" s="2"/>
      <c r="E109" s="2"/>
      <c r="F109" s="2"/>
      <c r="G109" s="2"/>
      <c r="H109" s="2"/>
      <c r="I109" s="2"/>
      <c r="J109" s="2"/>
      <c r="K109" s="2"/>
      <c r="L109" s="2"/>
      <c r="M109" s="2"/>
      <c r="N109" s="2"/>
      <c r="O109" s="2"/>
      <c r="P109" s="2"/>
      <c r="Q109" s="2"/>
      <c r="R109" s="2"/>
      <c r="S109" s="2"/>
      <c r="T109" s="2"/>
      <c r="U109" s="1"/>
    </row>
    <row r="110" spans="1:21" x14ac:dyDescent="0.25">
      <c r="A110" s="2"/>
      <c r="B110" s="2"/>
      <c r="C110" s="2"/>
      <c r="D110" s="2"/>
      <c r="E110" s="2"/>
      <c r="F110" s="2"/>
      <c r="G110" s="2"/>
      <c r="H110" s="2"/>
      <c r="I110" s="2"/>
      <c r="J110" s="2"/>
      <c r="K110" s="2"/>
      <c r="L110" s="2"/>
      <c r="M110" s="2"/>
      <c r="N110" s="2"/>
      <c r="O110" s="2"/>
      <c r="P110" s="2"/>
      <c r="Q110" s="2"/>
      <c r="R110" s="2"/>
      <c r="S110" s="2"/>
      <c r="T110" s="2"/>
      <c r="U110" s="1"/>
    </row>
    <row r="111" spans="1:21" x14ac:dyDescent="0.25">
      <c r="A111" s="2"/>
      <c r="B111" s="2"/>
      <c r="C111" s="2"/>
      <c r="D111" s="2"/>
      <c r="E111" s="2"/>
      <c r="F111" s="2"/>
      <c r="G111" s="2"/>
      <c r="H111" s="2"/>
      <c r="I111" s="2"/>
      <c r="J111" s="2"/>
      <c r="K111" s="2"/>
      <c r="L111" s="2"/>
      <c r="M111" s="2"/>
      <c r="N111" s="2"/>
      <c r="O111" s="2"/>
      <c r="P111" s="2"/>
      <c r="Q111" s="2"/>
      <c r="R111" s="2"/>
      <c r="S111" s="2"/>
      <c r="T111" s="2"/>
      <c r="U111" s="1"/>
    </row>
    <row r="112" spans="1:21" x14ac:dyDescent="0.25">
      <c r="A112" s="2"/>
      <c r="B112" s="2"/>
      <c r="C112" s="2"/>
      <c r="D112" s="2"/>
      <c r="E112" s="2"/>
      <c r="F112" s="2"/>
      <c r="G112" s="2"/>
      <c r="H112" s="2"/>
      <c r="I112" s="2"/>
      <c r="J112" s="2"/>
      <c r="K112" s="2"/>
      <c r="L112" s="2"/>
      <c r="M112" s="2"/>
      <c r="N112" s="2"/>
      <c r="O112" s="2"/>
      <c r="P112" s="2"/>
      <c r="Q112" s="2"/>
      <c r="R112" s="2"/>
      <c r="S112" s="2"/>
      <c r="T112" s="2"/>
      <c r="U112" s="1"/>
    </row>
    <row r="113" spans="1:21" x14ac:dyDescent="0.25">
      <c r="A113" s="2"/>
      <c r="B113" s="2"/>
      <c r="C113" s="2"/>
      <c r="D113" s="2"/>
      <c r="E113" s="2"/>
      <c r="F113" s="2"/>
      <c r="G113" s="2"/>
      <c r="H113" s="2"/>
      <c r="I113" s="2"/>
      <c r="J113" s="2"/>
      <c r="K113" s="2"/>
      <c r="L113" s="2"/>
      <c r="M113" s="2"/>
      <c r="N113" s="2"/>
      <c r="O113" s="2"/>
      <c r="P113" s="2"/>
      <c r="Q113" s="2"/>
      <c r="R113" s="2"/>
      <c r="S113" s="2"/>
      <c r="T113" s="2"/>
      <c r="U113" s="1"/>
    </row>
    <row r="114" spans="1:21" x14ac:dyDescent="0.25">
      <c r="A114" s="2"/>
      <c r="B114" s="2"/>
      <c r="C114" s="2"/>
      <c r="D114" s="2"/>
      <c r="E114" s="2"/>
      <c r="F114" s="2"/>
      <c r="G114" s="2"/>
      <c r="H114" s="2"/>
      <c r="I114" s="2"/>
      <c r="J114" s="2"/>
      <c r="K114" s="2"/>
      <c r="L114" s="2"/>
      <c r="M114" s="2"/>
      <c r="N114" s="2"/>
      <c r="O114" s="2"/>
      <c r="P114" s="2"/>
      <c r="Q114" s="2"/>
      <c r="R114" s="2"/>
      <c r="S114" s="2"/>
      <c r="T114" s="2"/>
      <c r="U114" s="1"/>
    </row>
    <row r="115" spans="1:21" x14ac:dyDescent="0.25">
      <c r="A115" s="2"/>
      <c r="B115" s="2"/>
      <c r="C115" s="2"/>
      <c r="D115" s="2"/>
      <c r="E115" s="2"/>
      <c r="F115" s="2"/>
      <c r="G115" s="2"/>
      <c r="H115" s="2"/>
      <c r="I115" s="2"/>
      <c r="J115" s="2"/>
      <c r="K115" s="2"/>
      <c r="L115" s="2"/>
      <c r="M115" s="2"/>
      <c r="N115" s="2"/>
      <c r="O115" s="2"/>
      <c r="P115" s="2"/>
      <c r="Q115" s="2"/>
      <c r="R115" s="2"/>
      <c r="S115" s="2"/>
      <c r="T115" s="2"/>
      <c r="U115" s="1"/>
    </row>
    <row r="116" spans="1:21" x14ac:dyDescent="0.25">
      <c r="A116" s="2"/>
      <c r="B116" s="2"/>
      <c r="C116" s="2"/>
      <c r="D116" s="2"/>
      <c r="E116" s="2"/>
      <c r="F116" s="2"/>
      <c r="G116" s="2"/>
      <c r="H116" s="2"/>
      <c r="I116" s="2"/>
      <c r="J116" s="2"/>
      <c r="K116" s="2"/>
      <c r="L116" s="2"/>
      <c r="M116" s="2"/>
      <c r="N116" s="2"/>
      <c r="O116" s="2"/>
      <c r="P116" s="2"/>
      <c r="Q116" s="2"/>
      <c r="R116" s="2"/>
      <c r="S116" s="2"/>
      <c r="T116" s="2"/>
      <c r="U116" s="1"/>
    </row>
    <row r="117" spans="1:21" x14ac:dyDescent="0.25">
      <c r="A117" s="2"/>
      <c r="B117" s="2"/>
      <c r="C117" s="2"/>
      <c r="D117" s="2"/>
      <c r="E117" s="2"/>
      <c r="F117" s="2"/>
      <c r="G117" s="2"/>
      <c r="H117" s="2"/>
      <c r="I117" s="2"/>
      <c r="J117" s="2"/>
      <c r="K117" s="2"/>
      <c r="L117" s="2"/>
      <c r="M117" s="2"/>
      <c r="N117" s="2"/>
      <c r="O117" s="2"/>
      <c r="P117" s="2"/>
      <c r="Q117" s="2"/>
      <c r="R117" s="2"/>
      <c r="S117" s="2"/>
      <c r="T117" s="2"/>
      <c r="U117" s="1"/>
    </row>
    <row r="201" spans="3:11" x14ac:dyDescent="0.25">
      <c r="C201" s="19" t="s">
        <v>665</v>
      </c>
      <c r="E201" s="19">
        <v>6</v>
      </c>
      <c r="G201" s="19">
        <v>717</v>
      </c>
      <c r="I201" s="19">
        <v>20.25</v>
      </c>
      <c r="K201" s="19">
        <v>25.5</v>
      </c>
    </row>
    <row r="202" spans="3:11" x14ac:dyDescent="0.25">
      <c r="C202" s="19" t="s">
        <v>666</v>
      </c>
      <c r="E202" s="19">
        <v>29.25</v>
      </c>
      <c r="G202" s="19">
        <v>703.5</v>
      </c>
      <c r="I202" s="19">
        <v>17.25</v>
      </c>
      <c r="K202" s="19">
        <v>24</v>
      </c>
    </row>
    <row r="203" spans="3:11" x14ac:dyDescent="0.25">
      <c r="C203" s="19" t="s">
        <v>667</v>
      </c>
      <c r="E203" s="19">
        <v>29.25</v>
      </c>
      <c r="G203" s="19">
        <v>732</v>
      </c>
      <c r="I203" s="19">
        <v>17.25</v>
      </c>
      <c r="K203" s="19">
        <v>22.5</v>
      </c>
    </row>
    <row r="204" spans="3:11" x14ac:dyDescent="0.25">
      <c r="C204" s="19" t="s">
        <v>668</v>
      </c>
      <c r="E204" s="19">
        <v>111</v>
      </c>
      <c r="G204" s="19">
        <v>18</v>
      </c>
      <c r="I204" s="19">
        <v>15</v>
      </c>
      <c r="K204" s="19">
        <v>17.25</v>
      </c>
    </row>
    <row r="205" spans="3:11" x14ac:dyDescent="0.25">
      <c r="C205" s="19" t="s">
        <v>669</v>
      </c>
      <c r="E205" s="19">
        <v>846.75</v>
      </c>
      <c r="G205" s="19">
        <v>18</v>
      </c>
      <c r="I205" s="19">
        <v>23.25</v>
      </c>
      <c r="K205" s="19">
        <v>15</v>
      </c>
    </row>
    <row r="206" spans="3:11" x14ac:dyDescent="0.25">
      <c r="C206" s="19" t="s">
        <v>670</v>
      </c>
      <c r="E206" s="19">
        <v>174.75</v>
      </c>
      <c r="G206" s="19">
        <v>17.25</v>
      </c>
      <c r="I206" s="19">
        <v>14.25</v>
      </c>
      <c r="K206" s="19">
        <v>15</v>
      </c>
    </row>
    <row r="207" spans="3:11" x14ac:dyDescent="0.25">
      <c r="C207" s="19" t="s">
        <v>671</v>
      </c>
      <c r="E207" s="19">
        <v>185.25</v>
      </c>
      <c r="G207" s="19">
        <v>12.75</v>
      </c>
      <c r="I207" s="19">
        <v>0</v>
      </c>
      <c r="K207" s="19">
        <v>12</v>
      </c>
    </row>
    <row r="208" spans="3:11" x14ac:dyDescent="0.25">
      <c r="C208" s="19" t="s">
        <v>672</v>
      </c>
      <c r="E208" s="19">
        <v>111</v>
      </c>
      <c r="G208" s="19">
        <v>0</v>
      </c>
      <c r="I208" s="19">
        <v>15</v>
      </c>
      <c r="K208" s="19">
        <v>12.75</v>
      </c>
    </row>
    <row r="209" spans="3:11" x14ac:dyDescent="0.25">
      <c r="C209" s="19" t="s">
        <v>673</v>
      </c>
      <c r="E209" s="19">
        <v>174.75</v>
      </c>
      <c r="G209" s="19">
        <v>2.25</v>
      </c>
      <c r="I209" s="19">
        <v>13.5</v>
      </c>
      <c r="K209" s="19">
        <v>10.5</v>
      </c>
    </row>
    <row r="210" spans="3:11" x14ac:dyDescent="0.25">
      <c r="C210" s="19" t="s">
        <v>674</v>
      </c>
      <c r="E210" s="19">
        <v>851.25</v>
      </c>
      <c r="G210" s="19">
        <v>2.25</v>
      </c>
      <c r="I210" s="19">
        <v>14.25</v>
      </c>
      <c r="K210" s="19">
        <v>14.25</v>
      </c>
    </row>
    <row r="211" spans="3:11" x14ac:dyDescent="0.25">
      <c r="C211" s="19" t="s">
        <v>675</v>
      </c>
      <c r="E211" s="19">
        <v>306</v>
      </c>
      <c r="G211" s="19">
        <v>548.25</v>
      </c>
      <c r="I211" s="19">
        <v>15</v>
      </c>
      <c r="K211" s="19">
        <v>14.25</v>
      </c>
    </row>
    <row r="212" spans="3:11" x14ac:dyDescent="0.25">
      <c r="C212" s="19" t="s">
        <v>676</v>
      </c>
      <c r="E212" s="19">
        <v>306.75</v>
      </c>
      <c r="G212" s="19">
        <v>533.25</v>
      </c>
      <c r="I212" s="19">
        <v>14.25</v>
      </c>
      <c r="K212" s="19">
        <v>12.75</v>
      </c>
    </row>
    <row r="213" spans="3:11" x14ac:dyDescent="0.25">
      <c r="C213" s="19" t="s">
        <v>677</v>
      </c>
      <c r="E213" s="19">
        <v>196.5</v>
      </c>
      <c r="G213" s="19">
        <v>2.25</v>
      </c>
      <c r="I213" s="19">
        <v>15</v>
      </c>
      <c r="K213" s="19">
        <v>12</v>
      </c>
    </row>
    <row r="214" spans="3:11" x14ac:dyDescent="0.25">
      <c r="C214" s="19" t="s">
        <v>678</v>
      </c>
      <c r="E214" s="19">
        <v>282.75</v>
      </c>
      <c r="G214" s="19">
        <v>844.5</v>
      </c>
      <c r="I214" s="19">
        <v>14.25</v>
      </c>
      <c r="K214" s="19">
        <v>15.75</v>
      </c>
    </row>
    <row r="215" spans="3:11" x14ac:dyDescent="0.25">
      <c r="C215" s="19" t="s">
        <v>679</v>
      </c>
      <c r="E215" s="19">
        <v>196.5</v>
      </c>
      <c r="G215" s="19">
        <v>18</v>
      </c>
      <c r="I215" s="19">
        <v>15</v>
      </c>
      <c r="K215" s="19">
        <v>15</v>
      </c>
    </row>
    <row r="216" spans="3:11" x14ac:dyDescent="0.25">
      <c r="C216" s="19" t="s">
        <v>680</v>
      </c>
      <c r="E216" s="19">
        <v>312</v>
      </c>
      <c r="G216" s="19">
        <v>843.75</v>
      </c>
      <c r="I216" s="19">
        <v>16.5</v>
      </c>
      <c r="K216" s="19">
        <v>17.25</v>
      </c>
    </row>
    <row r="217" spans="3:11" x14ac:dyDescent="0.25">
      <c r="C217" s="19" t="s">
        <v>681</v>
      </c>
      <c r="E217" s="19">
        <v>351.75</v>
      </c>
      <c r="G217" s="19">
        <v>1004.25</v>
      </c>
      <c r="I217" s="19">
        <v>15</v>
      </c>
      <c r="K217" s="19">
        <v>13.5</v>
      </c>
    </row>
    <row r="218" spans="3:11" x14ac:dyDescent="0.25">
      <c r="C218" s="19" t="s">
        <v>682</v>
      </c>
      <c r="E218" s="19">
        <v>351.75</v>
      </c>
      <c r="G218" s="19">
        <v>1022.25</v>
      </c>
      <c r="I218" s="19">
        <v>15</v>
      </c>
      <c r="K218" s="19">
        <v>12</v>
      </c>
    </row>
    <row r="219" spans="3:11" x14ac:dyDescent="0.25">
      <c r="C219" s="19" t="s">
        <v>683</v>
      </c>
      <c r="E219" s="19">
        <v>366.75</v>
      </c>
      <c r="G219" s="19">
        <v>2.25</v>
      </c>
      <c r="I219" s="19">
        <v>11.25</v>
      </c>
      <c r="K219" s="19">
        <v>12.75</v>
      </c>
    </row>
    <row r="220" spans="3:11" x14ac:dyDescent="0.25">
      <c r="C220" s="19" t="s">
        <v>684</v>
      </c>
      <c r="E220" s="19">
        <v>366.75</v>
      </c>
      <c r="G220" s="19">
        <v>19.5</v>
      </c>
      <c r="I220" s="19">
        <v>12.75</v>
      </c>
      <c r="K220" s="19">
        <v>13.5</v>
      </c>
    </row>
    <row r="221" spans="3:11" x14ac:dyDescent="0.25">
      <c r="C221" s="19" t="s">
        <v>685</v>
      </c>
      <c r="E221" s="19">
        <v>379.5</v>
      </c>
      <c r="G221" s="19">
        <v>2.25</v>
      </c>
      <c r="I221" s="19">
        <v>12.75</v>
      </c>
      <c r="K221" s="19">
        <v>13.5</v>
      </c>
    </row>
    <row r="222" spans="3:11" x14ac:dyDescent="0.25">
      <c r="C222" s="19" t="s">
        <v>686</v>
      </c>
      <c r="E222" s="19">
        <v>380.25</v>
      </c>
      <c r="G222" s="19">
        <v>19.5</v>
      </c>
      <c r="I222" s="19">
        <v>11.25</v>
      </c>
      <c r="K222" s="19">
        <v>12.75</v>
      </c>
    </row>
    <row r="223" spans="3:11" x14ac:dyDescent="0.25">
      <c r="C223" s="19" t="s">
        <v>687</v>
      </c>
      <c r="E223" s="19">
        <v>392.25</v>
      </c>
      <c r="G223" s="19">
        <v>2.25</v>
      </c>
      <c r="I223" s="19">
        <v>12.75</v>
      </c>
      <c r="K223" s="19">
        <v>13.5</v>
      </c>
    </row>
    <row r="224" spans="3:11" x14ac:dyDescent="0.25">
      <c r="C224" s="19" t="s">
        <v>688</v>
      </c>
      <c r="E224" s="19">
        <v>393.75</v>
      </c>
      <c r="G224" s="19">
        <v>19.5</v>
      </c>
      <c r="I224" s="19">
        <v>11.25</v>
      </c>
      <c r="K224" s="19">
        <v>12.75</v>
      </c>
    </row>
    <row r="225" spans="3:11" x14ac:dyDescent="0.25">
      <c r="C225" s="19" t="s">
        <v>689</v>
      </c>
      <c r="E225" s="19">
        <v>405</v>
      </c>
      <c r="G225" s="19">
        <v>2.25</v>
      </c>
      <c r="I225" s="19">
        <v>12.75</v>
      </c>
      <c r="K225" s="19">
        <v>13.5</v>
      </c>
    </row>
    <row r="226" spans="3:11" x14ac:dyDescent="0.25">
      <c r="C226" s="19" t="s">
        <v>690</v>
      </c>
      <c r="E226" s="19">
        <v>406.5</v>
      </c>
      <c r="G226" s="19">
        <v>19.5</v>
      </c>
      <c r="I226" s="19">
        <v>11.25</v>
      </c>
      <c r="K226" s="19">
        <v>12.75</v>
      </c>
    </row>
    <row r="227" spans="3:11" x14ac:dyDescent="0.25">
      <c r="C227" s="19" t="s">
        <v>691</v>
      </c>
      <c r="E227" s="19">
        <v>417.75</v>
      </c>
      <c r="G227" s="19">
        <v>2.25</v>
      </c>
      <c r="I227" s="19">
        <v>12.75</v>
      </c>
      <c r="K227" s="19">
        <v>13.5</v>
      </c>
    </row>
    <row r="228" spans="3:11" x14ac:dyDescent="0.25">
      <c r="C228" s="19" t="s">
        <v>692</v>
      </c>
      <c r="E228" s="19">
        <v>419.25</v>
      </c>
      <c r="G228" s="19">
        <v>19.5</v>
      </c>
      <c r="I228" s="19">
        <v>11.25</v>
      </c>
      <c r="K228" s="19">
        <v>12.75</v>
      </c>
    </row>
    <row r="229" spans="3:11" x14ac:dyDescent="0.25">
      <c r="C229" s="19" t="s">
        <v>595</v>
      </c>
      <c r="E229" s="19">
        <v>431.25</v>
      </c>
      <c r="G229" s="19">
        <v>2.25</v>
      </c>
      <c r="I229" s="19">
        <v>13.5</v>
      </c>
      <c r="K229" s="19">
        <v>13.5</v>
      </c>
    </row>
    <row r="230" spans="3:11" x14ac:dyDescent="0.25">
      <c r="C230" s="19" t="s">
        <v>596</v>
      </c>
      <c r="E230" s="19">
        <v>431.25</v>
      </c>
      <c r="G230" s="19">
        <v>19.5</v>
      </c>
      <c r="I230" s="19">
        <v>11.25</v>
      </c>
      <c r="K230" s="19">
        <v>12.75</v>
      </c>
    </row>
    <row r="231" spans="3:11" x14ac:dyDescent="0.25">
      <c r="C231" s="19" t="s">
        <v>597</v>
      </c>
      <c r="E231" s="19">
        <v>449.25</v>
      </c>
      <c r="G231" s="19">
        <v>2.25</v>
      </c>
      <c r="I231" s="19">
        <v>12.75</v>
      </c>
      <c r="K231" s="19">
        <v>12.75</v>
      </c>
    </row>
    <row r="232" spans="3:11" x14ac:dyDescent="0.25">
      <c r="C232" s="19" t="s">
        <v>598</v>
      </c>
      <c r="E232" s="19">
        <v>448.5</v>
      </c>
      <c r="G232" s="19">
        <v>19.5</v>
      </c>
      <c r="I232" s="19">
        <v>14.25</v>
      </c>
      <c r="K232" s="19">
        <v>12.75</v>
      </c>
    </row>
    <row r="233" spans="3:11" x14ac:dyDescent="0.25">
      <c r="C233" s="19" t="s">
        <v>599</v>
      </c>
      <c r="E233" s="19">
        <v>470.25</v>
      </c>
      <c r="G233" s="19">
        <v>2.25</v>
      </c>
      <c r="I233" s="19">
        <v>14.25</v>
      </c>
      <c r="K233" s="19">
        <v>12.75</v>
      </c>
    </row>
    <row r="234" spans="3:11" x14ac:dyDescent="0.25">
      <c r="C234" s="19" t="s">
        <v>600</v>
      </c>
      <c r="E234" s="19">
        <v>469.5</v>
      </c>
      <c r="G234" s="19">
        <v>18</v>
      </c>
      <c r="I234" s="19">
        <v>14.25</v>
      </c>
      <c r="K234" s="19">
        <v>13.5</v>
      </c>
    </row>
    <row r="235" spans="3:11" x14ac:dyDescent="0.25">
      <c r="C235" s="19" t="s">
        <v>601</v>
      </c>
      <c r="E235" s="19">
        <v>535.5</v>
      </c>
      <c r="G235" s="19">
        <v>2.25</v>
      </c>
      <c r="I235" s="19">
        <v>12.75</v>
      </c>
      <c r="K235" s="19">
        <v>13.5</v>
      </c>
    </row>
    <row r="236" spans="3:11" x14ac:dyDescent="0.25">
      <c r="C236" s="19" t="s">
        <v>693</v>
      </c>
      <c r="E236" s="19">
        <v>534.75</v>
      </c>
      <c r="G236" s="19">
        <v>19.5</v>
      </c>
      <c r="I236" s="19">
        <v>12.75</v>
      </c>
      <c r="K236" s="19">
        <v>13.5</v>
      </c>
    </row>
    <row r="237" spans="3:11" x14ac:dyDescent="0.25">
      <c r="C237" s="19" t="s">
        <v>602</v>
      </c>
      <c r="E237" s="19">
        <v>548.25</v>
      </c>
      <c r="G237" s="19">
        <v>2.25</v>
      </c>
      <c r="I237" s="19">
        <v>13.5</v>
      </c>
      <c r="K237" s="19">
        <v>13.5</v>
      </c>
    </row>
    <row r="238" spans="3:11" x14ac:dyDescent="0.25">
      <c r="C238" s="19" t="s">
        <v>694</v>
      </c>
      <c r="E238" s="19">
        <v>547.5</v>
      </c>
      <c r="G238" s="19">
        <v>19.5</v>
      </c>
      <c r="I238" s="19">
        <v>14.25</v>
      </c>
      <c r="K238" s="19">
        <v>13.5</v>
      </c>
    </row>
    <row r="239" spans="3:11" x14ac:dyDescent="0.25">
      <c r="C239" s="19" t="s">
        <v>695</v>
      </c>
      <c r="E239" s="19">
        <v>598.5</v>
      </c>
      <c r="G239" s="19">
        <v>2.25</v>
      </c>
      <c r="I239" s="19">
        <v>12.75</v>
      </c>
      <c r="K239" s="19">
        <v>14.25</v>
      </c>
    </row>
    <row r="240" spans="3:11" x14ac:dyDescent="0.25">
      <c r="C240" s="19" t="s">
        <v>696</v>
      </c>
      <c r="E240" s="19">
        <v>598.5</v>
      </c>
      <c r="G240" s="19">
        <v>19.5</v>
      </c>
      <c r="I240" s="19">
        <v>12.75</v>
      </c>
      <c r="K240" s="19">
        <v>13.5</v>
      </c>
    </row>
    <row r="241" spans="3:11" x14ac:dyDescent="0.25">
      <c r="C241" s="19" t="s">
        <v>603</v>
      </c>
      <c r="E241" s="19">
        <v>611.25</v>
      </c>
      <c r="G241" s="19">
        <v>2.25</v>
      </c>
      <c r="I241" s="19">
        <v>12.75</v>
      </c>
      <c r="K241" s="19">
        <v>14.25</v>
      </c>
    </row>
    <row r="242" spans="3:11" x14ac:dyDescent="0.25">
      <c r="C242" s="19" t="s">
        <v>697</v>
      </c>
      <c r="E242" s="19">
        <v>612</v>
      </c>
      <c r="G242" s="19">
        <v>19.5</v>
      </c>
      <c r="I242" s="19">
        <v>12.75</v>
      </c>
      <c r="K242" s="19">
        <v>13.5</v>
      </c>
    </row>
    <row r="243" spans="3:11" x14ac:dyDescent="0.25">
      <c r="C243" s="19" t="s">
        <v>604</v>
      </c>
      <c r="E243" s="19">
        <v>632.25</v>
      </c>
      <c r="G243" s="19">
        <v>2.25</v>
      </c>
      <c r="I243" s="19">
        <v>12.75</v>
      </c>
      <c r="K243" s="19">
        <v>13.5</v>
      </c>
    </row>
    <row r="244" spans="3:11" x14ac:dyDescent="0.25">
      <c r="C244" s="19" t="s">
        <v>698</v>
      </c>
      <c r="E244" s="19">
        <v>631.5</v>
      </c>
      <c r="G244" s="19">
        <v>19.5</v>
      </c>
      <c r="I244" s="19">
        <v>14.25</v>
      </c>
      <c r="K244" s="19">
        <v>12.75</v>
      </c>
    </row>
    <row r="245" spans="3:11" x14ac:dyDescent="0.25">
      <c r="C245" s="19" t="s">
        <v>699</v>
      </c>
      <c r="E245" s="19">
        <v>651.75</v>
      </c>
      <c r="G245" s="19">
        <v>2.25</v>
      </c>
      <c r="I245" s="19">
        <v>14.25</v>
      </c>
      <c r="K245" s="19">
        <v>15.75</v>
      </c>
    </row>
    <row r="246" spans="3:11" x14ac:dyDescent="0.25">
      <c r="C246" s="19" t="s">
        <v>605</v>
      </c>
      <c r="E246" s="19">
        <v>651.75</v>
      </c>
      <c r="G246" s="19">
        <v>19.5</v>
      </c>
      <c r="I246" s="19">
        <v>14.25</v>
      </c>
      <c r="K246" s="19">
        <v>12.75</v>
      </c>
    </row>
    <row r="247" spans="3:11" x14ac:dyDescent="0.25">
      <c r="C247" s="19" t="s">
        <v>606</v>
      </c>
      <c r="E247" s="19">
        <v>670.5</v>
      </c>
      <c r="G247" s="19">
        <v>2.25</v>
      </c>
      <c r="I247" s="19">
        <v>22.5</v>
      </c>
      <c r="K247" s="19">
        <v>15.75</v>
      </c>
    </row>
    <row r="248" spans="3:11" x14ac:dyDescent="0.25">
      <c r="C248" s="19" t="s">
        <v>607</v>
      </c>
      <c r="E248" s="19">
        <v>670.5</v>
      </c>
      <c r="G248" s="19">
        <v>19.5</v>
      </c>
      <c r="I248" s="19">
        <v>22.5</v>
      </c>
      <c r="K248" s="19">
        <v>12.75</v>
      </c>
    </row>
    <row r="249" spans="3:11" x14ac:dyDescent="0.25">
      <c r="C249" s="19" t="s">
        <v>608</v>
      </c>
      <c r="E249" s="19">
        <v>731.25</v>
      </c>
      <c r="G249" s="19">
        <v>2.25</v>
      </c>
      <c r="I249" s="19">
        <v>13.5</v>
      </c>
      <c r="K249" s="19">
        <v>13.5</v>
      </c>
    </row>
    <row r="250" spans="3:11" x14ac:dyDescent="0.25">
      <c r="C250" s="19" t="s">
        <v>609</v>
      </c>
      <c r="E250" s="19">
        <v>731.25</v>
      </c>
      <c r="G250" s="19">
        <v>19.5</v>
      </c>
      <c r="I250" s="19">
        <v>13.5</v>
      </c>
      <c r="K250" s="19">
        <v>12.75</v>
      </c>
    </row>
    <row r="251" spans="3:11" x14ac:dyDescent="0.25">
      <c r="C251" s="19" t="s">
        <v>700</v>
      </c>
      <c r="E251" s="19">
        <v>783</v>
      </c>
      <c r="G251" s="19">
        <v>2.25</v>
      </c>
      <c r="I251" s="19">
        <v>15</v>
      </c>
      <c r="K251" s="19">
        <v>14.25</v>
      </c>
    </row>
    <row r="252" spans="3:11" x14ac:dyDescent="0.25">
      <c r="C252" s="19" t="s">
        <v>611</v>
      </c>
      <c r="E252" s="19">
        <v>783</v>
      </c>
      <c r="G252" s="19">
        <v>19.5</v>
      </c>
      <c r="I252" s="19">
        <v>15</v>
      </c>
      <c r="K252" s="19">
        <v>13.5</v>
      </c>
    </row>
    <row r="253" spans="3:11" x14ac:dyDescent="0.25">
      <c r="C253" s="19" t="s">
        <v>612</v>
      </c>
      <c r="E253" s="19">
        <v>1022.25</v>
      </c>
      <c r="G253" s="19">
        <v>2.25</v>
      </c>
      <c r="I253" s="19">
        <v>16.5</v>
      </c>
      <c r="K253" s="19">
        <v>12.75</v>
      </c>
    </row>
    <row r="254" spans="3:11" x14ac:dyDescent="0.25">
      <c r="C254" s="19" t="s">
        <v>613</v>
      </c>
      <c r="E254" s="19">
        <v>1023</v>
      </c>
      <c r="G254" s="19">
        <v>19.5</v>
      </c>
      <c r="I254" s="19">
        <v>13.5</v>
      </c>
      <c r="K254" s="19">
        <v>12.75</v>
      </c>
    </row>
    <row r="255" spans="3:11" x14ac:dyDescent="0.25">
      <c r="C255" s="19" t="s">
        <v>615</v>
      </c>
      <c r="E255" s="19">
        <v>185.25</v>
      </c>
      <c r="G255" s="19">
        <v>28.5</v>
      </c>
      <c r="I255" s="19">
        <v>0</v>
      </c>
      <c r="K255" s="19">
        <v>15.75</v>
      </c>
    </row>
    <row r="256" spans="3:11" x14ac:dyDescent="0.25">
      <c r="C256" s="19" t="s">
        <v>616</v>
      </c>
      <c r="E256" s="19">
        <v>185.25</v>
      </c>
      <c r="G256" s="19">
        <v>12</v>
      </c>
      <c r="I256" s="19">
        <v>0</v>
      </c>
      <c r="K256" s="19">
        <v>12.75</v>
      </c>
    </row>
    <row r="257" spans="3:11" x14ac:dyDescent="0.25">
      <c r="C257" s="19" t="s">
        <v>617</v>
      </c>
      <c r="E257" s="19">
        <v>185.25</v>
      </c>
      <c r="G257" s="19">
        <v>28.5</v>
      </c>
      <c r="I257" s="19">
        <v>0</v>
      </c>
      <c r="K257" s="19">
        <v>15.75</v>
      </c>
    </row>
  </sheetData>
  <sheetProtection formatCells="0" formatColumns="0" formatRows="0" selectLockedCells="1"/>
  <mergeCells count="25">
    <mergeCell ref="B71:G71"/>
    <mergeCell ref="B88:F88"/>
    <mergeCell ref="B87:F87"/>
    <mergeCell ref="B94:F94"/>
    <mergeCell ref="B86:F86"/>
    <mergeCell ref="B91:F91"/>
    <mergeCell ref="B90:F90"/>
    <mergeCell ref="B89:F89"/>
    <mergeCell ref="B72:G72"/>
    <mergeCell ref="B19:C19"/>
    <mergeCell ref="D19:F19"/>
    <mergeCell ref="B20:C20"/>
    <mergeCell ref="C32:F32"/>
    <mergeCell ref="D20:F20"/>
    <mergeCell ref="B30:D30"/>
    <mergeCell ref="E30:F30"/>
    <mergeCell ref="E25:F25"/>
    <mergeCell ref="B70:G70"/>
    <mergeCell ref="B67:G67"/>
    <mergeCell ref="E26:F26"/>
    <mergeCell ref="E27:F27"/>
    <mergeCell ref="B69:G69"/>
    <mergeCell ref="B68:G68"/>
    <mergeCell ref="B65:G65"/>
    <mergeCell ref="B66:G66"/>
  </mergeCells>
  <phoneticPr fontId="0" type="noConversion"/>
  <conditionalFormatting sqref="I74">
    <cfRule type="expression" dxfId="70" priority="3" stopIfTrue="1">
      <formula>AND($H$74&lt;&gt;"",$H$74&lt;&gt;0)</formula>
    </cfRule>
    <cfRule type="expression" dxfId="69" priority="4" stopIfTrue="1">
      <formula>OR($H$74="",$H$74=0)</formula>
    </cfRule>
  </conditionalFormatting>
  <conditionalFormatting sqref="I75">
    <cfRule type="expression" dxfId="68" priority="5" stopIfTrue="1">
      <formula>AND($H$75&lt;&gt;"",$H$75&lt;&gt;0)</formula>
    </cfRule>
    <cfRule type="expression" dxfId="67" priority="6" stopIfTrue="1">
      <formula>OR($H$75="",$H$75=0)</formula>
    </cfRule>
  </conditionalFormatting>
  <conditionalFormatting sqref="B37">
    <cfRule type="expression" dxfId="66" priority="31" stopIfTrue="1">
      <formula>$K$37&lt;&gt;""</formula>
    </cfRule>
  </conditionalFormatting>
  <conditionalFormatting sqref="B38">
    <cfRule type="expression" dxfId="65" priority="32" stopIfTrue="1">
      <formula>$K$38&lt;&gt;""</formula>
    </cfRule>
  </conditionalFormatting>
  <conditionalFormatting sqref="B51">
    <cfRule type="expression" dxfId="64" priority="33" stopIfTrue="1">
      <formula>$K$51&lt;&gt;""</formula>
    </cfRule>
  </conditionalFormatting>
  <conditionalFormatting sqref="I62">
    <cfRule type="expression" dxfId="63" priority="41" stopIfTrue="1">
      <formula>$K$62&lt;&gt;""</formula>
    </cfRule>
  </conditionalFormatting>
  <conditionalFormatting sqref="H88:I90">
    <cfRule type="expression" dxfId="62" priority="42" stopIfTrue="1">
      <formula>OR($H$86&gt;50000,$H$86&lt;-50000)</formula>
    </cfRule>
    <cfRule type="expression" dxfId="61" priority="43" stopIfTrue="1">
      <formula>AND($H$86&lt;=50000,$H$86&gt;=-50000)</formula>
    </cfRule>
  </conditionalFormatting>
  <dataValidations count="15">
    <dataValidation type="decimal" allowBlank="1" showInputMessage="1" showErrorMessage="1" errorTitle="Standard" error="Bitte geben Sie einen Zahlenwert &gt;=0 ein!" sqref="D25:D27 H65:H75 H79">
      <formula1>0</formula1>
      <formula2>1000000000000</formula2>
    </dataValidation>
    <dataValidation type="decimal" allowBlank="1" showInputMessage="1" showErrorMessage="1" errorTitle="Standard" error="Bitte geben Sie einen Zahlenwert &gt;0 ein!" sqref="C42:F42 H42 C46:F46 H46">
      <formula1>0</formula1>
      <formula2>1000000000000</formula2>
    </dataValidation>
    <dataValidation type="decimal" allowBlank="1" showInputMessage="1" showErrorMessage="1" errorTitle="Standard" error="Bitte geben Sie einen Zahlenwert &gt;0 ein!" sqref="G42 G46">
      <formula1>-1000000000000</formula1>
      <formula2>1000000000000</formula2>
    </dataValidation>
    <dataValidation type="date" allowBlank="1" showInputMessage="1" showErrorMessage="1" errorTitle="Datum" error="Bitte geben Sie ein Datum ein!" sqref="F22 F14 D22 F18 D14 D18">
      <formula1>36526</formula1>
      <formula2>55153</formula2>
    </dataValidation>
    <dataValidation type="decimal" allowBlank="1" showInputMessage="1" showErrorMessage="1" errorTitle="Standard" sqref="H80">
      <formula1>-1000000000000</formula1>
      <formula2>1000000000000</formula2>
    </dataValidation>
    <dataValidation type="decimal" allowBlank="1" showInputMessage="1" showErrorMessage="1" errorTitle="Standard" error="Bitte geben Sie einen Zahlenwert grösser oder gleich 0 ein." sqref="H36 H56 C35:G36 H50:H52 C47:G52 H47:H48 C54:G56 H54 C38:C41 D39:D41 E38:G41 H38 H40:H41">
      <formula1>0</formula1>
      <formula2>1000000000000</formula2>
    </dataValidation>
    <dataValidation type="decimal" allowBlank="1" showInputMessage="1" showErrorMessage="1" errorTitle="Standard" error="Bitte geben Sie einen Zahlenwert kleiner oder gleich 0 ein." sqref="C53:H53 C37 E37:H37">
      <formula1>-1000000000000</formula1>
      <formula2>0</formula2>
    </dataValidation>
    <dataValidation type="decimal" allowBlank="1" showInputMessage="1" showErrorMessage="1" errorTitle="Standard" error="Bitte geben Sie einen Zahlenwert &lt;=0 ein!" sqref="H88">
      <formula1>-1000000000000</formula1>
      <formula2>0</formula2>
    </dataValidation>
    <dataValidation type="decimal" allowBlank="1" showInputMessage="1" showErrorMessage="1" errorTitle="Standard" error="Bitte geben Sie einen Zahlenwert ein." sqref="H89:H90">
      <formula1>-1000000000000</formula1>
      <formula2>1000000000000</formula2>
    </dataValidation>
    <dataValidation allowBlank="1" showInputMessage="1" showErrorMessage="1" errorTitle="Standard" error="Bitte geben Sie einen Zahlenwert grösser oder gleich 0 ein." sqref="H35"/>
    <dataValidation type="decimal" allowBlank="1" showInputMessage="1" showErrorMessage="1" errorTitle="Standard" error="Bitte geben Sie einen Zahlenwert grösser oder gleich 0 ein." promptTitle="Aufwand für Abschreibungen" prompt="Hier nur Abschreibungen, die keine kalkulatorischen Abschreibungen gemäss Formular 3.3 darstellen." sqref="H49">
      <formula1>0</formula1>
      <formula2>1000000000000</formula2>
    </dataValidation>
    <dataValidation type="decimal" allowBlank="1" showInputMessage="1" showErrorMessage="1" errorTitle="Standard" error="Bitte geben Sie einen Zahlenwert grösser oder gleich 0 ein." promptTitle="Finanzaufwand" prompt="Z.B. die effektive Bankspesen. Die kalkulatorischen Zinsen der Netzinfratsruktur gemäss Formular 3.3 sind hier nicht aufzuführen." sqref="H55">
      <formula1>0</formula1>
      <formula2>1000000000000</formula2>
    </dataValidation>
    <dataValidation type="decimal" allowBlank="1" showInputMessage="1" showErrorMessage="1" errorTitle="Standard" error="Bitte geben Sie einen Zahlenwert kleiner oder gleich 0 ein." promptTitle="Betrag explizit eintragen" prompt="Geben Sie Spalte I an, in welchem Einzelkonto Sie die Deckungsdifferenzen Netz in Ihrer Finanzbuchhaltung gebucht haben?  " sqref="D37">
      <formula1>-1000000000000</formula1>
      <formula2>0</formula2>
    </dataValidation>
    <dataValidation type="decimal" allowBlank="1" showInputMessage="1" showErrorMessage="1" errorTitle="Standard" error="Bitte geben Sie einen Zahlenwert grösser oder gleich 0 ein." promptTitle="Betrag explizit eintragen" prompt="Geben Sie Spalte I an, wie und wo Sie eine eventuelle Unterdeckung ausweisen und vermerken. " sqref="D38">
      <formula1>0</formula1>
      <formula2>1000000000000</formula2>
    </dataValidation>
    <dataValidation type="decimal" allowBlank="1" showInputMessage="1" showErrorMessage="1" errorTitle="Standard" error="Bitte geben Sie einen Zahlenwert grösser oder gleich 0 ein." sqref="H39">
      <formula1>-1000000000000</formula1>
      <formula2>1000000000000</formula2>
    </dataValidation>
  </dataValidations>
  <hyperlinks>
    <hyperlink ref="I34" location="'Deckungsdifferenzen Netz'!A1" display="Link zurück zu Deckungsdifferenzen"/>
  </hyperlinks>
  <printOptions headings="1"/>
  <pageMargins left="0.59055118110236227" right="0.59055118110236227" top="0.78740157480314965" bottom="0.47244094488188981" header="0.31496062992125984" footer="0.31496062992125984"/>
  <pageSetup paperSize="9" scale="42" orientation="landscape" r:id="rId1"/>
  <headerFooter scaleWithDoc="0">
    <oddHeader>&amp;C&amp;A; &amp;D&amp;R&amp;"Calibri,Fett"&amp;12Formular  3.4</oddHeader>
    <oddFooter>&amp;RSeite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140" r:id="rId4" name="Button 132">
              <controlPr defaultSize="0" autoFill="0" autoLine="0" autoPict="0" macro="[0]!info_msgbox_AAA_Nummerangabe">
                <anchor moveWithCells="1" sizeWithCells="1">
                  <from>
                    <xdr:col>0</xdr:col>
                    <xdr:colOff>0</xdr:colOff>
                    <xdr:row>18</xdr:row>
                    <xdr:rowOff>0</xdr:rowOff>
                  </from>
                  <to>
                    <xdr:col>0</xdr:col>
                    <xdr:colOff>0</xdr:colOff>
                    <xdr:row>18</xdr:row>
                    <xdr:rowOff>0</xdr:rowOff>
                  </to>
                </anchor>
              </controlPr>
            </control>
          </mc:Choice>
        </mc:AlternateContent>
        <mc:AlternateContent xmlns:mc="http://schemas.openxmlformats.org/markup-compatibility/2006">
          <mc:Choice Requires="x14">
            <control shapeId="43335" r:id="rId5" name="Button 327">
              <controlPr defaultSize="0" autoFill="0" autoLine="0" autoPict="0" macro="[0]!info_msgbox_Aufwandsuebersicht_verwendete_Grundlage">
                <anchor moveWithCells="1" sizeWithCells="1">
                  <from>
                    <xdr:col>0</xdr:col>
                    <xdr:colOff>180975</xdr:colOff>
                    <xdr:row>18</xdr:row>
                    <xdr:rowOff>0</xdr:rowOff>
                  </from>
                  <to>
                    <xdr:col>0</xdr:col>
                    <xdr:colOff>180975</xdr:colOff>
                    <xdr:row>18</xdr:row>
                    <xdr:rowOff>0</xdr:rowOff>
                  </to>
                </anchor>
              </controlPr>
            </control>
          </mc:Choice>
        </mc:AlternateContent>
        <mc:AlternateContent xmlns:mc="http://schemas.openxmlformats.org/markup-compatibility/2006">
          <mc:Choice Requires="x14">
            <control shapeId="43336" r:id="rId6" name="Button 328">
              <controlPr defaultSize="0" autoFill="0" autoLine="0" autoPict="0" macro="[0]!info_msgbox_AAA_Nummerangabe">
                <anchor moveWithCells="1" sizeWithCells="1">
                  <from>
                    <xdr:col>0</xdr:col>
                    <xdr:colOff>0</xdr:colOff>
                    <xdr:row>18</xdr:row>
                    <xdr:rowOff>0</xdr:rowOff>
                  </from>
                  <to>
                    <xdr:col>0</xdr:col>
                    <xdr:colOff>0</xdr:colOff>
                    <xdr:row>18</xdr:row>
                    <xdr:rowOff>0</xdr:rowOff>
                  </to>
                </anchor>
              </controlPr>
            </control>
          </mc:Choice>
        </mc:AlternateContent>
        <mc:AlternateContent xmlns:mc="http://schemas.openxmlformats.org/markup-compatibility/2006">
          <mc:Choice Requires="x14">
            <control shapeId="43337" r:id="rId7" name="Button 329">
              <controlPr defaultSize="0" autoFill="0" autoLine="0" autoPict="0" macro="[0]!info_msgbox_Aufwandsuebersicht_Jahresrechnung_nicht_Basis">
                <anchor moveWithCells="1" sizeWithCells="1">
                  <from>
                    <xdr:col>0</xdr:col>
                    <xdr:colOff>180975</xdr:colOff>
                    <xdr:row>18</xdr:row>
                    <xdr:rowOff>0</xdr:rowOff>
                  </from>
                  <to>
                    <xdr:col>0</xdr:col>
                    <xdr:colOff>180975</xdr:colOff>
                    <xdr:row>18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pageSetUpPr fitToPage="1"/>
  </sheetPr>
  <dimension ref="A1:AB206"/>
  <sheetViews>
    <sheetView showGridLines="0" topLeftCell="D1" zoomScaleNormal="100" workbookViewId="0">
      <pane ySplit="9" topLeftCell="A10" activePane="bottomLeft" state="frozen"/>
      <selection activeCell="C10" sqref="C10"/>
      <selection pane="bottomLeft" activeCell="L156" sqref="L156"/>
    </sheetView>
  </sheetViews>
  <sheetFormatPr baseColWidth="10" defaultColWidth="11.42578125" defaultRowHeight="14.25" x14ac:dyDescent="0.2"/>
  <cols>
    <col min="1" max="1" width="5.5703125" style="369" customWidth="1"/>
    <col min="2" max="2" width="14.42578125" style="278" customWidth="1"/>
    <col min="3" max="3" width="28.42578125" style="278" customWidth="1"/>
    <col min="4" max="4" width="49.5703125" style="278" customWidth="1"/>
    <col min="5" max="5" width="12.42578125" style="278" customWidth="1"/>
    <col min="6" max="6" width="10.5703125" style="278" customWidth="1"/>
    <col min="7" max="7" width="32.5703125" style="278" customWidth="1"/>
    <col min="8" max="8" width="40.5703125" style="368" customWidth="1"/>
    <col min="9" max="9" width="48.42578125" style="369" customWidth="1"/>
    <col min="10" max="14" width="11.42578125" style="369" customWidth="1"/>
    <col min="15" max="23" width="11.42578125" style="369" hidden="1" customWidth="1"/>
    <col min="24" max="28" width="11.42578125" style="369" customWidth="1"/>
    <col min="29" max="16384" width="11.42578125" style="278"/>
  </cols>
  <sheetData>
    <row r="1" spans="1:28" x14ac:dyDescent="0.2">
      <c r="A1" s="277"/>
      <c r="B1" s="277"/>
      <c r="C1" s="277"/>
      <c r="D1" s="277"/>
      <c r="E1" s="277"/>
      <c r="F1" s="277"/>
      <c r="G1" s="277"/>
      <c r="H1" s="360"/>
      <c r="I1" s="277"/>
      <c r="J1" s="277"/>
      <c r="K1" s="277"/>
      <c r="L1" s="277"/>
      <c r="M1" s="277"/>
      <c r="N1" s="277"/>
      <c r="O1" s="277"/>
      <c r="P1" s="277"/>
      <c r="Q1" s="277"/>
      <c r="R1" s="277"/>
      <c r="S1" s="277"/>
      <c r="T1" s="277"/>
      <c r="U1" s="277"/>
      <c r="V1" s="277"/>
      <c r="W1" s="277"/>
      <c r="X1" s="277"/>
      <c r="Y1" s="277"/>
      <c r="Z1" s="277"/>
      <c r="AA1" s="277"/>
      <c r="AB1" s="277"/>
    </row>
    <row r="2" spans="1:28" ht="15.75" x14ac:dyDescent="0.25">
      <c r="A2" s="277"/>
      <c r="B2" s="23" t="str">
        <f>Kontaktdaten!B2</f>
        <v>Kostenrechnung für Tarife 2022</v>
      </c>
      <c r="C2" s="277"/>
      <c r="D2" s="277"/>
      <c r="E2" s="277"/>
      <c r="F2" s="277"/>
      <c r="G2" s="277"/>
      <c r="H2" s="360"/>
      <c r="I2" s="277"/>
      <c r="J2" s="277"/>
      <c r="K2" s="277"/>
      <c r="L2" s="277"/>
      <c r="M2" s="277"/>
      <c r="N2" s="277"/>
      <c r="O2" s="277"/>
      <c r="P2" s="277"/>
      <c r="Q2" s="277"/>
      <c r="R2" s="277"/>
      <c r="S2" s="277"/>
      <c r="T2" s="277"/>
      <c r="U2" s="277"/>
      <c r="V2" s="277"/>
      <c r="W2" s="277"/>
      <c r="X2" s="277"/>
      <c r="Y2" s="277"/>
      <c r="Z2" s="277"/>
      <c r="AA2" s="277"/>
      <c r="AB2" s="277"/>
    </row>
    <row r="3" spans="1:28" ht="4.5" customHeight="1" x14ac:dyDescent="0.2">
      <c r="A3" s="277"/>
      <c r="B3" s="277"/>
      <c r="C3" s="277"/>
      <c r="D3" s="277"/>
      <c r="E3" s="277"/>
      <c r="F3" s="277"/>
      <c r="G3" s="277"/>
      <c r="H3" s="360"/>
      <c r="I3" s="277"/>
      <c r="J3" s="277"/>
      <c r="K3" s="277"/>
      <c r="L3" s="277"/>
      <c r="M3" s="277"/>
      <c r="N3" s="277"/>
      <c r="O3" s="277"/>
      <c r="P3" s="277"/>
      <c r="Q3" s="277"/>
      <c r="R3" s="277"/>
      <c r="S3" s="277"/>
      <c r="T3" s="277"/>
      <c r="U3" s="277"/>
      <c r="V3" s="277"/>
      <c r="W3" s="277"/>
      <c r="X3" s="277"/>
      <c r="Y3" s="277"/>
      <c r="Z3" s="277"/>
      <c r="AA3" s="277"/>
      <c r="AB3" s="277"/>
    </row>
    <row r="4" spans="1:28" ht="20.25" x14ac:dyDescent="0.3">
      <c r="A4" s="277"/>
      <c r="B4" s="13" t="s">
        <v>392</v>
      </c>
      <c r="C4" s="277"/>
      <c r="D4" s="277"/>
      <c r="E4" s="277"/>
      <c r="F4" s="277"/>
      <c r="G4" s="277"/>
      <c r="H4" s="360"/>
      <c r="I4" s="277"/>
      <c r="J4" s="277"/>
      <c r="K4" s="277"/>
      <c r="L4" s="277"/>
      <c r="M4" s="277"/>
      <c r="N4" s="277"/>
      <c r="O4" s="277"/>
      <c r="P4" s="277"/>
      <c r="Q4" s="277"/>
      <c r="R4" s="277"/>
      <c r="S4" s="277"/>
      <c r="T4" s="277"/>
      <c r="U4" s="277"/>
      <c r="V4" s="277"/>
      <c r="W4" s="277"/>
      <c r="X4" s="277"/>
      <c r="Y4" s="277"/>
      <c r="Z4" s="277"/>
      <c r="AA4" s="277"/>
      <c r="AB4" s="277"/>
    </row>
    <row r="5" spans="1:28" ht="15" x14ac:dyDescent="0.25">
      <c r="A5" s="277"/>
      <c r="B5" s="84" t="s">
        <v>1392</v>
      </c>
      <c r="C5" s="277"/>
      <c r="D5" s="277"/>
      <c r="E5" s="277"/>
      <c r="F5" s="277"/>
      <c r="G5" s="277"/>
      <c r="H5" s="360"/>
      <c r="I5" s="277"/>
      <c r="J5" s="277"/>
      <c r="K5" s="277"/>
      <c r="L5" s="277"/>
      <c r="M5" s="277"/>
      <c r="N5" s="277"/>
      <c r="O5" s="277"/>
      <c r="P5" s="277"/>
      <c r="Q5" s="277"/>
      <c r="R5" s="277"/>
      <c r="S5" s="277"/>
      <c r="T5" s="277"/>
      <c r="U5" s="277"/>
      <c r="V5" s="277"/>
      <c r="W5" s="277"/>
      <c r="X5" s="277"/>
      <c r="Y5" s="277"/>
      <c r="Z5" s="277"/>
      <c r="AA5" s="277"/>
      <c r="AB5" s="277"/>
    </row>
    <row r="6" spans="1:28" ht="18.600000000000001" customHeight="1" x14ac:dyDescent="0.2">
      <c r="A6" s="277"/>
      <c r="B6" s="553">
        <f>Kontaktdaten!E12</f>
        <v>0</v>
      </c>
      <c r="C6" s="277"/>
      <c r="D6" s="277"/>
      <c r="E6" s="277"/>
      <c r="F6" s="277"/>
      <c r="G6" s="277"/>
      <c r="H6" s="360"/>
      <c r="I6" s="277"/>
      <c r="J6" s="277"/>
      <c r="K6" s="277"/>
      <c r="L6" s="277"/>
      <c r="M6" s="277"/>
      <c r="N6" s="277"/>
      <c r="O6" s="277"/>
      <c r="P6" s="277"/>
      <c r="Q6" s="277"/>
      <c r="R6" s="277"/>
      <c r="S6" s="277"/>
      <c r="T6" s="277"/>
      <c r="U6" s="277"/>
      <c r="V6" s="277"/>
      <c r="W6" s="277"/>
      <c r="X6" s="277"/>
      <c r="Y6" s="277"/>
      <c r="Z6" s="277"/>
      <c r="AA6" s="277"/>
      <c r="AB6" s="277"/>
    </row>
    <row r="7" spans="1:28" ht="15" hidden="1" customHeight="1" x14ac:dyDescent="0.2">
      <c r="A7" s="277"/>
      <c r="B7" s="277"/>
      <c r="C7" s="277"/>
      <c r="D7" s="277"/>
      <c r="E7" s="277"/>
      <c r="F7" s="277"/>
      <c r="G7" s="277"/>
      <c r="H7" s="360"/>
      <c r="I7" s="277"/>
      <c r="J7" s="277"/>
      <c r="K7" s="277"/>
      <c r="L7" s="277"/>
      <c r="M7" s="277"/>
      <c r="N7" s="277"/>
      <c r="O7" s="277"/>
      <c r="P7" s="277"/>
      <c r="Q7" s="277"/>
      <c r="R7" s="277"/>
      <c r="S7" s="277"/>
      <c r="T7" s="277"/>
      <c r="U7" s="277"/>
      <c r="V7" s="277"/>
      <c r="W7" s="277"/>
      <c r="X7" s="277"/>
      <c r="Y7" s="277"/>
      <c r="Z7" s="277"/>
      <c r="AA7" s="277"/>
      <c r="AB7" s="277"/>
    </row>
    <row r="8" spans="1:28" ht="15" hidden="1" customHeight="1" x14ac:dyDescent="0.2">
      <c r="A8" s="277"/>
      <c r="B8" s="277"/>
      <c r="C8" s="277"/>
      <c r="D8" s="277"/>
      <c r="E8" s="277"/>
      <c r="F8" s="277"/>
      <c r="G8" s="277"/>
      <c r="H8" s="360"/>
      <c r="I8" s="277"/>
      <c r="J8" s="277"/>
      <c r="K8" s="277"/>
      <c r="L8" s="277"/>
      <c r="M8" s="277"/>
      <c r="N8" s="277"/>
      <c r="O8" s="277"/>
      <c r="P8" s="277"/>
      <c r="Q8" s="277"/>
      <c r="R8" s="277"/>
      <c r="S8" s="277"/>
      <c r="T8" s="277"/>
      <c r="U8" s="277"/>
      <c r="V8" s="277"/>
      <c r="W8" s="277"/>
      <c r="X8" s="277"/>
      <c r="Y8" s="277"/>
      <c r="Z8" s="277"/>
      <c r="AA8" s="277"/>
      <c r="AB8" s="277"/>
    </row>
    <row r="9" spans="1:28" ht="15" hidden="1" customHeight="1" x14ac:dyDescent="0.2">
      <c r="A9" s="277"/>
      <c r="B9" s="277"/>
      <c r="C9" s="277"/>
      <c r="D9" s="277"/>
      <c r="E9" s="277"/>
      <c r="F9" s="277"/>
      <c r="G9" s="277"/>
      <c r="H9" s="360"/>
      <c r="I9" s="277"/>
      <c r="J9" s="277"/>
      <c r="K9" s="277"/>
      <c r="L9" s="277"/>
      <c r="M9" s="277"/>
      <c r="N9" s="277"/>
      <c r="O9" s="277"/>
      <c r="P9" s="277"/>
      <c r="Q9" s="277"/>
      <c r="R9" s="277"/>
      <c r="S9" s="277"/>
      <c r="T9" s="277"/>
      <c r="U9" s="277"/>
      <c r="V9" s="277"/>
      <c r="W9" s="277"/>
      <c r="X9" s="277"/>
      <c r="Y9" s="277"/>
      <c r="Z9" s="277"/>
      <c r="AA9" s="277"/>
      <c r="AB9" s="277"/>
    </row>
    <row r="10" spans="1:28" x14ac:dyDescent="0.2">
      <c r="A10" s="277"/>
      <c r="B10" s="277"/>
      <c r="C10" s="277"/>
      <c r="D10" s="277"/>
      <c r="E10" s="277"/>
      <c r="F10" s="277"/>
      <c r="G10" s="277"/>
      <c r="H10" s="360"/>
      <c r="I10" s="277"/>
      <c r="J10" s="277"/>
      <c r="K10" s="277"/>
      <c r="L10" s="277"/>
      <c r="M10" s="277"/>
      <c r="N10" s="277"/>
      <c r="O10" s="277"/>
      <c r="P10" s="277"/>
      <c r="Q10" s="277"/>
      <c r="R10" s="277"/>
      <c r="S10" s="277"/>
      <c r="T10" s="277"/>
      <c r="U10" s="277"/>
      <c r="V10" s="277"/>
      <c r="W10" s="277"/>
      <c r="X10" s="277"/>
      <c r="Y10" s="277"/>
      <c r="Z10" s="277"/>
      <c r="AA10" s="277"/>
      <c r="AB10" s="277"/>
    </row>
    <row r="11" spans="1:28" ht="18" hidden="1" x14ac:dyDescent="0.25">
      <c r="A11" s="277"/>
      <c r="B11" s="110" t="s">
        <v>1074</v>
      </c>
      <c r="C11" s="277"/>
      <c r="D11" s="277"/>
      <c r="E11" s="277"/>
      <c r="F11" s="277"/>
      <c r="G11" s="277"/>
      <c r="H11" s="360"/>
      <c r="I11" s="277"/>
      <c r="J11" s="277"/>
      <c r="K11" s="277"/>
      <c r="L11" s="277"/>
      <c r="M11" s="277"/>
      <c r="N11" s="277"/>
      <c r="O11" s="277"/>
      <c r="P11" s="277"/>
      <c r="Q11" s="277"/>
      <c r="R11" s="277"/>
      <c r="S11" s="277"/>
      <c r="T11" s="277"/>
      <c r="U11" s="277"/>
      <c r="V11" s="277"/>
      <c r="W11" s="277"/>
      <c r="X11" s="277"/>
      <c r="Y11" s="277"/>
      <c r="Z11" s="277"/>
      <c r="AA11" s="277"/>
      <c r="AB11" s="277"/>
    </row>
    <row r="12" spans="1:28" hidden="1" x14ac:dyDescent="0.2">
      <c r="A12" s="277"/>
      <c r="B12" s="277"/>
      <c r="C12" s="277"/>
      <c r="D12" s="426"/>
      <c r="E12" s="277"/>
      <c r="G12" s="277"/>
      <c r="H12" s="360"/>
      <c r="I12" s="277"/>
      <c r="J12" s="277"/>
      <c r="K12" s="277"/>
      <c r="L12" s="277"/>
      <c r="M12" s="277"/>
      <c r="N12" s="277"/>
      <c r="O12" s="277"/>
      <c r="P12" s="277"/>
      <c r="Q12" s="277"/>
      <c r="R12" s="277"/>
      <c r="S12" s="277"/>
      <c r="T12" s="277"/>
      <c r="U12" s="277"/>
      <c r="V12" s="277"/>
      <c r="W12" s="277"/>
      <c r="X12" s="277"/>
      <c r="Y12" s="277"/>
      <c r="Z12" s="277"/>
      <c r="AA12" s="277"/>
      <c r="AB12" s="277"/>
    </row>
    <row r="13" spans="1:28" ht="15.75" hidden="1" customHeight="1" x14ac:dyDescent="0.25">
      <c r="A13" s="277"/>
      <c r="B13" s="23" t="s">
        <v>1075</v>
      </c>
      <c r="C13" s="277"/>
      <c r="D13" s="277"/>
      <c r="E13" s="277"/>
      <c r="F13" s="277"/>
      <c r="G13" s="277"/>
      <c r="H13" s="360"/>
      <c r="I13" s="277"/>
      <c r="J13" s="277"/>
      <c r="K13" s="277"/>
      <c r="L13" s="277"/>
      <c r="M13" s="277"/>
      <c r="N13" s="277"/>
      <c r="O13" s="277"/>
      <c r="P13" s="277"/>
      <c r="Q13" s="277"/>
      <c r="R13" s="277"/>
      <c r="S13" s="277"/>
      <c r="T13" s="277"/>
      <c r="U13" s="277"/>
      <c r="V13" s="277"/>
      <c r="W13" s="277"/>
      <c r="X13" s="277"/>
      <c r="Y13" s="277"/>
      <c r="Z13" s="277"/>
      <c r="AA13" s="277"/>
      <c r="AB13" s="277"/>
    </row>
    <row r="14" spans="1:28" ht="15.75" hidden="1" x14ac:dyDescent="0.25">
      <c r="A14" s="277"/>
      <c r="B14" s="23"/>
      <c r="C14" s="277"/>
      <c r="D14" s="277"/>
      <c r="E14" s="277"/>
      <c r="F14" s="277"/>
      <c r="G14" s="277"/>
      <c r="H14" s="360"/>
      <c r="I14" s="277"/>
      <c r="J14" s="277"/>
      <c r="K14" s="277"/>
      <c r="L14" s="277"/>
      <c r="M14" s="277"/>
      <c r="N14" s="277"/>
      <c r="O14" s="277"/>
      <c r="P14" s="277"/>
      <c r="Q14" s="277"/>
      <c r="R14" s="277"/>
      <c r="S14" s="277"/>
      <c r="T14" s="277"/>
      <c r="U14" s="277"/>
      <c r="V14" s="277"/>
      <c r="W14" s="277"/>
      <c r="X14" s="277"/>
      <c r="Y14" s="277"/>
      <c r="Z14" s="277"/>
      <c r="AA14" s="277"/>
      <c r="AB14" s="277"/>
    </row>
    <row r="15" spans="1:28" ht="15.75" hidden="1" customHeight="1" x14ac:dyDescent="0.2">
      <c r="A15" s="277"/>
      <c r="B15" s="4" t="s">
        <v>371</v>
      </c>
      <c r="C15" s="277"/>
      <c r="D15" s="277"/>
      <c r="E15" s="361"/>
      <c r="F15" s="277"/>
      <c r="G15" s="277"/>
      <c r="H15" s="267"/>
      <c r="I15" s="277"/>
      <c r="J15" s="277"/>
      <c r="K15" s="277"/>
      <c r="L15" s="277"/>
      <c r="M15" s="277"/>
      <c r="N15" s="277"/>
      <c r="O15" s="277"/>
      <c r="P15" s="277"/>
      <c r="Q15" s="277"/>
      <c r="R15" s="277"/>
      <c r="S15" s="277"/>
      <c r="T15" s="277"/>
      <c r="U15" s="277"/>
      <c r="V15" s="277"/>
      <c r="W15" s="277"/>
      <c r="X15" s="277"/>
      <c r="Y15" s="277"/>
      <c r="Z15" s="277"/>
      <c r="AA15" s="277"/>
      <c r="AB15" s="277"/>
    </row>
    <row r="16" spans="1:28" ht="6" hidden="1" customHeight="1" x14ac:dyDescent="0.2">
      <c r="A16" s="277"/>
      <c r="B16" s="277"/>
      <c r="C16" s="277"/>
      <c r="D16" s="277"/>
      <c r="E16" s="277"/>
      <c r="F16" s="277"/>
      <c r="G16" s="277"/>
      <c r="H16" s="267"/>
      <c r="I16" s="277"/>
      <c r="J16" s="277"/>
      <c r="K16" s="277"/>
      <c r="L16" s="277"/>
      <c r="M16" s="277"/>
      <c r="N16" s="277"/>
      <c r="O16" s="277"/>
      <c r="P16" s="277"/>
      <c r="Q16" s="277"/>
      <c r="R16" s="277"/>
      <c r="S16" s="277"/>
      <c r="T16" s="277"/>
      <c r="U16" s="277"/>
      <c r="V16" s="277"/>
      <c r="W16" s="277"/>
      <c r="X16" s="277"/>
      <c r="Y16" s="277"/>
      <c r="Z16" s="277"/>
      <c r="AA16" s="277"/>
      <c r="AB16" s="277"/>
    </row>
    <row r="17" spans="1:28" ht="12.75" hidden="1" customHeight="1" x14ac:dyDescent="0.2">
      <c r="A17" s="277"/>
      <c r="B17" s="277"/>
      <c r="C17" s="4" t="s">
        <v>1076</v>
      </c>
      <c r="D17" s="362" t="s">
        <v>831</v>
      </c>
      <c r="E17" s="319">
        <f>Aufwandsübersicht!D18</f>
        <v>0</v>
      </c>
      <c r="F17" s="183" t="s">
        <v>832</v>
      </c>
      <c r="G17" s="339">
        <f>Aufwandsübersicht!F18</f>
        <v>0</v>
      </c>
      <c r="H17" s="267"/>
      <c r="I17" s="277"/>
      <c r="J17" s="277"/>
      <c r="K17" s="277"/>
      <c r="L17" s="277"/>
      <c r="M17" s="277"/>
      <c r="N17" s="277"/>
      <c r="O17" s="277"/>
      <c r="P17" s="277"/>
      <c r="Q17" s="277"/>
      <c r="R17" s="277"/>
      <c r="S17" s="277"/>
      <c r="T17" s="277"/>
      <c r="U17" s="277"/>
      <c r="V17" s="277"/>
      <c r="W17" s="277"/>
      <c r="X17" s="277"/>
      <c r="Y17" s="277"/>
      <c r="Z17" s="277"/>
      <c r="AA17" s="277"/>
      <c r="AB17" s="277"/>
    </row>
    <row r="18" spans="1:28" ht="6" hidden="1" customHeight="1" x14ac:dyDescent="0.2">
      <c r="A18" s="277"/>
      <c r="B18" s="277"/>
      <c r="C18" s="184"/>
      <c r="D18" s="184"/>
      <c r="E18" s="363"/>
      <c r="F18" s="363"/>
      <c r="G18" s="363"/>
      <c r="H18" s="267"/>
      <c r="I18" s="277"/>
      <c r="J18" s="277"/>
      <c r="K18" s="277"/>
      <c r="L18" s="277"/>
      <c r="M18" s="277"/>
      <c r="N18" s="277"/>
      <c r="O18" s="277"/>
      <c r="P18" s="277"/>
      <c r="Q18" s="277"/>
      <c r="R18" s="277"/>
      <c r="S18" s="277"/>
      <c r="T18" s="277"/>
      <c r="U18" s="277"/>
      <c r="V18" s="277"/>
      <c r="W18" s="277"/>
      <c r="X18" s="277"/>
      <c r="Y18" s="277"/>
      <c r="Z18" s="277"/>
      <c r="AA18" s="277"/>
      <c r="AB18" s="277"/>
    </row>
    <row r="19" spans="1:28" ht="12.75" hidden="1" customHeight="1" x14ac:dyDescent="0.2">
      <c r="A19" s="277"/>
      <c r="B19" s="277"/>
      <c r="C19" s="1824" t="s">
        <v>1077</v>
      </c>
      <c r="D19" s="1824"/>
      <c r="E19" s="363"/>
      <c r="F19" s="185"/>
      <c r="G19" s="25"/>
      <c r="H19" s="267"/>
      <c r="I19" s="277"/>
      <c r="J19" s="277"/>
      <c r="K19" s="277"/>
      <c r="L19" s="277"/>
      <c r="M19" s="277"/>
      <c r="N19" s="277"/>
      <c r="O19" s="277"/>
      <c r="P19" s="277"/>
      <c r="Q19" s="277"/>
      <c r="R19" s="277"/>
      <c r="S19" s="277"/>
      <c r="T19" s="277"/>
      <c r="U19" s="277"/>
      <c r="V19" s="277"/>
      <c r="W19" s="277"/>
      <c r="X19" s="277"/>
      <c r="Y19" s="277"/>
      <c r="Z19" s="277"/>
      <c r="AA19" s="277"/>
      <c r="AB19" s="277"/>
    </row>
    <row r="20" spans="1:28" ht="6" hidden="1" customHeight="1" x14ac:dyDescent="0.2">
      <c r="A20" s="277"/>
      <c r="B20" s="277"/>
      <c r="C20" s="184"/>
      <c r="D20" s="184"/>
      <c r="E20" s="363"/>
      <c r="F20" s="363"/>
      <c r="G20" s="363"/>
      <c r="H20" s="267"/>
      <c r="I20" s="277"/>
      <c r="J20" s="277"/>
      <c r="K20" s="277"/>
      <c r="L20" s="277"/>
      <c r="M20" s="277"/>
      <c r="N20" s="277"/>
      <c r="O20" s="277"/>
      <c r="P20" s="277"/>
      <c r="Q20" s="277"/>
      <c r="R20" s="277"/>
      <c r="S20" s="277"/>
      <c r="T20" s="277"/>
      <c r="U20" s="277"/>
      <c r="V20" s="277"/>
      <c r="W20" s="277"/>
      <c r="X20" s="277"/>
      <c r="Y20" s="277"/>
      <c r="Z20" s="277"/>
      <c r="AA20" s="277"/>
      <c r="AB20" s="277"/>
    </row>
    <row r="21" spans="1:28" ht="12.75" hidden="1" customHeight="1" x14ac:dyDescent="0.2">
      <c r="A21" s="277"/>
      <c r="B21" s="277"/>
      <c r="C21" s="4" t="s">
        <v>1079</v>
      </c>
      <c r="D21" s="184"/>
      <c r="E21" s="1914">
        <v>0</v>
      </c>
      <c r="F21" s="1915"/>
      <c r="G21" s="1916"/>
      <c r="H21" s="267"/>
      <c r="I21" s="277"/>
      <c r="J21" s="277"/>
      <c r="K21" s="277"/>
      <c r="L21" s="277"/>
      <c r="M21" s="277"/>
      <c r="N21" s="277"/>
      <c r="O21" s="277"/>
      <c r="P21" s="277"/>
      <c r="Q21" s="277"/>
      <c r="R21" s="277"/>
      <c r="S21" s="277"/>
      <c r="T21" s="277"/>
      <c r="U21" s="277"/>
      <c r="V21" s="277"/>
      <c r="W21" s="277"/>
      <c r="X21" s="277"/>
      <c r="Y21" s="277"/>
      <c r="Z21" s="277"/>
      <c r="AA21" s="277"/>
      <c r="AB21" s="277"/>
    </row>
    <row r="22" spans="1:28" ht="6" hidden="1" customHeight="1" x14ac:dyDescent="0.2">
      <c r="A22" s="277"/>
      <c r="B22" s="277"/>
      <c r="C22" s="184"/>
      <c r="D22" s="184"/>
      <c r="E22" s="363"/>
      <c r="F22" s="363"/>
      <c r="G22" s="363"/>
      <c r="H22" s="267"/>
      <c r="I22" s="277"/>
      <c r="J22" s="277"/>
      <c r="K22" s="277"/>
      <c r="L22" s="277"/>
      <c r="M22" s="277"/>
      <c r="N22" s="277"/>
      <c r="O22" s="277"/>
      <c r="P22" s="277"/>
      <c r="Q22" s="277"/>
      <c r="R22" s="277"/>
      <c r="S22" s="277"/>
      <c r="T22" s="277"/>
      <c r="U22" s="277"/>
      <c r="V22" s="277"/>
      <c r="W22" s="277"/>
      <c r="X22" s="277"/>
      <c r="Y22" s="277"/>
      <c r="Z22" s="277"/>
      <c r="AA22" s="277"/>
      <c r="AB22" s="277"/>
    </row>
    <row r="23" spans="1:28" s="365" customFormat="1" ht="12.75" hidden="1" customHeight="1" x14ac:dyDescent="0.25">
      <c r="A23" s="364"/>
      <c r="B23" s="364"/>
      <c r="C23" s="1913" t="s">
        <v>1080</v>
      </c>
      <c r="D23" s="1913"/>
      <c r="E23" s="1914">
        <f>Aufwandsübersicht!D20</f>
        <v>0</v>
      </c>
      <c r="F23" s="1915"/>
      <c r="G23" s="1916"/>
      <c r="H23" s="267"/>
      <c r="I23" s="364"/>
      <c r="J23" s="364"/>
      <c r="K23" s="364"/>
      <c r="L23" s="364"/>
      <c r="M23" s="364"/>
      <c r="N23" s="364"/>
      <c r="O23" s="364"/>
      <c r="P23" s="364"/>
      <c r="Q23" s="364"/>
      <c r="R23" s="364"/>
      <c r="S23" s="364"/>
      <c r="T23" s="364"/>
      <c r="U23" s="364"/>
      <c r="V23" s="364"/>
      <c r="W23" s="364"/>
      <c r="X23" s="364"/>
      <c r="Y23" s="364"/>
      <c r="Z23" s="364"/>
      <c r="AA23" s="364"/>
      <c r="AB23" s="364"/>
    </row>
    <row r="24" spans="1:28" ht="6" hidden="1" customHeight="1" x14ac:dyDescent="0.2">
      <c r="A24" s="277"/>
      <c r="B24" s="277"/>
      <c r="C24" s="184"/>
      <c r="D24" s="184"/>
      <c r="E24" s="363"/>
      <c r="F24" s="363"/>
      <c r="G24" s="363"/>
      <c r="H24" s="267"/>
      <c r="I24" s="277"/>
      <c r="J24" s="277"/>
      <c r="K24" s="277"/>
      <c r="L24" s="277"/>
      <c r="M24" s="277"/>
      <c r="N24" s="277"/>
      <c r="O24" s="277"/>
      <c r="P24" s="277"/>
      <c r="Q24" s="277"/>
      <c r="R24" s="277"/>
      <c r="S24" s="277"/>
      <c r="T24" s="277"/>
      <c r="U24" s="277"/>
      <c r="V24" s="277"/>
      <c r="W24" s="277"/>
      <c r="X24" s="277"/>
      <c r="Y24" s="277"/>
      <c r="Z24" s="277"/>
      <c r="AA24" s="277"/>
      <c r="AB24" s="277"/>
    </row>
    <row r="25" spans="1:28" ht="12.75" hidden="1" customHeight="1" x14ac:dyDescent="0.2">
      <c r="A25" s="277"/>
      <c r="B25" s="277"/>
      <c r="C25" s="4" t="s">
        <v>31</v>
      </c>
      <c r="D25" s="362"/>
      <c r="E25" s="319">
        <f>Aufwandsübersicht!D22</f>
        <v>0</v>
      </c>
      <c r="F25" s="183" t="s">
        <v>832</v>
      </c>
      <c r="G25" s="339">
        <f>Aufwandsübersicht!F22</f>
        <v>0</v>
      </c>
      <c r="H25" s="267"/>
      <c r="I25" s="277"/>
      <c r="J25" s="277"/>
      <c r="K25" s="277"/>
      <c r="L25" s="277"/>
      <c r="M25" s="277"/>
      <c r="N25" s="277"/>
      <c r="O25" s="277"/>
      <c r="P25" s="277"/>
      <c r="Q25" s="277"/>
      <c r="R25" s="277"/>
      <c r="S25" s="277"/>
      <c r="T25" s="277"/>
      <c r="U25" s="277"/>
      <c r="V25" s="277"/>
      <c r="W25" s="277"/>
      <c r="X25" s="277"/>
      <c r="Y25" s="277"/>
      <c r="Z25" s="277"/>
      <c r="AA25" s="277"/>
      <c r="AB25" s="277"/>
    </row>
    <row r="26" spans="1:28" ht="9.6" hidden="1" customHeight="1" x14ac:dyDescent="0.2">
      <c r="A26" s="277"/>
      <c r="B26" s="277"/>
      <c r="C26" s="277"/>
      <c r="D26" s="277"/>
      <c r="E26" s="277"/>
      <c r="F26" s="277"/>
      <c r="G26" s="277"/>
      <c r="H26" s="268"/>
      <c r="I26" s="277"/>
      <c r="J26" s="277"/>
      <c r="K26" s="277"/>
      <c r="L26" s="277"/>
      <c r="M26" s="277"/>
      <c r="N26" s="277"/>
      <c r="O26" s="277"/>
      <c r="P26" s="277"/>
      <c r="Q26" s="277"/>
      <c r="R26" s="277"/>
      <c r="S26" s="277"/>
      <c r="T26" s="277"/>
      <c r="U26" s="277"/>
      <c r="V26" s="277"/>
      <c r="W26" s="277"/>
      <c r="X26" s="277"/>
      <c r="Y26" s="277"/>
      <c r="Z26" s="277"/>
      <c r="AA26" s="277"/>
      <c r="AB26" s="277"/>
    </row>
    <row r="27" spans="1:28" ht="19.5" customHeight="1" x14ac:dyDescent="0.25">
      <c r="A27" s="277"/>
      <c r="B27" s="110" t="s">
        <v>1081</v>
      </c>
      <c r="C27" s="277"/>
      <c r="D27" s="277"/>
      <c r="E27" s="277"/>
      <c r="F27" s="277"/>
      <c r="G27" s="277"/>
      <c r="H27" s="360"/>
      <c r="I27" s="277"/>
      <c r="J27" s="277"/>
      <c r="K27" s="277"/>
      <c r="L27" s="277"/>
      <c r="M27" s="277"/>
      <c r="N27" s="277"/>
      <c r="O27" s="277"/>
      <c r="P27" s="277"/>
      <c r="Q27" s="277"/>
      <c r="R27" s="277"/>
      <c r="S27" s="277"/>
      <c r="T27" s="277"/>
      <c r="U27" s="277"/>
      <c r="V27" s="277"/>
      <c r="W27" s="277"/>
      <c r="X27" s="277"/>
      <c r="Y27" s="277"/>
      <c r="Z27" s="277"/>
      <c r="AA27" s="277"/>
      <c r="AB27" s="277"/>
    </row>
    <row r="28" spans="1:28" ht="7.5" customHeight="1" thickBot="1" x14ac:dyDescent="0.25">
      <c r="A28" s="277"/>
      <c r="B28" s="277"/>
      <c r="C28" s="277"/>
      <c r="D28" s="277"/>
      <c r="E28" s="277"/>
      <c r="F28" s="277"/>
      <c r="G28" s="277"/>
      <c r="H28" s="360"/>
      <c r="I28" s="277"/>
      <c r="J28" s="277"/>
      <c r="K28" s="277"/>
      <c r="L28" s="277"/>
      <c r="M28" s="277"/>
      <c r="N28" s="277"/>
      <c r="O28" s="277"/>
      <c r="P28" s="277"/>
      <c r="Q28" s="277"/>
      <c r="R28" s="277"/>
      <c r="S28" s="277"/>
      <c r="T28" s="277"/>
      <c r="U28" s="277"/>
      <c r="V28" s="277"/>
      <c r="W28" s="277"/>
      <c r="X28" s="277"/>
      <c r="Y28" s="277"/>
      <c r="Z28" s="277"/>
      <c r="AA28" s="277"/>
      <c r="AB28" s="277"/>
    </row>
    <row r="29" spans="1:28" ht="33.75" x14ac:dyDescent="0.2">
      <c r="A29" s="277"/>
      <c r="B29" s="357" t="s">
        <v>1354</v>
      </c>
      <c r="C29" s="358"/>
      <c r="D29" s="359" t="s">
        <v>1098</v>
      </c>
      <c r="E29" s="1946" t="s">
        <v>1099</v>
      </c>
      <c r="F29" s="1946"/>
      <c r="G29" s="1946"/>
      <c r="H29" s="366"/>
      <c r="I29" s="277"/>
      <c r="J29" s="277"/>
      <c r="K29" s="277"/>
      <c r="L29" s="277"/>
      <c r="M29" s="277"/>
      <c r="N29" s="277"/>
      <c r="O29" s="277"/>
      <c r="P29" s="277"/>
      <c r="Q29" s="277"/>
      <c r="R29" s="277"/>
      <c r="S29" s="277"/>
      <c r="T29" s="277"/>
      <c r="U29" s="277"/>
      <c r="V29" s="277"/>
      <c r="W29" s="277"/>
      <c r="X29" s="277"/>
      <c r="Y29" s="277"/>
      <c r="Z29" s="277"/>
      <c r="AA29" s="277"/>
      <c r="AB29" s="277"/>
    </row>
    <row r="30" spans="1:28" ht="12.75" hidden="1" customHeight="1" x14ac:dyDescent="0.2">
      <c r="A30" s="277"/>
      <c r="B30" s="186">
        <v>300</v>
      </c>
      <c r="C30" s="187" t="s">
        <v>1101</v>
      </c>
      <c r="D30" s="187" t="s">
        <v>1102</v>
      </c>
      <c r="E30" s="1937">
        <v>0</v>
      </c>
      <c r="F30" s="1938"/>
      <c r="G30" s="1938"/>
      <c r="H30" s="1281"/>
      <c r="I30" s="1361"/>
      <c r="J30" s="277"/>
      <c r="K30" s="277"/>
      <c r="L30" s="277"/>
      <c r="M30" s="277"/>
      <c r="N30" s="277"/>
      <c r="O30" s="277"/>
      <c r="P30" s="277"/>
      <c r="Q30" s="277"/>
      <c r="R30" s="277"/>
      <c r="S30" s="277"/>
      <c r="T30" s="277"/>
      <c r="U30" s="277"/>
      <c r="V30" s="277"/>
      <c r="W30" s="277"/>
      <c r="X30" s="277"/>
      <c r="Y30" s="277"/>
      <c r="Z30" s="277"/>
      <c r="AA30" s="277"/>
      <c r="AB30" s="277"/>
    </row>
    <row r="31" spans="1:28" ht="38.25" hidden="1" x14ac:dyDescent="0.2">
      <c r="A31" s="277"/>
      <c r="B31" s="186">
        <v>400</v>
      </c>
      <c r="C31" s="187" t="s">
        <v>1103</v>
      </c>
      <c r="D31" s="187" t="s">
        <v>1102</v>
      </c>
      <c r="E31" s="1937">
        <v>0</v>
      </c>
      <c r="F31" s="1938"/>
      <c r="G31" s="1938"/>
      <c r="H31" s="1281"/>
      <c r="I31" s="1361"/>
      <c r="J31" s="277"/>
      <c r="K31" s="277"/>
      <c r="L31" s="277"/>
      <c r="M31" s="277"/>
      <c r="N31" s="277"/>
      <c r="O31" s="277"/>
      <c r="P31" s="277"/>
      <c r="Q31" s="277"/>
      <c r="R31" s="277"/>
      <c r="S31" s="277"/>
      <c r="T31" s="277"/>
      <c r="U31" s="277"/>
      <c r="V31" s="277"/>
      <c r="W31" s="277"/>
      <c r="X31" s="277"/>
      <c r="Y31" s="277"/>
      <c r="Z31" s="277"/>
      <c r="AA31" s="277"/>
      <c r="AB31" s="277"/>
    </row>
    <row r="32" spans="1:28" ht="38.25" hidden="1" x14ac:dyDescent="0.2">
      <c r="A32" s="277"/>
      <c r="B32" s="186" t="s">
        <v>1261</v>
      </c>
      <c r="C32" s="187" t="s">
        <v>1264</v>
      </c>
      <c r="D32" s="187" t="s">
        <v>1265</v>
      </c>
      <c r="E32" s="1937">
        <v>0</v>
      </c>
      <c r="F32" s="1938"/>
      <c r="G32" s="1938"/>
      <c r="H32" s="1281"/>
      <c r="I32" s="1361"/>
      <c r="J32" s="277"/>
      <c r="K32" s="277"/>
      <c r="L32" s="277"/>
      <c r="M32" s="277"/>
      <c r="N32" s="277"/>
      <c r="O32" s="277"/>
      <c r="P32" s="277"/>
      <c r="Q32" s="277"/>
      <c r="R32" s="277"/>
      <c r="S32" s="277"/>
      <c r="T32" s="277"/>
      <c r="U32" s="277"/>
      <c r="V32" s="277"/>
      <c r="W32" s="277"/>
      <c r="X32" s="277"/>
      <c r="Y32" s="277"/>
      <c r="Z32" s="277"/>
      <c r="AA32" s="277"/>
      <c r="AB32" s="277"/>
    </row>
    <row r="33" spans="1:28" ht="38.25" hidden="1" x14ac:dyDescent="0.2">
      <c r="A33" s="277"/>
      <c r="B33" s="186" t="s">
        <v>1262</v>
      </c>
      <c r="C33" s="187" t="s">
        <v>1263</v>
      </c>
      <c r="D33" s="187" t="s">
        <v>1266</v>
      </c>
      <c r="E33" s="1937">
        <v>0</v>
      </c>
      <c r="F33" s="1938"/>
      <c r="G33" s="1938"/>
      <c r="H33" s="1281"/>
      <c r="I33" s="1361"/>
      <c r="J33" s="277"/>
      <c r="K33" s="277"/>
      <c r="L33" s="277"/>
      <c r="M33" s="277"/>
      <c r="N33" s="277"/>
      <c r="O33" s="277"/>
      <c r="P33" s="277"/>
      <c r="Q33" s="277"/>
      <c r="R33" s="277"/>
      <c r="S33" s="277"/>
      <c r="T33" s="277"/>
      <c r="U33" s="277"/>
      <c r="V33" s="277"/>
      <c r="W33" s="277"/>
      <c r="X33" s="277"/>
      <c r="Y33" s="277"/>
      <c r="Z33" s="277"/>
      <c r="AA33" s="277"/>
      <c r="AB33" s="277"/>
    </row>
    <row r="34" spans="1:28" ht="25.5" customHeight="1" collapsed="1" x14ac:dyDescent="0.2">
      <c r="A34" s="277"/>
      <c r="B34" s="459">
        <v>700</v>
      </c>
      <c r="C34" s="456" t="s">
        <v>1057</v>
      </c>
      <c r="D34" s="187" t="s">
        <v>1278</v>
      </c>
      <c r="E34" s="1944"/>
      <c r="F34" s="1945"/>
      <c r="G34" s="453"/>
      <c r="H34" s="1281" t="s">
        <v>1391</v>
      </c>
      <c r="I34" s="340"/>
      <c r="J34" s="2"/>
      <c r="K34" s="277"/>
      <c r="L34" s="277"/>
      <c r="M34" s="277"/>
      <c r="N34" s="277"/>
      <c r="O34" s="367">
        <f>Kostenrechnung!H62</f>
        <v>0</v>
      </c>
      <c r="P34" s="367">
        <f>Kostenrechnung!I62</f>
        <v>0</v>
      </c>
      <c r="Q34" s="367">
        <f>Kostenrechnung!J62</f>
        <v>0</v>
      </c>
      <c r="R34" s="367">
        <f>Kostenrechnung!K62</f>
        <v>0</v>
      </c>
      <c r="S34" s="367">
        <f>Kostenrechnung!L62</f>
        <v>0</v>
      </c>
      <c r="T34" s="367">
        <f>Kostenrechnung!M62</f>
        <v>0</v>
      </c>
      <c r="U34" s="367">
        <f>Kostenrechnung!O62</f>
        <v>0</v>
      </c>
      <c r="V34" s="367">
        <f>Kostenrechnung!P62</f>
        <v>0</v>
      </c>
      <c r="W34" s="367">
        <f>Kostenrechnung!Q62</f>
        <v>0</v>
      </c>
      <c r="X34" s="277"/>
      <c r="Y34" s="277"/>
      <c r="Z34" s="277"/>
      <c r="AA34" s="277"/>
      <c r="AB34" s="277"/>
    </row>
    <row r="35" spans="1:28" ht="51" x14ac:dyDescent="0.2">
      <c r="A35" s="277"/>
      <c r="B35" s="454"/>
      <c r="C35" s="457"/>
      <c r="D35" s="187" t="s">
        <v>1279</v>
      </c>
      <c r="E35" s="1939"/>
      <c r="F35" s="1940"/>
      <c r="G35" s="1940"/>
      <c r="H35" s="1281" t="s">
        <v>1391</v>
      </c>
      <c r="I35" s="340"/>
      <c r="J35" s="277"/>
      <c r="K35" s="277"/>
      <c r="L35" s="277"/>
      <c r="M35" s="277"/>
      <c r="N35" s="277"/>
      <c r="O35" s="277"/>
      <c r="P35" s="277"/>
      <c r="Q35" s="277"/>
      <c r="R35" s="277"/>
      <c r="S35" s="277"/>
      <c r="T35" s="277"/>
      <c r="U35" s="277"/>
      <c r="V35" s="277"/>
      <c r="W35" s="277"/>
      <c r="X35" s="277"/>
      <c r="Y35" s="277"/>
      <c r="Z35" s="277"/>
      <c r="AA35" s="277"/>
      <c r="AB35" s="277"/>
    </row>
    <row r="36" spans="1:28" ht="51" x14ac:dyDescent="0.2">
      <c r="A36" s="277"/>
      <c r="B36" s="454"/>
      <c r="C36" s="457"/>
      <c r="D36" s="187" t="s">
        <v>1272</v>
      </c>
      <c r="E36" s="1939"/>
      <c r="F36" s="1940"/>
      <c r="G36" s="1940"/>
      <c r="H36" s="1281" t="s">
        <v>1391</v>
      </c>
      <c r="I36" s="340"/>
      <c r="J36" s="277"/>
      <c r="K36" s="277"/>
      <c r="L36" s="277"/>
      <c r="M36" s="277"/>
      <c r="N36" s="277"/>
      <c r="O36" s="277"/>
      <c r="P36" s="277"/>
      <c r="Q36" s="277"/>
      <c r="R36" s="277"/>
      <c r="S36" s="277"/>
      <c r="T36" s="277"/>
      <c r="U36" s="277"/>
      <c r="V36" s="277"/>
      <c r="W36" s="277"/>
      <c r="X36" s="277"/>
      <c r="Y36" s="277"/>
      <c r="Z36" s="277"/>
      <c r="AA36" s="277"/>
      <c r="AB36" s="277"/>
    </row>
    <row r="37" spans="1:28" ht="12.75" customHeight="1" x14ac:dyDescent="0.2">
      <c r="A37" s="277"/>
      <c r="B37" s="454"/>
      <c r="C37" s="457"/>
      <c r="D37" s="187" t="s">
        <v>1273</v>
      </c>
      <c r="E37" s="1939"/>
      <c r="F37" s="1940"/>
      <c r="G37" s="1940"/>
      <c r="H37" s="1281" t="s">
        <v>1391</v>
      </c>
      <c r="I37" s="340"/>
      <c r="J37" s="277"/>
      <c r="K37" s="277"/>
      <c r="L37" s="277"/>
      <c r="M37" s="277"/>
      <c r="N37" s="277"/>
      <c r="O37" s="277"/>
      <c r="P37" s="277"/>
      <c r="Q37" s="277"/>
      <c r="R37" s="277"/>
      <c r="S37" s="277"/>
      <c r="T37" s="277"/>
      <c r="U37" s="277"/>
      <c r="V37" s="277"/>
      <c r="W37" s="277"/>
      <c r="X37" s="277"/>
      <c r="Y37" s="277"/>
      <c r="Z37" s="277"/>
      <c r="AA37" s="277"/>
      <c r="AB37" s="277"/>
    </row>
    <row r="38" spans="1:28" ht="12.75" customHeight="1" x14ac:dyDescent="0.2">
      <c r="A38" s="277"/>
      <c r="B38" s="455"/>
      <c r="C38" s="458"/>
      <c r="D38" s="187" t="s">
        <v>52</v>
      </c>
      <c r="E38" s="1941"/>
      <c r="F38" s="1942"/>
      <c r="G38" s="1943"/>
      <c r="H38" s="269"/>
      <c r="I38" s="340"/>
      <c r="J38" s="277"/>
      <c r="K38" s="277"/>
      <c r="L38" s="277"/>
      <c r="M38" s="277"/>
      <c r="N38" s="277"/>
      <c r="O38" s="277"/>
      <c r="P38" s="277"/>
      <c r="Q38" s="277"/>
      <c r="R38" s="277"/>
      <c r="S38" s="277"/>
      <c r="T38" s="277"/>
      <c r="U38" s="277"/>
      <c r="V38" s="277"/>
      <c r="W38" s="277"/>
      <c r="X38" s="277"/>
      <c r="Y38" s="277"/>
      <c r="Z38" s="277"/>
      <c r="AA38" s="277"/>
      <c r="AB38" s="277"/>
    </row>
    <row r="39" spans="1:28" ht="39" hidden="1" thickBot="1" x14ac:dyDescent="0.25">
      <c r="A39" s="277"/>
      <c r="B39" s="188">
        <v>750</v>
      </c>
      <c r="C39" s="189" t="s">
        <v>1059</v>
      </c>
      <c r="D39" s="189" t="s">
        <v>1104</v>
      </c>
      <c r="E39" s="1935">
        <v>0</v>
      </c>
      <c r="F39" s="1936"/>
      <c r="G39" s="1936"/>
      <c r="H39" s="1281"/>
      <c r="I39" s="1361"/>
      <c r="J39" s="277"/>
      <c r="K39" s="277"/>
      <c r="L39" s="277"/>
      <c r="M39" s="277"/>
      <c r="N39" s="277"/>
      <c r="O39" s="277"/>
      <c r="P39" s="277"/>
      <c r="Q39" s="277"/>
      <c r="R39" s="277"/>
      <c r="S39" s="277"/>
      <c r="T39" s="277"/>
      <c r="U39" s="277"/>
      <c r="V39" s="277"/>
      <c r="W39" s="277"/>
      <c r="X39" s="277"/>
      <c r="Y39" s="277"/>
      <c r="Z39" s="277"/>
      <c r="AA39" s="277"/>
      <c r="AB39" s="277"/>
    </row>
    <row r="40" spans="1:28" collapsed="1" x14ac:dyDescent="0.2">
      <c r="A40" s="277"/>
      <c r="B40" s="277"/>
      <c r="C40" s="277"/>
      <c r="D40" s="277"/>
      <c r="E40" s="277"/>
      <c r="F40" s="277"/>
      <c r="G40" s="277"/>
      <c r="H40" s="360"/>
      <c r="I40" s="277"/>
      <c r="J40" s="277"/>
      <c r="K40" s="277"/>
      <c r="L40" s="277"/>
      <c r="M40" s="277"/>
      <c r="N40" s="277"/>
      <c r="O40" s="277"/>
      <c r="P40" s="277"/>
      <c r="Q40" s="277"/>
      <c r="R40" s="277"/>
      <c r="S40" s="277"/>
      <c r="T40" s="277"/>
      <c r="U40" s="277"/>
      <c r="V40" s="277"/>
      <c r="W40" s="277"/>
      <c r="X40" s="277"/>
      <c r="Y40" s="277"/>
      <c r="Z40" s="277"/>
      <c r="AA40" s="277"/>
      <c r="AB40" s="277"/>
    </row>
    <row r="41" spans="1:28" ht="12.75" hidden="1" customHeight="1" x14ac:dyDescent="0.2">
      <c r="A41" s="277"/>
      <c r="B41" s="277"/>
      <c r="C41" s="277"/>
      <c r="D41" s="277"/>
      <c r="E41" s="277">
        <v>0</v>
      </c>
      <c r="F41" s="277"/>
      <c r="G41" s="277"/>
      <c r="H41" s="360"/>
      <c r="I41" s="277">
        <v>0</v>
      </c>
      <c r="J41" s="277"/>
      <c r="K41" s="277">
        <v>0</v>
      </c>
      <c r="L41" s="277"/>
      <c r="M41" s="277">
        <v>0</v>
      </c>
      <c r="N41" s="277"/>
      <c r="O41" s="277">
        <v>0</v>
      </c>
      <c r="P41" s="277"/>
      <c r="Q41" s="277"/>
      <c r="R41" s="277"/>
      <c r="S41" s="277"/>
      <c r="T41" s="277"/>
      <c r="U41" s="277"/>
      <c r="V41" s="277"/>
      <c r="W41" s="277"/>
      <c r="X41" s="277"/>
      <c r="Y41" s="277"/>
      <c r="Z41" s="277"/>
      <c r="AA41" s="277"/>
      <c r="AB41" s="277"/>
    </row>
    <row r="42" spans="1:28" ht="12.75" hidden="1" customHeight="1" x14ac:dyDescent="0.2">
      <c r="A42" s="277"/>
      <c r="B42" s="277"/>
      <c r="C42" s="277"/>
      <c r="D42" s="277"/>
      <c r="E42" s="277"/>
      <c r="F42" s="277"/>
      <c r="G42" s="277"/>
      <c r="H42" s="360"/>
      <c r="I42" s="277"/>
      <c r="J42" s="277"/>
      <c r="K42" s="277"/>
      <c r="L42" s="277"/>
      <c r="M42" s="277"/>
      <c r="N42" s="277"/>
      <c r="O42" s="277"/>
      <c r="P42" s="277"/>
      <c r="Q42" s="277"/>
      <c r="R42" s="277"/>
      <c r="S42" s="277"/>
      <c r="T42" s="277"/>
      <c r="U42" s="277"/>
      <c r="V42" s="277"/>
      <c r="W42" s="277"/>
      <c r="X42" s="277"/>
      <c r="Y42" s="277"/>
      <c r="Z42" s="277"/>
      <c r="AA42" s="277"/>
      <c r="AB42" s="277"/>
    </row>
    <row r="43" spans="1:28" ht="12.75" hidden="1" customHeight="1" x14ac:dyDescent="0.2">
      <c r="A43" s="277"/>
      <c r="B43" s="277"/>
      <c r="C43" s="277"/>
      <c r="D43" s="277"/>
      <c r="E43" s="277">
        <v>0</v>
      </c>
      <c r="F43" s="277"/>
      <c r="G43" s="277"/>
      <c r="H43" s="360"/>
      <c r="I43" s="277">
        <v>0</v>
      </c>
      <c r="J43" s="277"/>
      <c r="K43" s="277">
        <v>0</v>
      </c>
      <c r="L43" s="277"/>
      <c r="M43" s="277">
        <v>0</v>
      </c>
      <c r="N43" s="277"/>
      <c r="O43" s="277">
        <v>0</v>
      </c>
      <c r="P43" s="277"/>
      <c r="Q43" s="277"/>
      <c r="R43" s="277"/>
      <c r="S43" s="277"/>
      <c r="T43" s="277"/>
      <c r="U43" s="277"/>
      <c r="V43" s="277"/>
      <c r="W43" s="277"/>
      <c r="X43" s="277"/>
      <c r="Y43" s="277"/>
      <c r="Z43" s="277"/>
      <c r="AA43" s="277"/>
      <c r="AB43" s="277"/>
    </row>
    <row r="44" spans="1:28" ht="15" hidden="1" customHeight="1" x14ac:dyDescent="0.2">
      <c r="A44" s="277"/>
      <c r="B44" s="277"/>
      <c r="C44" s="277"/>
      <c r="D44" s="277"/>
      <c r="E44" s="277"/>
      <c r="F44" s="277"/>
      <c r="G44" s="277"/>
      <c r="H44" s="360"/>
      <c r="I44" s="277"/>
      <c r="J44" s="277"/>
      <c r="K44" s="277"/>
      <c r="L44" s="277"/>
      <c r="M44" s="277"/>
      <c r="N44" s="277"/>
      <c r="O44" s="277"/>
      <c r="P44" s="277"/>
      <c r="Q44" s="277"/>
      <c r="R44" s="277"/>
      <c r="S44" s="277"/>
      <c r="T44" s="277"/>
      <c r="U44" s="277"/>
      <c r="V44" s="277"/>
      <c r="W44" s="277"/>
      <c r="X44" s="277"/>
      <c r="Y44" s="277"/>
      <c r="Z44" s="277"/>
      <c r="AA44" s="277"/>
      <c r="AB44" s="277"/>
    </row>
    <row r="45" spans="1:28" hidden="1" x14ac:dyDescent="0.2">
      <c r="A45" s="277"/>
      <c r="B45" s="277"/>
      <c r="C45" s="277"/>
      <c r="D45" s="277"/>
      <c r="E45" s="277"/>
      <c r="F45" s="277"/>
      <c r="G45" s="277"/>
      <c r="H45" s="360"/>
      <c r="I45" s="277"/>
      <c r="J45" s="277"/>
      <c r="K45" s="277"/>
      <c r="L45" s="277"/>
      <c r="M45" s="277"/>
      <c r="N45" s="277"/>
      <c r="O45" s="277"/>
      <c r="P45" s="277"/>
      <c r="Q45" s="277"/>
      <c r="R45" s="277"/>
      <c r="S45" s="277"/>
      <c r="T45" s="277"/>
      <c r="U45" s="277"/>
      <c r="V45" s="277"/>
      <c r="W45" s="277"/>
      <c r="X45" s="277"/>
      <c r="Y45" s="277"/>
      <c r="Z45" s="277"/>
      <c r="AA45" s="277"/>
      <c r="AB45" s="277"/>
    </row>
    <row r="46" spans="1:28" hidden="1" x14ac:dyDescent="0.2">
      <c r="A46" s="277"/>
      <c r="B46" s="277"/>
      <c r="C46" s="277"/>
      <c r="D46" s="395"/>
      <c r="E46" s="277"/>
      <c r="F46" s="277"/>
      <c r="G46" s="277"/>
      <c r="H46" s="360"/>
      <c r="I46" s="277"/>
      <c r="J46" s="277"/>
      <c r="K46" s="277"/>
      <c r="L46" s="277"/>
      <c r="M46" s="277"/>
      <c r="N46" s="277"/>
      <c r="O46" s="277"/>
      <c r="P46" s="277"/>
      <c r="Q46" s="277"/>
      <c r="R46" s="277"/>
      <c r="S46" s="277"/>
      <c r="T46" s="277"/>
      <c r="U46" s="277"/>
      <c r="V46" s="277"/>
      <c r="W46" s="277"/>
      <c r="X46" s="277"/>
      <c r="Y46" s="277"/>
      <c r="Z46" s="277"/>
      <c r="AA46" s="277"/>
      <c r="AB46" s="277"/>
    </row>
    <row r="47" spans="1:28" ht="15" hidden="1" customHeight="1" x14ac:dyDescent="0.2">
      <c r="A47" s="277"/>
      <c r="B47" s="277"/>
      <c r="C47" s="277"/>
      <c r="D47" s="277"/>
      <c r="E47" s="277">
        <v>0</v>
      </c>
      <c r="F47" s="277"/>
      <c r="G47" s="277"/>
      <c r="H47" s="360"/>
      <c r="I47" s="277">
        <v>0</v>
      </c>
      <c r="J47" s="277"/>
      <c r="K47" s="277">
        <v>0</v>
      </c>
      <c r="L47" s="277"/>
      <c r="M47" s="277">
        <v>0</v>
      </c>
      <c r="N47" s="277"/>
      <c r="O47" s="277">
        <v>0</v>
      </c>
      <c r="P47" s="277"/>
      <c r="Q47" s="277"/>
      <c r="R47" s="277"/>
      <c r="S47" s="277"/>
      <c r="T47" s="277"/>
      <c r="U47" s="277"/>
      <c r="V47" s="277"/>
      <c r="W47" s="277"/>
      <c r="X47" s="277"/>
      <c r="Y47" s="277"/>
      <c r="Z47" s="277"/>
      <c r="AA47" s="277"/>
      <c r="AB47" s="277"/>
    </row>
    <row r="48" spans="1:28" ht="15" hidden="1" customHeight="1" x14ac:dyDescent="0.2">
      <c r="A48" s="277"/>
      <c r="B48" s="277"/>
      <c r="C48" s="277"/>
      <c r="D48" s="277"/>
      <c r="E48" s="277"/>
      <c r="F48" s="277"/>
      <c r="G48" s="277"/>
      <c r="H48" s="360"/>
      <c r="I48" s="277"/>
      <c r="J48" s="277"/>
      <c r="K48" s="277"/>
      <c r="L48" s="277"/>
      <c r="M48" s="277"/>
      <c r="N48" s="277"/>
      <c r="O48" s="277"/>
      <c r="P48" s="277"/>
      <c r="Q48" s="277"/>
      <c r="R48" s="277"/>
      <c r="S48" s="277"/>
      <c r="T48" s="277"/>
      <c r="U48" s="277"/>
      <c r="V48" s="277"/>
      <c r="W48" s="277"/>
      <c r="X48" s="277"/>
      <c r="Y48" s="277"/>
      <c r="Z48" s="277"/>
      <c r="AA48" s="277"/>
      <c r="AB48" s="277"/>
    </row>
    <row r="49" spans="1:28" ht="15" hidden="1" customHeight="1" x14ac:dyDescent="0.2">
      <c r="A49" s="277"/>
      <c r="B49" s="277"/>
      <c r="C49" s="277"/>
      <c r="D49" s="277"/>
      <c r="E49" s="277">
        <v>0</v>
      </c>
      <c r="F49" s="277"/>
      <c r="G49" s="277"/>
      <c r="H49" s="360"/>
      <c r="I49" s="277">
        <v>0</v>
      </c>
      <c r="J49" s="277"/>
      <c r="K49" s="277">
        <v>0</v>
      </c>
      <c r="L49" s="277"/>
      <c r="M49" s="277">
        <v>0</v>
      </c>
      <c r="N49" s="277"/>
      <c r="O49" s="277">
        <v>0</v>
      </c>
      <c r="P49" s="277"/>
      <c r="Q49" s="277"/>
      <c r="R49" s="277"/>
      <c r="S49" s="277"/>
      <c r="T49" s="277"/>
      <c r="U49" s="277"/>
      <c r="V49" s="277"/>
      <c r="W49" s="277"/>
      <c r="X49" s="277"/>
      <c r="Y49" s="277"/>
      <c r="Z49" s="277"/>
      <c r="AA49" s="277"/>
      <c r="AB49" s="277"/>
    </row>
    <row r="50" spans="1:28" ht="15" hidden="1" customHeight="1" x14ac:dyDescent="0.2">
      <c r="A50" s="277"/>
      <c r="B50" s="277"/>
      <c r="C50" s="277"/>
      <c r="D50" s="277"/>
      <c r="E50" s="277"/>
      <c r="F50" s="277"/>
      <c r="G50" s="277"/>
      <c r="H50" s="360"/>
      <c r="I50" s="277"/>
      <c r="J50" s="277"/>
      <c r="K50" s="277"/>
      <c r="L50" s="277"/>
      <c r="M50" s="277"/>
      <c r="N50" s="277"/>
      <c r="O50" s="277"/>
      <c r="P50" s="277"/>
      <c r="Q50" s="277"/>
      <c r="R50" s="277"/>
      <c r="S50" s="277"/>
      <c r="T50" s="277"/>
      <c r="U50" s="277"/>
      <c r="V50" s="277"/>
      <c r="W50" s="277"/>
      <c r="X50" s="277"/>
      <c r="Y50" s="277"/>
      <c r="Z50" s="277"/>
      <c r="AA50" s="277"/>
      <c r="AB50" s="277"/>
    </row>
    <row r="51" spans="1:28" hidden="1" x14ac:dyDescent="0.2">
      <c r="A51" s="277"/>
      <c r="B51" s="277"/>
      <c r="C51" s="277"/>
      <c r="D51" s="277"/>
      <c r="E51" s="277"/>
      <c r="F51" s="277"/>
      <c r="G51" s="277"/>
      <c r="H51" s="360"/>
      <c r="I51" s="277"/>
      <c r="J51" s="277"/>
      <c r="K51" s="277"/>
      <c r="L51" s="277"/>
      <c r="M51" s="277"/>
      <c r="N51" s="277"/>
      <c r="O51" s="277"/>
      <c r="P51" s="277"/>
      <c r="Q51" s="277"/>
      <c r="R51" s="277"/>
      <c r="S51" s="277"/>
      <c r="T51" s="277"/>
      <c r="U51" s="277"/>
      <c r="V51" s="277"/>
      <c r="W51" s="277"/>
      <c r="X51" s="277"/>
      <c r="Y51" s="277"/>
      <c r="Z51" s="277"/>
      <c r="AA51" s="277"/>
      <c r="AB51" s="277"/>
    </row>
    <row r="52" spans="1:28" hidden="1" x14ac:dyDescent="0.2">
      <c r="A52" s="277"/>
      <c r="B52" s="277"/>
      <c r="C52" s="277"/>
      <c r="D52" s="277"/>
      <c r="E52" s="277"/>
      <c r="F52" s="277"/>
      <c r="G52" s="277"/>
      <c r="H52" s="360"/>
      <c r="I52" s="277"/>
      <c r="J52" s="277"/>
      <c r="K52" s="277"/>
      <c r="L52" s="277"/>
      <c r="M52" s="277"/>
      <c r="N52" s="277"/>
      <c r="O52" s="277"/>
      <c r="P52" s="277"/>
      <c r="Q52" s="277"/>
      <c r="R52" s="277"/>
      <c r="S52" s="277"/>
      <c r="T52" s="277"/>
      <c r="U52" s="277"/>
      <c r="V52" s="277"/>
      <c r="W52" s="277"/>
      <c r="X52" s="277"/>
      <c r="Y52" s="277"/>
      <c r="Z52" s="277"/>
      <c r="AA52" s="277"/>
      <c r="AB52" s="277"/>
    </row>
    <row r="53" spans="1:28" ht="15" hidden="1" customHeight="1" x14ac:dyDescent="0.2">
      <c r="A53" s="277"/>
      <c r="B53" s="277"/>
      <c r="C53" s="277"/>
      <c r="D53" s="277"/>
      <c r="E53" s="277"/>
      <c r="F53" s="277"/>
      <c r="G53" s="277"/>
      <c r="H53" s="360"/>
      <c r="I53" s="277">
        <v>0</v>
      </c>
      <c r="J53" s="277"/>
      <c r="K53" s="277">
        <v>0</v>
      </c>
      <c r="L53" s="277"/>
      <c r="M53" s="277">
        <v>0</v>
      </c>
      <c r="N53" s="277"/>
      <c r="O53" s="277">
        <v>0</v>
      </c>
      <c r="P53" s="277"/>
      <c r="Q53" s="277"/>
      <c r="R53" s="277"/>
      <c r="S53" s="277"/>
      <c r="T53" s="277"/>
      <c r="U53" s="277"/>
      <c r="V53" s="277"/>
      <c r="W53" s="277"/>
      <c r="X53" s="277"/>
      <c r="Y53" s="277"/>
      <c r="Z53" s="277"/>
      <c r="AA53" s="277"/>
      <c r="AB53" s="277"/>
    </row>
    <row r="54" spans="1:28" ht="15" hidden="1" customHeight="1" x14ac:dyDescent="0.2">
      <c r="A54" s="277"/>
      <c r="B54" s="277"/>
      <c r="C54" s="277"/>
      <c r="D54" s="277"/>
      <c r="E54" s="277"/>
      <c r="F54" s="277"/>
      <c r="G54" s="277"/>
      <c r="H54" s="360"/>
      <c r="I54" s="277"/>
      <c r="J54" s="277"/>
      <c r="K54" s="277"/>
      <c r="L54" s="277"/>
      <c r="M54" s="277"/>
      <c r="N54" s="277"/>
      <c r="O54" s="277"/>
      <c r="P54" s="277"/>
      <c r="Q54" s="277"/>
      <c r="R54" s="277"/>
      <c r="S54" s="277"/>
      <c r="T54" s="277"/>
      <c r="U54" s="277"/>
      <c r="V54" s="277"/>
      <c r="W54" s="277"/>
      <c r="X54" s="277"/>
      <c r="Y54" s="277"/>
      <c r="Z54" s="277"/>
      <c r="AA54" s="277"/>
      <c r="AB54" s="277"/>
    </row>
    <row r="55" spans="1:28" ht="15" hidden="1" customHeight="1" x14ac:dyDescent="0.2">
      <c r="A55" s="277"/>
      <c r="B55" s="277"/>
      <c r="C55" s="277"/>
      <c r="D55" s="277"/>
      <c r="E55" s="277"/>
      <c r="F55" s="277"/>
      <c r="G55" s="277"/>
      <c r="H55" s="360"/>
      <c r="I55" s="277">
        <v>0</v>
      </c>
      <c r="J55" s="277"/>
      <c r="K55" s="277">
        <v>0</v>
      </c>
      <c r="L55" s="277"/>
      <c r="M55" s="277">
        <v>0</v>
      </c>
      <c r="N55" s="277"/>
      <c r="O55" s="277">
        <v>0</v>
      </c>
      <c r="P55" s="277"/>
      <c r="Q55" s="277"/>
      <c r="R55" s="277"/>
      <c r="S55" s="277"/>
      <c r="T55" s="277"/>
      <c r="U55" s="277"/>
      <c r="V55" s="277"/>
      <c r="W55" s="277"/>
      <c r="X55" s="277"/>
      <c r="Y55" s="277"/>
      <c r="Z55" s="277"/>
      <c r="AA55" s="277"/>
      <c r="AB55" s="277"/>
    </row>
    <row r="56" spans="1:28" ht="15" hidden="1" customHeight="1" x14ac:dyDescent="0.2">
      <c r="A56" s="277"/>
      <c r="B56" s="277"/>
      <c r="C56" s="277"/>
      <c r="D56" s="277"/>
      <c r="E56" s="277"/>
      <c r="F56" s="277"/>
      <c r="G56" s="277"/>
      <c r="H56" s="360"/>
      <c r="I56" s="277"/>
      <c r="J56" s="277"/>
      <c r="K56" s="277"/>
      <c r="L56" s="277"/>
      <c r="M56" s="277"/>
      <c r="N56" s="277"/>
      <c r="O56" s="277"/>
      <c r="P56" s="277"/>
      <c r="Q56" s="277"/>
      <c r="R56" s="277"/>
      <c r="S56" s="277"/>
      <c r="T56" s="277"/>
      <c r="U56" s="277"/>
      <c r="V56" s="277"/>
      <c r="W56" s="277"/>
      <c r="X56" s="277"/>
      <c r="Y56" s="277"/>
      <c r="Z56" s="277"/>
      <c r="AA56" s="277"/>
      <c r="AB56" s="277"/>
    </row>
    <row r="57" spans="1:28" x14ac:dyDescent="0.2">
      <c r="A57" s="277"/>
      <c r="B57" s="277"/>
      <c r="C57" s="277"/>
      <c r="D57" s="426"/>
      <c r="E57" s="277"/>
      <c r="F57" s="277"/>
      <c r="G57" s="277"/>
      <c r="H57" s="340"/>
      <c r="I57" s="277"/>
      <c r="J57" s="277"/>
      <c r="K57" s="277"/>
      <c r="L57" s="277"/>
      <c r="M57" s="277"/>
      <c r="N57" s="277"/>
      <c r="O57" s="277"/>
      <c r="P57" s="277"/>
      <c r="Q57" s="277"/>
      <c r="R57" s="277"/>
      <c r="S57" s="277"/>
      <c r="T57" s="277"/>
      <c r="U57" s="277"/>
      <c r="V57" s="277"/>
      <c r="W57" s="277"/>
      <c r="X57" s="277"/>
      <c r="Y57" s="277"/>
      <c r="Z57" s="277"/>
      <c r="AA57" s="277"/>
      <c r="AB57" s="277"/>
    </row>
    <row r="58" spans="1:28" x14ac:dyDescent="0.2">
      <c r="A58" s="277"/>
      <c r="B58" s="277"/>
      <c r="C58" s="277"/>
      <c r="D58" s="277"/>
      <c r="E58" s="277"/>
      <c r="F58" s="277"/>
      <c r="G58" s="277"/>
      <c r="H58" s="360"/>
      <c r="I58" s="277"/>
      <c r="J58" s="277"/>
      <c r="K58" s="277"/>
      <c r="L58" s="277"/>
      <c r="M58" s="277"/>
      <c r="N58" s="277"/>
      <c r="O58" s="277"/>
      <c r="P58" s="277"/>
      <c r="Q58" s="277"/>
      <c r="R58" s="277"/>
      <c r="S58" s="277"/>
      <c r="T58" s="277"/>
      <c r="U58" s="277"/>
      <c r="V58" s="277"/>
      <c r="W58" s="277"/>
      <c r="X58" s="277"/>
      <c r="Y58" s="277"/>
      <c r="Z58" s="277"/>
      <c r="AA58" s="277"/>
      <c r="AB58" s="277"/>
    </row>
    <row r="59" spans="1:28" x14ac:dyDescent="0.2">
      <c r="A59" s="277"/>
      <c r="B59" s="277"/>
      <c r="C59" s="277"/>
      <c r="D59" s="277"/>
      <c r="E59" s="277"/>
      <c r="F59" s="277"/>
      <c r="G59" s="277"/>
      <c r="H59" s="360"/>
      <c r="I59" s="277"/>
      <c r="J59" s="277"/>
      <c r="K59" s="277"/>
      <c r="L59" s="277"/>
      <c r="M59" s="277"/>
      <c r="N59" s="277"/>
      <c r="O59" s="277"/>
      <c r="P59" s="277"/>
      <c r="Q59" s="277"/>
      <c r="R59" s="277"/>
      <c r="S59" s="277"/>
      <c r="T59" s="277"/>
      <c r="U59" s="277"/>
      <c r="V59" s="277"/>
      <c r="W59" s="277"/>
      <c r="X59" s="277"/>
      <c r="Y59" s="277"/>
      <c r="Z59" s="277"/>
      <c r="AA59" s="277"/>
      <c r="AB59" s="277"/>
    </row>
    <row r="60" spans="1:28" x14ac:dyDescent="0.2">
      <c r="A60" s="277"/>
      <c r="B60" s="277"/>
      <c r="C60" s="277"/>
      <c r="D60" s="277"/>
      <c r="E60" s="277"/>
      <c r="F60" s="277"/>
      <c r="G60" s="277"/>
      <c r="H60" s="360"/>
      <c r="I60" s="277"/>
      <c r="J60" s="277"/>
      <c r="K60" s="277"/>
      <c r="L60" s="277"/>
      <c r="M60" s="277"/>
      <c r="N60" s="277"/>
      <c r="O60" s="277"/>
      <c r="P60" s="277"/>
      <c r="Q60" s="277"/>
      <c r="R60" s="277"/>
      <c r="S60" s="277"/>
      <c r="T60" s="277"/>
      <c r="U60" s="277"/>
      <c r="V60" s="277"/>
      <c r="W60" s="277"/>
      <c r="X60" s="277"/>
      <c r="Y60" s="277"/>
      <c r="Z60" s="277"/>
      <c r="AA60" s="277"/>
      <c r="AB60" s="277"/>
    </row>
    <row r="61" spans="1:28" x14ac:dyDescent="0.2">
      <c r="A61" s="277"/>
      <c r="B61" s="277"/>
      <c r="C61" s="277"/>
      <c r="D61" s="277"/>
      <c r="E61" s="277"/>
      <c r="F61" s="277"/>
      <c r="G61" s="277"/>
      <c r="H61" s="360"/>
      <c r="I61" s="277"/>
      <c r="J61" s="277"/>
      <c r="K61" s="277"/>
      <c r="L61" s="277"/>
      <c r="M61" s="277"/>
      <c r="N61" s="277"/>
      <c r="O61" s="277"/>
      <c r="P61" s="277"/>
      <c r="Q61" s="277"/>
      <c r="R61" s="277"/>
      <c r="S61" s="277"/>
      <c r="T61" s="277"/>
      <c r="U61" s="277"/>
      <c r="V61" s="277"/>
      <c r="W61" s="277"/>
      <c r="X61" s="277"/>
      <c r="Y61" s="277"/>
      <c r="Z61" s="277"/>
      <c r="AA61" s="277"/>
      <c r="AB61" s="277"/>
    </row>
    <row r="62" spans="1:28" x14ac:dyDescent="0.2">
      <c r="A62" s="277"/>
      <c r="B62" s="277"/>
      <c r="C62" s="277"/>
      <c r="D62" s="277"/>
      <c r="E62" s="277"/>
      <c r="F62" s="277"/>
      <c r="G62" s="277"/>
      <c r="H62" s="360"/>
      <c r="I62" s="277"/>
      <c r="J62" s="277"/>
      <c r="K62" s="277"/>
      <c r="L62" s="277"/>
      <c r="M62" s="277"/>
      <c r="N62" s="277"/>
      <c r="O62" s="277"/>
      <c r="P62" s="277"/>
      <c r="Q62" s="277"/>
      <c r="R62" s="277"/>
      <c r="S62" s="277"/>
      <c r="T62" s="277"/>
      <c r="U62" s="277"/>
      <c r="V62" s="277"/>
      <c r="W62" s="277"/>
      <c r="X62" s="277"/>
      <c r="Y62" s="277"/>
      <c r="Z62" s="277"/>
      <c r="AA62" s="277"/>
      <c r="AB62" s="277"/>
    </row>
    <row r="63" spans="1:28" x14ac:dyDescent="0.2">
      <c r="A63" s="277"/>
      <c r="B63" s="277"/>
      <c r="C63" s="277"/>
      <c r="D63" s="277"/>
      <c r="E63" s="277"/>
      <c r="F63" s="277"/>
      <c r="G63" s="277"/>
      <c r="H63" s="360"/>
      <c r="I63" s="277"/>
      <c r="J63" s="277"/>
      <c r="K63" s="277"/>
      <c r="L63" s="277"/>
      <c r="M63" s="277"/>
      <c r="N63" s="277"/>
      <c r="O63" s="277"/>
      <c r="P63" s="277"/>
      <c r="Q63" s="277"/>
      <c r="R63" s="277"/>
      <c r="S63" s="277"/>
      <c r="T63" s="277"/>
      <c r="U63" s="277"/>
      <c r="V63" s="277"/>
      <c r="W63" s="277"/>
      <c r="X63" s="277"/>
      <c r="Y63" s="277"/>
      <c r="Z63" s="277"/>
      <c r="AA63" s="277"/>
      <c r="AB63" s="277"/>
    </row>
    <row r="64" spans="1:28" x14ac:dyDescent="0.2">
      <c r="A64" s="277"/>
      <c r="B64" s="277"/>
      <c r="C64" s="277"/>
      <c r="D64" s="277"/>
      <c r="E64" s="277"/>
      <c r="F64" s="277"/>
      <c r="G64" s="277"/>
      <c r="H64" s="360"/>
      <c r="I64" s="277"/>
      <c r="J64" s="277"/>
      <c r="K64" s="277"/>
      <c r="L64" s="277"/>
      <c r="M64" s="277"/>
      <c r="N64" s="277"/>
      <c r="O64" s="277"/>
      <c r="P64" s="277"/>
      <c r="Q64" s="277"/>
      <c r="R64" s="277"/>
      <c r="S64" s="277"/>
      <c r="T64" s="277"/>
      <c r="U64" s="277"/>
      <c r="V64" s="277"/>
      <c r="W64" s="277"/>
      <c r="X64" s="277"/>
      <c r="Y64" s="277"/>
      <c r="Z64" s="277"/>
      <c r="AA64" s="277"/>
      <c r="AB64" s="277"/>
    </row>
    <row r="65" spans="1:28" x14ac:dyDescent="0.2">
      <c r="A65" s="277"/>
      <c r="B65" s="277"/>
      <c r="C65" s="277"/>
      <c r="D65" s="277"/>
      <c r="E65" s="277"/>
      <c r="F65" s="277"/>
      <c r="G65" s="277"/>
      <c r="H65" s="360"/>
      <c r="I65" s="277"/>
      <c r="J65" s="277"/>
      <c r="K65" s="277"/>
      <c r="L65" s="277"/>
      <c r="M65" s="277"/>
      <c r="N65" s="277"/>
      <c r="O65" s="277"/>
      <c r="P65" s="277"/>
      <c r="Q65" s="277"/>
      <c r="R65" s="277"/>
      <c r="S65" s="277"/>
      <c r="T65" s="277"/>
      <c r="U65" s="277"/>
      <c r="V65" s="277"/>
      <c r="W65" s="277"/>
      <c r="X65" s="277"/>
      <c r="Y65" s="277"/>
      <c r="Z65" s="277"/>
      <c r="AA65" s="277"/>
      <c r="AB65" s="277"/>
    </row>
    <row r="66" spans="1:28" x14ac:dyDescent="0.2">
      <c r="A66" s="277"/>
      <c r="B66" s="277"/>
      <c r="C66" s="277"/>
      <c r="D66" s="277"/>
      <c r="E66" s="277"/>
      <c r="F66" s="277"/>
      <c r="G66" s="277"/>
      <c r="H66" s="360"/>
      <c r="I66" s="277"/>
      <c r="J66" s="277"/>
      <c r="K66" s="277"/>
      <c r="L66" s="277"/>
      <c r="M66" s="277"/>
      <c r="N66" s="277"/>
      <c r="O66" s="277"/>
      <c r="P66" s="277"/>
      <c r="Q66" s="277"/>
      <c r="R66" s="277"/>
      <c r="S66" s="277"/>
      <c r="T66" s="277"/>
      <c r="U66" s="277"/>
      <c r="V66" s="277"/>
      <c r="W66" s="277"/>
      <c r="X66" s="277"/>
      <c r="Y66" s="277"/>
      <c r="Z66" s="277"/>
      <c r="AA66" s="277"/>
      <c r="AB66" s="277"/>
    </row>
    <row r="67" spans="1:28" x14ac:dyDescent="0.2">
      <c r="A67" s="277"/>
      <c r="B67" s="277"/>
      <c r="C67" s="277"/>
      <c r="D67" s="277"/>
      <c r="E67" s="277"/>
      <c r="F67" s="277"/>
      <c r="G67" s="277"/>
      <c r="H67" s="360"/>
      <c r="I67" s="277"/>
      <c r="J67" s="277"/>
      <c r="K67" s="277"/>
      <c r="L67" s="277"/>
      <c r="M67" s="277"/>
      <c r="N67" s="277"/>
      <c r="O67" s="277"/>
      <c r="P67" s="277"/>
      <c r="Q67" s="277"/>
      <c r="R67" s="277"/>
      <c r="S67" s="277"/>
      <c r="T67" s="277"/>
      <c r="U67" s="277"/>
      <c r="V67" s="277"/>
      <c r="W67" s="277"/>
      <c r="X67" s="277"/>
      <c r="Y67" s="277"/>
      <c r="Z67" s="277"/>
      <c r="AA67" s="277"/>
      <c r="AB67" s="277"/>
    </row>
    <row r="68" spans="1:28" x14ac:dyDescent="0.2">
      <c r="A68" s="277"/>
      <c r="B68" s="277"/>
      <c r="C68" s="277"/>
      <c r="D68" s="277"/>
      <c r="E68" s="277"/>
      <c r="F68" s="277"/>
      <c r="G68" s="277"/>
      <c r="H68" s="360"/>
      <c r="I68" s="277"/>
      <c r="J68" s="277"/>
      <c r="K68" s="277"/>
      <c r="L68" s="277"/>
      <c r="M68" s="277"/>
      <c r="N68" s="277"/>
      <c r="O68" s="277"/>
      <c r="P68" s="277"/>
      <c r="Q68" s="277"/>
      <c r="R68" s="277"/>
      <c r="S68" s="277"/>
      <c r="T68" s="277"/>
      <c r="U68" s="277"/>
      <c r="V68" s="277"/>
      <c r="W68" s="277"/>
      <c r="X68" s="277"/>
      <c r="Y68" s="277"/>
      <c r="Z68" s="277"/>
      <c r="AA68" s="277"/>
      <c r="AB68" s="277"/>
    </row>
    <row r="69" spans="1:28" x14ac:dyDescent="0.2">
      <c r="A69" s="277"/>
      <c r="B69" s="277"/>
      <c r="C69" s="277"/>
      <c r="D69" s="277"/>
      <c r="E69" s="277"/>
      <c r="F69" s="277"/>
      <c r="G69" s="277"/>
      <c r="H69" s="360"/>
      <c r="I69" s="277"/>
      <c r="J69" s="277"/>
      <c r="K69" s="277"/>
      <c r="L69" s="277"/>
      <c r="M69" s="277"/>
      <c r="N69" s="277"/>
      <c r="O69" s="277"/>
      <c r="P69" s="277"/>
      <c r="Q69" s="277"/>
      <c r="R69" s="277"/>
      <c r="S69" s="277"/>
      <c r="T69" s="277"/>
      <c r="U69" s="277"/>
      <c r="V69" s="277"/>
      <c r="W69" s="277"/>
      <c r="X69" s="277"/>
      <c r="Y69" s="277"/>
      <c r="Z69" s="277"/>
      <c r="AA69" s="277"/>
      <c r="AB69" s="277"/>
    </row>
    <row r="70" spans="1:28" x14ac:dyDescent="0.2">
      <c r="A70" s="277"/>
      <c r="B70" s="277"/>
      <c r="C70" s="277"/>
      <c r="D70" s="277"/>
      <c r="E70" s="277"/>
      <c r="F70" s="277"/>
      <c r="G70" s="277"/>
      <c r="H70" s="360"/>
      <c r="I70" s="277"/>
      <c r="J70" s="277"/>
      <c r="K70" s="277"/>
      <c r="L70" s="277"/>
      <c r="M70" s="277"/>
      <c r="N70" s="277"/>
      <c r="O70" s="277"/>
      <c r="P70" s="277"/>
      <c r="Q70" s="277"/>
      <c r="R70" s="277"/>
      <c r="S70" s="277"/>
      <c r="T70" s="277"/>
      <c r="U70" s="277"/>
      <c r="V70" s="277"/>
      <c r="W70" s="277"/>
      <c r="X70" s="277"/>
      <c r="Y70" s="277"/>
      <c r="Z70" s="277"/>
      <c r="AA70" s="277"/>
      <c r="AB70" s="277"/>
    </row>
    <row r="71" spans="1:28" x14ac:dyDescent="0.2">
      <c r="A71" s="277"/>
      <c r="B71" s="277"/>
      <c r="C71" s="277"/>
      <c r="D71" s="277"/>
      <c r="E71" s="277"/>
      <c r="F71" s="277"/>
      <c r="G71" s="277"/>
      <c r="H71" s="360"/>
      <c r="I71" s="277"/>
      <c r="J71" s="277"/>
      <c r="K71" s="277"/>
      <c r="L71" s="277"/>
      <c r="M71" s="277"/>
      <c r="N71" s="277"/>
      <c r="O71" s="277"/>
      <c r="P71" s="277"/>
      <c r="Q71" s="277"/>
      <c r="R71" s="277"/>
      <c r="S71" s="277"/>
      <c r="T71" s="277"/>
      <c r="U71" s="277"/>
      <c r="V71" s="277"/>
      <c r="W71" s="277"/>
      <c r="X71" s="277"/>
      <c r="Y71" s="277"/>
      <c r="Z71" s="277"/>
      <c r="AA71" s="277"/>
      <c r="AB71" s="277"/>
    </row>
    <row r="72" spans="1:28" x14ac:dyDescent="0.2">
      <c r="A72" s="277"/>
      <c r="B72" s="277"/>
      <c r="C72" s="277"/>
      <c r="D72" s="277"/>
      <c r="E72" s="277"/>
      <c r="F72" s="277"/>
      <c r="G72" s="277"/>
      <c r="H72" s="360"/>
      <c r="I72" s="277"/>
      <c r="J72" s="277"/>
      <c r="K72" s="277"/>
      <c r="L72" s="277"/>
      <c r="M72" s="277"/>
      <c r="N72" s="277"/>
      <c r="O72" s="277"/>
      <c r="P72" s="277"/>
      <c r="Q72" s="277"/>
      <c r="R72" s="277"/>
      <c r="S72" s="277"/>
      <c r="T72" s="277"/>
      <c r="U72" s="277"/>
      <c r="V72" s="277"/>
      <c r="W72" s="277"/>
      <c r="X72" s="277"/>
      <c r="Y72" s="277"/>
      <c r="Z72" s="277"/>
      <c r="AA72" s="277"/>
      <c r="AB72" s="277"/>
    </row>
    <row r="73" spans="1:28" x14ac:dyDescent="0.2">
      <c r="A73" s="277"/>
      <c r="B73" s="277"/>
      <c r="C73" s="277"/>
      <c r="D73" s="277"/>
      <c r="E73" s="277"/>
      <c r="F73" s="277"/>
      <c r="G73" s="277"/>
      <c r="H73" s="360"/>
      <c r="I73" s="277"/>
      <c r="J73" s="277"/>
      <c r="K73" s="277"/>
      <c r="L73" s="277"/>
      <c r="M73" s="277"/>
      <c r="N73" s="277"/>
      <c r="O73" s="277"/>
      <c r="P73" s="277"/>
      <c r="Q73" s="277"/>
      <c r="R73" s="277"/>
      <c r="S73" s="277"/>
      <c r="T73" s="277"/>
      <c r="U73" s="277"/>
      <c r="V73" s="277"/>
      <c r="W73" s="277"/>
      <c r="X73" s="277"/>
      <c r="Y73" s="277"/>
      <c r="Z73" s="277"/>
      <c r="AA73" s="277"/>
      <c r="AB73" s="277"/>
    </row>
    <row r="74" spans="1:28" x14ac:dyDescent="0.2">
      <c r="A74" s="277"/>
      <c r="B74" s="277"/>
      <c r="C74" s="277"/>
      <c r="D74" s="277"/>
      <c r="E74" s="277"/>
      <c r="F74" s="277"/>
      <c r="G74" s="277"/>
      <c r="H74" s="360"/>
      <c r="I74" s="277"/>
      <c r="J74" s="277"/>
      <c r="K74" s="277"/>
      <c r="L74" s="277"/>
      <c r="M74" s="277"/>
      <c r="N74" s="277"/>
      <c r="O74" s="277"/>
      <c r="P74" s="277"/>
      <c r="Q74" s="277"/>
      <c r="R74" s="277"/>
      <c r="S74" s="277"/>
      <c r="T74" s="277"/>
      <c r="U74" s="277"/>
      <c r="V74" s="277"/>
      <c r="W74" s="277"/>
      <c r="X74" s="277"/>
      <c r="Y74" s="277"/>
      <c r="Z74" s="277"/>
      <c r="AA74" s="277"/>
      <c r="AB74" s="277"/>
    </row>
    <row r="75" spans="1:28" x14ac:dyDescent="0.2">
      <c r="A75" s="277"/>
      <c r="B75" s="277"/>
      <c r="C75" s="277"/>
      <c r="D75" s="277"/>
      <c r="E75" s="277"/>
      <c r="F75" s="277"/>
      <c r="G75" s="277"/>
      <c r="H75" s="360"/>
      <c r="I75" s="277"/>
      <c r="J75" s="277"/>
      <c r="K75" s="277"/>
      <c r="L75" s="277"/>
      <c r="M75" s="277"/>
      <c r="N75" s="277"/>
      <c r="O75" s="277"/>
      <c r="P75" s="277"/>
      <c r="Q75" s="277"/>
      <c r="R75" s="277"/>
      <c r="S75" s="277"/>
      <c r="T75" s="277"/>
      <c r="U75" s="277"/>
      <c r="V75" s="277"/>
      <c r="W75" s="277"/>
      <c r="X75" s="277"/>
      <c r="Y75" s="277"/>
      <c r="Z75" s="277"/>
      <c r="AA75" s="277"/>
      <c r="AB75" s="277"/>
    </row>
    <row r="76" spans="1:28" x14ac:dyDescent="0.2">
      <c r="A76" s="277"/>
      <c r="B76" s="277"/>
      <c r="C76" s="277"/>
      <c r="D76" s="277"/>
      <c r="E76" s="277"/>
      <c r="F76" s="277"/>
      <c r="G76" s="277"/>
      <c r="H76" s="360"/>
      <c r="I76" s="277"/>
      <c r="J76" s="277"/>
      <c r="K76" s="277"/>
      <c r="L76" s="277"/>
      <c r="M76" s="277"/>
      <c r="N76" s="277"/>
      <c r="O76" s="277"/>
      <c r="P76" s="277"/>
      <c r="Q76" s="277"/>
      <c r="R76" s="277"/>
      <c r="S76" s="277"/>
      <c r="T76" s="277"/>
      <c r="U76" s="277"/>
      <c r="V76" s="277"/>
      <c r="W76" s="277"/>
      <c r="X76" s="277"/>
      <c r="Y76" s="277"/>
      <c r="Z76" s="277"/>
      <c r="AA76" s="277"/>
      <c r="AB76" s="277"/>
    </row>
    <row r="77" spans="1:28" x14ac:dyDescent="0.2">
      <c r="A77" s="277"/>
      <c r="B77" s="277"/>
      <c r="C77" s="277"/>
      <c r="D77" s="277"/>
      <c r="E77" s="277"/>
      <c r="F77" s="277"/>
      <c r="G77" s="277"/>
      <c r="H77" s="360"/>
      <c r="I77" s="277"/>
      <c r="J77" s="277"/>
      <c r="K77" s="277"/>
      <c r="L77" s="277"/>
      <c r="M77" s="277"/>
      <c r="N77" s="277"/>
      <c r="O77" s="277"/>
      <c r="P77" s="277"/>
      <c r="Q77" s="277"/>
      <c r="R77" s="277"/>
      <c r="S77" s="277"/>
      <c r="T77" s="277"/>
      <c r="U77" s="277"/>
      <c r="V77" s="277"/>
      <c r="W77" s="277"/>
      <c r="X77" s="277"/>
      <c r="Y77" s="277"/>
      <c r="Z77" s="277"/>
      <c r="AA77" s="277"/>
      <c r="AB77" s="277"/>
    </row>
    <row r="78" spans="1:28" x14ac:dyDescent="0.2">
      <c r="A78" s="277"/>
      <c r="B78" s="277"/>
      <c r="C78" s="277"/>
      <c r="D78" s="277"/>
      <c r="E78" s="277"/>
      <c r="F78" s="277"/>
      <c r="G78" s="277"/>
      <c r="H78" s="360"/>
      <c r="I78" s="277"/>
      <c r="J78" s="277"/>
      <c r="K78" s="277"/>
      <c r="L78" s="277"/>
      <c r="M78" s="277"/>
      <c r="N78" s="277"/>
      <c r="O78" s="277"/>
      <c r="P78" s="277"/>
      <c r="Q78" s="277"/>
      <c r="R78" s="277"/>
      <c r="S78" s="277"/>
      <c r="T78" s="277"/>
      <c r="U78" s="277"/>
      <c r="V78" s="277"/>
      <c r="W78" s="277"/>
      <c r="X78" s="277"/>
      <c r="Y78" s="277"/>
      <c r="Z78" s="277"/>
      <c r="AA78" s="277"/>
      <c r="AB78" s="277"/>
    </row>
    <row r="79" spans="1:28" x14ac:dyDescent="0.2">
      <c r="A79" s="277"/>
      <c r="B79" s="277"/>
      <c r="C79" s="277"/>
      <c r="D79" s="277"/>
      <c r="E79" s="277"/>
      <c r="F79" s="277"/>
      <c r="G79" s="277"/>
      <c r="H79" s="360"/>
      <c r="I79" s="277"/>
      <c r="J79" s="277"/>
      <c r="K79" s="277"/>
      <c r="L79" s="277"/>
      <c r="M79" s="277"/>
      <c r="N79" s="277"/>
      <c r="O79" s="277"/>
      <c r="P79" s="277"/>
      <c r="Q79" s="277"/>
      <c r="R79" s="277"/>
      <c r="S79" s="277"/>
      <c r="T79" s="277"/>
      <c r="U79" s="277"/>
      <c r="V79" s="277"/>
      <c r="W79" s="277"/>
      <c r="X79" s="277"/>
      <c r="Y79" s="277"/>
      <c r="Z79" s="277"/>
      <c r="AA79" s="277"/>
      <c r="AB79" s="277"/>
    </row>
    <row r="80" spans="1:28" x14ac:dyDescent="0.2">
      <c r="A80" s="278"/>
      <c r="I80" s="278"/>
      <c r="J80" s="278"/>
      <c r="K80" s="278"/>
      <c r="L80" s="278"/>
      <c r="M80" s="278"/>
      <c r="N80" s="278"/>
      <c r="O80" s="278"/>
      <c r="P80" s="278"/>
      <c r="Q80" s="278"/>
      <c r="R80" s="278"/>
      <c r="S80" s="278"/>
      <c r="T80" s="278"/>
      <c r="U80" s="278"/>
      <c r="V80" s="278"/>
      <c r="W80" s="278"/>
      <c r="X80" s="278"/>
      <c r="Y80" s="278"/>
      <c r="Z80" s="278"/>
      <c r="AA80" s="278"/>
      <c r="AB80" s="278"/>
    </row>
    <row r="81" spans="8:8" s="278" customFormat="1" x14ac:dyDescent="0.2">
      <c r="H81" s="368"/>
    </row>
    <row r="82" spans="8:8" s="278" customFormat="1" x14ac:dyDescent="0.2">
      <c r="H82" s="368"/>
    </row>
    <row r="83" spans="8:8" s="278" customFormat="1" x14ac:dyDescent="0.2">
      <c r="H83" s="368"/>
    </row>
    <row r="84" spans="8:8" s="278" customFormat="1" x14ac:dyDescent="0.2">
      <c r="H84" s="368"/>
    </row>
    <row r="85" spans="8:8" s="278" customFormat="1" x14ac:dyDescent="0.2">
      <c r="H85" s="368"/>
    </row>
    <row r="86" spans="8:8" s="278" customFormat="1" x14ac:dyDescent="0.2">
      <c r="H86" s="368"/>
    </row>
    <row r="87" spans="8:8" s="278" customFormat="1" x14ac:dyDescent="0.2">
      <c r="H87" s="368"/>
    </row>
    <row r="88" spans="8:8" s="278" customFormat="1" x14ac:dyDescent="0.2">
      <c r="H88" s="368"/>
    </row>
    <row r="89" spans="8:8" s="278" customFormat="1" x14ac:dyDescent="0.2">
      <c r="H89" s="368"/>
    </row>
    <row r="90" spans="8:8" s="278" customFormat="1" x14ac:dyDescent="0.2">
      <c r="H90" s="368"/>
    </row>
    <row r="91" spans="8:8" s="278" customFormat="1" x14ac:dyDescent="0.2">
      <c r="H91" s="368"/>
    </row>
    <row r="92" spans="8:8" s="278" customFormat="1" x14ac:dyDescent="0.2">
      <c r="H92" s="368"/>
    </row>
    <row r="93" spans="8:8" s="278" customFormat="1" x14ac:dyDescent="0.2">
      <c r="H93" s="368"/>
    </row>
    <row r="201" spans="3:11" x14ac:dyDescent="0.2">
      <c r="C201" s="278" t="s">
        <v>411</v>
      </c>
      <c r="E201" s="278">
        <v>99.75</v>
      </c>
      <c r="G201" s="278">
        <v>7.5</v>
      </c>
      <c r="I201" s="369">
        <v>0</v>
      </c>
      <c r="K201" s="369">
        <v>15</v>
      </c>
    </row>
    <row r="202" spans="3:11" x14ac:dyDescent="0.2">
      <c r="C202" s="278" t="s">
        <v>412</v>
      </c>
      <c r="E202" s="278">
        <v>99.75</v>
      </c>
      <c r="G202" s="278">
        <v>7.5</v>
      </c>
      <c r="I202" s="369">
        <v>0</v>
      </c>
      <c r="K202" s="369">
        <v>14.25</v>
      </c>
    </row>
    <row r="203" spans="3:11" x14ac:dyDescent="0.2">
      <c r="C203" s="278" t="s">
        <v>414</v>
      </c>
      <c r="E203" s="278">
        <v>6</v>
      </c>
      <c r="G203" s="278">
        <v>713.25</v>
      </c>
      <c r="I203" s="369">
        <v>18</v>
      </c>
      <c r="K203" s="369">
        <v>24</v>
      </c>
    </row>
    <row r="204" spans="3:11" x14ac:dyDescent="0.2">
      <c r="C204" s="278" t="s">
        <v>428</v>
      </c>
      <c r="E204" s="278">
        <v>27</v>
      </c>
      <c r="G204" s="278">
        <v>700.5</v>
      </c>
      <c r="I204" s="369">
        <v>18</v>
      </c>
      <c r="K204" s="369">
        <v>23.25</v>
      </c>
    </row>
    <row r="205" spans="3:11" x14ac:dyDescent="0.2">
      <c r="C205" s="278" t="s">
        <v>429</v>
      </c>
      <c r="E205" s="278">
        <v>27</v>
      </c>
      <c r="G205" s="278">
        <v>727.5</v>
      </c>
      <c r="I205" s="369">
        <v>18</v>
      </c>
      <c r="K205" s="369">
        <v>24</v>
      </c>
    </row>
    <row r="206" spans="3:11" x14ac:dyDescent="0.2">
      <c r="C206" s="278" t="s">
        <v>701</v>
      </c>
      <c r="E206" s="278">
        <v>280.5</v>
      </c>
      <c r="G206" s="278">
        <v>518.25</v>
      </c>
      <c r="I206" s="369">
        <v>15.75</v>
      </c>
      <c r="K206" s="369">
        <v>114.75</v>
      </c>
    </row>
  </sheetData>
  <sheetProtection formatCells="0" formatColumns="0" formatRows="0" selectLockedCells="1"/>
  <mergeCells count="15">
    <mergeCell ref="C19:D19"/>
    <mergeCell ref="E21:G21"/>
    <mergeCell ref="C23:D23"/>
    <mergeCell ref="E23:G23"/>
    <mergeCell ref="E39:G39"/>
    <mergeCell ref="E30:G30"/>
    <mergeCell ref="E31:G31"/>
    <mergeCell ref="E37:G37"/>
    <mergeCell ref="E32:G32"/>
    <mergeCell ref="E38:G38"/>
    <mergeCell ref="E33:G33"/>
    <mergeCell ref="E36:G36"/>
    <mergeCell ref="E34:F34"/>
    <mergeCell ref="E35:G35"/>
    <mergeCell ref="E29:G29"/>
  </mergeCells>
  <phoneticPr fontId="0" type="noConversion"/>
  <conditionalFormatting sqref="B6">
    <cfRule type="cellIs" dxfId="60" priority="4" stopIfTrue="1" operator="equal">
      <formula>0</formula>
    </cfRule>
  </conditionalFormatting>
  <conditionalFormatting sqref="E32:G32">
    <cfRule type="containsText" dxfId="59" priority="2" stopIfTrue="1" operator="containsText" text="100">
      <formula>NOT(ISERROR(SEARCH("100",E32)))</formula>
    </cfRule>
  </conditionalFormatting>
  <conditionalFormatting sqref="E33:G33">
    <cfRule type="containsText" dxfId="58" priority="1" stopIfTrue="1" operator="containsText" text="100">
      <formula>NOT(ISERROR(SEARCH("100",E33)))</formula>
    </cfRule>
  </conditionalFormatting>
  <hyperlinks>
    <hyperlink ref="H34" location="'Deckungsdifferenzen Netz'!R65" display="zurück zu den Deckungsdifferenzen Netz"/>
    <hyperlink ref="H35" location="'Deckungsdifferenzen Netz'!R65" display="zurück zu den Deckungsdifferenzen Netz"/>
    <hyperlink ref="H36" location="'Deckungsdifferenzen Netz'!R65" display="zurück zu den Deckungsdifferenzen Netz"/>
    <hyperlink ref="H37" location="'Deckungsdifferenzen Netz'!R65" display="zurück zu den Deckungsdifferenzen Netz"/>
  </hyperlinks>
  <printOptions headings="1"/>
  <pageMargins left="0.78740157480314965" right="0.78740157480314965" top="0.78740157480314965" bottom="0.59055118110236227" header="0.31496062992125984" footer="0.31496062992125984"/>
  <pageSetup paperSize="9" scale="52" orientation="landscape" r:id="rId1"/>
  <headerFooter scaleWithDoc="0">
    <oddHeader>&amp;C&amp;A; &amp;D&amp;R&amp;"Calibri,Fett"&amp;12Formular 3.5</oddHeader>
    <oddFooter>&amp;LNachkalkulation Deckungsdifferenzen Netz 2020&amp;RSeite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99" r:id="rId4" name="Button 11">
              <controlPr defaultSize="0" autoFill="0" autoLine="0" autoPict="0" macro="[0]!info_msgbox_Kommentare_Jahresrechnung">
                <anchor moveWithCells="1" sizeWithCells="1">
                  <from>
                    <xdr:col>0</xdr:col>
                    <xdr:colOff>180975</xdr:colOff>
                    <xdr:row>10</xdr:row>
                    <xdr:rowOff>0</xdr:rowOff>
                  </from>
                  <to>
                    <xdr:col>0</xdr:col>
                    <xdr:colOff>180975</xdr:colOff>
                    <xdr:row>10</xdr:row>
                    <xdr:rowOff>0</xdr:rowOff>
                  </to>
                </anchor>
              </controlPr>
            </control>
          </mc:Choice>
        </mc:AlternateContent>
        <mc:AlternateContent xmlns:mc="http://schemas.openxmlformats.org/markup-compatibility/2006">
          <mc:Choice Requires="x14">
            <control shapeId="12300" r:id="rId5" name="Button 12">
              <controlPr defaultSize="0" autoFill="0" autoLine="0" autoPict="0" macro="[0]!info_msgbox_Kommentare_Jahresrechnung">
                <anchor moveWithCells="1" sizeWithCells="1">
                  <from>
                    <xdr:col>0</xdr:col>
                    <xdr:colOff>180975</xdr:colOff>
                    <xdr:row>10</xdr:row>
                    <xdr:rowOff>0</xdr:rowOff>
                  </from>
                  <to>
                    <xdr:col>0</xdr:col>
                    <xdr:colOff>180975</xdr:colOff>
                    <xdr:row>10</xdr:row>
                    <xdr:rowOff>0</xdr:rowOff>
                  </to>
                </anchor>
              </controlPr>
            </control>
          </mc:Choice>
        </mc:AlternateContent>
        <mc:AlternateContent xmlns:mc="http://schemas.openxmlformats.org/markup-compatibility/2006">
          <mc:Choice Requires="x14">
            <control shapeId="35292" r:id="rId6" name="Drop Down 1500">
              <controlPr locked="0" defaultSize="0" autoFill="0" autoLine="0" autoPict="0">
                <anchor moveWithCells="1">
                  <from>
                    <xdr:col>4</xdr:col>
                    <xdr:colOff>66675</xdr:colOff>
                    <xdr:row>33</xdr:row>
                    <xdr:rowOff>66675</xdr:rowOff>
                  </from>
                  <to>
                    <xdr:col>5</xdr:col>
                    <xdr:colOff>714375</xdr:colOff>
                    <xdr:row>33</xdr:row>
                    <xdr:rowOff>257175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Z209"/>
  <sheetViews>
    <sheetView showGridLines="0" zoomScale="70" zoomScaleNormal="70" workbookViewId="0">
      <pane ySplit="12" topLeftCell="A13" activePane="bottomLeft" state="frozen"/>
      <selection activeCell="C10" sqref="C10"/>
      <selection pane="bottomLeft" activeCell="F18" sqref="F18"/>
    </sheetView>
  </sheetViews>
  <sheetFormatPr baseColWidth="10" defaultColWidth="10.85546875" defaultRowHeight="15" x14ac:dyDescent="0.25"/>
  <cols>
    <col min="1" max="1" width="5.5703125" style="16" customWidth="1"/>
    <col min="2" max="2" width="3.5703125" style="16" customWidth="1"/>
    <col min="3" max="3" width="6" style="16" customWidth="1"/>
    <col min="4" max="4" width="45.42578125" style="16" customWidth="1"/>
    <col min="5" max="5" width="17" style="16" customWidth="1"/>
    <col min="6" max="11" width="13.42578125" style="16" customWidth="1"/>
    <col min="12" max="12" width="2" style="16" bestFit="1" customWidth="1"/>
    <col min="13" max="13" width="45.5703125" style="21" customWidth="1"/>
    <col min="14" max="14" width="9" style="16" customWidth="1"/>
    <col min="15" max="16" width="11.42578125" style="16" customWidth="1"/>
    <col min="19" max="25" width="11.42578125" style="15" customWidth="1"/>
  </cols>
  <sheetData>
    <row r="1" spans="1:26" s="16" customFormat="1" ht="12.75" customHeight="1" x14ac:dyDescent="0.25">
      <c r="A1" s="210"/>
      <c r="B1" s="210"/>
      <c r="C1" s="210"/>
      <c r="D1" s="210"/>
      <c r="E1" s="210"/>
      <c r="F1" s="210"/>
      <c r="G1" s="210"/>
      <c r="H1" s="210"/>
      <c r="I1" s="210"/>
      <c r="J1" s="210"/>
      <c r="K1" s="210"/>
      <c r="L1" s="210"/>
      <c r="M1" s="271"/>
      <c r="N1" s="210"/>
      <c r="O1" s="210"/>
      <c r="P1" s="210"/>
      <c r="Q1" s="210"/>
      <c r="R1" s="210"/>
      <c r="S1" s="1"/>
      <c r="T1" s="1"/>
      <c r="U1" s="1"/>
      <c r="V1" s="1"/>
      <c r="W1" s="1"/>
      <c r="X1" s="1"/>
      <c r="Y1" s="1"/>
      <c r="Z1" s="1"/>
    </row>
    <row r="2" spans="1:26" s="16" customFormat="1" ht="15.75" x14ac:dyDescent="0.25">
      <c r="A2" s="210"/>
      <c r="B2" s="23" t="str">
        <f>Kontaktdaten!B2</f>
        <v>Kostenrechnung für Tarife 2022</v>
      </c>
      <c r="C2" s="210"/>
      <c r="D2" s="210"/>
      <c r="E2" s="210"/>
      <c r="F2" s="210"/>
      <c r="G2" s="210"/>
      <c r="H2" s="210"/>
      <c r="I2" s="210"/>
      <c r="J2" s="210"/>
      <c r="K2" s="210"/>
      <c r="L2" s="210"/>
      <c r="M2" s="271"/>
      <c r="N2" s="210"/>
      <c r="O2" s="210"/>
      <c r="P2" s="210"/>
      <c r="Q2" s="210"/>
      <c r="R2" s="210"/>
      <c r="S2" s="1"/>
      <c r="T2" s="1"/>
      <c r="U2" s="1"/>
      <c r="V2" s="1"/>
      <c r="W2" s="1"/>
      <c r="X2" s="1"/>
      <c r="Y2" s="1"/>
      <c r="Z2" s="1"/>
    </row>
    <row r="3" spans="1:26" s="16" customFormat="1" ht="4.5" customHeight="1" x14ac:dyDescent="0.25">
      <c r="A3" s="210"/>
      <c r="B3" s="210"/>
      <c r="C3" s="210"/>
      <c r="D3" s="210"/>
      <c r="E3" s="210"/>
      <c r="F3" s="210"/>
      <c r="G3" s="210"/>
      <c r="H3" s="210"/>
      <c r="I3" s="210"/>
      <c r="J3" s="210"/>
      <c r="K3" s="210"/>
      <c r="L3" s="210"/>
      <c r="M3" s="271"/>
      <c r="N3" s="210"/>
      <c r="O3" s="210"/>
      <c r="P3" s="210"/>
      <c r="Q3" s="210"/>
      <c r="R3" s="210"/>
      <c r="S3" s="1"/>
      <c r="T3" s="1"/>
      <c r="U3" s="1"/>
      <c r="V3" s="1"/>
      <c r="W3" s="1"/>
      <c r="X3" s="1"/>
      <c r="Y3" s="1"/>
      <c r="Z3" s="1"/>
    </row>
    <row r="4" spans="1:26" s="16" customFormat="1" ht="20.25" x14ac:dyDescent="0.3">
      <c r="A4" s="210"/>
      <c r="B4" s="13" t="s">
        <v>394</v>
      </c>
      <c r="C4" s="210"/>
      <c r="D4" s="210"/>
      <c r="E4" s="210"/>
      <c r="F4" s="210"/>
      <c r="G4" s="210"/>
      <c r="H4" s="210"/>
      <c r="I4" s="210"/>
      <c r="J4" s="210"/>
      <c r="K4" s="210"/>
      <c r="L4" s="210"/>
      <c r="M4" s="271"/>
      <c r="N4" s="210"/>
      <c r="O4" s="210"/>
      <c r="P4" s="210"/>
      <c r="Q4" s="210"/>
      <c r="R4" s="210"/>
      <c r="S4" s="1"/>
      <c r="T4" s="1"/>
      <c r="U4" s="1"/>
      <c r="V4" s="1"/>
      <c r="W4" s="1"/>
      <c r="X4" s="1"/>
      <c r="Y4" s="1"/>
      <c r="Z4" s="1"/>
    </row>
    <row r="5" spans="1:26" s="16" customFormat="1" x14ac:dyDescent="0.25">
      <c r="A5" s="210"/>
      <c r="B5" s="84" t="s">
        <v>228</v>
      </c>
      <c r="C5" s="210"/>
      <c r="D5" s="210"/>
      <c r="E5" s="210"/>
      <c r="F5" s="210"/>
      <c r="G5" s="210"/>
      <c r="H5" s="210"/>
      <c r="I5" s="210"/>
      <c r="J5" s="210"/>
      <c r="K5" s="210"/>
      <c r="L5" s="210"/>
      <c r="M5" s="271"/>
      <c r="N5" s="210"/>
      <c r="O5" s="210"/>
      <c r="P5" s="210"/>
      <c r="Q5" s="210"/>
      <c r="R5" s="210"/>
      <c r="S5" s="1"/>
      <c r="T5" s="1"/>
      <c r="U5" s="1"/>
      <c r="V5" s="1"/>
      <c r="W5" s="1"/>
      <c r="X5" s="1"/>
      <c r="Y5" s="1"/>
      <c r="Z5" s="1"/>
    </row>
    <row r="6" spans="1:26" s="16" customFormat="1" ht="12.75" customHeight="1" x14ac:dyDescent="0.25">
      <c r="A6" s="210"/>
      <c r="B6" s="553">
        <f>Kontaktdaten!E12</f>
        <v>0</v>
      </c>
      <c r="C6" s="210"/>
      <c r="D6" s="210"/>
      <c r="E6" s="210"/>
      <c r="F6" s="210"/>
      <c r="G6" s="210"/>
      <c r="H6" s="210"/>
      <c r="I6" s="210"/>
      <c r="J6" s="210"/>
      <c r="K6" s="210"/>
      <c r="L6" s="210"/>
      <c r="M6" s="271"/>
      <c r="N6" s="210"/>
      <c r="O6" s="210"/>
      <c r="P6" s="210"/>
      <c r="Q6" s="210"/>
      <c r="R6" s="210"/>
      <c r="S6" s="1"/>
      <c r="T6" s="1"/>
      <c r="U6" s="1"/>
      <c r="V6" s="1"/>
      <c r="W6" s="1"/>
      <c r="X6" s="1"/>
      <c r="Y6" s="1"/>
      <c r="Z6" s="1"/>
    </row>
    <row r="7" spans="1:26" s="16" customFormat="1" ht="12.75" hidden="1" customHeight="1" x14ac:dyDescent="0.25">
      <c r="A7" s="210"/>
      <c r="B7" s="210"/>
      <c r="C7" s="210"/>
      <c r="D7" s="210"/>
      <c r="E7" s="210"/>
      <c r="F7" s="210"/>
      <c r="G7" s="210"/>
      <c r="H7" s="210"/>
      <c r="I7" s="210"/>
      <c r="J7" s="210"/>
      <c r="K7" s="210"/>
      <c r="L7" s="210"/>
      <c r="M7" s="271"/>
      <c r="N7" s="210"/>
      <c r="O7" s="210"/>
      <c r="P7" s="210"/>
      <c r="Q7" s="210"/>
      <c r="R7" s="210"/>
      <c r="S7" s="1"/>
      <c r="T7" s="1"/>
      <c r="U7" s="1"/>
      <c r="V7" s="1"/>
      <c r="W7" s="1"/>
      <c r="X7" s="1"/>
      <c r="Y7" s="1"/>
      <c r="Z7" s="1"/>
    </row>
    <row r="8" spans="1:26" s="16" customFormat="1" ht="12.75" hidden="1" customHeight="1" x14ac:dyDescent="0.25">
      <c r="A8" s="210"/>
      <c r="B8" s="210"/>
      <c r="C8" s="210"/>
      <c r="D8" s="210"/>
      <c r="E8" s="210"/>
      <c r="F8" s="210"/>
      <c r="G8" s="210"/>
      <c r="H8" s="210"/>
      <c r="I8" s="210"/>
      <c r="J8" s="210"/>
      <c r="K8" s="210"/>
      <c r="L8" s="210"/>
      <c r="M8" s="271"/>
      <c r="N8" s="210"/>
      <c r="O8" s="210"/>
      <c r="P8" s="210"/>
      <c r="Q8" s="210"/>
      <c r="R8" s="210"/>
      <c r="S8" s="1"/>
      <c r="T8" s="1"/>
      <c r="U8" s="1"/>
      <c r="V8" s="1"/>
      <c r="W8" s="1"/>
      <c r="X8" s="1"/>
      <c r="Y8" s="1"/>
      <c r="Z8" s="1"/>
    </row>
    <row r="9" spans="1:26" s="16" customFormat="1" ht="20.25" hidden="1" customHeight="1" x14ac:dyDescent="0.3">
      <c r="A9" s="210"/>
      <c r="B9" s="135"/>
      <c r="C9" s="210"/>
      <c r="D9" s="210"/>
      <c r="E9" s="210"/>
      <c r="F9" s="210"/>
      <c r="G9" s="210"/>
      <c r="H9" s="210"/>
      <c r="I9" s="210"/>
      <c r="J9" s="210"/>
      <c r="K9" s="210"/>
      <c r="L9" s="210"/>
      <c r="M9" s="271"/>
      <c r="N9" s="210"/>
      <c r="O9" s="210"/>
      <c r="P9" s="210"/>
      <c r="Q9" s="210"/>
      <c r="R9" s="210"/>
      <c r="S9" s="1"/>
      <c r="T9" s="1"/>
      <c r="U9" s="1"/>
      <c r="V9" s="1"/>
      <c r="W9" s="1"/>
      <c r="X9" s="1"/>
      <c r="Y9" s="1"/>
      <c r="Z9" s="1"/>
    </row>
    <row r="10" spans="1:26" s="16" customFormat="1" ht="12.75" hidden="1" customHeight="1" x14ac:dyDescent="0.25">
      <c r="A10" s="210"/>
      <c r="B10" s="210"/>
      <c r="C10" s="210"/>
      <c r="D10" s="210"/>
      <c r="E10" s="210"/>
      <c r="F10" s="210"/>
      <c r="G10" s="210"/>
      <c r="H10" s="210"/>
      <c r="I10" s="210"/>
      <c r="J10" s="56"/>
      <c r="K10" s="56"/>
      <c r="L10" s="56"/>
      <c r="M10" s="272"/>
      <c r="N10" s="56"/>
      <c r="O10" s="56"/>
      <c r="P10" s="56"/>
      <c r="Q10" s="210"/>
      <c r="R10" s="210"/>
      <c r="S10" s="1"/>
      <c r="T10" s="1"/>
      <c r="U10" s="1"/>
      <c r="V10" s="1"/>
      <c r="W10" s="1"/>
      <c r="X10" s="1"/>
      <c r="Y10" s="1"/>
      <c r="Z10" s="1"/>
    </row>
    <row r="11" spans="1:26" s="16" customFormat="1" ht="20.25" hidden="1" customHeight="1" x14ac:dyDescent="0.3">
      <c r="A11" s="210"/>
      <c r="B11" s="202"/>
      <c r="C11" s="202"/>
      <c r="D11" s="202"/>
      <c r="E11" s="210"/>
      <c r="F11" s="210"/>
      <c r="G11" s="210"/>
      <c r="H11" s="210"/>
      <c r="I11" s="210"/>
      <c r="J11" s="210"/>
      <c r="K11" s="210"/>
      <c r="L11" s="210"/>
      <c r="M11" s="271"/>
      <c r="N11" s="210"/>
      <c r="O11" s="210"/>
      <c r="P11" s="210"/>
      <c r="Q11" s="210"/>
      <c r="R11" s="210"/>
      <c r="S11" s="1"/>
      <c r="T11" s="1"/>
      <c r="U11" s="1"/>
      <c r="V11" s="1"/>
      <c r="W11" s="1"/>
      <c r="X11" s="1"/>
      <c r="Y11" s="1"/>
      <c r="Z11" s="1"/>
    </row>
    <row r="12" spans="1:26" s="16" customFormat="1" ht="10.5" customHeight="1" x14ac:dyDescent="0.25">
      <c r="A12" s="210"/>
      <c r="B12" s="210"/>
      <c r="C12" s="210"/>
      <c r="D12" s="210"/>
      <c r="E12" s="210"/>
      <c r="F12" s="210"/>
      <c r="G12" s="210"/>
      <c r="H12" s="210"/>
      <c r="I12" s="210"/>
      <c r="J12" s="210"/>
      <c r="K12" s="210"/>
      <c r="L12" s="210"/>
      <c r="M12" s="271"/>
      <c r="N12" s="210"/>
      <c r="O12" s="210"/>
      <c r="P12" s="210"/>
      <c r="Q12" s="210"/>
      <c r="R12" s="210"/>
      <c r="S12" s="1"/>
      <c r="T12" s="1"/>
      <c r="U12" s="1"/>
      <c r="V12" s="1"/>
      <c r="W12" s="1"/>
      <c r="X12" s="1"/>
      <c r="Y12" s="1"/>
      <c r="Z12" s="1"/>
    </row>
    <row r="13" spans="1:26" s="16" customFormat="1" ht="12.75" customHeight="1" x14ac:dyDescent="0.25">
      <c r="A13" s="210"/>
      <c r="B13" s="210"/>
      <c r="C13" s="210"/>
      <c r="D13" s="210"/>
      <c r="E13" s="210"/>
      <c r="F13" s="210"/>
      <c r="G13" s="210"/>
      <c r="H13" s="210"/>
      <c r="I13" s="210"/>
      <c r="J13" s="210"/>
      <c r="K13" s="210"/>
      <c r="L13" s="210"/>
      <c r="M13" s="271"/>
      <c r="N13" s="210"/>
      <c r="O13" s="210"/>
      <c r="P13" s="210"/>
      <c r="Q13" s="210"/>
      <c r="R13" s="210"/>
      <c r="S13" s="1"/>
      <c r="T13" s="1"/>
      <c r="U13" s="1"/>
      <c r="V13" s="1"/>
      <c r="W13" s="1"/>
      <c r="X13" s="1"/>
      <c r="Y13" s="1"/>
      <c r="Z13" s="1"/>
    </row>
    <row r="14" spans="1:26" s="16" customFormat="1" x14ac:dyDescent="0.25">
      <c r="A14" s="210"/>
      <c r="B14" s="84" t="s">
        <v>1105</v>
      </c>
      <c r="C14" s="210"/>
      <c r="D14" s="210"/>
      <c r="E14" s="210"/>
      <c r="F14" s="210"/>
      <c r="G14" s="210"/>
      <c r="H14" s="210"/>
      <c r="I14" s="210"/>
      <c r="J14" s="210"/>
      <c r="K14" s="210"/>
      <c r="L14" s="210"/>
      <c r="M14" s="271"/>
      <c r="N14" s="210"/>
      <c r="O14" s="210"/>
      <c r="P14" s="210"/>
      <c r="Q14" s="210"/>
      <c r="R14" s="210"/>
      <c r="S14" s="1"/>
      <c r="T14" s="1"/>
      <c r="U14" s="1"/>
      <c r="V14" s="1"/>
      <c r="W14" s="1"/>
      <c r="X14" s="1"/>
      <c r="Y14" s="1"/>
      <c r="Z14" s="1"/>
    </row>
    <row r="15" spans="1:26" s="16" customFormat="1" ht="6" customHeight="1" x14ac:dyDescent="0.25">
      <c r="A15" s="210"/>
      <c r="B15" s="210"/>
      <c r="C15" s="210"/>
      <c r="D15" s="211"/>
      <c r="E15" s="210"/>
      <c r="F15" s="210"/>
      <c r="G15" s="210"/>
      <c r="H15" s="210"/>
      <c r="I15" s="210"/>
      <c r="J15" s="210"/>
      <c r="K15" s="210"/>
      <c r="L15" s="210"/>
      <c r="M15" s="271"/>
      <c r="N15" s="210"/>
      <c r="O15" s="210"/>
      <c r="P15" s="210"/>
      <c r="Q15" s="210"/>
      <c r="R15" s="210"/>
      <c r="S15" s="1"/>
      <c r="T15" s="1"/>
      <c r="U15" s="1"/>
      <c r="V15" s="1"/>
      <c r="W15" s="1"/>
      <c r="X15" s="1"/>
      <c r="Y15" s="1"/>
      <c r="Z15" s="1"/>
    </row>
    <row r="16" spans="1:26" s="16" customFormat="1" ht="18" customHeight="1" x14ac:dyDescent="0.25">
      <c r="A16" s="210"/>
      <c r="B16" s="1950"/>
      <c r="C16" s="1959"/>
      <c r="D16" s="1957" t="s">
        <v>1106</v>
      </c>
      <c r="E16" s="1955" t="s">
        <v>1022</v>
      </c>
      <c r="F16" s="203"/>
      <c r="G16" s="212"/>
      <c r="H16" s="212"/>
      <c r="I16" s="212"/>
      <c r="J16" s="212"/>
      <c r="K16" s="213"/>
      <c r="L16" s="214"/>
      <c r="M16" s="273"/>
      <c r="N16" s="210"/>
      <c r="O16" s="210"/>
      <c r="P16" s="210"/>
      <c r="Q16" s="210"/>
      <c r="R16" s="210"/>
      <c r="S16" s="1"/>
      <c r="T16" s="1"/>
      <c r="U16" s="1"/>
      <c r="V16" s="1"/>
      <c r="W16" s="1"/>
      <c r="X16" s="1"/>
      <c r="Y16" s="1"/>
      <c r="Z16" s="1"/>
    </row>
    <row r="17" spans="1:26" s="16" customFormat="1" ht="31.5" customHeight="1" x14ac:dyDescent="0.25">
      <c r="A17" s="210"/>
      <c r="B17" s="1950"/>
      <c r="C17" s="1960"/>
      <c r="D17" s="1958"/>
      <c r="E17" s="1956"/>
      <c r="F17" s="204" t="s">
        <v>1123</v>
      </c>
      <c r="G17" s="205" t="s">
        <v>1124</v>
      </c>
      <c r="H17" s="205" t="s">
        <v>1125</v>
      </c>
      <c r="I17" s="205" t="s">
        <v>1126</v>
      </c>
      <c r="J17" s="205" t="s">
        <v>1127</v>
      </c>
      <c r="K17" s="206" t="s">
        <v>1128</v>
      </c>
      <c r="L17" s="207"/>
      <c r="M17" s="274" t="s">
        <v>882</v>
      </c>
      <c r="N17" s="210"/>
      <c r="O17" s="210"/>
      <c r="P17" s="210"/>
      <c r="Q17" s="210"/>
      <c r="R17" s="210"/>
      <c r="S17" s="1"/>
      <c r="T17" s="1"/>
      <c r="U17" s="1"/>
      <c r="V17" s="1"/>
      <c r="W17" s="1"/>
      <c r="X17" s="1"/>
      <c r="Y17" s="1"/>
      <c r="Z17" s="1"/>
    </row>
    <row r="18" spans="1:26" s="174" customFormat="1" ht="12.75" customHeight="1" x14ac:dyDescent="0.25">
      <c r="A18" s="170"/>
      <c r="B18" s="1962"/>
      <c r="C18" s="412">
        <v>100</v>
      </c>
      <c r="D18" s="1152" t="s">
        <v>1108</v>
      </c>
      <c r="E18" s="1145">
        <f>SUM(F18:K18)</f>
        <v>0</v>
      </c>
      <c r="F18" s="1124"/>
      <c r="G18" s="413"/>
      <c r="H18" s="413"/>
      <c r="I18" s="413"/>
      <c r="J18" s="413"/>
      <c r="K18" s="413"/>
      <c r="L18" s="414"/>
      <c r="M18" s="1399"/>
      <c r="N18" s="170"/>
      <c r="O18" s="170"/>
      <c r="P18" s="170"/>
      <c r="Q18" s="170"/>
      <c r="R18" s="170"/>
      <c r="S18" s="170"/>
      <c r="T18" s="170"/>
      <c r="U18" s="170"/>
      <c r="V18" s="170"/>
      <c r="W18" s="170"/>
      <c r="X18" s="170"/>
      <c r="Y18" s="170"/>
      <c r="Z18" s="170"/>
    </row>
    <row r="19" spans="1:26" s="174" customFormat="1" ht="12.75" x14ac:dyDescent="0.25">
      <c r="A19" s="170"/>
      <c r="B19" s="1962"/>
      <c r="C19" s="407">
        <v>200</v>
      </c>
      <c r="D19" s="1152" t="s">
        <v>1045</v>
      </c>
      <c r="E19" s="1146">
        <f>SUM(F19:K19)</f>
        <v>0</v>
      </c>
      <c r="F19" s="1125"/>
      <c r="G19" s="390"/>
      <c r="H19" s="390"/>
      <c r="I19" s="390"/>
      <c r="J19" s="390"/>
      <c r="K19" s="390"/>
      <c r="L19" s="409"/>
      <c r="M19" s="1400"/>
      <c r="N19" s="170"/>
      <c r="O19" s="170"/>
      <c r="P19" s="170"/>
      <c r="Q19" s="170"/>
      <c r="R19" s="170"/>
      <c r="S19" s="170"/>
      <c r="T19" s="170"/>
      <c r="U19" s="170"/>
      <c r="V19" s="170"/>
      <c r="W19" s="170"/>
      <c r="X19" s="170"/>
      <c r="Y19" s="170"/>
      <c r="Z19" s="170"/>
    </row>
    <row r="20" spans="1:26" s="174" customFormat="1" ht="12.75" x14ac:dyDescent="0.25">
      <c r="A20" s="170"/>
      <c r="B20" s="1962"/>
      <c r="C20" s="407">
        <v>300</v>
      </c>
      <c r="D20" s="1152" t="s">
        <v>244</v>
      </c>
      <c r="E20" s="1147">
        <f>SUM(F20:K20)</f>
        <v>0</v>
      </c>
      <c r="F20" s="1126"/>
      <c r="G20" s="410"/>
      <c r="H20" s="410"/>
      <c r="I20" s="410"/>
      <c r="J20" s="410"/>
      <c r="K20" s="410"/>
      <c r="L20" s="411"/>
      <c r="M20" s="1401"/>
      <c r="N20" s="170"/>
      <c r="O20" s="170"/>
      <c r="P20" s="170"/>
      <c r="Q20" s="170"/>
      <c r="R20" s="170"/>
      <c r="S20" s="170"/>
      <c r="T20" s="170"/>
      <c r="U20" s="170"/>
      <c r="V20" s="170"/>
      <c r="W20" s="170"/>
      <c r="X20" s="170"/>
      <c r="Y20" s="170"/>
      <c r="Z20" s="170"/>
    </row>
    <row r="21" spans="1:26" s="174" customFormat="1" ht="12.75" x14ac:dyDescent="0.25">
      <c r="A21" s="170"/>
      <c r="B21" s="1962"/>
      <c r="C21" s="1953" t="s">
        <v>1109</v>
      </c>
      <c r="D21" s="1954"/>
      <c r="E21" s="1148">
        <f t="shared" ref="E21:E27" si="0">SUM(F21:K21)</f>
        <v>0</v>
      </c>
      <c r="F21" s="1450">
        <f t="shared" ref="F21:K21" si="1">SUM(F18:F20)</f>
        <v>0</v>
      </c>
      <c r="G21" s="1450">
        <f t="shared" si="1"/>
        <v>0</v>
      </c>
      <c r="H21" s="1450">
        <f t="shared" si="1"/>
        <v>0</v>
      </c>
      <c r="I21" s="1450">
        <f t="shared" si="1"/>
        <v>0</v>
      </c>
      <c r="J21" s="1450">
        <f t="shared" si="1"/>
        <v>0</v>
      </c>
      <c r="K21" s="1450">
        <f t="shared" si="1"/>
        <v>0</v>
      </c>
      <c r="L21" s="415">
        <f>SUM(L18:L20)</f>
        <v>0</v>
      </c>
      <c r="M21" s="1402"/>
      <c r="N21" s="170"/>
      <c r="O21" s="170"/>
      <c r="P21" s="170"/>
      <c r="Q21" s="170"/>
      <c r="R21" s="170"/>
      <c r="S21" s="170"/>
      <c r="T21" s="170"/>
      <c r="U21" s="170"/>
      <c r="V21" s="170"/>
      <c r="W21" s="170"/>
      <c r="X21" s="170"/>
      <c r="Y21" s="170"/>
      <c r="Z21" s="170"/>
    </row>
    <row r="22" spans="1:26" s="174" customFormat="1" ht="12.75" x14ac:dyDescent="0.25">
      <c r="A22" s="497"/>
      <c r="B22" s="1961"/>
      <c r="C22" s="407">
        <v>400</v>
      </c>
      <c r="D22" s="1152" t="s">
        <v>1110</v>
      </c>
      <c r="E22" s="1149">
        <f t="shared" si="0"/>
        <v>0</v>
      </c>
      <c r="F22" s="1451">
        <f>Kostenrechnung!H34</f>
        <v>0</v>
      </c>
      <c r="G22" s="1451">
        <f>Kostenrechnung!I34</f>
        <v>0</v>
      </c>
      <c r="H22" s="1451">
        <f>Kostenrechnung!J34</f>
        <v>0</v>
      </c>
      <c r="I22" s="1451">
        <f>Kostenrechnung!K34</f>
        <v>0</v>
      </c>
      <c r="J22" s="1451">
        <f>Kostenrechnung!L34</f>
        <v>0</v>
      </c>
      <c r="K22" s="1451">
        <f>Kostenrechnung!M34</f>
        <v>0</v>
      </c>
      <c r="L22" s="408">
        <f>Kostenrechnung!N34</f>
        <v>0</v>
      </c>
      <c r="M22" s="1403"/>
      <c r="N22" s="170"/>
      <c r="O22" s="170"/>
      <c r="P22" s="170"/>
      <c r="Q22" s="170"/>
      <c r="R22" s="170"/>
      <c r="S22" s="170"/>
      <c r="T22" s="170"/>
      <c r="U22" s="170"/>
      <c r="V22" s="170"/>
      <c r="W22" s="170"/>
      <c r="X22" s="170"/>
      <c r="Y22" s="170"/>
      <c r="Z22" s="170"/>
    </row>
    <row r="23" spans="1:26" s="174" customFormat="1" ht="12.75" x14ac:dyDescent="0.25">
      <c r="A23" s="170"/>
      <c r="B23" s="1961"/>
      <c r="C23" s="407">
        <v>500</v>
      </c>
      <c r="D23" s="1152" t="s">
        <v>1244</v>
      </c>
      <c r="E23" s="1146">
        <f t="shared" si="0"/>
        <v>0</v>
      </c>
      <c r="F23" s="1125"/>
      <c r="G23" s="390"/>
      <c r="H23" s="390"/>
      <c r="I23" s="390"/>
      <c r="J23" s="390"/>
      <c r="K23" s="390"/>
      <c r="L23" s="409"/>
      <c r="M23" s="1400"/>
      <c r="N23" s="170"/>
      <c r="O23" s="170"/>
      <c r="P23" s="170"/>
      <c r="Q23" s="170"/>
      <c r="R23" s="170"/>
      <c r="S23" s="170"/>
      <c r="T23" s="170"/>
      <c r="U23" s="170"/>
      <c r="V23" s="170"/>
      <c r="W23" s="170"/>
      <c r="X23" s="170"/>
      <c r="Y23" s="170"/>
      <c r="Z23" s="170"/>
    </row>
    <row r="24" spans="1:26" s="174" customFormat="1" ht="12.75" x14ac:dyDescent="0.25">
      <c r="A24" s="170"/>
      <c r="B24" s="1961"/>
      <c r="C24" s="407">
        <v>600</v>
      </c>
      <c r="D24" s="1152" t="s">
        <v>1111</v>
      </c>
      <c r="E24" s="1146">
        <f t="shared" si="0"/>
        <v>0</v>
      </c>
      <c r="F24" s="1125"/>
      <c r="G24" s="390"/>
      <c r="H24" s="390"/>
      <c r="I24" s="390"/>
      <c r="J24" s="390"/>
      <c r="K24" s="390"/>
      <c r="L24" s="409"/>
      <c r="M24" s="1400"/>
      <c r="N24" s="170"/>
      <c r="O24" s="170"/>
      <c r="P24" s="170"/>
      <c r="Q24" s="170"/>
      <c r="R24" s="170"/>
      <c r="S24" s="170"/>
      <c r="T24" s="170"/>
      <c r="U24" s="170"/>
      <c r="V24" s="170"/>
      <c r="W24" s="170"/>
      <c r="X24" s="170"/>
      <c r="Y24" s="170"/>
      <c r="Z24" s="170"/>
    </row>
    <row r="25" spans="1:26" s="174" customFormat="1" ht="12.75" x14ac:dyDescent="0.25">
      <c r="A25" s="170"/>
      <c r="B25" s="1961"/>
      <c r="C25" s="407">
        <v>700</v>
      </c>
      <c r="D25" s="1152" t="s">
        <v>1057</v>
      </c>
      <c r="E25" s="1146">
        <f t="shared" si="0"/>
        <v>0</v>
      </c>
      <c r="F25" s="1125"/>
      <c r="G25" s="390"/>
      <c r="H25" s="390"/>
      <c r="I25" s="390"/>
      <c r="J25" s="390"/>
      <c r="K25" s="390"/>
      <c r="L25" s="409"/>
      <c r="M25" s="1400"/>
      <c r="N25" s="170"/>
      <c r="O25" s="170"/>
      <c r="P25" s="170"/>
      <c r="Q25" s="170"/>
      <c r="R25" s="170"/>
      <c r="S25" s="170"/>
      <c r="T25" s="170"/>
      <c r="U25" s="170"/>
      <c r="V25" s="170"/>
      <c r="W25" s="170"/>
      <c r="X25" s="170"/>
      <c r="Y25" s="170"/>
      <c r="Z25" s="170"/>
    </row>
    <row r="26" spans="1:26" s="174" customFormat="1" ht="25.5" x14ac:dyDescent="0.25">
      <c r="A26" s="497"/>
      <c r="B26" s="1961"/>
      <c r="C26" s="407">
        <v>800</v>
      </c>
      <c r="D26" s="1132" t="s">
        <v>1275</v>
      </c>
      <c r="E26" s="1147">
        <f t="shared" si="0"/>
        <v>0</v>
      </c>
      <c r="F26" s="1452">
        <f>Kostenrechnung!H71</f>
        <v>0</v>
      </c>
      <c r="G26" s="1452">
        <f>Kostenrechnung!I71</f>
        <v>0</v>
      </c>
      <c r="H26" s="1452">
        <f>Kostenrechnung!J71</f>
        <v>0</v>
      </c>
      <c r="I26" s="1452">
        <f>Kostenrechnung!K71</f>
        <v>0</v>
      </c>
      <c r="J26" s="1452">
        <f>Kostenrechnung!L71</f>
        <v>0</v>
      </c>
      <c r="K26" s="1452">
        <f>Kostenrechnung!M71</f>
        <v>0</v>
      </c>
      <c r="L26" s="411">
        <f>Kostenrechnung!N71</f>
        <v>0</v>
      </c>
      <c r="M26" s="1401"/>
      <c r="N26" s="170"/>
      <c r="O26" s="170"/>
      <c r="P26" s="170"/>
      <c r="Q26" s="170"/>
      <c r="R26" s="170"/>
      <c r="S26" s="170"/>
      <c r="T26" s="170"/>
      <c r="U26" s="170"/>
      <c r="V26" s="170"/>
      <c r="W26" s="170"/>
      <c r="X26" s="170"/>
      <c r="Y26" s="170"/>
      <c r="Z26" s="170"/>
    </row>
    <row r="27" spans="1:26" s="19" customFormat="1" ht="12.75" x14ac:dyDescent="0.2">
      <c r="A27" s="2"/>
      <c r="B27" s="1961"/>
      <c r="C27" s="1948" t="s">
        <v>1112</v>
      </c>
      <c r="D27" s="1949"/>
      <c r="E27" s="1150">
        <f t="shared" si="0"/>
        <v>0</v>
      </c>
      <c r="F27" s="1453">
        <f t="shared" ref="F27:K27" si="2">SUM(F22:F26)</f>
        <v>0</v>
      </c>
      <c r="G27" s="1454">
        <f t="shared" si="2"/>
        <v>0</v>
      </c>
      <c r="H27" s="1454">
        <f t="shared" si="2"/>
        <v>0</v>
      </c>
      <c r="I27" s="1454">
        <f t="shared" si="2"/>
        <v>0</v>
      </c>
      <c r="J27" s="1454">
        <f t="shared" si="2"/>
        <v>0</v>
      </c>
      <c r="K27" s="1454">
        <f t="shared" si="2"/>
        <v>0</v>
      </c>
      <c r="L27" s="193"/>
      <c r="M27" s="275"/>
      <c r="N27" s="170"/>
      <c r="O27" s="2"/>
      <c r="P27" s="2"/>
      <c r="Q27" s="2"/>
      <c r="R27" s="2"/>
      <c r="S27" s="2"/>
      <c r="T27" s="2"/>
      <c r="U27" s="2"/>
      <c r="V27" s="2"/>
      <c r="W27" s="2"/>
      <c r="X27" s="2"/>
      <c r="Y27" s="2"/>
      <c r="Z27" s="2"/>
    </row>
    <row r="28" spans="1:26" s="19" customFormat="1" ht="12.75" x14ac:dyDescent="0.2">
      <c r="A28" s="2"/>
      <c r="B28" s="2"/>
      <c r="C28" s="1948" t="s">
        <v>1113</v>
      </c>
      <c r="D28" s="1949"/>
      <c r="E28" s="1150">
        <f t="shared" ref="E28:K28" si="3">E21+E27</f>
        <v>0</v>
      </c>
      <c r="F28" s="1127">
        <f t="shared" si="3"/>
        <v>0</v>
      </c>
      <c r="G28" s="192">
        <f t="shared" si="3"/>
        <v>0</v>
      </c>
      <c r="H28" s="192">
        <f t="shared" si="3"/>
        <v>0</v>
      </c>
      <c r="I28" s="192">
        <f t="shared" si="3"/>
        <v>0</v>
      </c>
      <c r="J28" s="192">
        <f t="shared" si="3"/>
        <v>0</v>
      </c>
      <c r="K28" s="192">
        <f t="shared" si="3"/>
        <v>0</v>
      </c>
      <c r="L28" s="193"/>
      <c r="M28" s="275"/>
      <c r="N28" s="170"/>
      <c r="O28" s="2"/>
      <c r="P28" s="2"/>
      <c r="Q28" s="2"/>
      <c r="R28" s="2"/>
      <c r="S28" s="2"/>
      <c r="T28" s="2"/>
      <c r="U28" s="2"/>
      <c r="V28" s="2"/>
      <c r="W28" s="2"/>
      <c r="X28" s="2"/>
      <c r="Y28" s="2"/>
      <c r="Z28" s="2"/>
    </row>
    <row r="29" spans="1:26" s="174" customFormat="1" ht="12.75" x14ac:dyDescent="0.25">
      <c r="A29" s="170"/>
      <c r="B29" s="170"/>
      <c r="C29" s="407">
        <v>900</v>
      </c>
      <c r="D29" s="1152" t="s">
        <v>1249</v>
      </c>
      <c r="E29" s="1151">
        <f>SUM(F29:K29)</f>
        <v>0</v>
      </c>
      <c r="F29" s="1128"/>
      <c r="G29" s="416"/>
      <c r="H29" s="416"/>
      <c r="I29" s="416"/>
      <c r="J29" s="416"/>
      <c r="K29" s="416"/>
      <c r="L29" s="417"/>
      <c r="M29" s="1404"/>
      <c r="N29" s="170"/>
      <c r="O29" s="170"/>
      <c r="P29" s="170"/>
      <c r="Q29" s="170"/>
      <c r="R29" s="170"/>
      <c r="S29" s="170"/>
      <c r="T29" s="170"/>
      <c r="U29" s="170"/>
      <c r="V29" s="170"/>
      <c r="W29" s="170"/>
      <c r="X29" s="170"/>
      <c r="Y29" s="170"/>
      <c r="Z29" s="170"/>
    </row>
    <row r="30" spans="1:26" s="174" customFormat="1" ht="12.75" x14ac:dyDescent="0.25">
      <c r="A30" s="170"/>
      <c r="B30" s="170"/>
      <c r="C30" s="407">
        <v>1000</v>
      </c>
      <c r="D30" s="1152" t="s">
        <v>1241</v>
      </c>
      <c r="E30" s="1146">
        <f>SUM(F30:K30)</f>
        <v>0</v>
      </c>
      <c r="F30" s="1125"/>
      <c r="G30" s="390"/>
      <c r="H30" s="390"/>
      <c r="I30" s="390"/>
      <c r="J30" s="390"/>
      <c r="K30" s="390"/>
      <c r="L30" s="409"/>
      <c r="M30" s="1400"/>
      <c r="N30" s="170"/>
      <c r="O30" s="170"/>
      <c r="P30" s="170"/>
      <c r="Q30" s="170"/>
      <c r="R30" s="170"/>
      <c r="S30" s="170"/>
      <c r="T30" s="170"/>
      <c r="U30" s="170"/>
      <c r="V30" s="170"/>
      <c r="W30" s="170"/>
      <c r="X30" s="170"/>
      <c r="Y30" s="170"/>
      <c r="Z30" s="170"/>
    </row>
    <row r="31" spans="1:26" s="19" customFormat="1" ht="12.75" x14ac:dyDescent="0.2">
      <c r="A31" s="170"/>
      <c r="B31" s="2"/>
      <c r="C31" s="1953" t="s">
        <v>245</v>
      </c>
      <c r="D31" s="1954"/>
      <c r="E31" s="1150">
        <f>SUM(F31:K31)</f>
        <v>0</v>
      </c>
      <c r="F31" s="1129">
        <f t="shared" ref="F31:K31" si="4">SUM(F28:F30)</f>
        <v>0</v>
      </c>
      <c r="G31" s="1129">
        <f t="shared" si="4"/>
        <v>0</v>
      </c>
      <c r="H31" s="1129">
        <f t="shared" si="4"/>
        <v>0</v>
      </c>
      <c r="I31" s="1129">
        <f t="shared" si="4"/>
        <v>0</v>
      </c>
      <c r="J31" s="1129">
        <f t="shared" si="4"/>
        <v>0</v>
      </c>
      <c r="K31" s="192">
        <f t="shared" si="4"/>
        <v>0</v>
      </c>
      <c r="L31" s="193"/>
      <c r="M31" s="275"/>
      <c r="N31" s="2"/>
      <c r="O31" s="2"/>
      <c r="P31" s="2"/>
      <c r="Q31" s="2"/>
      <c r="R31" s="2"/>
      <c r="S31" s="2"/>
      <c r="T31" s="2"/>
      <c r="U31" s="2"/>
      <c r="V31" s="2"/>
      <c r="W31" s="2"/>
      <c r="X31" s="2"/>
      <c r="Y31" s="2"/>
      <c r="Z31" s="2"/>
    </row>
    <row r="32" spans="1:26" s="176" customFormat="1" ht="19.5" customHeight="1" x14ac:dyDescent="0.25">
      <c r="A32" s="170"/>
      <c r="B32" s="181"/>
      <c r="C32" s="1948" t="s">
        <v>246</v>
      </c>
      <c r="D32" s="1949"/>
      <c r="E32" s="1150">
        <f>E31-E26</f>
        <v>0</v>
      </c>
      <c r="F32" s="1150">
        <f t="shared" ref="F32:K32" si="5">F31-F26</f>
        <v>0</v>
      </c>
      <c r="G32" s="1150">
        <f t="shared" si="5"/>
        <v>0</v>
      </c>
      <c r="H32" s="1150">
        <f t="shared" si="5"/>
        <v>0</v>
      </c>
      <c r="I32" s="1150">
        <f t="shared" si="5"/>
        <v>0</v>
      </c>
      <c r="J32" s="1150">
        <f t="shared" si="5"/>
        <v>0</v>
      </c>
      <c r="K32" s="1150">
        <f t="shared" si="5"/>
        <v>0</v>
      </c>
      <c r="L32" s="194"/>
      <c r="M32" s="1405"/>
      <c r="N32" s="181"/>
      <c r="O32" s="181"/>
      <c r="P32" s="181"/>
      <c r="Q32" s="181"/>
      <c r="R32" s="181"/>
      <c r="S32" s="181"/>
      <c r="T32" s="181"/>
      <c r="U32" s="181"/>
      <c r="V32" s="181"/>
      <c r="W32" s="181"/>
      <c r="X32" s="181"/>
      <c r="Y32" s="181"/>
      <c r="Z32" s="181"/>
    </row>
    <row r="33" spans="1:26" s="270" customFormat="1" ht="12.75" customHeight="1" x14ac:dyDescent="0.25">
      <c r="A33" s="181"/>
      <c r="B33" s="181"/>
      <c r="C33" s="181"/>
      <c r="D33" s="418" t="s">
        <v>1138</v>
      </c>
      <c r="E33" s="1130">
        <f>SUM(F33:K33)</f>
        <v>0</v>
      </c>
      <c r="F33" s="419">
        <f>'Erlöse Netznutzungsentgelte'!F17</f>
        <v>0</v>
      </c>
      <c r="G33" s="419">
        <f>'Erlöse Netznutzungsentgelte'!T17</f>
        <v>0</v>
      </c>
      <c r="H33" s="419">
        <f>'Erlöse Netznutzungsentgelte'!AH17</f>
        <v>0</v>
      </c>
      <c r="I33" s="419">
        <f>'Erlöse Netznutzungsentgelte'!AV17</f>
        <v>0</v>
      </c>
      <c r="J33" s="419">
        <f>'Erlöse Netznutzungsentgelte'!BT17</f>
        <v>0</v>
      </c>
      <c r="K33" s="419">
        <f>'Erlöse Netznutzungsentgelte'!CH17</f>
        <v>0</v>
      </c>
      <c r="L33" s="419"/>
      <c r="M33" s="484"/>
      <c r="N33" s="420"/>
      <c r="O33" s="1568"/>
      <c r="P33" s="421"/>
      <c r="Q33" s="421"/>
      <c r="R33" s="421"/>
      <c r="S33" s="266"/>
      <c r="T33" s="266"/>
      <c r="U33" s="266"/>
      <c r="V33" s="266"/>
      <c r="W33" s="266"/>
      <c r="X33" s="266"/>
      <c r="Y33" s="266"/>
      <c r="Z33" s="266"/>
    </row>
    <row r="34" spans="1:26" s="270" customFormat="1" ht="12.75" customHeight="1" x14ac:dyDescent="0.25">
      <c r="A34" s="181"/>
      <c r="B34" s="181"/>
      <c r="C34" s="181"/>
      <c r="D34" s="418" t="s">
        <v>1253</v>
      </c>
      <c r="E34" s="1130">
        <f>SUM(F34:K34)</f>
        <v>0</v>
      </c>
      <c r="F34" s="419">
        <f t="shared" ref="F34:K34" si="6">F32-F33</f>
        <v>0</v>
      </c>
      <c r="G34" s="419">
        <f t="shared" si="6"/>
        <v>0</v>
      </c>
      <c r="H34" s="419">
        <f t="shared" si="6"/>
        <v>0</v>
      </c>
      <c r="I34" s="419">
        <f t="shared" si="6"/>
        <v>0</v>
      </c>
      <c r="J34" s="419">
        <f t="shared" si="6"/>
        <v>0</v>
      </c>
      <c r="K34" s="419">
        <f t="shared" si="6"/>
        <v>0</v>
      </c>
      <c r="L34" s="422"/>
      <c r="M34" s="484"/>
      <c r="N34" s="420"/>
      <c r="O34" s="1568"/>
      <c r="P34" s="1566"/>
      <c r="Q34" s="1566"/>
      <c r="R34" s="1566"/>
      <c r="S34" s="266"/>
      <c r="T34" s="266"/>
      <c r="U34" s="266"/>
      <c r="V34" s="266"/>
      <c r="W34" s="266"/>
      <c r="X34" s="266"/>
      <c r="Y34" s="266"/>
      <c r="Z34" s="266"/>
    </row>
    <row r="35" spans="1:26" s="270" customFormat="1" ht="18" customHeight="1" x14ac:dyDescent="0.25">
      <c r="A35" s="1565"/>
      <c r="B35" s="1566"/>
      <c r="C35" s="1566"/>
      <c r="D35" s="1517" t="s">
        <v>856</v>
      </c>
      <c r="E35" s="1567">
        <f>IF(ISERROR(E34/E32),0%,E34/E32)</f>
        <v>0</v>
      </c>
      <c r="F35" s="118"/>
      <c r="G35" s="118"/>
      <c r="H35" s="118"/>
      <c r="I35" s="118"/>
      <c r="J35" s="118"/>
      <c r="K35" s="182"/>
      <c r="L35" s="118"/>
      <c r="M35" s="195" t="str">
        <f>IFERROR(VLOOKUP(O35,I150:L156,4,FALSE),"")</f>
        <v/>
      </c>
      <c r="N35" s="420"/>
      <c r="O35" s="1414" t="s">
        <v>1492</v>
      </c>
      <c r="P35" s="421"/>
      <c r="Q35" s="421"/>
      <c r="R35" s="421"/>
      <c r="S35" s="266"/>
      <c r="T35" s="266"/>
      <c r="U35" s="266"/>
      <c r="V35" s="266"/>
      <c r="W35" s="266"/>
      <c r="X35" s="266"/>
      <c r="Y35" s="266"/>
      <c r="Z35" s="266"/>
    </row>
    <row r="36" spans="1:26" s="16" customFormat="1" ht="12.75" customHeight="1" x14ac:dyDescent="0.25">
      <c r="A36" s="210"/>
      <c r="B36" s="210"/>
      <c r="C36" s="210"/>
      <c r="D36" s="38" t="s">
        <v>1395</v>
      </c>
      <c r="E36" s="194">
        <f>SUM(F36:K36)</f>
        <v>0</v>
      </c>
      <c r="F36" s="1119"/>
      <c r="G36" s="415"/>
      <c r="H36" s="415"/>
      <c r="I36" s="415"/>
      <c r="J36" s="415"/>
      <c r="K36" s="1120"/>
      <c r="L36" s="194"/>
      <c r="M36" s="195"/>
      <c r="N36" s="210"/>
      <c r="O36" s="210"/>
      <c r="P36" s="210"/>
      <c r="Q36" s="210"/>
      <c r="R36" s="210"/>
      <c r="S36" s="1"/>
      <c r="T36" s="1"/>
      <c r="U36" s="1"/>
      <c r="V36" s="1"/>
      <c r="W36" s="1"/>
      <c r="X36" s="1"/>
      <c r="Y36" s="1"/>
      <c r="Z36" s="1"/>
    </row>
    <row r="37" spans="1:26" s="16" customFormat="1" x14ac:dyDescent="0.25">
      <c r="A37" s="1361"/>
      <c r="B37" s="210"/>
      <c r="C37" s="210"/>
      <c r="D37" s="38" t="s">
        <v>1396</v>
      </c>
      <c r="E37" s="194">
        <f>SUM(F37:K37)</f>
        <v>0</v>
      </c>
      <c r="F37" s="1119"/>
      <c r="G37" s="415"/>
      <c r="H37" s="415"/>
      <c r="I37" s="415"/>
      <c r="J37" s="415"/>
      <c r="K37" s="1120"/>
      <c r="L37" s="194"/>
      <c r="M37" s="195"/>
      <c r="N37" s="1370"/>
      <c r="O37" s="210"/>
      <c r="P37" s="210"/>
      <c r="Q37" s="210"/>
      <c r="R37" s="210"/>
      <c r="S37" s="1"/>
      <c r="T37" s="1"/>
      <c r="U37" s="1"/>
      <c r="V37" s="1"/>
      <c r="W37" s="1"/>
      <c r="X37" s="1"/>
      <c r="Y37" s="1"/>
      <c r="Z37" s="1"/>
    </row>
    <row r="38" spans="1:26" s="16" customFormat="1" ht="32.25" customHeight="1" x14ac:dyDescent="0.25">
      <c r="A38" s="210"/>
      <c r="B38" s="1950"/>
      <c r="C38" s="1959"/>
      <c r="D38" s="1957" t="s">
        <v>76</v>
      </c>
      <c r="E38" s="1951" t="s">
        <v>1114</v>
      </c>
      <c r="F38" s="215"/>
      <c r="G38" s="216"/>
      <c r="H38" s="216"/>
      <c r="I38" s="216"/>
      <c r="J38" s="216"/>
      <c r="K38" s="217"/>
      <c r="L38" s="217"/>
      <c r="M38" s="273"/>
      <c r="N38" s="210"/>
      <c r="O38" s="210"/>
      <c r="P38" s="210"/>
      <c r="Q38" s="210"/>
      <c r="R38" s="210"/>
      <c r="S38" s="1"/>
      <c r="T38" s="1"/>
      <c r="U38" s="1"/>
      <c r="V38" s="1"/>
      <c r="W38" s="1"/>
      <c r="X38" s="1"/>
      <c r="Y38" s="1"/>
      <c r="Z38" s="1"/>
    </row>
    <row r="39" spans="1:26" s="16" customFormat="1" ht="12.75" customHeight="1" x14ac:dyDescent="0.25">
      <c r="A39" s="210"/>
      <c r="B39" s="1950"/>
      <c r="C39" s="1960"/>
      <c r="D39" s="1958"/>
      <c r="E39" s="1952"/>
      <c r="F39" s="208" t="s">
        <v>1115</v>
      </c>
      <c r="G39" s="208" t="s">
        <v>1116</v>
      </c>
      <c r="H39" s="208" t="s">
        <v>1117</v>
      </c>
      <c r="I39" s="208" t="s">
        <v>1118</v>
      </c>
      <c r="J39" s="208" t="s">
        <v>1119</v>
      </c>
      <c r="K39" s="208" t="s">
        <v>1120</v>
      </c>
      <c r="L39" s="208"/>
      <c r="M39" s="274" t="s">
        <v>882</v>
      </c>
      <c r="N39" s="210"/>
      <c r="O39" s="210"/>
      <c r="P39" s="210"/>
      <c r="Q39" s="210"/>
      <c r="R39" s="210"/>
      <c r="S39" s="1"/>
      <c r="T39" s="1"/>
      <c r="U39" s="1"/>
      <c r="V39" s="1"/>
      <c r="W39" s="1"/>
      <c r="X39" s="1"/>
      <c r="Y39" s="1"/>
      <c r="Z39" s="1"/>
    </row>
    <row r="40" spans="1:26" s="16" customFormat="1" ht="12.75" customHeight="1" x14ac:dyDescent="0.25">
      <c r="A40" s="210"/>
      <c r="B40" s="1947"/>
      <c r="C40" s="218">
        <v>100</v>
      </c>
      <c r="D40" s="1141" t="s">
        <v>1108</v>
      </c>
      <c r="E40" s="1137">
        <f t="shared" ref="E40:K40" si="7">IF(OR(E18="",E18=0,E$36=0),0,(E18/((E$36+E$37)*10)))</f>
        <v>0</v>
      </c>
      <c r="F40" s="1137">
        <f t="shared" si="7"/>
        <v>0</v>
      </c>
      <c r="G40" s="1137">
        <f t="shared" si="7"/>
        <v>0</v>
      </c>
      <c r="H40" s="1137">
        <f t="shared" si="7"/>
        <v>0</v>
      </c>
      <c r="I40" s="1137">
        <f t="shared" si="7"/>
        <v>0</v>
      </c>
      <c r="J40" s="1137">
        <f t="shared" si="7"/>
        <v>0</v>
      </c>
      <c r="K40" s="1137">
        <f t="shared" si="7"/>
        <v>0</v>
      </c>
      <c r="L40" s="196"/>
      <c r="M40" s="769"/>
      <c r="N40" s="210"/>
      <c r="O40" s="277"/>
      <c r="P40" s="210"/>
      <c r="Q40" s="210"/>
      <c r="R40" s="210"/>
      <c r="S40" s="1"/>
      <c r="T40" s="1"/>
      <c r="U40" s="1"/>
      <c r="V40" s="1"/>
      <c r="W40" s="1"/>
      <c r="X40" s="1"/>
      <c r="Y40" s="1"/>
      <c r="Z40" s="1"/>
    </row>
    <row r="41" spans="1:26" s="16" customFormat="1" ht="12.75" customHeight="1" x14ac:dyDescent="0.25">
      <c r="A41" s="210"/>
      <c r="B41" s="1947"/>
      <c r="C41" s="219">
        <v>200</v>
      </c>
      <c r="D41" s="1142" t="s">
        <v>1045</v>
      </c>
      <c r="E41" s="1137">
        <f t="shared" ref="E41:F47" si="8">IF(OR(E19="",E19=0,E$36=0),0,(E19/((E$36+E$37)*10)))</f>
        <v>0</v>
      </c>
      <c r="F41" s="1137">
        <f t="shared" si="8"/>
        <v>0</v>
      </c>
      <c r="G41" s="1137">
        <f t="shared" ref="G41:K43" si="9">IF(OR(G19="",G19=0,G$36=0),0,(G19/((G$36+G$37)*10)))</f>
        <v>0</v>
      </c>
      <c r="H41" s="1137">
        <f t="shared" si="9"/>
        <v>0</v>
      </c>
      <c r="I41" s="1137">
        <f t="shared" si="9"/>
        <v>0</v>
      </c>
      <c r="J41" s="1137">
        <f t="shared" si="9"/>
        <v>0</v>
      </c>
      <c r="K41" s="1137">
        <f t="shared" si="9"/>
        <v>0</v>
      </c>
      <c r="L41" s="197"/>
      <c r="M41" s="770"/>
      <c r="N41" s="210"/>
      <c r="O41" s="210"/>
      <c r="P41" s="210"/>
      <c r="Q41" s="210"/>
      <c r="R41" s="210"/>
      <c r="S41" s="1"/>
      <c r="T41" s="1"/>
      <c r="U41" s="1"/>
      <c r="V41" s="1"/>
      <c r="W41" s="1"/>
      <c r="X41" s="1"/>
      <c r="Y41" s="1"/>
      <c r="Z41" s="1"/>
    </row>
    <row r="42" spans="1:26" s="16" customFormat="1" ht="12.75" customHeight="1" x14ac:dyDescent="0.25">
      <c r="A42" s="170"/>
      <c r="B42" s="1947"/>
      <c r="C42" s="219">
        <v>300</v>
      </c>
      <c r="D42" s="1142" t="s">
        <v>244</v>
      </c>
      <c r="E42" s="1137">
        <f t="shared" si="8"/>
        <v>0</v>
      </c>
      <c r="F42" s="1137">
        <f t="shared" si="8"/>
        <v>0</v>
      </c>
      <c r="G42" s="1137">
        <f t="shared" si="9"/>
        <v>0</v>
      </c>
      <c r="H42" s="1137">
        <f t="shared" si="9"/>
        <v>0</v>
      </c>
      <c r="I42" s="1137">
        <f t="shared" si="9"/>
        <v>0</v>
      </c>
      <c r="J42" s="1137">
        <f t="shared" si="9"/>
        <v>0</v>
      </c>
      <c r="K42" s="1137">
        <f t="shared" si="9"/>
        <v>0</v>
      </c>
      <c r="L42" s="198"/>
      <c r="M42" s="771"/>
      <c r="N42" s="210"/>
      <c r="O42" s="210"/>
      <c r="P42" s="210"/>
      <c r="Q42" s="210"/>
      <c r="R42" s="210"/>
      <c r="S42" s="1"/>
      <c r="T42" s="1"/>
      <c r="U42" s="1"/>
      <c r="V42" s="1"/>
      <c r="W42" s="1"/>
      <c r="X42" s="1"/>
      <c r="Y42" s="1"/>
      <c r="Z42" s="1"/>
    </row>
    <row r="43" spans="1:26" s="16" customFormat="1" ht="12.75" customHeight="1" x14ac:dyDescent="0.25">
      <c r="A43" s="210"/>
      <c r="B43" s="1947"/>
      <c r="C43" s="1948" t="s">
        <v>1121</v>
      </c>
      <c r="D43" s="1949"/>
      <c r="E43" s="1138">
        <f t="shared" si="8"/>
        <v>0</v>
      </c>
      <c r="F43" s="1138">
        <f t="shared" si="8"/>
        <v>0</v>
      </c>
      <c r="G43" s="1138">
        <f t="shared" si="9"/>
        <v>0</v>
      </c>
      <c r="H43" s="1138">
        <f t="shared" si="9"/>
        <v>0</v>
      </c>
      <c r="I43" s="1138">
        <f t="shared" si="9"/>
        <v>0</v>
      </c>
      <c r="J43" s="1138">
        <f t="shared" si="9"/>
        <v>0</v>
      </c>
      <c r="K43" s="1138">
        <f t="shared" si="9"/>
        <v>0</v>
      </c>
      <c r="L43" s="199"/>
      <c r="M43" s="772"/>
      <c r="N43" s="210"/>
      <c r="O43" s="210"/>
      <c r="P43" s="210"/>
      <c r="Q43" s="210"/>
      <c r="R43" s="210"/>
      <c r="S43" s="1"/>
      <c r="T43" s="1"/>
      <c r="U43" s="1"/>
      <c r="V43" s="1"/>
      <c r="W43" s="1"/>
      <c r="X43" s="1"/>
      <c r="Y43" s="1"/>
      <c r="Z43" s="1"/>
    </row>
    <row r="44" spans="1:26" s="16" customFormat="1" ht="12.75" customHeight="1" x14ac:dyDescent="0.25">
      <c r="A44" s="210"/>
      <c r="B44" s="1947"/>
      <c r="C44" s="219">
        <v>400</v>
      </c>
      <c r="D44" s="1142" t="s">
        <v>1110</v>
      </c>
      <c r="E44" s="1139">
        <f>IF(OR(E22="",E22=0,E$36=0),0,(E22/(E$36*10)))</f>
        <v>0</v>
      </c>
      <c r="F44" s="1139">
        <f t="shared" ref="F44:K44" si="10">IF(OR(F22="",F22=0,F$36=0),0,(F22/(F$36*10)))</f>
        <v>0</v>
      </c>
      <c r="G44" s="1139">
        <f t="shared" si="10"/>
        <v>0</v>
      </c>
      <c r="H44" s="1139">
        <f t="shared" si="10"/>
        <v>0</v>
      </c>
      <c r="I44" s="1139">
        <f t="shared" si="10"/>
        <v>0</v>
      </c>
      <c r="J44" s="1139">
        <f t="shared" si="10"/>
        <v>0</v>
      </c>
      <c r="K44" s="1139">
        <f t="shared" si="10"/>
        <v>0</v>
      </c>
      <c r="L44" s="200"/>
      <c r="M44" s="773"/>
      <c r="N44" s="277"/>
      <c r="O44" s="210"/>
      <c r="P44" s="210"/>
      <c r="Q44" s="210"/>
      <c r="R44" s="210"/>
      <c r="S44" s="1"/>
      <c r="T44" s="1"/>
      <c r="U44" s="1"/>
      <c r="V44" s="1"/>
      <c r="W44" s="1"/>
      <c r="X44" s="1"/>
      <c r="Y44" s="1"/>
      <c r="Z44" s="1"/>
    </row>
    <row r="45" spans="1:26" s="16" customFormat="1" ht="12.75" customHeight="1" x14ac:dyDescent="0.25">
      <c r="A45" s="210"/>
      <c r="B45" s="1947"/>
      <c r="C45" s="219">
        <v>500</v>
      </c>
      <c r="D45" s="1143" t="s">
        <v>1244</v>
      </c>
      <c r="E45" s="1137">
        <f t="shared" si="8"/>
        <v>0</v>
      </c>
      <c r="F45" s="1137">
        <f t="shared" si="8"/>
        <v>0</v>
      </c>
      <c r="G45" s="1137">
        <f t="shared" ref="G45:K47" si="11">IF(OR(G23="",G23=0,G$36=0),0,(G23/((G$36+G$37)*10)))</f>
        <v>0</v>
      </c>
      <c r="H45" s="1137">
        <f t="shared" si="11"/>
        <v>0</v>
      </c>
      <c r="I45" s="1137">
        <f t="shared" si="11"/>
        <v>0</v>
      </c>
      <c r="J45" s="1137">
        <f t="shared" si="11"/>
        <v>0</v>
      </c>
      <c r="K45" s="1137">
        <f t="shared" si="11"/>
        <v>0</v>
      </c>
      <c r="L45" s="197"/>
      <c r="M45" s="770"/>
      <c r="N45" s="210"/>
      <c r="O45" s="210"/>
      <c r="P45" s="210"/>
      <c r="Q45" s="210"/>
      <c r="R45" s="210"/>
      <c r="S45" s="1"/>
      <c r="T45" s="1"/>
      <c r="U45" s="1"/>
      <c r="V45" s="1"/>
      <c r="W45" s="1"/>
      <c r="X45" s="1"/>
      <c r="Y45" s="1"/>
      <c r="Z45" s="1"/>
    </row>
    <row r="46" spans="1:26" s="16" customFormat="1" ht="12.75" customHeight="1" x14ac:dyDescent="0.25">
      <c r="A46" s="210"/>
      <c r="B46" s="1947"/>
      <c r="C46" s="219">
        <v>600</v>
      </c>
      <c r="D46" s="1142" t="s">
        <v>1111</v>
      </c>
      <c r="E46" s="1137">
        <f t="shared" si="8"/>
        <v>0</v>
      </c>
      <c r="F46" s="1137">
        <f t="shared" si="8"/>
        <v>0</v>
      </c>
      <c r="G46" s="1137">
        <f t="shared" si="11"/>
        <v>0</v>
      </c>
      <c r="H46" s="1137">
        <f t="shared" si="11"/>
        <v>0</v>
      </c>
      <c r="I46" s="1137">
        <f t="shared" si="11"/>
        <v>0</v>
      </c>
      <c r="J46" s="1137">
        <f t="shared" si="11"/>
        <v>0</v>
      </c>
      <c r="K46" s="1137">
        <f t="shared" si="11"/>
        <v>0</v>
      </c>
      <c r="L46" s="197"/>
      <c r="M46" s="770"/>
      <c r="N46" s="210"/>
      <c r="O46" s="210"/>
      <c r="P46" s="210"/>
      <c r="Q46" s="210"/>
      <c r="R46" s="210"/>
      <c r="S46" s="1"/>
      <c r="T46" s="1"/>
      <c r="U46" s="1"/>
      <c r="V46" s="1"/>
      <c r="W46" s="1"/>
      <c r="X46" s="1"/>
      <c r="Y46" s="1"/>
      <c r="Z46" s="1"/>
    </row>
    <row r="47" spans="1:26" s="16" customFormat="1" ht="12.75" customHeight="1" x14ac:dyDescent="0.25">
      <c r="A47" s="210"/>
      <c r="B47" s="1947"/>
      <c r="C47" s="219">
        <v>700</v>
      </c>
      <c r="D47" s="1142" t="s">
        <v>1057</v>
      </c>
      <c r="E47" s="1137">
        <f t="shared" si="8"/>
        <v>0</v>
      </c>
      <c r="F47" s="1137">
        <f t="shared" si="8"/>
        <v>0</v>
      </c>
      <c r="G47" s="1137">
        <f t="shared" si="11"/>
        <v>0</v>
      </c>
      <c r="H47" s="1137">
        <f t="shared" si="11"/>
        <v>0</v>
      </c>
      <c r="I47" s="1137">
        <f t="shared" si="11"/>
        <v>0</v>
      </c>
      <c r="J47" s="1137">
        <f t="shared" si="11"/>
        <v>0</v>
      </c>
      <c r="K47" s="1137">
        <f t="shared" si="11"/>
        <v>0</v>
      </c>
      <c r="L47" s="197"/>
      <c r="M47" s="770"/>
      <c r="N47" s="210"/>
      <c r="O47" s="210"/>
      <c r="P47" s="210"/>
      <c r="Q47" s="210"/>
      <c r="R47" s="210"/>
      <c r="S47" s="1"/>
      <c r="T47" s="1"/>
      <c r="U47" s="1"/>
      <c r="V47" s="1"/>
      <c r="W47" s="1"/>
      <c r="X47" s="1"/>
      <c r="Y47" s="1"/>
      <c r="Z47" s="1"/>
    </row>
    <row r="48" spans="1:26" s="143" customFormat="1" ht="26.25" customHeight="1" x14ac:dyDescent="0.25">
      <c r="A48" s="1121"/>
      <c r="B48" s="1947"/>
      <c r="C48" s="1122">
        <v>800</v>
      </c>
      <c r="D48" s="1132" t="s">
        <v>1275</v>
      </c>
      <c r="E48" s="1140">
        <f>IF(OR(E26="",E26=0,E$36=0),0,(E26/(E$36*10)))</f>
        <v>0</v>
      </c>
      <c r="F48" s="1140">
        <f t="shared" ref="F48:K48" si="12">IF(OR(F26="",F26=0,F$36=0),0,(F26/(F$36*10)))</f>
        <v>0</v>
      </c>
      <c r="G48" s="1140">
        <f t="shared" si="12"/>
        <v>0</v>
      </c>
      <c r="H48" s="1140">
        <f t="shared" si="12"/>
        <v>0</v>
      </c>
      <c r="I48" s="1140">
        <f t="shared" si="12"/>
        <v>0</v>
      </c>
      <c r="J48" s="1140">
        <f t="shared" si="12"/>
        <v>0</v>
      </c>
      <c r="K48" s="1140">
        <f t="shared" si="12"/>
        <v>0</v>
      </c>
      <c r="L48" s="1123"/>
      <c r="M48" s="771"/>
      <c r="N48" s="1121"/>
      <c r="O48" s="1121"/>
      <c r="P48" s="1121"/>
      <c r="Q48" s="1121"/>
      <c r="R48" s="1121"/>
      <c r="S48" s="42"/>
      <c r="T48" s="42"/>
      <c r="U48" s="42"/>
      <c r="V48" s="42"/>
      <c r="W48" s="42"/>
      <c r="X48" s="42"/>
      <c r="Y48" s="42"/>
      <c r="Z48" s="42"/>
    </row>
    <row r="49" spans="1:26" s="16" customFormat="1" ht="12.75" customHeight="1" x14ac:dyDescent="0.25">
      <c r="A49" s="210"/>
      <c r="B49" s="1947"/>
      <c r="C49" s="1948" t="s">
        <v>1112</v>
      </c>
      <c r="D49" s="1949"/>
      <c r="E49" s="1138">
        <f t="shared" ref="E49:K49" si="13">IF(OR(E27="",E27=0,E$36=0),0,(E44+E45+E46+E47+E48))</f>
        <v>0</v>
      </c>
      <c r="F49" s="1138">
        <f t="shared" si="13"/>
        <v>0</v>
      </c>
      <c r="G49" s="1138">
        <f t="shared" si="13"/>
        <v>0</v>
      </c>
      <c r="H49" s="1138">
        <f t="shared" si="13"/>
        <v>0</v>
      </c>
      <c r="I49" s="1138">
        <f t="shared" si="13"/>
        <v>0</v>
      </c>
      <c r="J49" s="1138">
        <f t="shared" si="13"/>
        <v>0</v>
      </c>
      <c r="K49" s="1138">
        <f t="shared" si="13"/>
        <v>0</v>
      </c>
      <c r="L49" s="199"/>
      <c r="M49" s="772"/>
      <c r="N49" s="210"/>
      <c r="O49" s="210"/>
      <c r="P49" s="210"/>
      <c r="Q49" s="210"/>
      <c r="R49" s="210"/>
      <c r="S49" s="1"/>
      <c r="T49" s="1"/>
      <c r="U49" s="1"/>
      <c r="V49" s="1"/>
      <c r="W49" s="1"/>
      <c r="X49" s="1"/>
      <c r="Y49" s="1"/>
      <c r="Z49" s="1"/>
    </row>
    <row r="50" spans="1:26" s="16" customFormat="1" ht="16.350000000000001" customHeight="1" x14ac:dyDescent="0.25">
      <c r="A50" s="210"/>
      <c r="B50" s="210"/>
      <c r="C50" s="1948" t="s">
        <v>1113</v>
      </c>
      <c r="D50" s="1949"/>
      <c r="E50" s="1138">
        <f t="shared" ref="E50:K50" si="14">IF(OR(E28="",E28=0,E$36=0),0,(E43+E49))</f>
        <v>0</v>
      </c>
      <c r="F50" s="1138">
        <f t="shared" si="14"/>
        <v>0</v>
      </c>
      <c r="G50" s="1138">
        <f t="shared" si="14"/>
        <v>0</v>
      </c>
      <c r="H50" s="1138">
        <f t="shared" si="14"/>
        <v>0</v>
      </c>
      <c r="I50" s="1138">
        <f t="shared" si="14"/>
        <v>0</v>
      </c>
      <c r="J50" s="1138">
        <f t="shared" si="14"/>
        <v>0</v>
      </c>
      <c r="K50" s="1138">
        <f t="shared" si="14"/>
        <v>0</v>
      </c>
      <c r="L50" s="199"/>
      <c r="M50" s="275"/>
      <c r="N50" s="210"/>
      <c r="O50" s="210"/>
      <c r="P50" s="210"/>
      <c r="Q50" s="210"/>
      <c r="R50" s="210"/>
      <c r="S50" s="1"/>
      <c r="T50" s="1"/>
      <c r="U50" s="1"/>
      <c r="V50" s="1"/>
      <c r="W50" s="1"/>
      <c r="X50" s="1"/>
      <c r="Y50" s="1"/>
      <c r="Z50" s="1"/>
    </row>
    <row r="51" spans="1:26" s="16" customFormat="1" ht="12.75" customHeight="1" x14ac:dyDescent="0.25">
      <c r="A51" s="210"/>
      <c r="B51" s="210"/>
      <c r="C51" s="1118">
        <v>900</v>
      </c>
      <c r="D51" s="1144" t="s">
        <v>1254</v>
      </c>
      <c r="E51" s="1137">
        <f t="shared" ref="E51:K52" si="15">IF(OR(E29="",E29=0,E$36=0),0,(E29/((E$36+E$37)*10)))</f>
        <v>0</v>
      </c>
      <c r="F51" s="1137">
        <f t="shared" si="15"/>
        <v>0</v>
      </c>
      <c r="G51" s="1137">
        <f t="shared" si="15"/>
        <v>0</v>
      </c>
      <c r="H51" s="1137">
        <f t="shared" si="15"/>
        <v>0</v>
      </c>
      <c r="I51" s="1137">
        <f t="shared" si="15"/>
        <v>0</v>
      </c>
      <c r="J51" s="1137">
        <f t="shared" si="15"/>
        <v>0</v>
      </c>
      <c r="K51" s="1137">
        <f t="shared" si="15"/>
        <v>0</v>
      </c>
      <c r="L51" s="201"/>
      <c r="M51" s="774"/>
      <c r="N51" s="210"/>
      <c r="O51" s="210"/>
      <c r="P51" s="210"/>
      <c r="Q51" s="210"/>
      <c r="R51" s="210"/>
      <c r="S51" s="1"/>
      <c r="T51" s="1"/>
      <c r="U51" s="1"/>
      <c r="V51" s="1"/>
      <c r="W51" s="1"/>
      <c r="X51" s="1"/>
      <c r="Y51" s="1"/>
      <c r="Z51" s="1"/>
    </row>
    <row r="52" spans="1:26" s="16" customFormat="1" ht="12.75" customHeight="1" x14ac:dyDescent="0.25">
      <c r="A52" s="210"/>
      <c r="B52" s="210"/>
      <c r="C52" s="1118">
        <v>1000</v>
      </c>
      <c r="D52" s="1144" t="s">
        <v>1241</v>
      </c>
      <c r="E52" s="1137">
        <f t="shared" si="15"/>
        <v>0</v>
      </c>
      <c r="F52" s="1137">
        <f t="shared" si="15"/>
        <v>0</v>
      </c>
      <c r="G52" s="1137">
        <f t="shared" si="15"/>
        <v>0</v>
      </c>
      <c r="H52" s="1137">
        <f t="shared" si="15"/>
        <v>0</v>
      </c>
      <c r="I52" s="1137">
        <f t="shared" si="15"/>
        <v>0</v>
      </c>
      <c r="J52" s="1137">
        <f t="shared" si="15"/>
        <v>0</v>
      </c>
      <c r="K52" s="1137">
        <f t="shared" si="15"/>
        <v>0</v>
      </c>
      <c r="L52" s="198"/>
      <c r="M52" s="771"/>
      <c r="N52" s="210"/>
      <c r="O52" s="210"/>
      <c r="P52" s="210"/>
      <c r="Q52" s="210"/>
      <c r="R52" s="210"/>
      <c r="S52" s="1"/>
      <c r="T52" s="1"/>
      <c r="U52" s="1"/>
      <c r="V52" s="1"/>
      <c r="W52" s="1"/>
      <c r="X52" s="1"/>
      <c r="Y52" s="1"/>
      <c r="Z52" s="1"/>
    </row>
    <row r="53" spans="1:26" s="16" customFormat="1" ht="12.75" customHeight="1" x14ac:dyDescent="0.25">
      <c r="A53" s="170"/>
      <c r="B53" s="210"/>
      <c r="C53" s="1953" t="s">
        <v>245</v>
      </c>
      <c r="D53" s="1954"/>
      <c r="E53" s="1138">
        <f t="shared" ref="E53:K53" si="16">IF(OR(E31="",E31=0,E$36=0),0,(E50+E51+E52))</f>
        <v>0</v>
      </c>
      <c r="F53" s="1138">
        <f t="shared" si="16"/>
        <v>0</v>
      </c>
      <c r="G53" s="1138">
        <f t="shared" si="16"/>
        <v>0</v>
      </c>
      <c r="H53" s="1138">
        <f t="shared" si="16"/>
        <v>0</v>
      </c>
      <c r="I53" s="1138">
        <f t="shared" si="16"/>
        <v>0</v>
      </c>
      <c r="J53" s="1138">
        <f t="shared" si="16"/>
        <v>0</v>
      </c>
      <c r="K53" s="1138">
        <f t="shared" si="16"/>
        <v>0</v>
      </c>
      <c r="L53" s="199"/>
      <c r="M53" s="275"/>
      <c r="N53" s="210"/>
      <c r="O53" s="210"/>
      <c r="P53" s="210"/>
      <c r="Q53" s="210"/>
      <c r="R53" s="210"/>
      <c r="S53" s="1"/>
      <c r="T53" s="1"/>
      <c r="U53" s="1"/>
      <c r="V53" s="1"/>
      <c r="W53" s="1"/>
      <c r="X53" s="1"/>
      <c r="Y53" s="1"/>
      <c r="Z53" s="1"/>
    </row>
    <row r="54" spans="1:26" s="16" customFormat="1" ht="20.100000000000001" customHeight="1" x14ac:dyDescent="0.25">
      <c r="A54" s="170"/>
      <c r="B54" s="210"/>
      <c r="C54" s="1948" t="s">
        <v>246</v>
      </c>
      <c r="D54" s="1949"/>
      <c r="E54" s="1138">
        <f t="shared" ref="E54:K54" si="17">IF(OR(E32="",E32=0,E$36=0),0,(E53-E48))</f>
        <v>0</v>
      </c>
      <c r="F54" s="1138">
        <f t="shared" si="17"/>
        <v>0</v>
      </c>
      <c r="G54" s="1138">
        <f t="shared" si="17"/>
        <v>0</v>
      </c>
      <c r="H54" s="1138">
        <f t="shared" si="17"/>
        <v>0</v>
      </c>
      <c r="I54" s="1138">
        <f t="shared" si="17"/>
        <v>0</v>
      </c>
      <c r="J54" s="1138">
        <f t="shared" si="17"/>
        <v>0</v>
      </c>
      <c r="K54" s="1138">
        <f t="shared" si="17"/>
        <v>0</v>
      </c>
      <c r="L54" s="199"/>
      <c r="M54" s="275"/>
      <c r="N54" s="210"/>
      <c r="O54" s="210"/>
      <c r="P54" s="210"/>
      <c r="Q54" s="210"/>
      <c r="R54" s="210"/>
      <c r="S54" s="1"/>
      <c r="T54" s="1"/>
      <c r="U54" s="1"/>
      <c r="V54" s="1"/>
      <c r="W54" s="1"/>
      <c r="X54" s="1"/>
      <c r="Y54" s="1"/>
      <c r="Z54" s="1"/>
    </row>
    <row r="55" spans="1:26" s="16" customFormat="1" ht="12.75" customHeight="1" x14ac:dyDescent="0.25">
      <c r="A55" s="210"/>
      <c r="B55" s="210"/>
      <c r="C55" s="210"/>
      <c r="D55" s="210"/>
      <c r="E55" s="24" t="str">
        <f>IF(OR(E54&lt;0.1,E54&gt;100),"Bitte prüfen Sie, ob Sie in Zeile 36 und 37 die Angaben in MWh eingetragen haben.","")</f>
        <v>Bitte prüfen Sie, ob Sie in Zeile 36 und 37 die Angaben in MWh eingetragen haben.</v>
      </c>
      <c r="F55" s="210"/>
      <c r="G55" s="210"/>
      <c r="H55" s="210"/>
      <c r="I55" s="210"/>
      <c r="J55" s="210"/>
      <c r="K55" s="210"/>
      <c r="L55" s="210"/>
      <c r="M55" s="271"/>
      <c r="N55" s="210"/>
      <c r="O55" s="210"/>
      <c r="P55" s="210"/>
      <c r="Q55" s="210"/>
      <c r="R55" s="210"/>
      <c r="S55" s="1"/>
      <c r="T55" s="1"/>
      <c r="U55" s="1"/>
      <c r="V55" s="1"/>
      <c r="W55" s="1"/>
      <c r="X55" s="1"/>
      <c r="Y55" s="1"/>
      <c r="Z55" s="1"/>
    </row>
    <row r="56" spans="1:26" s="16" customFormat="1" ht="12.75" customHeight="1" x14ac:dyDescent="0.25">
      <c r="A56" s="210"/>
      <c r="B56" s="210"/>
      <c r="C56" s="209" t="s">
        <v>1122</v>
      </c>
      <c r="D56" s="210"/>
      <c r="E56" s="450" t="e">
        <f>(IF(E20=0,Kostenrechnung!F32,E20))/E32</f>
        <v>#DIV/0!</v>
      </c>
      <c r="F56" s="25"/>
      <c r="G56" s="210"/>
      <c r="H56" s="210"/>
      <c r="I56" s="210"/>
      <c r="J56" s="210"/>
      <c r="K56" s="210"/>
      <c r="L56" s="210"/>
      <c r="M56" s="271"/>
      <c r="N56" s="210"/>
      <c r="O56" s="210"/>
      <c r="P56" s="210"/>
      <c r="Q56" s="210"/>
      <c r="R56" s="210"/>
      <c r="S56" s="1"/>
      <c r="T56" s="1"/>
      <c r="U56" s="1"/>
      <c r="V56" s="1"/>
      <c r="W56" s="1"/>
      <c r="X56" s="1"/>
      <c r="Y56" s="1"/>
      <c r="Z56" s="1"/>
    </row>
    <row r="57" spans="1:26" s="16" customFormat="1" ht="12.75" customHeight="1" x14ac:dyDescent="0.25">
      <c r="A57" s="210"/>
      <c r="B57" s="210"/>
      <c r="C57" s="24" t="str">
        <f>IF(AND(K53&gt;0,K53&lt;3),"Ihr durchschnittlicher Preis erscheint sehr tief; haben Sie bei der Menge tatsächlich MWh eingegeben? Falls nicht, bitte korrigieren Sie Ihre Werte im Datenblatt Netzstruktur.","")</f>
        <v/>
      </c>
      <c r="D57" s="210"/>
      <c r="E57" s="281"/>
      <c r="F57" s="210"/>
      <c r="G57" s="210"/>
      <c r="H57" s="210"/>
      <c r="I57" s="210"/>
      <c r="J57" s="210"/>
      <c r="K57" s="210"/>
      <c r="L57" s="210"/>
      <c r="M57" s="271"/>
      <c r="N57" s="210"/>
      <c r="O57" s="210"/>
      <c r="P57" s="210"/>
      <c r="Q57" s="210"/>
      <c r="R57" s="210"/>
      <c r="S57" s="1"/>
      <c r="T57" s="1"/>
      <c r="U57" s="1"/>
      <c r="V57" s="1"/>
      <c r="W57" s="1"/>
      <c r="X57" s="1"/>
      <c r="Y57" s="1"/>
      <c r="Z57" s="1"/>
    </row>
    <row r="58" spans="1:26" s="16" customFormat="1" ht="12.75" customHeight="1" x14ac:dyDescent="0.25">
      <c r="A58" s="210"/>
      <c r="B58" s="210"/>
      <c r="C58" s="210"/>
      <c r="D58" s="210"/>
      <c r="E58" s="210"/>
      <c r="F58" s="210"/>
      <c r="G58" s="210"/>
      <c r="H58" s="210"/>
      <c r="I58" s="210"/>
      <c r="J58" s="210"/>
      <c r="K58" s="210"/>
      <c r="L58" s="210"/>
      <c r="M58" s="271"/>
      <c r="N58" s="210"/>
      <c r="O58" s="210"/>
      <c r="P58" s="210"/>
      <c r="Q58" s="210"/>
      <c r="R58" s="210"/>
      <c r="S58" s="1"/>
      <c r="T58" s="1"/>
      <c r="U58" s="1"/>
      <c r="V58" s="1"/>
      <c r="W58" s="1"/>
      <c r="X58" s="1"/>
      <c r="Y58" s="1"/>
      <c r="Z58" s="1"/>
    </row>
    <row r="59" spans="1:26" s="16" customFormat="1" ht="12.75" customHeight="1" x14ac:dyDescent="0.25">
      <c r="A59" s="210"/>
      <c r="B59" s="210"/>
      <c r="C59" s="210"/>
      <c r="D59" s="210"/>
      <c r="E59" s="210"/>
      <c r="F59" s="210"/>
      <c r="G59" s="210"/>
      <c r="H59" s="210"/>
      <c r="I59" s="210"/>
      <c r="J59" s="210"/>
      <c r="K59" s="210"/>
      <c r="L59" s="210"/>
      <c r="M59" s="271"/>
      <c r="N59" s="210"/>
      <c r="O59" s="210"/>
      <c r="P59" s="210"/>
      <c r="Q59" s="210"/>
      <c r="R59" s="210"/>
      <c r="S59" s="1"/>
      <c r="T59" s="1"/>
      <c r="U59" s="1"/>
      <c r="V59" s="1"/>
      <c r="W59" s="1"/>
      <c r="X59" s="1"/>
      <c r="Y59" s="1"/>
      <c r="Z59" s="1"/>
    </row>
    <row r="60" spans="1:26" s="16" customFormat="1" ht="12.75" customHeight="1" x14ac:dyDescent="0.25">
      <c r="A60" s="1684" t="b">
        <v>0</v>
      </c>
      <c r="B60" s="210"/>
      <c r="C60" s="210"/>
      <c r="D60" s="210"/>
      <c r="E60" s="210"/>
      <c r="F60" s="210"/>
      <c r="G60" s="210"/>
      <c r="H60" s="210"/>
      <c r="I60" s="210"/>
      <c r="J60" s="210"/>
      <c r="K60" s="210"/>
      <c r="L60" s="210"/>
      <c r="M60" s="271"/>
      <c r="N60" s="210"/>
      <c r="O60" s="210"/>
      <c r="P60" s="210"/>
      <c r="Q60" s="210"/>
      <c r="R60" s="210"/>
      <c r="S60" s="1"/>
      <c r="T60" s="1"/>
      <c r="U60" s="1"/>
      <c r="V60" s="1"/>
      <c r="W60" s="1"/>
      <c r="X60" s="1"/>
      <c r="Y60" s="1"/>
      <c r="Z60" s="1"/>
    </row>
    <row r="61" spans="1:26" s="16" customFormat="1" ht="12.75" customHeight="1" x14ac:dyDescent="0.25">
      <c r="A61" s="210"/>
      <c r="B61" s="210"/>
      <c r="C61" s="210"/>
      <c r="D61" s="210"/>
      <c r="E61" s="210"/>
      <c r="F61" s="210"/>
      <c r="G61" s="210"/>
      <c r="H61" s="210"/>
      <c r="I61" s="210"/>
      <c r="J61" s="210"/>
      <c r="K61" s="210"/>
      <c r="L61" s="210"/>
      <c r="M61" s="271"/>
      <c r="N61" s="210"/>
      <c r="O61" s="210"/>
      <c r="P61" s="210"/>
      <c r="Q61" s="210"/>
      <c r="R61" s="210"/>
      <c r="S61" s="1"/>
      <c r="T61" s="1"/>
      <c r="U61" s="1"/>
      <c r="V61" s="1"/>
      <c r="W61" s="1"/>
      <c r="X61" s="1"/>
      <c r="Y61" s="1"/>
      <c r="Z61" s="1"/>
    </row>
    <row r="62" spans="1:26" s="16" customFormat="1" ht="12.75" customHeight="1" x14ac:dyDescent="0.25">
      <c r="A62" s="210"/>
      <c r="B62" s="210"/>
      <c r="C62" s="210"/>
      <c r="D62" s="210"/>
      <c r="E62" s="210"/>
      <c r="F62" s="210"/>
      <c r="G62" s="210"/>
      <c r="H62" s="210"/>
      <c r="I62" s="210"/>
      <c r="J62" s="210"/>
      <c r="K62" s="210"/>
      <c r="L62" s="210"/>
      <c r="M62" s="271"/>
      <c r="N62" s="210"/>
      <c r="O62" s="210"/>
      <c r="P62" s="210"/>
      <c r="Q62" s="210"/>
      <c r="R62" s="210"/>
      <c r="S62" s="1"/>
      <c r="T62" s="1"/>
      <c r="U62" s="1"/>
      <c r="V62" s="1"/>
      <c r="W62" s="1"/>
      <c r="X62" s="1"/>
      <c r="Y62" s="1"/>
      <c r="Z62" s="1"/>
    </row>
    <row r="63" spans="1:26" x14ac:dyDescent="0.25">
      <c r="A63" s="210"/>
      <c r="B63" s="210"/>
      <c r="C63" s="210"/>
      <c r="D63" s="210"/>
      <c r="E63" s="210"/>
      <c r="F63" s="210"/>
      <c r="G63" s="210"/>
      <c r="H63" s="210"/>
      <c r="I63" s="210"/>
      <c r="J63" s="210"/>
      <c r="K63" s="210"/>
      <c r="L63" s="210"/>
      <c r="M63" s="271"/>
      <c r="N63" s="210"/>
      <c r="O63" s="210"/>
      <c r="P63" s="210"/>
      <c r="Q63" s="210"/>
      <c r="R63" s="210"/>
      <c r="S63" s="14"/>
      <c r="T63" s="14"/>
      <c r="U63" s="14"/>
      <c r="V63" s="14"/>
      <c r="W63" s="14"/>
      <c r="X63" s="14"/>
      <c r="Y63" s="14"/>
      <c r="Z63" s="14"/>
    </row>
    <row r="64" spans="1:26" x14ac:dyDescent="0.25">
      <c r="A64" s="210"/>
      <c r="B64" s="210"/>
      <c r="C64" s="210"/>
      <c r="D64" s="210"/>
      <c r="E64" s="210"/>
      <c r="F64" s="210"/>
      <c r="G64" s="210"/>
      <c r="H64" s="210"/>
      <c r="I64" s="210"/>
      <c r="J64" s="210"/>
      <c r="K64" s="210"/>
      <c r="L64" s="210"/>
      <c r="M64" s="271"/>
      <c r="N64" s="210"/>
      <c r="O64" s="210"/>
      <c r="P64" s="210"/>
      <c r="Q64" s="210"/>
      <c r="R64" s="210"/>
      <c r="S64" s="14"/>
      <c r="T64" s="14"/>
      <c r="U64" s="14"/>
      <c r="V64" s="14"/>
      <c r="W64" s="14"/>
      <c r="X64" s="14"/>
      <c r="Y64" s="14"/>
      <c r="Z64" s="14"/>
    </row>
    <row r="65" spans="1:26" x14ac:dyDescent="0.25">
      <c r="A65" s="210"/>
      <c r="B65" s="210"/>
      <c r="C65" s="210"/>
      <c r="D65" s="210"/>
      <c r="E65" s="210"/>
      <c r="F65" s="210"/>
      <c r="G65" s="210"/>
      <c r="H65" s="210"/>
      <c r="I65" s="210"/>
      <c r="J65" s="210"/>
      <c r="K65" s="210"/>
      <c r="L65" s="210"/>
      <c r="M65" s="271"/>
      <c r="N65" s="210"/>
      <c r="O65" s="210"/>
      <c r="P65" s="210"/>
      <c r="Q65" s="210"/>
      <c r="R65" s="210"/>
      <c r="S65" s="14"/>
      <c r="T65" s="14"/>
      <c r="U65" s="14"/>
      <c r="V65" s="14"/>
      <c r="W65" s="14"/>
      <c r="X65" s="14"/>
      <c r="Y65" s="14"/>
      <c r="Z65" s="14"/>
    </row>
    <row r="66" spans="1:26" x14ac:dyDescent="0.25">
      <c r="A66" s="210"/>
      <c r="B66" s="210"/>
      <c r="C66" s="210"/>
      <c r="D66" s="210"/>
      <c r="E66" s="210"/>
      <c r="F66" s="210"/>
      <c r="G66" s="210"/>
      <c r="H66" s="210"/>
      <c r="I66" s="210"/>
      <c r="J66" s="210"/>
      <c r="K66" s="210"/>
      <c r="L66" s="210"/>
      <c r="M66" s="271"/>
      <c r="N66" s="210"/>
      <c r="O66" s="210"/>
      <c r="P66" s="210"/>
      <c r="Q66" s="210"/>
      <c r="R66" s="210"/>
      <c r="S66" s="14"/>
      <c r="T66" s="14"/>
      <c r="U66" s="14"/>
      <c r="V66" s="14"/>
      <c r="W66" s="14"/>
      <c r="X66" s="14"/>
      <c r="Y66" s="14"/>
      <c r="Z66" s="14"/>
    </row>
    <row r="67" spans="1:26" x14ac:dyDescent="0.25">
      <c r="A67" s="210"/>
      <c r="B67" s="210"/>
      <c r="C67" s="210"/>
      <c r="D67" s="210"/>
      <c r="E67" s="210"/>
      <c r="F67" s="210"/>
      <c r="G67" s="210"/>
      <c r="H67" s="210"/>
      <c r="I67" s="210"/>
      <c r="J67" s="210"/>
      <c r="K67" s="210"/>
      <c r="L67" s="210"/>
      <c r="M67" s="271"/>
      <c r="N67" s="210"/>
      <c r="O67" s="210"/>
      <c r="P67" s="210"/>
      <c r="Q67" s="210"/>
      <c r="R67" s="210"/>
      <c r="S67" s="14"/>
      <c r="T67" s="14"/>
      <c r="U67" s="14"/>
      <c r="V67" s="14"/>
      <c r="W67" s="14"/>
      <c r="X67" s="14"/>
      <c r="Y67" s="14"/>
      <c r="Z67" s="14"/>
    </row>
    <row r="68" spans="1:26" x14ac:dyDescent="0.25">
      <c r="A68" s="210"/>
      <c r="B68" s="210"/>
      <c r="C68" s="210"/>
      <c r="D68" s="210"/>
      <c r="E68" s="210"/>
      <c r="F68" s="210"/>
      <c r="G68" s="210"/>
      <c r="H68" s="210"/>
      <c r="I68" s="210"/>
      <c r="J68" s="210"/>
      <c r="K68" s="210"/>
      <c r="L68" s="210"/>
      <c r="M68" s="271"/>
      <c r="N68" s="210"/>
      <c r="O68" s="210"/>
      <c r="P68" s="210"/>
      <c r="Q68" s="210"/>
      <c r="R68" s="210"/>
      <c r="S68" s="14"/>
      <c r="T68" s="14"/>
      <c r="U68" s="14"/>
      <c r="V68" s="14"/>
      <c r="W68" s="14"/>
      <c r="X68" s="14"/>
      <c r="Y68" s="14"/>
      <c r="Z68" s="14"/>
    </row>
    <row r="69" spans="1:26" x14ac:dyDescent="0.25">
      <c r="A69" s="210"/>
      <c r="B69" s="210"/>
      <c r="C69" s="210"/>
      <c r="D69" s="210"/>
      <c r="E69" s="210"/>
      <c r="F69" s="210"/>
      <c r="G69" s="210"/>
      <c r="H69" s="210"/>
      <c r="I69" s="210"/>
      <c r="J69" s="210"/>
      <c r="K69" s="210"/>
      <c r="L69" s="210"/>
      <c r="M69" s="271"/>
      <c r="N69" s="210"/>
      <c r="O69" s="210"/>
      <c r="P69" s="210"/>
      <c r="Q69" s="210"/>
      <c r="R69" s="210"/>
      <c r="S69" s="14"/>
      <c r="T69" s="14"/>
      <c r="U69" s="14"/>
      <c r="V69" s="14"/>
      <c r="W69" s="14"/>
      <c r="X69" s="14"/>
      <c r="Y69" s="14"/>
      <c r="Z69" s="14"/>
    </row>
    <row r="70" spans="1:26" x14ac:dyDescent="0.25">
      <c r="A70" s="210"/>
      <c r="B70" s="210"/>
      <c r="C70" s="210"/>
      <c r="D70" s="210"/>
      <c r="E70" s="210"/>
      <c r="F70" s="210"/>
      <c r="G70" s="210"/>
      <c r="H70" s="210"/>
      <c r="I70" s="210"/>
      <c r="J70" s="210"/>
      <c r="K70" s="210"/>
      <c r="L70" s="210"/>
      <c r="M70" s="271"/>
      <c r="N70" s="210"/>
      <c r="O70" s="210"/>
      <c r="P70" s="210"/>
      <c r="Q70" s="210"/>
      <c r="R70" s="210"/>
      <c r="S70" s="14"/>
      <c r="T70" s="14"/>
      <c r="U70" s="14"/>
      <c r="V70" s="14"/>
      <c r="W70" s="14"/>
      <c r="X70" s="14"/>
      <c r="Y70" s="14"/>
      <c r="Z70" s="14"/>
    </row>
    <row r="71" spans="1:26" x14ac:dyDescent="0.25">
      <c r="A71" s="210"/>
      <c r="B71" s="210"/>
      <c r="C71" s="210"/>
      <c r="D71" s="210"/>
      <c r="E71" s="210"/>
      <c r="F71" s="210"/>
      <c r="G71" s="210"/>
      <c r="H71" s="210"/>
      <c r="I71" s="210"/>
      <c r="J71" s="210"/>
      <c r="K71" s="210"/>
      <c r="L71" s="210"/>
      <c r="M71" s="271"/>
      <c r="N71" s="210"/>
      <c r="O71" s="210"/>
      <c r="P71" s="210"/>
      <c r="Q71" s="210"/>
      <c r="R71" s="210"/>
      <c r="S71" s="14"/>
      <c r="T71" s="14"/>
      <c r="U71" s="14"/>
      <c r="V71" s="14"/>
      <c r="W71" s="14"/>
      <c r="X71" s="14"/>
      <c r="Y71" s="14"/>
      <c r="Z71" s="14"/>
    </row>
    <row r="72" spans="1:26" x14ac:dyDescent="0.25">
      <c r="A72" s="1"/>
      <c r="B72" s="1"/>
      <c r="C72" s="1"/>
      <c r="D72" s="1"/>
      <c r="E72" s="1"/>
      <c r="F72" s="1"/>
      <c r="G72" s="1"/>
      <c r="H72" s="1"/>
      <c r="I72" s="1"/>
      <c r="J72" s="1"/>
      <c r="K72" s="1"/>
      <c r="L72" s="1"/>
      <c r="M72" s="32"/>
      <c r="N72" s="1"/>
      <c r="O72" s="1"/>
      <c r="P72" s="1"/>
      <c r="Q72" s="14"/>
      <c r="R72" s="14"/>
      <c r="S72" s="14"/>
      <c r="T72" s="14"/>
      <c r="U72" s="14"/>
      <c r="V72" s="14"/>
      <c r="W72" s="14"/>
      <c r="X72" s="14"/>
      <c r="Y72" s="14"/>
      <c r="Z72" s="14"/>
    </row>
    <row r="73" spans="1:26" x14ac:dyDescent="0.25">
      <c r="A73" s="1"/>
      <c r="B73" s="1"/>
      <c r="C73" s="1"/>
      <c r="D73" s="1"/>
      <c r="E73" s="1"/>
      <c r="F73" s="1"/>
      <c r="G73" s="1"/>
      <c r="H73" s="1"/>
      <c r="I73" s="1"/>
      <c r="J73" s="1"/>
      <c r="K73" s="1"/>
      <c r="L73" s="1"/>
      <c r="M73" s="32"/>
      <c r="N73" s="1"/>
      <c r="O73" s="1"/>
      <c r="P73" s="1"/>
      <c r="Q73" s="14"/>
      <c r="R73" s="14"/>
      <c r="S73" s="14"/>
      <c r="T73" s="14"/>
      <c r="U73" s="14"/>
      <c r="V73" s="14"/>
      <c r="W73" s="14"/>
      <c r="X73" s="14"/>
      <c r="Y73" s="14"/>
      <c r="Z73" s="14"/>
    </row>
    <row r="74" spans="1:26" x14ac:dyDescent="0.25">
      <c r="A74" s="1"/>
      <c r="B74" s="1"/>
      <c r="C74" s="1"/>
      <c r="D74" s="1"/>
      <c r="E74" s="1"/>
      <c r="F74" s="1"/>
      <c r="G74" s="1"/>
      <c r="H74" s="1"/>
      <c r="I74" s="1"/>
      <c r="J74" s="1"/>
      <c r="K74" s="1"/>
      <c r="L74" s="1"/>
      <c r="M74" s="32"/>
      <c r="N74" s="1"/>
      <c r="O74" s="1"/>
      <c r="P74" s="1"/>
      <c r="Q74" s="14"/>
      <c r="R74" s="14"/>
      <c r="S74" s="14"/>
      <c r="T74" s="14"/>
      <c r="U74" s="14"/>
      <c r="V74" s="14"/>
      <c r="W74" s="14"/>
      <c r="X74" s="14"/>
      <c r="Y74" s="14"/>
      <c r="Z74" s="14"/>
    </row>
    <row r="75" spans="1:26" x14ac:dyDescent="0.25">
      <c r="A75" s="1"/>
      <c r="B75" s="1"/>
      <c r="C75" s="1"/>
      <c r="D75" s="1"/>
      <c r="E75" s="1"/>
      <c r="F75" s="1"/>
      <c r="G75" s="1"/>
      <c r="H75" s="1"/>
      <c r="I75" s="1"/>
      <c r="J75" s="1"/>
      <c r="K75" s="1"/>
      <c r="L75" s="1"/>
      <c r="M75" s="32"/>
      <c r="N75" s="1"/>
      <c r="O75" s="1"/>
      <c r="P75" s="1"/>
      <c r="Q75" s="14"/>
      <c r="R75" s="14"/>
      <c r="S75" s="14"/>
      <c r="T75" s="14"/>
      <c r="U75" s="14"/>
      <c r="V75" s="14"/>
      <c r="W75" s="14"/>
      <c r="X75" s="14"/>
      <c r="Y75" s="14"/>
      <c r="Z75" s="14"/>
    </row>
    <row r="76" spans="1:26" x14ac:dyDescent="0.25">
      <c r="A76" s="1"/>
      <c r="B76" s="1"/>
      <c r="C76" s="1"/>
      <c r="D76" s="1"/>
      <c r="E76" s="1"/>
      <c r="F76" s="1"/>
      <c r="G76" s="1"/>
      <c r="H76" s="1"/>
      <c r="I76" s="1"/>
      <c r="J76" s="1"/>
      <c r="K76" s="1"/>
      <c r="L76" s="1"/>
      <c r="M76" s="32"/>
      <c r="N76" s="1"/>
      <c r="O76" s="1"/>
      <c r="P76" s="1"/>
      <c r="Q76" s="14"/>
      <c r="R76" s="14"/>
      <c r="S76" s="14"/>
      <c r="T76" s="14"/>
      <c r="U76" s="14"/>
      <c r="V76" s="14"/>
      <c r="W76" s="14"/>
      <c r="X76" s="14"/>
      <c r="Y76" s="14"/>
      <c r="Z76" s="14"/>
    </row>
    <row r="77" spans="1:26" x14ac:dyDescent="0.25">
      <c r="A77" s="1"/>
      <c r="B77" s="1"/>
      <c r="C77" s="1"/>
      <c r="D77" s="1"/>
      <c r="E77" s="1"/>
      <c r="F77" s="1"/>
      <c r="G77" s="1"/>
      <c r="H77" s="1"/>
      <c r="I77" s="1"/>
      <c r="J77" s="1"/>
      <c r="K77" s="1"/>
      <c r="L77" s="1"/>
      <c r="M77" s="32"/>
      <c r="N77" s="1"/>
      <c r="O77" s="1"/>
      <c r="P77" s="1"/>
      <c r="Q77" s="14"/>
      <c r="R77" s="14"/>
      <c r="S77" s="14"/>
      <c r="T77" s="14"/>
      <c r="U77" s="14"/>
      <c r="V77" s="14"/>
      <c r="W77" s="14"/>
      <c r="X77" s="14"/>
      <c r="Y77" s="14"/>
      <c r="Z77" s="14"/>
    </row>
    <row r="78" spans="1:26" x14ac:dyDescent="0.25">
      <c r="A78" s="1"/>
      <c r="B78" s="1"/>
      <c r="C78" s="1"/>
      <c r="D78" s="1"/>
      <c r="E78" s="1"/>
      <c r="F78" s="1"/>
      <c r="G78" s="1"/>
      <c r="H78" s="1"/>
      <c r="I78" s="1"/>
      <c r="J78" s="1"/>
      <c r="K78" s="1"/>
      <c r="L78" s="1"/>
      <c r="M78" s="32"/>
      <c r="N78" s="1"/>
      <c r="O78" s="1"/>
      <c r="P78" s="1"/>
      <c r="Q78" s="14"/>
      <c r="R78" s="14"/>
      <c r="S78" s="14"/>
      <c r="T78" s="14"/>
      <c r="U78" s="14"/>
      <c r="V78" s="14"/>
      <c r="W78" s="14"/>
      <c r="X78" s="14"/>
      <c r="Y78" s="14"/>
      <c r="Z78" s="14"/>
    </row>
    <row r="79" spans="1:26" x14ac:dyDescent="0.25">
      <c r="A79" s="1"/>
      <c r="B79" s="1"/>
      <c r="C79" s="1"/>
      <c r="D79" s="1"/>
      <c r="E79" s="1"/>
      <c r="F79" s="1"/>
      <c r="G79" s="1"/>
      <c r="H79" s="1"/>
      <c r="I79" s="1"/>
      <c r="J79" s="1"/>
      <c r="K79" s="1"/>
      <c r="L79" s="1"/>
      <c r="M79" s="32"/>
      <c r="N79" s="1"/>
      <c r="O79" s="1"/>
      <c r="P79" s="1"/>
      <c r="Q79" s="14"/>
      <c r="R79" s="14"/>
      <c r="S79" s="14"/>
      <c r="T79" s="14"/>
      <c r="U79" s="14"/>
      <c r="V79" s="14"/>
      <c r="W79" s="14"/>
      <c r="X79" s="14"/>
      <c r="Y79" s="14"/>
      <c r="Z79" s="14"/>
    </row>
    <row r="80" spans="1:26" x14ac:dyDescent="0.25">
      <c r="A80" s="1"/>
      <c r="B80" s="1"/>
      <c r="C80" s="1"/>
      <c r="D80" s="1"/>
      <c r="E80" s="1"/>
      <c r="F80" s="1"/>
      <c r="G80" s="1"/>
      <c r="H80" s="1"/>
      <c r="I80" s="1"/>
      <c r="J80" s="1"/>
      <c r="K80" s="1"/>
      <c r="L80" s="1"/>
      <c r="M80" s="32"/>
      <c r="N80" s="1"/>
      <c r="O80" s="1"/>
      <c r="P80" s="1"/>
      <c r="Q80" s="14"/>
      <c r="R80" s="14"/>
      <c r="S80" s="14"/>
      <c r="T80" s="14"/>
      <c r="U80" s="14"/>
      <c r="V80" s="14"/>
      <c r="W80" s="14"/>
      <c r="X80" s="14"/>
      <c r="Y80" s="14"/>
      <c r="Z80" s="14"/>
    </row>
    <row r="81" spans="1:26" x14ac:dyDescent="0.25">
      <c r="A81" s="1"/>
      <c r="B81" s="1"/>
      <c r="C81" s="1"/>
      <c r="D81" s="1"/>
      <c r="E81" s="1"/>
      <c r="F81" s="1"/>
      <c r="G81" s="1"/>
      <c r="H81" s="1"/>
      <c r="I81" s="1"/>
      <c r="J81" s="1"/>
      <c r="K81" s="1"/>
      <c r="L81" s="1"/>
      <c r="M81" s="32"/>
      <c r="N81" s="1"/>
      <c r="O81" s="1"/>
      <c r="P81" s="1"/>
      <c r="Q81" s="14"/>
      <c r="R81" s="14"/>
      <c r="S81" s="14"/>
      <c r="T81" s="14"/>
      <c r="U81" s="14"/>
      <c r="V81" s="14"/>
      <c r="W81" s="14"/>
      <c r="X81" s="14"/>
      <c r="Y81" s="14"/>
      <c r="Z81" s="14"/>
    </row>
    <row r="82" spans="1:26" x14ac:dyDescent="0.25">
      <c r="A82" s="1"/>
      <c r="B82" s="1"/>
      <c r="C82" s="1"/>
      <c r="D82" s="1"/>
      <c r="E82" s="1"/>
      <c r="F82" s="1"/>
      <c r="G82" s="1"/>
      <c r="H82" s="1"/>
      <c r="I82" s="1"/>
      <c r="J82" s="1"/>
      <c r="K82" s="1"/>
      <c r="L82" s="1"/>
      <c r="M82" s="32"/>
      <c r="N82" s="1"/>
      <c r="O82" s="1"/>
      <c r="P82" s="1"/>
      <c r="Q82" s="14"/>
      <c r="R82" s="14"/>
      <c r="S82" s="14"/>
      <c r="T82" s="14"/>
      <c r="U82" s="14"/>
      <c r="V82" s="14"/>
      <c r="W82" s="14"/>
      <c r="X82" s="14"/>
      <c r="Y82" s="14"/>
      <c r="Z82" s="14"/>
    </row>
    <row r="83" spans="1:26" x14ac:dyDescent="0.25">
      <c r="A83" s="1"/>
      <c r="B83" s="1"/>
      <c r="C83" s="1"/>
      <c r="D83" s="1"/>
      <c r="E83" s="1"/>
      <c r="F83" s="1"/>
      <c r="G83" s="1"/>
      <c r="H83" s="1"/>
      <c r="I83" s="1"/>
      <c r="J83" s="1"/>
      <c r="K83" s="1"/>
      <c r="L83" s="1"/>
      <c r="M83" s="32"/>
      <c r="N83" s="1"/>
      <c r="O83" s="1"/>
      <c r="P83" s="1"/>
      <c r="Q83" s="14"/>
      <c r="R83" s="14"/>
      <c r="S83" s="14"/>
      <c r="T83" s="14"/>
      <c r="U83" s="14"/>
      <c r="V83" s="14"/>
      <c r="W83" s="14"/>
      <c r="X83" s="14"/>
      <c r="Y83" s="14"/>
      <c r="Z83" s="14"/>
    </row>
    <row r="84" spans="1:26" x14ac:dyDescent="0.25">
      <c r="A84" s="1"/>
      <c r="B84" s="1"/>
      <c r="C84" s="1"/>
      <c r="D84" s="1"/>
      <c r="E84" s="1"/>
      <c r="F84" s="1"/>
      <c r="G84" s="1"/>
      <c r="H84" s="1"/>
      <c r="I84" s="1"/>
      <c r="J84" s="1"/>
      <c r="K84" s="1"/>
      <c r="L84" s="1"/>
      <c r="M84" s="32"/>
      <c r="N84" s="1"/>
      <c r="O84" s="1"/>
      <c r="P84" s="1"/>
      <c r="Q84" s="14"/>
      <c r="R84" s="14"/>
      <c r="S84" s="14"/>
      <c r="T84" s="14"/>
      <c r="U84" s="14"/>
      <c r="V84" s="14"/>
      <c r="W84" s="14"/>
      <c r="X84" s="14"/>
      <c r="Y84" s="14"/>
      <c r="Z84" s="14"/>
    </row>
    <row r="85" spans="1:26" x14ac:dyDescent="0.25">
      <c r="A85" s="1"/>
      <c r="B85" s="1"/>
      <c r="C85" s="1"/>
      <c r="D85" s="1"/>
      <c r="E85" s="1"/>
      <c r="F85" s="1"/>
      <c r="G85" s="1"/>
      <c r="H85" s="1"/>
      <c r="I85" s="1"/>
      <c r="J85" s="1"/>
      <c r="K85" s="1"/>
      <c r="L85" s="1"/>
      <c r="M85" s="32"/>
      <c r="N85" s="1"/>
      <c r="O85" s="1"/>
      <c r="P85" s="1"/>
      <c r="Q85" s="14"/>
      <c r="R85" s="14"/>
      <c r="S85" s="14"/>
      <c r="T85" s="14"/>
      <c r="U85" s="14"/>
      <c r="V85" s="14"/>
      <c r="W85" s="14"/>
      <c r="X85" s="14"/>
      <c r="Y85" s="14"/>
      <c r="Z85" s="14"/>
    </row>
    <row r="86" spans="1:26" x14ac:dyDescent="0.25">
      <c r="A86" s="1"/>
      <c r="B86" s="1"/>
      <c r="C86" s="1"/>
      <c r="D86" s="1"/>
      <c r="E86" s="1"/>
      <c r="F86" s="1"/>
      <c r="G86" s="1"/>
      <c r="H86" s="1"/>
      <c r="I86" s="1"/>
      <c r="J86" s="1"/>
      <c r="K86" s="1"/>
      <c r="L86" s="1"/>
      <c r="M86" s="32"/>
      <c r="N86" s="1"/>
      <c r="O86" s="1"/>
      <c r="P86" s="1"/>
      <c r="Q86" s="14"/>
      <c r="R86" s="14"/>
      <c r="S86" s="14"/>
      <c r="T86" s="14"/>
      <c r="U86" s="14"/>
      <c r="V86" s="14"/>
      <c r="W86" s="14"/>
      <c r="X86" s="14"/>
      <c r="Y86" s="14"/>
      <c r="Z86" s="14"/>
    </row>
    <row r="87" spans="1:26" x14ac:dyDescent="0.25">
      <c r="A87" s="1"/>
      <c r="B87" s="1"/>
      <c r="C87" s="1"/>
      <c r="D87" s="1"/>
      <c r="E87" s="1"/>
      <c r="F87" s="1"/>
      <c r="G87" s="1"/>
      <c r="H87" s="1"/>
      <c r="I87" s="1"/>
      <c r="J87" s="1"/>
      <c r="K87" s="1"/>
      <c r="L87" s="1"/>
      <c r="M87" s="32"/>
      <c r="N87" s="1"/>
      <c r="O87" s="1"/>
      <c r="P87" s="1"/>
      <c r="Q87" s="14"/>
      <c r="R87" s="14"/>
      <c r="S87" s="14"/>
      <c r="T87" s="14"/>
      <c r="U87" s="14"/>
      <c r="V87" s="14"/>
      <c r="W87" s="14"/>
      <c r="X87" s="14"/>
      <c r="Y87" s="14"/>
      <c r="Z87" s="14"/>
    </row>
    <row r="88" spans="1:26" x14ac:dyDescent="0.25">
      <c r="A88" s="1"/>
      <c r="B88" s="1"/>
      <c r="C88" s="1"/>
      <c r="D88" s="1"/>
      <c r="E88" s="1"/>
      <c r="F88" s="1"/>
      <c r="G88" s="1"/>
      <c r="H88" s="1"/>
      <c r="I88" s="1"/>
      <c r="J88" s="1"/>
      <c r="K88" s="1"/>
      <c r="L88" s="1"/>
      <c r="M88" s="32"/>
      <c r="N88" s="1"/>
      <c r="O88" s="1"/>
      <c r="P88" s="1"/>
      <c r="Q88" s="14"/>
      <c r="R88" s="14"/>
      <c r="S88" s="14"/>
      <c r="T88" s="14"/>
      <c r="U88" s="14"/>
      <c r="V88" s="14"/>
      <c r="W88" s="14"/>
      <c r="X88" s="14"/>
      <c r="Y88" s="14"/>
      <c r="Z88" s="14"/>
    </row>
    <row r="89" spans="1:26" x14ac:dyDescent="0.25">
      <c r="A89" s="1"/>
      <c r="B89" s="1"/>
      <c r="C89" s="1"/>
      <c r="D89" s="1"/>
      <c r="E89" s="1"/>
      <c r="F89" s="1"/>
      <c r="G89" s="1"/>
      <c r="H89" s="1"/>
      <c r="I89" s="1"/>
      <c r="J89" s="1"/>
      <c r="K89" s="1"/>
      <c r="L89" s="1"/>
      <c r="M89" s="32"/>
      <c r="N89" s="1"/>
      <c r="O89" s="1"/>
      <c r="P89" s="1"/>
      <c r="Q89" s="14"/>
      <c r="R89" s="14"/>
      <c r="S89" s="14"/>
      <c r="T89" s="14"/>
      <c r="U89" s="14"/>
      <c r="V89" s="14"/>
      <c r="W89" s="14"/>
      <c r="X89" s="14"/>
      <c r="Y89" s="14"/>
      <c r="Z89" s="14"/>
    </row>
    <row r="90" spans="1:26" x14ac:dyDescent="0.25">
      <c r="A90" s="1"/>
      <c r="B90" s="1"/>
      <c r="C90" s="1"/>
      <c r="D90" s="1"/>
      <c r="E90" s="1"/>
      <c r="F90" s="1"/>
      <c r="G90" s="1"/>
      <c r="H90" s="1"/>
      <c r="I90" s="1"/>
      <c r="J90" s="1"/>
      <c r="K90" s="1"/>
      <c r="L90" s="1"/>
      <c r="M90" s="32"/>
      <c r="N90" s="1"/>
      <c r="O90" s="1"/>
      <c r="P90" s="1"/>
      <c r="Q90" s="14"/>
      <c r="R90" s="14"/>
      <c r="S90" s="14"/>
      <c r="T90" s="14"/>
      <c r="U90" s="14"/>
      <c r="V90" s="14"/>
      <c r="W90" s="14"/>
      <c r="X90" s="14"/>
      <c r="Y90" s="14"/>
      <c r="Z90" s="14"/>
    </row>
    <row r="91" spans="1:26" x14ac:dyDescent="0.25">
      <c r="A91" s="1"/>
      <c r="B91" s="1"/>
      <c r="C91" s="1"/>
      <c r="D91" s="1"/>
      <c r="E91" s="1"/>
      <c r="F91" s="1"/>
      <c r="G91" s="1"/>
      <c r="H91" s="1"/>
      <c r="I91" s="1"/>
      <c r="J91" s="1"/>
      <c r="K91" s="1"/>
      <c r="L91" s="1"/>
      <c r="M91" s="32"/>
      <c r="N91" s="1"/>
      <c r="O91" s="1"/>
      <c r="P91" s="1"/>
      <c r="Q91" s="14"/>
      <c r="R91" s="14"/>
      <c r="S91" s="14"/>
      <c r="T91" s="14"/>
      <c r="U91" s="14"/>
      <c r="V91" s="14"/>
      <c r="W91" s="14"/>
      <c r="X91" s="14"/>
      <c r="Y91" s="14"/>
      <c r="Z91" s="14"/>
    </row>
    <row r="92" spans="1:26" x14ac:dyDescent="0.25">
      <c r="A92" s="1"/>
      <c r="B92" s="1"/>
      <c r="C92" s="1"/>
      <c r="D92" s="1"/>
      <c r="E92" s="1"/>
      <c r="F92" s="1"/>
      <c r="G92" s="1"/>
      <c r="H92" s="1"/>
      <c r="I92" s="1"/>
      <c r="J92" s="1"/>
      <c r="K92" s="1"/>
      <c r="L92" s="1"/>
      <c r="M92" s="32"/>
      <c r="N92" s="1"/>
      <c r="O92" s="1"/>
      <c r="P92" s="1"/>
      <c r="Q92" s="14"/>
      <c r="R92" s="14"/>
      <c r="S92" s="14"/>
      <c r="T92" s="14"/>
      <c r="U92" s="14"/>
      <c r="V92" s="14"/>
      <c r="W92" s="14"/>
      <c r="X92" s="14"/>
      <c r="Y92" s="14"/>
      <c r="Z92" s="14"/>
    </row>
    <row r="93" spans="1:26" x14ac:dyDescent="0.25">
      <c r="A93" s="1"/>
      <c r="B93" s="1"/>
      <c r="C93" s="1"/>
      <c r="D93" s="1"/>
      <c r="E93" s="1"/>
      <c r="F93" s="1"/>
      <c r="G93" s="1"/>
      <c r="H93" s="1"/>
      <c r="I93" s="1"/>
      <c r="J93" s="1"/>
      <c r="K93" s="1"/>
      <c r="L93" s="1"/>
      <c r="M93" s="32"/>
      <c r="N93" s="1"/>
      <c r="O93" s="1"/>
      <c r="P93" s="1"/>
      <c r="Q93" s="14"/>
      <c r="R93" s="14"/>
      <c r="S93" s="14"/>
      <c r="T93" s="14"/>
      <c r="U93" s="14"/>
      <c r="V93" s="14"/>
      <c r="W93" s="14"/>
      <c r="X93" s="14"/>
      <c r="Y93" s="14"/>
      <c r="Z93" s="14"/>
    </row>
    <row r="149" spans="9:12" ht="15.75" thickBot="1" x14ac:dyDescent="0.3"/>
    <row r="150" spans="9:12" x14ac:dyDescent="0.25">
      <c r="I150" s="1462" t="s">
        <v>1434</v>
      </c>
      <c r="J150" s="1463" t="s">
        <v>1435</v>
      </c>
      <c r="K150" s="1463" t="s">
        <v>1436</v>
      </c>
      <c r="L150" s="1464" t="s">
        <v>1437</v>
      </c>
    </row>
    <row r="151" spans="9:12" x14ac:dyDescent="0.25">
      <c r="I151" s="1562"/>
      <c r="J151" s="1539"/>
      <c r="K151" s="1538"/>
      <c r="L151" s="1540"/>
    </row>
    <row r="152" spans="9:12" x14ac:dyDescent="0.25">
      <c r="I152" s="1562"/>
      <c r="J152" s="1466"/>
      <c r="K152" s="1466"/>
      <c r="L152" s="1540"/>
    </row>
    <row r="153" spans="9:12" x14ac:dyDescent="0.25">
      <c r="I153" s="1562"/>
      <c r="J153" s="1466"/>
      <c r="K153" s="1466"/>
      <c r="L153" s="1540"/>
    </row>
    <row r="154" spans="9:12" x14ac:dyDescent="0.25">
      <c r="I154" s="1562"/>
      <c r="J154" s="1466"/>
      <c r="K154" s="1466"/>
      <c r="L154" s="1540"/>
    </row>
    <row r="155" spans="9:12" x14ac:dyDescent="0.25">
      <c r="I155" s="1562"/>
      <c r="J155" s="1466"/>
      <c r="K155" s="1466"/>
      <c r="L155" s="1540"/>
    </row>
    <row r="156" spans="9:12" ht="15.75" thickBot="1" x14ac:dyDescent="0.3">
      <c r="I156" s="1563"/>
      <c r="J156" s="1469"/>
      <c r="K156" s="1469"/>
      <c r="L156" s="1564"/>
    </row>
    <row r="203" spans="3:11" x14ac:dyDescent="0.25">
      <c r="C203" s="16" t="s">
        <v>458</v>
      </c>
      <c r="E203" s="16">
        <v>6</v>
      </c>
      <c r="G203" s="16">
        <v>715.5</v>
      </c>
      <c r="I203" s="16">
        <v>18</v>
      </c>
      <c r="K203" s="16">
        <v>24</v>
      </c>
    </row>
    <row r="204" spans="3:11" x14ac:dyDescent="0.25">
      <c r="C204" s="16" t="s">
        <v>402</v>
      </c>
      <c r="E204" s="16">
        <v>27</v>
      </c>
      <c r="G204" s="16">
        <v>701.25</v>
      </c>
      <c r="I204" s="16">
        <v>18</v>
      </c>
      <c r="K204" s="16">
        <v>24.75</v>
      </c>
    </row>
    <row r="205" spans="3:11" x14ac:dyDescent="0.25">
      <c r="C205" s="16" t="s">
        <v>403</v>
      </c>
      <c r="E205" s="16">
        <v>27</v>
      </c>
      <c r="G205" s="16">
        <v>729.75</v>
      </c>
      <c r="I205" s="16">
        <v>18</v>
      </c>
      <c r="K205" s="16">
        <v>21.75</v>
      </c>
    </row>
    <row r="206" spans="3:11" x14ac:dyDescent="0.25">
      <c r="C206" s="16" t="s">
        <v>404</v>
      </c>
      <c r="E206" s="16">
        <v>98.25</v>
      </c>
      <c r="G206" s="16">
        <v>12.75</v>
      </c>
      <c r="I206" s="16">
        <v>15.75</v>
      </c>
      <c r="K206" s="16">
        <v>15</v>
      </c>
    </row>
    <row r="207" spans="3:11" x14ac:dyDescent="0.25">
      <c r="C207" s="16" t="s">
        <v>405</v>
      </c>
      <c r="E207" s="16">
        <v>204.75</v>
      </c>
      <c r="G207" s="16">
        <v>28.5</v>
      </c>
      <c r="I207" s="16">
        <v>15.75</v>
      </c>
      <c r="K207" s="16">
        <v>13.5</v>
      </c>
    </row>
    <row r="208" spans="3:11" x14ac:dyDescent="0.25">
      <c r="C208" s="16" t="s">
        <v>702</v>
      </c>
      <c r="E208" s="16">
        <v>99</v>
      </c>
      <c r="G208" s="16">
        <v>0</v>
      </c>
      <c r="I208" s="16">
        <v>15</v>
      </c>
      <c r="K208" s="16">
        <v>12.75</v>
      </c>
    </row>
    <row r="209" spans="3:11" x14ac:dyDescent="0.25">
      <c r="C209" s="16" t="s">
        <v>703</v>
      </c>
      <c r="E209" s="16">
        <v>204.75</v>
      </c>
      <c r="G209" s="16">
        <v>12.75</v>
      </c>
      <c r="I209" s="16">
        <v>15.75</v>
      </c>
      <c r="K209" s="16">
        <v>13.5</v>
      </c>
    </row>
  </sheetData>
  <sheetProtection formatCells="0" formatColumns="0" formatRows="0"/>
  <mergeCells count="22">
    <mergeCell ref="B16:B17"/>
    <mergeCell ref="B22:B27"/>
    <mergeCell ref="C21:D21"/>
    <mergeCell ref="C16:C17"/>
    <mergeCell ref="D16:D17"/>
    <mergeCell ref="C27:D27"/>
    <mergeCell ref="B18:B21"/>
    <mergeCell ref="E38:E39"/>
    <mergeCell ref="C53:D53"/>
    <mergeCell ref="E16:E17"/>
    <mergeCell ref="C32:D32"/>
    <mergeCell ref="C31:D31"/>
    <mergeCell ref="D38:D39"/>
    <mergeCell ref="C38:C39"/>
    <mergeCell ref="C28:D28"/>
    <mergeCell ref="B44:B49"/>
    <mergeCell ref="C49:D49"/>
    <mergeCell ref="B40:B43"/>
    <mergeCell ref="B38:B39"/>
    <mergeCell ref="C54:D54"/>
    <mergeCell ref="C50:D50"/>
    <mergeCell ref="C43:D43"/>
  </mergeCells>
  <phoneticPr fontId="0" type="noConversion"/>
  <conditionalFormatting sqref="E56">
    <cfRule type="cellIs" dxfId="57" priority="7" stopIfTrue="1" operator="notEqual">
      <formula>0</formula>
    </cfRule>
  </conditionalFormatting>
  <conditionalFormatting sqref="C31:C32 C21 C27:C28 C53:C54">
    <cfRule type="expression" dxfId="56" priority="5" stopIfTrue="1">
      <formula>$G$27&gt;1</formula>
    </cfRule>
    <cfRule type="expression" dxfId="55" priority="6" stopIfTrue="1">
      <formula>OR(Ne2_NL="Nein",Ne2_NL="Non")</formula>
    </cfRule>
  </conditionalFormatting>
  <conditionalFormatting sqref="D33:L34">
    <cfRule type="expression" dxfId="54" priority="4" stopIfTrue="1">
      <formula>$E$33&gt; 0</formula>
    </cfRule>
  </conditionalFormatting>
  <conditionalFormatting sqref="K56:L57">
    <cfRule type="expression" dxfId="53" priority="3" stopIfTrue="1">
      <formula>IF(K53&lt;0.03,"Fehler: Die Summe der Anlagewerte kann nicht gleich sein wie die Summe der Restwerte.","")</formula>
    </cfRule>
  </conditionalFormatting>
  <conditionalFormatting sqref="M33:M34">
    <cfRule type="expression" dxfId="52" priority="13" stopIfTrue="1">
      <formula>$E$33&gt; 0</formula>
    </cfRule>
  </conditionalFormatting>
  <conditionalFormatting sqref="E35">
    <cfRule type="cellIs" dxfId="51" priority="20" stopIfTrue="1" operator="between">
      <formula>-0.02</formula>
      <formula>0.02</formula>
    </cfRule>
  </conditionalFormatting>
  <conditionalFormatting sqref="D35">
    <cfRule type="expression" dxfId="50" priority="23" stopIfTrue="1">
      <formula>AND($E$33&gt;0,OR($E$35&gt;2%,$E$35&lt;-2%))</formula>
    </cfRule>
    <cfRule type="expression" dxfId="49" priority="24" stopIfTrue="1">
      <formula>OR($E$33=0,$E$35&lt;=2%,$E$35&gt;=-2%,$E$35="",$E$35="-",$E$35=0%)</formula>
    </cfRule>
  </conditionalFormatting>
  <conditionalFormatting sqref="B6">
    <cfRule type="cellIs" dxfId="48" priority="25" stopIfTrue="1" operator="equal">
      <formula>0</formula>
    </cfRule>
  </conditionalFormatting>
  <dataValidations count="4">
    <dataValidation type="decimal" allowBlank="1" showInputMessage="1" showErrorMessage="1" errorTitle="Standard" error="Bitte geben Sie einen Zahlenwert &gt;0 ein!" sqref="F18:L26 L29:L30">
      <formula1>0</formula1>
      <formula2>1000000000000</formula2>
    </dataValidation>
    <dataValidation type="decimal" allowBlank="1" showInputMessage="1" showErrorMessage="1" errorTitle="Standard" error="Bitte geben Sie einen Zahlenwert ein." sqref="F30:K30">
      <formula1>-1000000000000</formula1>
      <formula2>1000000000000</formula2>
    </dataValidation>
    <dataValidation type="decimal" allowBlank="1" showInputMessage="1" showErrorMessage="1" errorTitle="Standard" error="Bitte geben Sie einen Zahlenwert &lt;0 ein!" sqref="F29:K29">
      <formula1>-1000000000000</formula1>
      <formula2>0</formula2>
    </dataValidation>
    <dataValidation type="decimal" allowBlank="1" showInputMessage="1" showErrorMessage="1" errorTitle="Standard" error="Bitte geben Sie einen Zahlenwert &gt;0 ein!" sqref="F36:K37">
      <formula1>0</formula1>
      <formula2>60000000</formula2>
    </dataValidation>
  </dataValidations>
  <printOptions headings="1"/>
  <pageMargins left="0.78740157480314965" right="0.78740157480314965" top="0.98425196850393704" bottom="0.59055118110236227" header="0.31496062992125984" footer="0.31496062992125984"/>
  <pageSetup paperSize="9" scale="59" orientation="landscape" r:id="rId1"/>
  <headerFooter scaleWithDoc="0">
    <oddHeader>&amp;C&amp;A; &amp;D&amp;R&amp;"Calibri,Fett"&amp;12Formular 3.6</oddHeader>
    <oddFooter>&amp;LKostenrechnung für Tarife 2022&amp;RSeite &amp;P von &amp;N</oddFooter>
  </headerFooter>
  <ignoredErrors>
    <ignoredError sqref="E35 F44 G44:K44" formula="1"/>
    <ignoredError sqref="F21:K26" unlockedFormula="1"/>
    <ignoredError sqref="E56"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P215"/>
  <sheetViews>
    <sheetView showGridLines="0" zoomScale="80" zoomScaleNormal="80" workbookViewId="0">
      <pane ySplit="13" topLeftCell="A14" activePane="bottomLeft" state="frozen"/>
      <selection activeCell="C10" sqref="C10"/>
      <selection pane="bottomLeft" activeCell="G22" sqref="G22"/>
    </sheetView>
  </sheetViews>
  <sheetFormatPr baseColWidth="10" defaultColWidth="10.85546875" defaultRowHeight="15.75" outlineLevelCol="1" x14ac:dyDescent="0.25"/>
  <cols>
    <col min="1" max="1" width="5.5703125" style="16" customWidth="1"/>
    <col min="2" max="2" width="6.5703125" style="225" customWidth="1" outlineLevel="1"/>
    <col min="3" max="3" width="46.5703125" style="16" customWidth="1" outlineLevel="1"/>
    <col min="4" max="4" width="13.42578125" style="16" customWidth="1" outlineLevel="1"/>
    <col min="5" max="5" width="16.42578125" style="16" customWidth="1"/>
    <col min="6" max="6" width="24.5703125" style="16" customWidth="1"/>
    <col min="7" max="7" width="25.5703125" style="16" customWidth="1"/>
    <col min="8" max="8" width="11.42578125" style="16" customWidth="1"/>
    <col min="9" max="9" width="7.5703125" style="16" customWidth="1"/>
    <col min="10" max="11" width="11.42578125" style="16" customWidth="1"/>
  </cols>
  <sheetData>
    <row r="1" spans="1:16" s="16" customFormat="1" ht="15" x14ac:dyDescent="0.25">
      <c r="A1" s="1"/>
      <c r="B1" s="1"/>
      <c r="C1" s="1"/>
      <c r="D1" s="1"/>
      <c r="E1" s="1"/>
      <c r="F1" s="1"/>
      <c r="G1" s="1"/>
      <c r="H1" s="1"/>
      <c r="I1" s="1"/>
      <c r="J1" s="1"/>
      <c r="K1" s="1"/>
      <c r="L1" s="1"/>
      <c r="M1" s="1"/>
      <c r="N1" s="1"/>
      <c r="O1" s="1"/>
      <c r="P1" s="1"/>
    </row>
    <row r="2" spans="1:16" s="16" customFormat="1" x14ac:dyDescent="0.25">
      <c r="A2" s="1"/>
      <c r="B2" s="23" t="str">
        <f>Kontaktdaten!B2</f>
        <v>Kostenrechnung für Tarife 2022</v>
      </c>
      <c r="C2" s="1"/>
      <c r="D2" s="1"/>
      <c r="E2" s="1"/>
      <c r="F2" s="1"/>
      <c r="G2" s="1"/>
      <c r="H2" s="1"/>
      <c r="I2" s="1"/>
      <c r="J2" s="1"/>
      <c r="K2" s="1"/>
      <c r="L2" s="1"/>
      <c r="M2" s="1"/>
      <c r="N2" s="1"/>
      <c r="O2" s="1"/>
      <c r="P2" s="1"/>
    </row>
    <row r="3" spans="1:16" s="16" customFormat="1" ht="4.5" customHeight="1" x14ac:dyDescent="0.25">
      <c r="A3" s="1"/>
      <c r="B3" s="1"/>
      <c r="C3" s="1"/>
      <c r="D3" s="1"/>
      <c r="E3" s="1"/>
      <c r="F3" s="1"/>
      <c r="G3" s="1"/>
      <c r="H3" s="1"/>
      <c r="I3" s="1"/>
      <c r="J3" s="1"/>
      <c r="K3" s="1"/>
      <c r="L3" s="1"/>
      <c r="M3" s="1"/>
      <c r="N3" s="1"/>
      <c r="O3" s="1"/>
      <c r="P3" s="1"/>
    </row>
    <row r="4" spans="1:16" s="16" customFormat="1" ht="19.5" customHeight="1" x14ac:dyDescent="0.3">
      <c r="A4" s="1"/>
      <c r="B4" s="13" t="s">
        <v>1129</v>
      </c>
      <c r="C4" s="1"/>
      <c r="D4" s="1"/>
      <c r="E4" s="1"/>
      <c r="F4" s="1"/>
      <c r="G4" s="1"/>
      <c r="H4" s="1"/>
      <c r="I4" s="1"/>
      <c r="J4" s="1"/>
      <c r="K4" s="1"/>
      <c r="L4" s="1"/>
      <c r="M4" s="1"/>
      <c r="N4" s="1"/>
      <c r="O4" s="1"/>
      <c r="P4" s="1"/>
    </row>
    <row r="5" spans="1:16" s="16" customFormat="1" ht="20.25" x14ac:dyDescent="0.3">
      <c r="A5" s="1"/>
      <c r="B5" s="13" t="s">
        <v>1130</v>
      </c>
      <c r="C5" s="1"/>
      <c r="D5" s="1"/>
      <c r="E5" s="1"/>
      <c r="F5" s="1"/>
      <c r="G5" s="1"/>
      <c r="H5" s="1"/>
      <c r="I5" s="1"/>
      <c r="J5" s="1"/>
      <c r="K5" s="1"/>
      <c r="L5" s="1"/>
      <c r="M5" s="1"/>
      <c r="N5" s="1"/>
      <c r="O5" s="1"/>
      <c r="P5" s="1"/>
    </row>
    <row r="6" spans="1:16" s="16" customFormat="1" ht="14.25" customHeight="1" x14ac:dyDescent="0.25">
      <c r="A6" s="1"/>
      <c r="B6" s="84" t="str">
        <f>"Formular 3.6;     "&amp;Kontaktdaten!E12</f>
        <v xml:space="preserve">Formular 3.6;     </v>
      </c>
      <c r="C6" s="1"/>
      <c r="D6" s="1"/>
      <c r="E6" s="1"/>
      <c r="F6" s="1"/>
      <c r="G6" s="1"/>
      <c r="H6" s="1"/>
      <c r="I6" s="1"/>
      <c r="J6" s="1"/>
      <c r="K6" s="1"/>
      <c r="L6" s="1"/>
      <c r="M6" s="1"/>
      <c r="N6" s="1"/>
      <c r="O6" s="1"/>
      <c r="P6" s="1"/>
    </row>
    <row r="7" spans="1:16" s="16" customFormat="1" ht="15" hidden="1" customHeight="1" x14ac:dyDescent="0.25">
      <c r="A7" s="1"/>
      <c r="B7" s="1"/>
      <c r="C7" s="1"/>
      <c r="D7" s="1"/>
      <c r="E7" s="1"/>
      <c r="F7" s="1"/>
      <c r="G7" s="1"/>
      <c r="H7" s="1"/>
      <c r="I7" s="1"/>
      <c r="J7" s="1"/>
      <c r="K7" s="1"/>
      <c r="L7" s="1"/>
      <c r="M7" s="1"/>
      <c r="N7" s="1"/>
      <c r="O7" s="1"/>
      <c r="P7" s="1"/>
    </row>
    <row r="8" spans="1:16" s="16" customFormat="1" ht="15" hidden="1" customHeight="1" x14ac:dyDescent="0.25">
      <c r="A8" s="1"/>
      <c r="B8" s="1"/>
      <c r="C8" s="1"/>
      <c r="D8" s="1"/>
      <c r="E8" s="1"/>
      <c r="F8" s="1"/>
      <c r="G8" s="1"/>
      <c r="H8" s="1"/>
      <c r="I8" s="1"/>
      <c r="J8" s="1"/>
      <c r="K8" s="1"/>
      <c r="L8" s="1"/>
      <c r="M8" s="1"/>
      <c r="N8" s="1"/>
      <c r="O8" s="1"/>
      <c r="P8" s="1"/>
    </row>
    <row r="9" spans="1:16" s="16" customFormat="1" ht="15" hidden="1" customHeight="1" x14ac:dyDescent="0.25">
      <c r="A9" s="1"/>
      <c r="B9" s="1"/>
      <c r="C9" s="1"/>
      <c r="D9" s="1"/>
      <c r="E9" s="1"/>
      <c r="F9" s="1"/>
      <c r="G9" s="1"/>
      <c r="H9" s="1"/>
      <c r="I9" s="1"/>
      <c r="J9" s="1"/>
      <c r="K9" s="1"/>
      <c r="L9" s="1"/>
      <c r="M9" s="1"/>
      <c r="N9" s="1"/>
      <c r="O9" s="1"/>
      <c r="P9" s="1"/>
    </row>
    <row r="10" spans="1:16" s="16" customFormat="1" ht="20.25" hidden="1" customHeight="1" x14ac:dyDescent="0.3">
      <c r="A10" s="1"/>
      <c r="B10" s="135"/>
      <c r="C10" s="1"/>
      <c r="D10" s="1"/>
      <c r="E10" s="1"/>
      <c r="F10" s="1"/>
      <c r="G10" s="1"/>
      <c r="H10" s="1"/>
      <c r="I10" s="1"/>
      <c r="J10" s="1"/>
      <c r="K10" s="1"/>
      <c r="L10" s="1"/>
      <c r="M10" s="1"/>
      <c r="N10" s="1"/>
      <c r="O10" s="1"/>
      <c r="P10" s="1"/>
    </row>
    <row r="11" spans="1:16" s="16" customFormat="1" ht="15" hidden="1" customHeight="1" x14ac:dyDescent="0.25">
      <c r="A11" s="1"/>
      <c r="B11" s="1"/>
      <c r="C11" s="1"/>
      <c r="D11" s="1"/>
      <c r="E11" s="1"/>
      <c r="F11" s="1"/>
      <c r="G11" s="1"/>
      <c r="H11" s="1"/>
      <c r="I11" s="1"/>
      <c r="J11" s="1"/>
      <c r="K11" s="1"/>
      <c r="L11" s="1"/>
      <c r="M11" s="1"/>
      <c r="N11" s="1"/>
      <c r="O11" s="1"/>
      <c r="P11" s="1"/>
    </row>
    <row r="12" spans="1:16" s="16" customFormat="1" ht="15" hidden="1" customHeight="1" x14ac:dyDescent="0.25">
      <c r="A12" s="1"/>
      <c r="B12" s="1"/>
      <c r="C12" s="1"/>
      <c r="D12" s="1"/>
      <c r="E12" s="1"/>
      <c r="F12" s="1"/>
      <c r="G12" s="1"/>
      <c r="H12" s="1"/>
      <c r="I12" s="1"/>
      <c r="J12" s="1"/>
      <c r="K12" s="1"/>
      <c r="L12" s="1"/>
      <c r="M12" s="1"/>
      <c r="N12" s="1"/>
      <c r="O12" s="1"/>
      <c r="P12" s="1"/>
    </row>
    <row r="13" spans="1:16" s="16" customFormat="1" ht="15" hidden="1" customHeight="1" x14ac:dyDescent="0.25">
      <c r="A13" s="1"/>
      <c r="B13" s="1"/>
      <c r="C13" s="1"/>
      <c r="D13" s="1"/>
      <c r="E13" s="1"/>
      <c r="F13" s="1"/>
      <c r="G13" s="1"/>
      <c r="H13" s="1"/>
      <c r="I13" s="1"/>
      <c r="J13" s="1"/>
      <c r="K13" s="1"/>
      <c r="L13" s="1"/>
      <c r="M13" s="1"/>
      <c r="N13" s="1"/>
      <c r="O13" s="1"/>
      <c r="P13" s="1"/>
    </row>
    <row r="14" spans="1:16" s="16" customFormat="1" ht="6" customHeight="1" x14ac:dyDescent="0.25">
      <c r="A14" s="1"/>
      <c r="B14" s="1"/>
      <c r="C14" s="1"/>
      <c r="D14" s="1"/>
      <c r="E14" s="1"/>
      <c r="F14" s="1"/>
      <c r="G14" s="1"/>
      <c r="H14" s="1"/>
      <c r="I14" s="1"/>
      <c r="J14" s="1"/>
      <c r="K14" s="1"/>
      <c r="L14" s="1"/>
      <c r="M14" s="1"/>
      <c r="N14" s="1"/>
      <c r="O14" s="1"/>
      <c r="P14" s="1"/>
    </row>
    <row r="15" spans="1:16" s="16" customFormat="1" ht="18" x14ac:dyDescent="0.25">
      <c r="A15" s="1"/>
      <c r="B15" s="1"/>
      <c r="C15" s="1"/>
      <c r="D15" s="1"/>
      <c r="E15" s="226"/>
      <c r="F15" s="1"/>
      <c r="G15" s="1"/>
      <c r="H15" s="1"/>
      <c r="I15" s="1"/>
      <c r="J15" s="1"/>
      <c r="K15" s="1"/>
      <c r="L15" s="1"/>
      <c r="M15" s="1"/>
      <c r="N15" s="1"/>
      <c r="O15" s="1"/>
      <c r="P15" s="1"/>
    </row>
    <row r="16" spans="1:16" s="16" customFormat="1" x14ac:dyDescent="0.25">
      <c r="A16" s="1"/>
      <c r="B16" s="23"/>
      <c r="C16" s="1"/>
      <c r="D16" s="1"/>
      <c r="E16" s="227"/>
      <c r="F16" s="23" t="s">
        <v>1131</v>
      </c>
      <c r="G16" s="1"/>
      <c r="H16" s="1"/>
      <c r="I16" s="1"/>
      <c r="J16" s="1"/>
      <c r="K16" s="1"/>
      <c r="L16" s="1"/>
      <c r="M16" s="1"/>
      <c r="N16" s="1"/>
      <c r="O16" s="1"/>
      <c r="P16" s="1"/>
    </row>
    <row r="17" spans="1:16" s="16" customFormat="1" ht="15" x14ac:dyDescent="0.25">
      <c r="A17" s="1"/>
      <c r="B17" s="1"/>
      <c r="C17" s="1"/>
      <c r="D17" s="1"/>
      <c r="E17" s="1"/>
      <c r="F17" s="1"/>
      <c r="G17" s="1"/>
      <c r="H17" s="1"/>
      <c r="I17" s="1"/>
      <c r="J17" s="1"/>
      <c r="K17" s="1"/>
      <c r="L17" s="1"/>
      <c r="M17" s="1"/>
      <c r="N17" s="1"/>
      <c r="O17" s="1"/>
      <c r="P17" s="1"/>
    </row>
    <row r="18" spans="1:16" s="16" customFormat="1" ht="15" x14ac:dyDescent="0.25">
      <c r="A18" s="1"/>
      <c r="B18" s="1"/>
      <c r="C18" s="1"/>
      <c r="D18" s="1"/>
      <c r="E18" s="1"/>
      <c r="F18" s="1"/>
      <c r="G18" s="1"/>
      <c r="H18" s="1"/>
      <c r="I18" s="1"/>
      <c r="J18" s="1"/>
      <c r="K18" s="1"/>
      <c r="L18" s="1"/>
      <c r="M18" s="1"/>
      <c r="N18" s="1"/>
      <c r="O18" s="1"/>
      <c r="P18" s="1"/>
    </row>
    <row r="19" spans="1:16" s="16" customFormat="1" ht="15" x14ac:dyDescent="0.25">
      <c r="A19" s="1"/>
      <c r="B19" s="1"/>
      <c r="C19" s="1"/>
      <c r="D19" s="1"/>
      <c r="E19" s="1"/>
      <c r="F19" s="1"/>
      <c r="G19" s="1"/>
      <c r="H19" s="1"/>
      <c r="I19" s="1"/>
      <c r="J19" s="1"/>
      <c r="K19" s="1"/>
      <c r="L19" s="1"/>
      <c r="M19" s="1"/>
      <c r="N19" s="1"/>
      <c r="O19" s="1"/>
      <c r="P19" s="1"/>
    </row>
    <row r="20" spans="1:16" s="16" customFormat="1" ht="15" x14ac:dyDescent="0.25">
      <c r="A20" s="1"/>
      <c r="B20" s="1"/>
      <c r="C20" s="1"/>
      <c r="D20" s="1"/>
      <c r="E20" s="1"/>
      <c r="F20" s="1"/>
      <c r="G20" s="1"/>
      <c r="H20" s="1"/>
      <c r="I20" s="1"/>
      <c r="J20" s="1"/>
      <c r="K20" s="1"/>
      <c r="L20" s="1"/>
      <c r="M20" s="1"/>
      <c r="N20" s="1"/>
      <c r="O20" s="1"/>
      <c r="P20" s="1"/>
    </row>
    <row r="21" spans="1:16" s="16" customFormat="1" ht="15" x14ac:dyDescent="0.25">
      <c r="A21" s="1"/>
      <c r="B21" s="14"/>
      <c r="C21" s="14"/>
      <c r="D21" s="14"/>
      <c r="E21" s="1"/>
      <c r="F21" s="1"/>
      <c r="G21" s="1"/>
      <c r="H21" s="183" t="s">
        <v>1000</v>
      </c>
      <c r="I21" s="1"/>
      <c r="J21" s="1"/>
      <c r="K21" s="1"/>
      <c r="L21" s="1"/>
      <c r="M21" s="1"/>
      <c r="N21" s="1"/>
      <c r="O21" s="1"/>
      <c r="P21" s="1"/>
    </row>
    <row r="22" spans="1:16" s="16" customFormat="1" ht="15" x14ac:dyDescent="0.25">
      <c r="A22" s="1"/>
      <c r="B22" s="14"/>
      <c r="C22" s="14"/>
      <c r="D22" s="14"/>
      <c r="E22" s="1"/>
      <c r="F22" s="3" t="s">
        <v>1133</v>
      </c>
      <c r="G22" s="338"/>
      <c r="H22" s="315"/>
      <c r="I22" s="61"/>
      <c r="J22" s="1"/>
      <c r="K22" s="1"/>
      <c r="L22" s="1"/>
      <c r="M22" s="1"/>
      <c r="N22" s="1"/>
      <c r="O22" s="1"/>
      <c r="P22" s="1"/>
    </row>
    <row r="23" spans="1:16" s="16" customFormat="1" ht="15" x14ac:dyDescent="0.25">
      <c r="A23" s="1"/>
      <c r="B23" s="14"/>
      <c r="C23" s="14"/>
      <c r="D23" s="14"/>
      <c r="E23" s="1"/>
      <c r="F23" s="3" t="s">
        <v>1134</v>
      </c>
      <c r="G23" s="1"/>
      <c r="H23" s="1504"/>
      <c r="I23" s="32"/>
      <c r="J23" s="1"/>
      <c r="K23" s="1"/>
      <c r="L23" s="1"/>
      <c r="M23" s="1"/>
      <c r="N23" s="1"/>
      <c r="O23" s="1"/>
      <c r="P23" s="1"/>
    </row>
    <row r="24" spans="1:16" s="16" customFormat="1" thickBot="1" x14ac:dyDescent="0.3">
      <c r="A24" s="1"/>
      <c r="B24" s="14"/>
      <c r="C24" s="14"/>
      <c r="D24" s="14"/>
      <c r="E24" s="1"/>
      <c r="F24" s="222" t="s">
        <v>1135</v>
      </c>
      <c r="G24" s="223"/>
      <c r="H24" s="224">
        <f>H22*H23*0.01</f>
        <v>0</v>
      </c>
      <c r="I24" s="61"/>
      <c r="J24" s="1"/>
      <c r="K24" s="1"/>
      <c r="L24" s="1"/>
      <c r="M24" s="1"/>
      <c r="N24" s="1"/>
      <c r="O24" s="1"/>
      <c r="P24" s="1"/>
    </row>
    <row r="25" spans="1:16" s="16" customFormat="1" thickTop="1" x14ac:dyDescent="0.25">
      <c r="A25" s="1"/>
      <c r="B25" s="14"/>
      <c r="C25" s="14"/>
      <c r="D25" s="14"/>
      <c r="E25" s="1"/>
      <c r="F25" s="1963"/>
      <c r="G25" s="1963"/>
      <c r="H25" s="1"/>
      <c r="I25" s="1"/>
      <c r="J25" s="1"/>
      <c r="K25" s="1"/>
      <c r="L25" s="1"/>
      <c r="M25" s="1"/>
      <c r="N25" s="1"/>
      <c r="O25" s="1"/>
      <c r="P25" s="1"/>
    </row>
    <row r="26" spans="1:16" s="16" customFormat="1" ht="15" x14ac:dyDescent="0.25">
      <c r="A26" s="1"/>
      <c r="B26" s="14"/>
      <c r="C26" s="14"/>
      <c r="D26" s="14"/>
      <c r="E26" s="1"/>
      <c r="F26" s="1964"/>
      <c r="G26" s="1964"/>
      <c r="H26" s="1"/>
      <c r="I26" s="1"/>
      <c r="J26" s="1"/>
      <c r="K26" s="1"/>
      <c r="L26" s="1"/>
      <c r="M26" s="1"/>
      <c r="N26" s="1"/>
      <c r="O26" s="1"/>
      <c r="P26" s="1"/>
    </row>
    <row r="27" spans="1:16" s="16" customFormat="1" ht="12.75" customHeight="1" x14ac:dyDescent="0.25">
      <c r="A27" s="1"/>
      <c r="B27" s="14"/>
      <c r="C27" s="14"/>
      <c r="D27" s="14"/>
      <c r="E27" s="1"/>
      <c r="F27" s="1825" t="s">
        <v>1139</v>
      </c>
      <c r="G27" s="1825"/>
      <c r="H27" s="1967"/>
      <c r="I27" s="1"/>
      <c r="J27" s="1"/>
      <c r="K27" s="1"/>
      <c r="L27" s="1"/>
      <c r="M27" s="1"/>
      <c r="N27" s="1"/>
      <c r="O27" s="1"/>
      <c r="P27" s="1"/>
    </row>
    <row r="28" spans="1:16" s="16" customFormat="1" ht="15" x14ac:dyDescent="0.25">
      <c r="A28" s="1"/>
      <c r="B28" s="14"/>
      <c r="C28" s="14"/>
      <c r="D28" s="14"/>
      <c r="E28" s="1"/>
      <c r="F28" s="1825"/>
      <c r="G28" s="1825"/>
      <c r="H28" s="1968"/>
      <c r="I28" s="1"/>
      <c r="J28" s="1"/>
      <c r="K28" s="1"/>
      <c r="L28" s="1"/>
      <c r="M28" s="1"/>
      <c r="N28" s="1"/>
      <c r="O28" s="1"/>
      <c r="P28" s="1"/>
    </row>
    <row r="29" spans="1:16" s="16" customFormat="1" ht="15" x14ac:dyDescent="0.25">
      <c r="A29" s="1"/>
      <c r="B29" s="14"/>
      <c r="C29" s="14"/>
      <c r="D29" s="14"/>
      <c r="E29" s="1"/>
      <c r="F29" s="1"/>
      <c r="G29" s="1"/>
      <c r="H29" s="1"/>
      <c r="I29" s="1"/>
      <c r="J29" s="1"/>
      <c r="K29" s="1"/>
      <c r="L29" s="1"/>
      <c r="M29" s="1"/>
      <c r="N29" s="1"/>
      <c r="O29" s="1"/>
      <c r="P29" s="1"/>
    </row>
    <row r="30" spans="1:16" s="16" customFormat="1" ht="15" x14ac:dyDescent="0.25">
      <c r="A30" s="1"/>
      <c r="B30" s="14"/>
      <c r="C30" s="14"/>
      <c r="D30" s="14"/>
      <c r="E30" s="1"/>
      <c r="F30" s="1"/>
      <c r="G30" s="1"/>
      <c r="H30" s="1"/>
      <c r="I30" s="1"/>
      <c r="J30" s="1"/>
      <c r="K30" s="1"/>
      <c r="L30" s="1"/>
      <c r="M30" s="1"/>
      <c r="N30" s="1"/>
      <c r="O30" s="1"/>
      <c r="P30" s="1"/>
    </row>
    <row r="31" spans="1:16" s="16" customFormat="1" ht="15" x14ac:dyDescent="0.25">
      <c r="A31" s="1"/>
      <c r="B31" s="14"/>
      <c r="C31" s="14"/>
      <c r="D31" s="14"/>
      <c r="E31" s="26"/>
      <c r="F31" s="1"/>
      <c r="G31" s="1"/>
      <c r="H31" s="1"/>
      <c r="I31" s="1"/>
      <c r="J31" s="1"/>
      <c r="K31" s="1"/>
      <c r="L31" s="1"/>
      <c r="M31" s="1"/>
      <c r="N31" s="1"/>
      <c r="O31" s="1"/>
      <c r="P31" s="1"/>
    </row>
    <row r="32" spans="1:16" s="16" customFormat="1" ht="15" x14ac:dyDescent="0.25">
      <c r="A32" s="1"/>
      <c r="B32" s="14"/>
      <c r="C32" s="14"/>
      <c r="D32" s="14"/>
      <c r="E32" s="26"/>
      <c r="F32" s="517"/>
      <c r="G32" s="1"/>
      <c r="H32" s="1"/>
      <c r="I32" s="1"/>
      <c r="J32" s="1346"/>
      <c r="K32" s="1"/>
      <c r="L32" s="1"/>
      <c r="M32" s="1"/>
      <c r="N32" s="1"/>
      <c r="O32" s="1"/>
      <c r="P32" s="1"/>
    </row>
    <row r="33" spans="1:16" s="16" customFormat="1" ht="24.75" customHeight="1" x14ac:dyDescent="0.25">
      <c r="A33" s="1"/>
      <c r="B33" s="14"/>
      <c r="C33" s="14"/>
      <c r="D33" s="14"/>
      <c r="E33" s="1"/>
      <c r="F33" s="1"/>
      <c r="G33" s="1"/>
      <c r="H33" s="1"/>
      <c r="I33" s="1"/>
      <c r="J33" s="1"/>
      <c r="K33" s="1"/>
      <c r="L33" s="1"/>
      <c r="M33" s="1"/>
      <c r="N33" s="1"/>
      <c r="O33" s="1"/>
      <c r="P33" s="1"/>
    </row>
    <row r="34" spans="1:16" s="16" customFormat="1" ht="12.75" customHeight="1" x14ac:dyDescent="0.25">
      <c r="A34" s="26"/>
      <c r="B34" s="14"/>
      <c r="C34" s="14"/>
      <c r="D34" s="14"/>
      <c r="E34" s="1"/>
      <c r="F34" s="1"/>
      <c r="G34" s="1"/>
      <c r="H34" s="1"/>
      <c r="I34" s="1"/>
      <c r="J34" s="1"/>
      <c r="K34" s="1"/>
      <c r="L34" s="1"/>
      <c r="M34" s="1"/>
      <c r="N34" s="1"/>
      <c r="O34" s="1"/>
      <c r="P34" s="1"/>
    </row>
    <row r="35" spans="1:16" s="16" customFormat="1" ht="15" x14ac:dyDescent="0.25">
      <c r="A35" s="26"/>
      <c r="B35" s="14"/>
      <c r="C35" s="14"/>
      <c r="D35" s="14"/>
      <c r="E35" s="1"/>
      <c r="F35" s="1"/>
      <c r="G35" s="1"/>
      <c r="H35" s="1"/>
      <c r="I35" s="1"/>
      <c r="J35" s="1"/>
      <c r="K35" s="1"/>
      <c r="L35" s="1"/>
      <c r="M35" s="1"/>
      <c r="N35" s="1"/>
      <c r="O35" s="1"/>
      <c r="P35" s="1"/>
    </row>
    <row r="36" spans="1:16" s="16" customFormat="1" ht="12.75" customHeight="1" x14ac:dyDescent="0.25">
      <c r="A36" s="26"/>
      <c r="B36" s="14"/>
      <c r="C36" s="14"/>
      <c r="D36" s="14"/>
      <c r="E36" s="1"/>
      <c r="F36" s="1"/>
      <c r="G36" s="1"/>
      <c r="H36" s="1"/>
      <c r="I36" s="1"/>
      <c r="J36" s="1"/>
      <c r="K36" s="1"/>
      <c r="L36" s="1"/>
      <c r="M36" s="1"/>
      <c r="N36" s="1"/>
      <c r="O36" s="1"/>
      <c r="P36" s="1"/>
    </row>
    <row r="37" spans="1:16" s="16" customFormat="1" ht="60.75" customHeight="1" x14ac:dyDescent="0.25">
      <c r="A37" s="1"/>
      <c r="B37" s="1969" t="str">
        <f>IF(H23*0.01&gt;Kontaktdaten!D3,"Für die Berechnung der NUV-Verzinsung geltende WACC des Referenzjahres 2020 darf maximal zum für das Tarifjahr 2020 gültige WACC eingesetzt werden. "&amp;"Bitte korrigieren Sie oder begründen Sie detailliert, weshalb Sie diese gesetzliche Vorgabe nicht einhalten.","")</f>
        <v/>
      </c>
      <c r="C37" s="1969"/>
      <c r="D37" s="1969"/>
      <c r="E37" s="1"/>
      <c r="F37" s="3" t="s">
        <v>859</v>
      </c>
      <c r="G37" s="1"/>
      <c r="H37" s="1"/>
      <c r="I37" s="1"/>
      <c r="J37" s="1"/>
      <c r="K37" s="1"/>
      <c r="L37" s="1"/>
      <c r="M37" s="1"/>
      <c r="N37" s="1"/>
      <c r="O37" s="1"/>
      <c r="P37" s="1"/>
    </row>
    <row r="38" spans="1:16" s="16" customFormat="1" ht="15" x14ac:dyDescent="0.25">
      <c r="A38" s="1"/>
      <c r="B38" s="1970" t="str">
        <f>IFERROR(VLOOKUP(E38,$I$150:$L$156,4,FALSE),"")</f>
        <v/>
      </c>
      <c r="C38" s="1971"/>
      <c r="D38" s="1972"/>
      <c r="E38" s="1518" t="s">
        <v>1472</v>
      </c>
      <c r="F38" s="1796"/>
      <c r="G38" s="1797"/>
      <c r="H38" s="1798"/>
      <c r="I38" s="1"/>
      <c r="J38" s="1"/>
      <c r="K38" s="1"/>
      <c r="L38" s="1"/>
      <c r="M38" s="1"/>
      <c r="N38" s="1"/>
      <c r="O38" s="1"/>
      <c r="P38" s="1"/>
    </row>
    <row r="39" spans="1:16" s="16" customFormat="1" ht="33" customHeight="1" x14ac:dyDescent="0.25">
      <c r="A39" s="1"/>
      <c r="B39" s="1973"/>
      <c r="C39" s="1974"/>
      <c r="D39" s="1975"/>
      <c r="E39" s="1"/>
      <c r="F39" s="1799"/>
      <c r="G39" s="1800"/>
      <c r="H39" s="1801"/>
      <c r="I39" s="1"/>
      <c r="J39" s="1"/>
      <c r="K39" s="1"/>
      <c r="L39" s="1"/>
      <c r="M39" s="1"/>
      <c r="N39" s="1"/>
      <c r="O39" s="1"/>
      <c r="P39" s="1"/>
    </row>
    <row r="40" spans="1:16" s="16" customFormat="1" ht="15" x14ac:dyDescent="0.25">
      <c r="A40" s="1"/>
      <c r="B40" s="1"/>
      <c r="C40" s="1"/>
      <c r="D40" s="1"/>
      <c r="E40" s="1"/>
      <c r="F40" s="1"/>
      <c r="G40" s="1"/>
      <c r="H40" s="1"/>
      <c r="I40" s="1"/>
      <c r="J40" s="1"/>
      <c r="K40" s="1"/>
      <c r="L40" s="1"/>
      <c r="M40" s="1"/>
      <c r="N40" s="1"/>
      <c r="O40" s="1"/>
      <c r="P40" s="1"/>
    </row>
    <row r="41" spans="1:16" s="16" customFormat="1" ht="23.25" customHeight="1" x14ac:dyDescent="0.25">
      <c r="A41" s="1"/>
      <c r="B41" s="1965" t="str">
        <f>IF(OR((H24+D32)-'Deckungsdifferenzen Netz'!F58&gt;1000,(H24+D32)-'Deckungsdifferenzen Netz'!F58&lt;-1000),"Ihre Angabe der kalk. Zinsen auf das NUV entspricht nicht Ihrer Angabe im Formular 3.2. Bitte prüfen oder begründen Sie Ihre Angabe in der Zeille 38","")</f>
        <v/>
      </c>
      <c r="C41" s="1965"/>
      <c r="D41" s="1965"/>
      <c r="E41" s="1965"/>
      <c r="F41" s="1965"/>
      <c r="G41" s="1965"/>
      <c r="H41" s="1965"/>
      <c r="I41" s="1"/>
      <c r="K41" s="1"/>
      <c r="L41" s="1"/>
      <c r="M41" s="1"/>
      <c r="N41" s="1"/>
      <c r="O41" s="1"/>
      <c r="P41" s="1"/>
    </row>
    <row r="42" spans="1:16" s="16" customFormat="1" ht="15" x14ac:dyDescent="0.25">
      <c r="A42" s="1"/>
      <c r="B42" s="1966"/>
      <c r="C42" s="1966"/>
      <c r="D42" s="1966"/>
      <c r="E42" s="1966"/>
      <c r="F42" s="1966"/>
      <c r="G42" s="1966"/>
      <c r="H42" s="1966"/>
      <c r="I42" s="1"/>
      <c r="J42" s="1"/>
      <c r="K42" s="1"/>
      <c r="L42" s="1"/>
      <c r="M42" s="1"/>
      <c r="N42" s="1"/>
      <c r="O42" s="1"/>
      <c r="P42" s="1"/>
    </row>
    <row r="43" spans="1:16" s="16" customFormat="1" ht="15" x14ac:dyDescent="0.25">
      <c r="A43" s="1"/>
      <c r="B43" s="1"/>
      <c r="C43" s="1"/>
      <c r="D43" s="1"/>
      <c r="E43" s="1"/>
      <c r="F43" s="1"/>
      <c r="G43" s="1"/>
      <c r="H43" s="1"/>
      <c r="I43" s="1"/>
      <c r="J43" s="1"/>
      <c r="K43" s="1"/>
      <c r="L43" s="1"/>
      <c r="M43" s="1"/>
      <c r="N43" s="1"/>
      <c r="O43" s="1"/>
      <c r="P43" s="1"/>
    </row>
    <row r="44" spans="1:16" s="16" customFormat="1" ht="15" x14ac:dyDescent="0.25">
      <c r="A44" s="1685" t="b">
        <v>0</v>
      </c>
      <c r="B44" s="1"/>
      <c r="C44" s="1"/>
      <c r="D44" s="1"/>
      <c r="E44" s="1"/>
      <c r="F44" s="1"/>
      <c r="G44" s="1"/>
      <c r="H44" s="1"/>
      <c r="I44" s="1"/>
      <c r="J44" s="1"/>
      <c r="K44" s="1"/>
      <c r="L44" s="1"/>
      <c r="M44" s="1"/>
      <c r="N44" s="1"/>
      <c r="O44" s="1"/>
      <c r="P44" s="1"/>
    </row>
    <row r="45" spans="1:16" s="16" customFormat="1" ht="15" x14ac:dyDescent="0.25">
      <c r="A45" s="1"/>
      <c r="B45" s="1"/>
      <c r="C45" s="1"/>
      <c r="D45" s="1"/>
      <c r="E45" s="1"/>
      <c r="F45" s="1"/>
      <c r="G45" s="1"/>
      <c r="H45" s="1"/>
      <c r="I45" s="1"/>
      <c r="J45" s="1"/>
      <c r="K45" s="1"/>
      <c r="L45" s="1"/>
      <c r="M45" s="1"/>
      <c r="N45" s="1"/>
      <c r="O45" s="1"/>
      <c r="P45" s="1"/>
    </row>
    <row r="46" spans="1:16" s="16" customFormat="1" ht="15" x14ac:dyDescent="0.25">
      <c r="A46" s="1"/>
      <c r="B46" s="1"/>
      <c r="C46" s="1"/>
      <c r="D46" s="1"/>
      <c r="E46" s="1"/>
      <c r="F46" s="1"/>
      <c r="G46" s="1"/>
      <c r="H46" s="1"/>
      <c r="I46" s="1"/>
      <c r="J46" s="1"/>
      <c r="K46" s="1"/>
      <c r="L46" s="1"/>
      <c r="M46" s="1"/>
      <c r="N46" s="1"/>
      <c r="O46" s="1"/>
      <c r="P46" s="1"/>
    </row>
    <row r="47" spans="1:16" s="16" customFormat="1" ht="15" x14ac:dyDescent="0.25">
      <c r="A47" s="1"/>
      <c r="B47" s="1"/>
      <c r="C47" s="1"/>
      <c r="D47" s="1"/>
      <c r="E47" s="1"/>
      <c r="F47" s="1"/>
      <c r="G47" s="1"/>
      <c r="H47" s="1"/>
      <c r="I47" s="1"/>
      <c r="J47" s="1"/>
      <c r="K47" s="1"/>
      <c r="L47" s="1"/>
      <c r="M47" s="1"/>
      <c r="N47" s="1"/>
      <c r="O47" s="1"/>
      <c r="P47" s="1"/>
    </row>
    <row r="48" spans="1:16" s="16" customFormat="1" ht="15" x14ac:dyDescent="0.25">
      <c r="A48" s="1"/>
      <c r="B48" s="1"/>
      <c r="C48" s="1"/>
      <c r="D48" s="1"/>
      <c r="E48" s="1"/>
      <c r="F48" s="1"/>
      <c r="G48" s="1"/>
      <c r="H48" s="1"/>
      <c r="I48" s="1"/>
      <c r="J48" s="1"/>
      <c r="K48" s="1"/>
      <c r="L48" s="1"/>
      <c r="M48" s="1"/>
      <c r="N48" s="1"/>
      <c r="O48" s="1"/>
      <c r="P48" s="1"/>
    </row>
    <row r="49" spans="1:16" s="16" customFormat="1" ht="15" x14ac:dyDescent="0.25">
      <c r="A49" s="1"/>
      <c r="B49" s="1"/>
      <c r="C49" s="1"/>
      <c r="D49" s="1"/>
      <c r="E49" s="1"/>
      <c r="F49" s="1"/>
      <c r="G49" s="1"/>
      <c r="H49" s="1"/>
      <c r="I49" s="1"/>
      <c r="J49" s="1"/>
      <c r="K49" s="1"/>
      <c r="L49" s="1"/>
      <c r="M49" s="1"/>
      <c r="N49" s="1"/>
      <c r="O49" s="1"/>
      <c r="P49" s="1"/>
    </row>
    <row r="50" spans="1:16" s="16" customFormat="1" ht="15" x14ac:dyDescent="0.25">
      <c r="A50" s="1"/>
      <c r="B50" s="1"/>
      <c r="C50" s="1"/>
      <c r="D50" s="1"/>
      <c r="E50" s="1"/>
      <c r="F50" s="1"/>
      <c r="G50" s="1"/>
      <c r="H50" s="1"/>
      <c r="I50" s="1"/>
      <c r="J50" s="1"/>
      <c r="K50" s="1"/>
      <c r="L50" s="1"/>
      <c r="M50" s="1"/>
      <c r="N50" s="1"/>
      <c r="O50" s="1"/>
      <c r="P50" s="1"/>
    </row>
    <row r="51" spans="1:16" ht="15" x14ac:dyDescent="0.25">
      <c r="A51" s="1"/>
      <c r="B51" s="1"/>
      <c r="C51" s="1"/>
      <c r="D51" s="1"/>
      <c r="E51" s="1"/>
      <c r="F51" s="1"/>
      <c r="G51" s="1"/>
      <c r="H51" s="1"/>
      <c r="I51" s="1"/>
      <c r="J51" s="1"/>
      <c r="K51" s="1"/>
      <c r="L51" s="14"/>
      <c r="M51" s="14"/>
      <c r="N51" s="14"/>
      <c r="O51" s="14"/>
      <c r="P51" s="14"/>
    </row>
    <row r="52" spans="1:16" ht="15" x14ac:dyDescent="0.25">
      <c r="A52" s="1"/>
      <c r="B52" s="1"/>
      <c r="C52" s="1"/>
      <c r="D52" s="1"/>
      <c r="E52" s="1"/>
      <c r="F52" s="1"/>
      <c r="G52" s="1"/>
      <c r="H52" s="1"/>
      <c r="I52" s="1"/>
      <c r="J52" s="1"/>
      <c r="K52" s="1"/>
      <c r="L52" s="14"/>
      <c r="M52" s="14"/>
      <c r="N52" s="14"/>
      <c r="O52" s="14"/>
      <c r="P52" s="14"/>
    </row>
    <row r="53" spans="1:16" ht="15" x14ac:dyDescent="0.25">
      <c r="A53" s="1"/>
      <c r="B53" s="1"/>
      <c r="C53" s="1"/>
      <c r="D53" s="1"/>
      <c r="E53" s="1"/>
      <c r="F53" s="1"/>
      <c r="G53" s="1"/>
      <c r="H53" s="1"/>
      <c r="I53" s="1"/>
      <c r="J53" s="1"/>
      <c r="K53" s="1"/>
      <c r="L53" s="14"/>
      <c r="M53" s="14"/>
      <c r="N53" s="14"/>
      <c r="O53" s="14"/>
      <c r="P53" s="14"/>
    </row>
    <row r="54" spans="1:16" ht="15" x14ac:dyDescent="0.25">
      <c r="A54" s="1"/>
      <c r="B54" s="1"/>
      <c r="C54" s="1"/>
      <c r="D54" s="1"/>
      <c r="E54" s="1"/>
      <c r="F54" s="1"/>
      <c r="G54" s="1"/>
      <c r="H54" s="1"/>
      <c r="I54" s="1"/>
      <c r="J54" s="1"/>
      <c r="K54" s="1"/>
      <c r="L54" s="14"/>
      <c r="M54" s="14"/>
      <c r="N54" s="14"/>
      <c r="O54" s="14"/>
      <c r="P54" s="14"/>
    </row>
    <row r="55" spans="1:16" ht="15" x14ac:dyDescent="0.25">
      <c r="B55" s="16"/>
    </row>
    <row r="56" spans="1:16" ht="15" x14ac:dyDescent="0.25">
      <c r="B56" s="16"/>
    </row>
    <row r="57" spans="1:16" ht="15" x14ac:dyDescent="0.25">
      <c r="B57" s="16"/>
    </row>
    <row r="58" spans="1:16" ht="15" x14ac:dyDescent="0.25">
      <c r="B58" s="16"/>
    </row>
    <row r="59" spans="1:16" ht="15" x14ac:dyDescent="0.25">
      <c r="B59" s="16"/>
    </row>
    <row r="60" spans="1:16" ht="15" x14ac:dyDescent="0.25">
      <c r="B60" s="16"/>
    </row>
    <row r="61" spans="1:16" ht="15" x14ac:dyDescent="0.25">
      <c r="B61" s="16"/>
    </row>
    <row r="62" spans="1:16" ht="15" x14ac:dyDescent="0.25">
      <c r="B62" s="16"/>
    </row>
    <row r="63" spans="1:16" ht="15" x14ac:dyDescent="0.25">
      <c r="B63" s="16"/>
    </row>
    <row r="64" spans="1:16" ht="15" x14ac:dyDescent="0.25">
      <c r="B64" s="16"/>
    </row>
    <row r="65" spans="2:2" ht="15" x14ac:dyDescent="0.25">
      <c r="B65" s="16"/>
    </row>
    <row r="66" spans="2:2" ht="15" x14ac:dyDescent="0.25">
      <c r="B66" s="16"/>
    </row>
    <row r="67" spans="2:2" ht="15" x14ac:dyDescent="0.25">
      <c r="B67" s="16"/>
    </row>
    <row r="68" spans="2:2" ht="15" x14ac:dyDescent="0.25">
      <c r="B68" s="16"/>
    </row>
    <row r="69" spans="2:2" ht="15" x14ac:dyDescent="0.25">
      <c r="B69" s="16"/>
    </row>
    <row r="70" spans="2:2" ht="15" x14ac:dyDescent="0.25">
      <c r="B70" s="16"/>
    </row>
    <row r="71" spans="2:2" ht="15" x14ac:dyDescent="0.25">
      <c r="B71" s="16"/>
    </row>
    <row r="72" spans="2:2" ht="15" x14ac:dyDescent="0.25">
      <c r="B72" s="16"/>
    </row>
    <row r="73" spans="2:2" ht="15" x14ac:dyDescent="0.25">
      <c r="B73" s="16"/>
    </row>
    <row r="149" spans="9:12" ht="16.5" thickBot="1" x14ac:dyDescent="0.3"/>
    <row r="150" spans="9:12" x14ac:dyDescent="0.25">
      <c r="I150" s="1436" t="s">
        <v>1434</v>
      </c>
      <c r="J150" s="1437" t="s">
        <v>1435</v>
      </c>
      <c r="K150" s="1437" t="s">
        <v>1436</v>
      </c>
      <c r="L150" s="1438" t="s">
        <v>1437</v>
      </c>
    </row>
    <row r="151" spans="9:12" x14ac:dyDescent="0.25">
      <c r="I151" s="1439"/>
      <c r="J151" s="1440"/>
      <c r="K151" s="1440"/>
      <c r="L151" s="1441"/>
    </row>
    <row r="152" spans="9:12" x14ac:dyDescent="0.25">
      <c r="I152" s="1439"/>
      <c r="J152" s="1440"/>
      <c r="K152" s="1440"/>
      <c r="L152" s="1441"/>
    </row>
    <row r="153" spans="9:12" x14ac:dyDescent="0.25">
      <c r="I153" s="1439"/>
      <c r="J153" s="1440"/>
      <c r="K153" s="1440"/>
      <c r="L153" s="1441"/>
    </row>
    <row r="154" spans="9:12" x14ac:dyDescent="0.25">
      <c r="I154" s="1439"/>
      <c r="J154" s="1440"/>
      <c r="K154" s="1440"/>
      <c r="L154" s="1441"/>
    </row>
    <row r="155" spans="9:12" x14ac:dyDescent="0.25">
      <c r="I155" s="1439"/>
      <c r="J155" s="1440"/>
      <c r="K155" s="1440"/>
      <c r="L155" s="1441"/>
    </row>
    <row r="156" spans="9:12" ht="16.5" thickBot="1" x14ac:dyDescent="0.3">
      <c r="I156" s="1442"/>
      <c r="J156" s="1443"/>
      <c r="K156" s="1443"/>
      <c r="L156" s="1444"/>
    </row>
    <row r="201" spans="3:11" x14ac:dyDescent="0.25">
      <c r="C201" s="16" t="s">
        <v>458</v>
      </c>
      <c r="E201" s="16">
        <v>113.25</v>
      </c>
      <c r="G201" s="16">
        <v>12.75</v>
      </c>
      <c r="I201" s="16">
        <v>14.25</v>
      </c>
      <c r="K201" s="16">
        <v>14.25</v>
      </c>
    </row>
    <row r="202" spans="3:11" x14ac:dyDescent="0.25">
      <c r="C202" s="16" t="s">
        <v>402</v>
      </c>
      <c r="E202" s="16">
        <v>326.25</v>
      </c>
      <c r="G202" s="16">
        <v>12.75</v>
      </c>
      <c r="I202" s="16">
        <v>15</v>
      </c>
      <c r="K202" s="16">
        <v>14.25</v>
      </c>
    </row>
    <row r="203" spans="3:11" x14ac:dyDescent="0.25">
      <c r="C203" s="16" t="s">
        <v>403</v>
      </c>
      <c r="E203" s="16">
        <v>204</v>
      </c>
      <c r="G203" s="16">
        <v>574.5</v>
      </c>
      <c r="I203" s="16">
        <v>15</v>
      </c>
      <c r="K203" s="16">
        <v>15.75</v>
      </c>
    </row>
    <row r="204" spans="3:11" x14ac:dyDescent="0.25">
      <c r="C204" s="16" t="s">
        <v>404</v>
      </c>
      <c r="E204" s="16">
        <v>114</v>
      </c>
      <c r="G204" s="16">
        <v>450.75</v>
      </c>
      <c r="I204" s="16">
        <v>13.5</v>
      </c>
      <c r="K204" s="16">
        <v>15</v>
      </c>
    </row>
    <row r="205" spans="3:11" x14ac:dyDescent="0.25">
      <c r="C205" s="16" t="s">
        <v>405</v>
      </c>
      <c r="E205" s="16">
        <v>285</v>
      </c>
      <c r="G205" s="16">
        <v>791.25</v>
      </c>
      <c r="I205" s="16">
        <v>16.5</v>
      </c>
      <c r="K205" s="16">
        <v>15</v>
      </c>
    </row>
    <row r="206" spans="3:11" x14ac:dyDescent="0.25">
      <c r="C206" s="16" t="s">
        <v>406</v>
      </c>
      <c r="E206" s="16">
        <v>400.5</v>
      </c>
      <c r="G206" s="16">
        <v>380.25</v>
      </c>
      <c r="I206" s="16">
        <v>14.25</v>
      </c>
      <c r="K206" s="16">
        <v>15.75</v>
      </c>
    </row>
    <row r="207" spans="3:11" x14ac:dyDescent="0.25">
      <c r="C207" s="16" t="s">
        <v>407</v>
      </c>
      <c r="E207" s="16">
        <v>6</v>
      </c>
      <c r="G207" s="16">
        <v>714</v>
      </c>
      <c r="I207" s="16">
        <v>17.25</v>
      </c>
      <c r="K207" s="16">
        <v>23.25</v>
      </c>
    </row>
    <row r="208" spans="3:11" x14ac:dyDescent="0.25">
      <c r="C208" s="16" t="s">
        <v>408</v>
      </c>
      <c r="E208" s="16">
        <v>26.25</v>
      </c>
      <c r="G208" s="16">
        <v>700.5</v>
      </c>
      <c r="I208" s="16">
        <v>18</v>
      </c>
      <c r="K208" s="16">
        <v>24.75</v>
      </c>
    </row>
    <row r="209" spans="3:11" x14ac:dyDescent="0.25">
      <c r="C209" s="16" t="s">
        <v>409</v>
      </c>
      <c r="E209" s="16">
        <v>26.25</v>
      </c>
      <c r="G209" s="16">
        <v>727.5</v>
      </c>
      <c r="I209" s="16">
        <v>18</v>
      </c>
      <c r="K209" s="16">
        <v>24.75</v>
      </c>
    </row>
    <row r="210" spans="3:11" x14ac:dyDescent="0.25">
      <c r="C210" s="16" t="s">
        <v>704</v>
      </c>
      <c r="E210" s="16">
        <v>114</v>
      </c>
      <c r="G210" s="16">
        <v>0</v>
      </c>
      <c r="I210" s="16">
        <v>14.25</v>
      </c>
      <c r="K210" s="16">
        <v>12.75</v>
      </c>
    </row>
    <row r="211" spans="3:11" x14ac:dyDescent="0.25">
      <c r="C211" s="16" t="s">
        <v>705</v>
      </c>
      <c r="E211" s="16">
        <v>114</v>
      </c>
      <c r="G211" s="16">
        <v>440.25</v>
      </c>
      <c r="I211" s="16">
        <v>14.25</v>
      </c>
      <c r="K211" s="16">
        <v>12</v>
      </c>
    </row>
    <row r="212" spans="3:11" x14ac:dyDescent="0.25">
      <c r="C212" s="16" t="s">
        <v>706</v>
      </c>
      <c r="E212" s="16">
        <v>204.75</v>
      </c>
      <c r="G212" s="16">
        <v>560.25</v>
      </c>
      <c r="I212" s="16">
        <v>14.25</v>
      </c>
      <c r="K212" s="16">
        <v>11.25</v>
      </c>
    </row>
    <row r="213" spans="3:11" x14ac:dyDescent="0.25">
      <c r="C213" s="16" t="s">
        <v>707</v>
      </c>
      <c r="E213" s="16">
        <v>326.25</v>
      </c>
      <c r="G213" s="16">
        <v>0</v>
      </c>
      <c r="I213" s="16">
        <v>15</v>
      </c>
      <c r="K213" s="16">
        <v>12</v>
      </c>
    </row>
    <row r="214" spans="3:11" x14ac:dyDescent="0.25">
      <c r="C214" s="16" t="s">
        <v>708</v>
      </c>
      <c r="E214" s="16">
        <v>285</v>
      </c>
      <c r="G214" s="16">
        <v>807</v>
      </c>
      <c r="I214" s="16">
        <v>14.25</v>
      </c>
      <c r="K214" s="16">
        <v>14.25</v>
      </c>
    </row>
    <row r="215" spans="3:11" x14ac:dyDescent="0.25">
      <c r="C215" s="16" t="s">
        <v>709</v>
      </c>
      <c r="E215" s="16">
        <v>400.5</v>
      </c>
      <c r="G215" s="16">
        <v>396</v>
      </c>
      <c r="I215" s="16">
        <v>14.25</v>
      </c>
      <c r="K215" s="16">
        <v>12</v>
      </c>
    </row>
  </sheetData>
  <sheetProtection formatCells="0" formatColumns="0" formatRows="0" selectLockedCells="1"/>
  <mergeCells count="8">
    <mergeCell ref="F25:G26"/>
    <mergeCell ref="B41:H41"/>
    <mergeCell ref="B42:H42"/>
    <mergeCell ref="F38:H39"/>
    <mergeCell ref="F27:G28"/>
    <mergeCell ref="H27:H28"/>
    <mergeCell ref="B37:D37"/>
    <mergeCell ref="B38:D39"/>
  </mergeCells>
  <phoneticPr fontId="0" type="noConversion"/>
  <conditionalFormatting sqref="H24">
    <cfRule type="expression" dxfId="47" priority="3" stopIfTrue="1">
      <formula>AND(B41&lt;&gt;"",H24&gt;1000)</formula>
    </cfRule>
  </conditionalFormatting>
  <dataValidations count="3">
    <dataValidation type="decimal" allowBlank="1" showInputMessage="1" showErrorMessage="1" errorTitle="Zinssatz" error="Bitte geben Sie einen gültigen Zinssatz an!" sqref="H23 D31">
      <formula1>0</formula1>
      <formula2>100</formula2>
    </dataValidation>
    <dataValidation type="decimal" allowBlank="1" showInputMessage="1" showErrorMessage="1" errorTitle="Standard" error="Bitte geben Sie einen Zahlenwert &gt;=0 ein!" sqref="H22 D22:D24 D27 D30">
      <formula1>0</formula1>
      <formula2>1000000000000</formula2>
    </dataValidation>
    <dataValidation type="decimal" allowBlank="1" showInputMessage="1" showErrorMessage="1" error="Bereich zwischen 0.3 Monate und 1 mal jährlich vorstellbar." prompt="Sie stellen z.B. alle 2.4 Monate Rechnung (inkl. Akonto-Rechnungen)" sqref="D34:D35 H27:H28">
      <formula1>0</formula1>
      <formula2>12</formula2>
    </dataValidation>
  </dataValidations>
  <printOptions headings="1"/>
  <pageMargins left="0.78740157480314965" right="0.70866141732283472" top="0.78740157480314965" bottom="0.78740157480314965" header="0.31496062992125984" footer="0.31496062992125984"/>
  <pageSetup paperSize="9" scale="80" orientation="landscape" r:id="rId1"/>
  <headerFooter scaleWithDoc="0">
    <oddHeader>&amp;C&amp;A; &amp;D&amp;R&amp;"Calibri,Fett"&amp;12Formular 3.7</oddHeader>
    <oddFooter>&amp;LNachkalkulation Deckungsdifferenzen Netz 2020&amp;RSeite &amp;P von &amp;N</oddFooter>
  </headerFooter>
  <ignoredErrors>
    <ignoredError sqref="B38" unlockedFormula="1"/>
  </ignoredError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pageSetUpPr fitToPage="1"/>
  </sheetPr>
  <dimension ref="A1:O219"/>
  <sheetViews>
    <sheetView showGridLines="0" zoomScale="80" zoomScaleNormal="80" workbookViewId="0">
      <pane ySplit="8" topLeftCell="A9" activePane="bottomLeft" state="frozen"/>
      <selection activeCell="C10" sqref="C10"/>
      <selection pane="bottomLeft" activeCell="T68" sqref="T68"/>
    </sheetView>
  </sheetViews>
  <sheetFormatPr baseColWidth="10" defaultColWidth="11.42578125" defaultRowHeight="14.25" x14ac:dyDescent="0.2"/>
  <cols>
    <col min="1" max="1" width="5.5703125" style="278" customWidth="1"/>
    <col min="2" max="2" width="57.42578125" style="278" customWidth="1"/>
    <col min="3" max="7" width="11.42578125" style="278" customWidth="1"/>
    <col min="8" max="8" width="12.5703125" style="278" customWidth="1"/>
    <col min="9" max="9" width="11.42578125" style="278" customWidth="1"/>
    <col min="10" max="10" width="12.42578125" style="278" customWidth="1"/>
    <col min="11" max="14" width="11.42578125" style="278" customWidth="1"/>
    <col min="15" max="15" width="5.5703125" style="278" customWidth="1"/>
    <col min="16" max="16384" width="11.42578125" style="278"/>
  </cols>
  <sheetData>
    <row r="1" spans="1:15" ht="12.75" customHeight="1" x14ac:dyDescent="0.2">
      <c r="A1" s="277"/>
      <c r="B1" s="277"/>
      <c r="C1" s="277"/>
      <c r="D1" s="277"/>
      <c r="E1" s="277"/>
      <c r="F1" s="277"/>
      <c r="G1" s="277"/>
      <c r="H1" s="277"/>
      <c r="I1" s="277"/>
      <c r="J1" s="277"/>
      <c r="K1" s="277"/>
      <c r="L1" s="277"/>
      <c r="M1" s="277"/>
      <c r="N1" s="277"/>
      <c r="O1" s="277"/>
    </row>
    <row r="2" spans="1:15" ht="15.75" x14ac:dyDescent="0.25">
      <c r="A2" s="277"/>
      <c r="B2" s="23" t="str">
        <f>Kontaktdaten!B2</f>
        <v>Kostenrechnung für Tarife 2022</v>
      </c>
      <c r="C2" s="277"/>
      <c r="D2" s="277"/>
      <c r="E2" s="277"/>
      <c r="F2" s="277"/>
      <c r="G2" s="277"/>
      <c r="H2" s="277"/>
      <c r="I2" s="277"/>
      <c r="J2" s="277"/>
      <c r="K2" s="277"/>
      <c r="L2" s="277"/>
      <c r="M2" s="277"/>
      <c r="N2" s="277"/>
      <c r="O2" s="277"/>
    </row>
    <row r="3" spans="1:15" ht="4.5" customHeight="1" x14ac:dyDescent="0.2">
      <c r="A3" s="277"/>
      <c r="B3" s="277"/>
      <c r="C3" s="277"/>
      <c r="D3" s="277"/>
      <c r="E3" s="277"/>
      <c r="F3" s="277"/>
      <c r="G3" s="277"/>
      <c r="H3" s="277"/>
      <c r="I3" s="277"/>
      <c r="J3" s="277"/>
      <c r="K3" s="277"/>
      <c r="L3" s="277"/>
      <c r="M3" s="277"/>
      <c r="N3" s="277"/>
      <c r="O3" s="277"/>
    </row>
    <row r="4" spans="1:15" ht="20.25" x14ac:dyDescent="0.3">
      <c r="A4" s="277"/>
      <c r="B4" s="13" t="s">
        <v>260</v>
      </c>
      <c r="C4" s="277"/>
      <c r="D4" s="277"/>
      <c r="E4" s="277"/>
      <c r="F4" s="277"/>
      <c r="G4" s="277"/>
      <c r="H4" s="277"/>
      <c r="I4" s="277"/>
      <c r="J4" s="277"/>
      <c r="K4" s="277"/>
      <c r="L4" s="277"/>
      <c r="M4" s="277"/>
      <c r="N4" s="277"/>
      <c r="O4" s="277"/>
    </row>
    <row r="5" spans="1:15" ht="15" x14ac:dyDescent="0.25">
      <c r="A5" s="277"/>
      <c r="B5" s="84" t="s">
        <v>230</v>
      </c>
      <c r="C5" s="277"/>
      <c r="D5" s="277"/>
      <c r="E5" s="277"/>
      <c r="F5" s="277"/>
      <c r="G5" s="277"/>
      <c r="H5" s="277"/>
      <c r="I5" s="277"/>
      <c r="J5" s="277"/>
      <c r="K5" s="277"/>
      <c r="L5" s="277"/>
      <c r="M5" s="277"/>
      <c r="N5" s="277"/>
      <c r="O5" s="277"/>
    </row>
    <row r="6" spans="1:15" ht="15.75" customHeight="1" x14ac:dyDescent="0.2">
      <c r="A6" s="277"/>
      <c r="B6" s="553">
        <f>Kontaktdaten!E12</f>
        <v>0</v>
      </c>
      <c r="C6" s="277"/>
      <c r="D6" s="277"/>
      <c r="E6" s="277"/>
      <c r="F6" s="277"/>
      <c r="G6" s="277"/>
      <c r="H6" s="277"/>
      <c r="I6" s="277"/>
      <c r="J6" s="277"/>
      <c r="K6" s="277"/>
      <c r="L6" s="277"/>
      <c r="M6" s="277"/>
      <c r="N6" s="277"/>
      <c r="O6" s="277"/>
    </row>
    <row r="7" spans="1:15" ht="12.75" hidden="1" customHeight="1" x14ac:dyDescent="0.2">
      <c r="A7" s="277"/>
      <c r="B7" s="277"/>
      <c r="C7" s="277"/>
      <c r="D7" s="277"/>
      <c r="E7" s="277"/>
      <c r="F7" s="277"/>
      <c r="G7" s="277"/>
      <c r="H7" s="277"/>
      <c r="I7" s="277"/>
      <c r="J7" s="277"/>
      <c r="K7" s="277"/>
      <c r="L7" s="277"/>
      <c r="M7" s="277"/>
      <c r="N7" s="277"/>
      <c r="O7" s="277"/>
    </row>
    <row r="8" spans="1:15" ht="12.75" hidden="1" customHeight="1" x14ac:dyDescent="0.2">
      <c r="A8" s="277"/>
      <c r="B8" s="277"/>
      <c r="C8" s="277"/>
      <c r="D8" s="277"/>
      <c r="E8" s="277"/>
      <c r="F8" s="277"/>
      <c r="G8" s="277"/>
      <c r="H8" s="277"/>
      <c r="I8" s="277"/>
      <c r="J8" s="277"/>
      <c r="K8" s="277"/>
      <c r="L8" s="277"/>
      <c r="M8" s="277"/>
      <c r="N8" s="277"/>
      <c r="O8" s="277"/>
    </row>
    <row r="9" spans="1:15" ht="12.75" customHeight="1" x14ac:dyDescent="0.2">
      <c r="A9" s="277"/>
      <c r="B9" s="277"/>
      <c r="C9" s="277"/>
      <c r="D9" s="277"/>
      <c r="E9" s="277"/>
      <c r="F9" s="277"/>
      <c r="G9" s="277"/>
      <c r="H9" s="277"/>
      <c r="I9" s="277"/>
      <c r="J9" s="277"/>
      <c r="K9" s="277"/>
      <c r="L9" s="277"/>
      <c r="M9" s="277"/>
      <c r="N9" s="277"/>
      <c r="O9" s="277"/>
    </row>
    <row r="10" spans="1:15" ht="18" hidden="1" x14ac:dyDescent="0.25">
      <c r="A10" s="277"/>
      <c r="B10" s="110" t="s">
        <v>1140</v>
      </c>
      <c r="C10" s="277"/>
      <c r="D10" s="277"/>
      <c r="E10" s="277"/>
      <c r="F10" s="277"/>
      <c r="G10" s="277"/>
      <c r="H10" s="277"/>
      <c r="I10" s="277"/>
      <c r="J10" s="277"/>
      <c r="K10" s="277"/>
      <c r="L10" s="277"/>
      <c r="M10" s="277"/>
      <c r="N10" s="277"/>
      <c r="O10" s="277"/>
    </row>
    <row r="11" spans="1:15" ht="12.75" customHeight="1" x14ac:dyDescent="0.2">
      <c r="A11" s="277"/>
      <c r="B11" s="228"/>
      <c r="C11" s="277"/>
      <c r="D11" s="277"/>
      <c r="E11" s="277"/>
      <c r="F11" s="277"/>
      <c r="G11" s="277"/>
      <c r="H11" s="277"/>
      <c r="I11" s="277"/>
      <c r="J11" s="277"/>
      <c r="K11" s="277"/>
      <c r="L11" s="277"/>
      <c r="M11" s="277"/>
      <c r="N11" s="277"/>
      <c r="O11" s="277"/>
    </row>
    <row r="12" spans="1:15" ht="12.75" customHeight="1" x14ac:dyDescent="0.2">
      <c r="A12" s="277"/>
      <c r="B12" s="277"/>
      <c r="C12" s="277"/>
      <c r="D12" s="277"/>
      <c r="E12" s="277"/>
      <c r="F12" s="277"/>
      <c r="G12" s="277"/>
      <c r="H12" s="277"/>
      <c r="I12" s="277"/>
      <c r="J12" s="277"/>
      <c r="K12" s="277"/>
      <c r="L12" s="277"/>
      <c r="M12" s="277"/>
      <c r="N12" s="277"/>
      <c r="O12" s="277"/>
    </row>
    <row r="13" spans="1:15" ht="12.75" customHeight="1" x14ac:dyDescent="0.2">
      <c r="A13" s="277"/>
      <c r="B13" s="3" t="s">
        <v>1141</v>
      </c>
      <c r="C13" s="277"/>
      <c r="D13" s="277"/>
      <c r="E13" s="55" t="s">
        <v>831</v>
      </c>
      <c r="F13" s="319"/>
      <c r="G13" s="55" t="s">
        <v>832</v>
      </c>
      <c r="H13" s="319"/>
      <c r="I13" s="277"/>
      <c r="J13" s="277"/>
      <c r="K13" s="277"/>
      <c r="L13" s="277"/>
      <c r="M13" s="277"/>
      <c r="N13" s="277"/>
      <c r="O13" s="277"/>
    </row>
    <row r="14" spans="1:15" ht="12.75" customHeight="1" x14ac:dyDescent="0.2">
      <c r="A14" s="277"/>
      <c r="B14" s="3" t="s">
        <v>305</v>
      </c>
      <c r="C14" s="277"/>
      <c r="D14" s="277"/>
      <c r="E14" s="277"/>
      <c r="F14" s="1696"/>
      <c r="G14" s="1976"/>
      <c r="H14" s="1709"/>
      <c r="I14" s="277"/>
      <c r="J14" s="277"/>
      <c r="K14" s="277"/>
      <c r="L14" s="277"/>
      <c r="M14" s="277"/>
      <c r="N14" s="277"/>
      <c r="O14" s="277"/>
    </row>
    <row r="15" spans="1:15" ht="17.25" customHeight="1" x14ac:dyDescent="0.2">
      <c r="A15" s="277"/>
      <c r="B15" s="3" t="s">
        <v>1142</v>
      </c>
      <c r="C15" s="277"/>
      <c r="D15" s="277"/>
      <c r="E15" s="277"/>
      <c r="F15" s="277"/>
      <c r="G15" s="277"/>
      <c r="H15" s="277"/>
      <c r="I15" s="277"/>
      <c r="J15" s="1528"/>
      <c r="K15" s="1426"/>
      <c r="L15" s="277"/>
      <c r="M15" s="277"/>
      <c r="N15" s="277"/>
      <c r="O15" s="277"/>
    </row>
    <row r="16" spans="1:15" ht="17.25" customHeight="1" x14ac:dyDescent="0.2">
      <c r="A16" s="277"/>
      <c r="B16" s="3" t="s">
        <v>306</v>
      </c>
      <c r="C16" s="277"/>
      <c r="D16" s="277"/>
      <c r="E16" s="277"/>
      <c r="F16" s="277"/>
      <c r="G16" s="277"/>
      <c r="H16" s="277"/>
      <c r="I16" s="277"/>
      <c r="J16" s="1529"/>
      <c r="K16" s="1528"/>
      <c r="L16" s="277"/>
      <c r="M16" s="277"/>
      <c r="N16" s="277"/>
      <c r="O16" s="277"/>
    </row>
    <row r="17" spans="1:15" ht="16.5" customHeight="1" x14ac:dyDescent="0.2">
      <c r="A17" s="277"/>
      <c r="B17" s="3" t="s">
        <v>60</v>
      </c>
      <c r="C17" s="277"/>
      <c r="D17" s="277"/>
      <c r="E17" s="277"/>
      <c r="F17" s="136"/>
      <c r="G17" s="277"/>
      <c r="H17" s="277"/>
      <c r="I17" s="25"/>
      <c r="J17" s="1530"/>
      <c r="K17" s="1528"/>
      <c r="L17" s="277"/>
      <c r="M17" s="277"/>
      <c r="N17" s="277"/>
      <c r="O17" s="277"/>
    </row>
    <row r="18" spans="1:15" ht="14.25" customHeight="1" x14ac:dyDescent="0.2">
      <c r="A18" s="277"/>
      <c r="B18" s="3" t="s">
        <v>61</v>
      </c>
      <c r="C18" s="277"/>
      <c r="D18" s="277"/>
      <c r="E18" s="277"/>
      <c r="F18" s="1707"/>
      <c r="G18" s="1977"/>
      <c r="H18" s="1978"/>
      <c r="I18" s="277"/>
      <c r="J18" s="277"/>
      <c r="K18" s="277"/>
      <c r="L18" s="277"/>
      <c r="M18" s="277"/>
      <c r="N18" s="277"/>
      <c r="O18" s="277"/>
    </row>
    <row r="19" spans="1:15" ht="24.6" customHeight="1" x14ac:dyDescent="0.2">
      <c r="A19" s="277"/>
      <c r="B19" s="3"/>
      <c r="C19" s="277"/>
      <c r="D19" s="277"/>
      <c r="E19" s="277"/>
      <c r="F19" s="277"/>
      <c r="G19" s="277"/>
      <c r="H19" s="277"/>
      <c r="I19" s="277"/>
      <c r="J19" s="277"/>
      <c r="K19" s="277"/>
      <c r="L19" s="277"/>
      <c r="M19" s="277"/>
      <c r="N19" s="277"/>
      <c r="O19" s="277"/>
    </row>
    <row r="20" spans="1:15" ht="12.75" customHeight="1" x14ac:dyDescent="0.2">
      <c r="A20" s="277"/>
      <c r="B20" s="3" t="s">
        <v>1143</v>
      </c>
      <c r="C20" s="277"/>
      <c r="D20" s="277"/>
      <c r="E20" s="277"/>
      <c r="F20" s="41"/>
      <c r="G20" s="3"/>
      <c r="H20" s="3"/>
      <c r="I20" s="277"/>
      <c r="J20" s="277"/>
      <c r="K20" s="277"/>
      <c r="L20" s="277"/>
      <c r="M20" s="277"/>
      <c r="N20" s="277"/>
      <c r="O20" s="277"/>
    </row>
    <row r="21" spans="1:15" ht="6.75" customHeight="1" x14ac:dyDescent="0.2">
      <c r="A21" s="277"/>
      <c r="B21" s="277"/>
      <c r="C21" s="277"/>
      <c r="D21" s="277"/>
      <c r="E21" s="277"/>
      <c r="F21" s="277"/>
      <c r="G21" s="277"/>
      <c r="H21" s="277"/>
      <c r="I21" s="277"/>
      <c r="J21" s="277"/>
      <c r="K21" s="277"/>
      <c r="L21" s="277"/>
      <c r="M21" s="277"/>
      <c r="N21" s="277"/>
      <c r="O21" s="277"/>
    </row>
    <row r="22" spans="1:15" ht="12.75" customHeight="1" x14ac:dyDescent="0.2">
      <c r="A22" s="277"/>
      <c r="B22" s="277"/>
      <c r="C22" s="277"/>
      <c r="D22" s="3" t="s">
        <v>871</v>
      </c>
      <c r="E22" s="277"/>
      <c r="F22" s="310"/>
      <c r="G22" s="277"/>
      <c r="H22" s="3"/>
      <c r="I22" s="277"/>
      <c r="J22" s="277"/>
      <c r="K22" s="277"/>
      <c r="L22" s="277"/>
      <c r="M22" s="277"/>
      <c r="N22" s="277"/>
      <c r="O22" s="277"/>
    </row>
    <row r="23" spans="1:15" ht="6" customHeight="1" x14ac:dyDescent="0.2">
      <c r="A23" s="277"/>
      <c r="B23" s="277"/>
      <c r="C23" s="277"/>
      <c r="D23" s="277"/>
      <c r="E23" s="277"/>
      <c r="F23" s="277"/>
      <c r="G23" s="277"/>
      <c r="H23" s="3"/>
      <c r="I23" s="277"/>
      <c r="J23" s="277"/>
      <c r="K23" s="277"/>
      <c r="L23" s="277"/>
      <c r="M23" s="277"/>
      <c r="N23" s="277"/>
      <c r="O23" s="277"/>
    </row>
    <row r="24" spans="1:15" ht="12.75" customHeight="1" x14ac:dyDescent="0.2">
      <c r="A24" s="277"/>
      <c r="B24" s="277"/>
      <c r="C24" s="277"/>
      <c r="D24" s="3" t="s">
        <v>872</v>
      </c>
      <c r="E24" s="277"/>
      <c r="F24" s="310"/>
      <c r="G24" s="277"/>
      <c r="H24" s="3"/>
      <c r="I24" s="277"/>
      <c r="J24" s="277"/>
      <c r="K24" s="277"/>
      <c r="L24" s="277"/>
      <c r="M24" s="277"/>
      <c r="N24" s="277"/>
      <c r="O24" s="277"/>
    </row>
    <row r="25" spans="1:15" ht="6" customHeight="1" x14ac:dyDescent="0.2">
      <c r="A25" s="277"/>
      <c r="B25" s="277"/>
      <c r="C25" s="277"/>
      <c r="D25" s="277"/>
      <c r="E25" s="277"/>
      <c r="F25" s="277"/>
      <c r="G25" s="277"/>
      <c r="H25" s="3"/>
      <c r="I25" s="277"/>
      <c r="J25" s="277"/>
      <c r="K25" s="277"/>
      <c r="L25" s="277"/>
      <c r="M25" s="277"/>
      <c r="N25" s="277"/>
      <c r="O25" s="277"/>
    </row>
    <row r="26" spans="1:15" ht="12.75" customHeight="1" x14ac:dyDescent="0.2">
      <c r="A26" s="277"/>
      <c r="B26" s="277"/>
      <c r="C26" s="277"/>
      <c r="D26" s="3" t="s">
        <v>873</v>
      </c>
      <c r="E26" s="277"/>
      <c r="F26" s="310"/>
      <c r="G26" s="277"/>
      <c r="H26" s="3"/>
      <c r="I26" s="277"/>
      <c r="J26" s="277"/>
      <c r="K26" s="277"/>
      <c r="L26" s="277"/>
      <c r="M26" s="277"/>
      <c r="N26" s="277"/>
      <c r="O26" s="277"/>
    </row>
    <row r="27" spans="1:15" ht="6" customHeight="1" x14ac:dyDescent="0.2">
      <c r="A27" s="277"/>
      <c r="B27" s="277"/>
      <c r="C27" s="277"/>
      <c r="D27" s="277"/>
      <c r="E27" s="277"/>
      <c r="F27" s="277"/>
      <c r="G27" s="277"/>
      <c r="H27" s="3"/>
      <c r="I27" s="277"/>
      <c r="J27" s="277"/>
      <c r="K27" s="277"/>
      <c r="L27" s="277"/>
      <c r="M27" s="277"/>
      <c r="N27" s="277"/>
      <c r="O27" s="277"/>
    </row>
    <row r="28" spans="1:15" ht="12.75" customHeight="1" x14ac:dyDescent="0.2">
      <c r="A28" s="277"/>
      <c r="B28" s="277"/>
      <c r="C28" s="277"/>
      <c r="D28" s="3" t="s">
        <v>874</v>
      </c>
      <c r="E28" s="277"/>
      <c r="F28" s="310"/>
      <c r="G28" s="277"/>
      <c r="H28" s="3"/>
      <c r="I28" s="277"/>
      <c r="J28" s="277"/>
      <c r="K28" s="277"/>
      <c r="L28" s="277"/>
      <c r="M28" s="277"/>
      <c r="N28" s="277"/>
      <c r="O28" s="277"/>
    </row>
    <row r="29" spans="1:15" ht="6" customHeight="1" x14ac:dyDescent="0.2">
      <c r="A29" s="277"/>
      <c r="B29" s="277"/>
      <c r="C29" s="277"/>
      <c r="D29" s="277"/>
      <c r="E29" s="277"/>
      <c r="F29" s="277"/>
      <c r="G29" s="277"/>
      <c r="H29" s="3"/>
      <c r="I29" s="277"/>
      <c r="J29" s="277"/>
      <c r="K29" s="277"/>
      <c r="L29" s="277"/>
      <c r="M29" s="277"/>
      <c r="N29" s="277"/>
      <c r="O29" s="277"/>
    </row>
    <row r="30" spans="1:15" ht="12.75" customHeight="1" x14ac:dyDescent="0.2">
      <c r="A30" s="277"/>
      <c r="B30" s="277"/>
      <c r="C30" s="277"/>
      <c r="D30" s="3" t="s">
        <v>875</v>
      </c>
      <c r="E30" s="277"/>
      <c r="F30" s="310"/>
      <c r="G30" s="277"/>
      <c r="H30" s="3"/>
      <c r="I30" s="277"/>
      <c r="J30" s="277"/>
      <c r="K30" s="277"/>
      <c r="L30" s="277"/>
      <c r="M30" s="277"/>
      <c r="N30" s="277"/>
      <c r="O30" s="277"/>
    </row>
    <row r="31" spans="1:15" ht="6" customHeight="1" x14ac:dyDescent="0.2">
      <c r="A31" s="277"/>
      <c r="B31" s="277"/>
      <c r="C31" s="277"/>
      <c r="D31" s="277"/>
      <c r="E31" s="277"/>
      <c r="F31" s="277"/>
      <c r="G31" s="277"/>
      <c r="H31" s="3"/>
      <c r="I31" s="277"/>
      <c r="J31" s="277"/>
      <c r="K31" s="277"/>
      <c r="L31" s="277"/>
      <c r="M31" s="277"/>
      <c r="N31" s="277"/>
      <c r="O31" s="277"/>
    </row>
    <row r="32" spans="1:15" ht="12.75" customHeight="1" x14ac:dyDescent="0.2">
      <c r="A32" s="277"/>
      <c r="B32" s="277"/>
      <c r="C32" s="72"/>
      <c r="D32" s="3" t="s">
        <v>876</v>
      </c>
      <c r="E32" s="277"/>
      <c r="F32" s="310"/>
      <c r="G32" s="277"/>
      <c r="H32" s="3"/>
      <c r="I32" s="277"/>
      <c r="J32" s="277"/>
      <c r="K32" s="277"/>
      <c r="L32" s="277"/>
      <c r="M32" s="277"/>
      <c r="N32" s="277"/>
      <c r="O32" s="277"/>
    </row>
    <row r="33" spans="1:15" ht="6" customHeight="1" x14ac:dyDescent="0.2">
      <c r="A33" s="277"/>
      <c r="B33" s="277"/>
      <c r="C33" s="277"/>
      <c r="D33" s="277"/>
      <c r="E33" s="277"/>
      <c r="F33" s="277"/>
      <c r="G33" s="277"/>
      <c r="H33" s="3"/>
      <c r="I33" s="277"/>
      <c r="J33" s="277"/>
      <c r="K33" s="277"/>
      <c r="L33" s="277"/>
      <c r="M33" s="277"/>
      <c r="N33" s="277"/>
      <c r="O33" s="277"/>
    </row>
    <row r="34" spans="1:15" ht="12.75" customHeight="1" x14ac:dyDescent="0.2">
      <c r="A34" s="277"/>
      <c r="B34" s="277"/>
      <c r="C34" s="277"/>
      <c r="D34" s="277"/>
      <c r="E34" s="277"/>
      <c r="F34" s="277"/>
      <c r="G34" s="277"/>
      <c r="H34" s="277"/>
      <c r="I34" s="277"/>
      <c r="J34" s="277"/>
      <c r="K34" s="277"/>
      <c r="L34" s="277"/>
      <c r="M34" s="277"/>
      <c r="N34" s="277"/>
      <c r="O34" s="277"/>
    </row>
    <row r="35" spans="1:15" ht="12.75" customHeight="1" x14ac:dyDescent="0.2">
      <c r="A35" s="277"/>
      <c r="B35" s="277"/>
      <c r="C35" s="277"/>
      <c r="D35" s="277"/>
      <c r="E35" s="277"/>
      <c r="F35" s="277"/>
      <c r="G35" s="277"/>
      <c r="H35" s="277"/>
      <c r="I35" s="277"/>
      <c r="J35" s="277"/>
      <c r="K35" s="277"/>
      <c r="L35" s="277"/>
      <c r="M35" s="277"/>
      <c r="N35" s="277"/>
      <c r="O35" s="277"/>
    </row>
    <row r="36" spans="1:15" ht="12.75" customHeight="1" x14ac:dyDescent="0.2">
      <c r="A36" s="277"/>
      <c r="B36" s="277"/>
      <c r="C36" s="277"/>
      <c r="D36" s="277"/>
      <c r="E36" s="277"/>
      <c r="F36" s="277"/>
      <c r="G36" s="277"/>
      <c r="H36" s="277"/>
      <c r="I36" s="277"/>
      <c r="J36" s="277"/>
      <c r="K36" s="277"/>
      <c r="L36" s="277"/>
      <c r="M36" s="277"/>
      <c r="N36" s="277"/>
      <c r="O36" s="277"/>
    </row>
    <row r="37" spans="1:15" ht="12.75" customHeight="1" x14ac:dyDescent="0.2">
      <c r="A37" s="277"/>
      <c r="B37" s="277"/>
      <c r="C37" s="277"/>
      <c r="D37" s="277"/>
      <c r="E37" s="277"/>
      <c r="F37" s="277"/>
      <c r="G37" s="277"/>
      <c r="H37" s="277"/>
      <c r="I37" s="277"/>
      <c r="J37" s="277"/>
      <c r="K37" s="277"/>
      <c r="L37" s="277"/>
      <c r="M37" s="277"/>
      <c r="N37" s="277"/>
      <c r="O37" s="277"/>
    </row>
    <row r="38" spans="1:15" ht="12.75" customHeight="1" x14ac:dyDescent="0.2">
      <c r="A38" s="277"/>
      <c r="B38" s="277"/>
      <c r="C38" s="277"/>
      <c r="D38" s="277"/>
      <c r="E38" s="277"/>
      <c r="F38" s="277"/>
      <c r="G38" s="277"/>
      <c r="H38" s="277"/>
      <c r="I38" s="277"/>
      <c r="J38" s="277"/>
      <c r="K38" s="277"/>
      <c r="L38" s="277"/>
      <c r="M38" s="277"/>
      <c r="N38" s="277"/>
      <c r="O38" s="277"/>
    </row>
    <row r="39" spans="1:15" ht="12.75" customHeight="1" x14ac:dyDescent="0.2">
      <c r="A39" s="277"/>
      <c r="B39" s="277"/>
      <c r="C39" s="277"/>
      <c r="D39" s="277"/>
      <c r="E39" s="277"/>
      <c r="F39" s="277"/>
      <c r="G39" s="277"/>
      <c r="H39" s="277"/>
      <c r="I39" s="277"/>
      <c r="J39" s="277"/>
      <c r="K39" s="277"/>
      <c r="L39" s="277"/>
      <c r="M39" s="277"/>
      <c r="N39" s="277"/>
      <c r="O39" s="277"/>
    </row>
    <row r="40" spans="1:15" ht="10.35" customHeight="1" x14ac:dyDescent="0.2">
      <c r="A40" s="277"/>
      <c r="B40" s="277"/>
      <c r="C40" s="277"/>
      <c r="D40" s="277"/>
      <c r="E40" s="277"/>
      <c r="F40" s="277"/>
      <c r="G40" s="277"/>
      <c r="H40" s="277"/>
      <c r="I40" s="277"/>
      <c r="J40" s="277"/>
      <c r="K40" s="277"/>
      <c r="L40" s="277"/>
      <c r="M40" s="277"/>
      <c r="N40" s="277"/>
      <c r="O40" s="277"/>
    </row>
    <row r="41" spans="1:15" ht="12.75" customHeight="1" x14ac:dyDescent="0.2">
      <c r="A41" s="277"/>
      <c r="B41" s="277"/>
      <c r="C41" s="277"/>
      <c r="D41" s="277"/>
      <c r="E41" s="277"/>
      <c r="F41" s="277"/>
      <c r="G41" s="277"/>
      <c r="H41" s="277"/>
      <c r="I41" s="277"/>
      <c r="J41" s="277"/>
      <c r="K41" s="277"/>
      <c r="L41" s="277"/>
      <c r="M41" s="277"/>
      <c r="N41" s="277"/>
      <c r="O41" s="277"/>
    </row>
    <row r="42" spans="1:15" ht="12.75" customHeight="1" x14ac:dyDescent="0.2">
      <c r="A42" s="277"/>
      <c r="B42" s="277"/>
      <c r="C42" s="277"/>
      <c r="D42" s="277"/>
      <c r="E42" s="277"/>
      <c r="F42" s="277"/>
      <c r="G42" s="277"/>
      <c r="H42" s="277"/>
      <c r="I42" s="277"/>
      <c r="J42" s="277"/>
      <c r="K42" s="277"/>
      <c r="L42" s="277"/>
      <c r="M42" s="277"/>
      <c r="N42" s="277"/>
      <c r="O42" s="277"/>
    </row>
    <row r="43" spans="1:15" ht="12.75" customHeight="1" x14ac:dyDescent="0.2">
      <c r="A43" s="277"/>
      <c r="B43" s="277"/>
      <c r="C43" s="277"/>
      <c r="D43" s="277"/>
      <c r="E43" s="277"/>
      <c r="F43" s="277"/>
      <c r="G43" s="277"/>
      <c r="H43" s="277"/>
      <c r="I43" s="277"/>
      <c r="J43" s="277"/>
      <c r="K43" s="277"/>
      <c r="L43" s="277"/>
      <c r="M43" s="277"/>
      <c r="N43" s="277"/>
      <c r="O43" s="277"/>
    </row>
    <row r="44" spans="1:15" ht="12.75" customHeight="1" x14ac:dyDescent="0.2">
      <c r="A44" s="277"/>
      <c r="B44" s="277"/>
      <c r="C44" s="277"/>
      <c r="D44" s="277"/>
      <c r="E44" s="277"/>
      <c r="F44" s="277"/>
      <c r="G44" s="277"/>
      <c r="H44" s="277"/>
      <c r="I44" s="277"/>
      <c r="J44" s="277"/>
      <c r="K44" s="277"/>
      <c r="L44" s="277"/>
      <c r="M44" s="277"/>
      <c r="N44" s="277"/>
      <c r="O44" s="277"/>
    </row>
    <row r="45" spans="1:15" ht="12.75" customHeight="1" x14ac:dyDescent="0.2">
      <c r="A45" s="277"/>
      <c r="B45" s="277"/>
      <c r="C45" s="277"/>
      <c r="D45" s="277"/>
      <c r="E45" s="277"/>
      <c r="F45" s="277"/>
      <c r="G45" s="277"/>
      <c r="H45" s="277"/>
      <c r="I45" s="277"/>
      <c r="J45" s="277"/>
      <c r="K45" s="277"/>
      <c r="L45" s="277"/>
      <c r="M45" s="277"/>
      <c r="N45" s="277"/>
      <c r="O45" s="277"/>
    </row>
    <row r="46" spans="1:15" ht="12.75" customHeight="1" x14ac:dyDescent="0.2">
      <c r="A46" s="277"/>
      <c r="B46" s="277"/>
      <c r="C46" s="277"/>
      <c r="D46" s="277"/>
      <c r="E46" s="277"/>
      <c r="F46" s="277"/>
      <c r="G46" s="277"/>
      <c r="H46" s="277"/>
      <c r="I46" s="277"/>
      <c r="J46" s="277"/>
      <c r="K46" s="277"/>
      <c r="L46" s="277"/>
      <c r="M46" s="277"/>
      <c r="N46" s="277"/>
      <c r="O46" s="277"/>
    </row>
    <row r="47" spans="1:15" ht="12.75" customHeight="1" x14ac:dyDescent="0.2">
      <c r="A47" s="277"/>
      <c r="B47" s="277"/>
      <c r="C47" s="277"/>
      <c r="D47" s="277"/>
      <c r="E47" s="277"/>
      <c r="F47" s="277"/>
      <c r="G47" s="277"/>
      <c r="H47" s="277"/>
      <c r="I47" s="277"/>
      <c r="J47" s="277"/>
      <c r="K47" s="277"/>
      <c r="L47" s="277"/>
      <c r="M47" s="277"/>
      <c r="N47" s="277"/>
      <c r="O47" s="277"/>
    </row>
    <row r="48" spans="1:15" ht="12.75" customHeight="1" x14ac:dyDescent="0.2">
      <c r="A48" s="277"/>
      <c r="B48" s="277"/>
      <c r="C48" s="277"/>
      <c r="D48" s="277"/>
      <c r="E48" s="277"/>
      <c r="F48" s="277"/>
      <c r="G48" s="277"/>
      <c r="H48" s="277"/>
      <c r="I48" s="277"/>
      <c r="J48" s="277"/>
      <c r="K48" s="277"/>
      <c r="L48" s="277"/>
      <c r="M48" s="277"/>
      <c r="N48" s="277"/>
      <c r="O48" s="277"/>
    </row>
    <row r="49" spans="1:15" ht="12.75" customHeight="1" x14ac:dyDescent="0.2">
      <c r="A49" s="277"/>
      <c r="B49" s="277"/>
      <c r="C49" s="277"/>
      <c r="D49" s="277"/>
      <c r="E49" s="277"/>
      <c r="F49" s="277"/>
      <c r="G49" s="277"/>
      <c r="H49" s="277"/>
      <c r="I49" s="277"/>
      <c r="J49" s="277"/>
      <c r="K49" s="277"/>
      <c r="L49" s="277"/>
      <c r="M49" s="277"/>
      <c r="N49" s="277"/>
      <c r="O49" s="277"/>
    </row>
    <row r="50" spans="1:15" ht="12.75" customHeight="1" x14ac:dyDescent="0.2">
      <c r="A50" s="277"/>
      <c r="B50" s="277"/>
      <c r="C50" s="277"/>
      <c r="D50" s="277"/>
      <c r="E50" s="277"/>
      <c r="F50" s="277"/>
      <c r="G50" s="277"/>
      <c r="H50" s="277"/>
      <c r="I50" s="277"/>
      <c r="J50" s="277"/>
      <c r="K50" s="277"/>
      <c r="L50" s="277"/>
      <c r="M50" s="277"/>
      <c r="N50" s="277"/>
      <c r="O50" s="277"/>
    </row>
    <row r="51" spans="1:15" ht="12.75" customHeight="1" x14ac:dyDescent="0.2">
      <c r="A51" s="277"/>
      <c r="B51" s="277"/>
      <c r="C51" s="277"/>
      <c r="D51" s="277"/>
      <c r="E51" s="277"/>
      <c r="F51" s="277"/>
      <c r="G51" s="277"/>
      <c r="H51" s="277"/>
      <c r="I51" s="277"/>
      <c r="J51" s="277"/>
      <c r="K51" s="277"/>
      <c r="L51" s="277"/>
      <c r="M51" s="277"/>
      <c r="N51" s="277"/>
      <c r="O51" s="277"/>
    </row>
    <row r="52" spans="1:15" ht="12.75" customHeight="1" x14ac:dyDescent="0.2">
      <c r="A52" s="277"/>
      <c r="B52" s="277"/>
      <c r="C52" s="277"/>
      <c r="D52" s="277"/>
      <c r="E52" s="277"/>
      <c r="F52" s="277"/>
      <c r="G52" s="277"/>
      <c r="H52" s="277"/>
      <c r="I52" s="277"/>
      <c r="J52" s="277"/>
      <c r="K52" s="277"/>
      <c r="L52" s="277"/>
      <c r="M52" s="277"/>
      <c r="N52" s="277"/>
      <c r="O52" s="277"/>
    </row>
    <row r="53" spans="1:15" ht="12.75" customHeight="1" x14ac:dyDescent="0.2">
      <c r="A53" s="277"/>
      <c r="B53" s="277"/>
      <c r="C53" s="277"/>
      <c r="D53" s="277"/>
      <c r="E53" s="277"/>
      <c r="F53" s="277"/>
      <c r="G53" s="277"/>
      <c r="H53" s="277"/>
      <c r="I53" s="277"/>
      <c r="J53" s="277"/>
      <c r="K53" s="277"/>
      <c r="L53" s="277"/>
      <c r="M53" s="277"/>
      <c r="N53" s="277"/>
      <c r="O53" s="277"/>
    </row>
    <row r="201" spans="3:11" x14ac:dyDescent="0.2">
      <c r="C201" s="278" t="s">
        <v>458</v>
      </c>
      <c r="E201" s="278">
        <v>36.75</v>
      </c>
      <c r="G201" s="278">
        <v>12.75</v>
      </c>
      <c r="I201" s="278">
        <v>15.75</v>
      </c>
      <c r="K201" s="278">
        <v>16.5</v>
      </c>
    </row>
    <row r="202" spans="3:11" x14ac:dyDescent="0.2">
      <c r="C202" s="278" t="s">
        <v>402</v>
      </c>
      <c r="E202" s="278">
        <v>121.5</v>
      </c>
      <c r="G202" s="278">
        <v>12.75</v>
      </c>
      <c r="I202" s="278">
        <v>12.75</v>
      </c>
      <c r="K202" s="278">
        <v>15</v>
      </c>
    </row>
    <row r="203" spans="3:11" x14ac:dyDescent="0.2">
      <c r="C203" s="278" t="s">
        <v>403</v>
      </c>
      <c r="E203" s="278">
        <v>240</v>
      </c>
      <c r="G203" s="278">
        <v>268.5</v>
      </c>
      <c r="I203" s="278">
        <v>15</v>
      </c>
      <c r="K203" s="278">
        <v>13.5</v>
      </c>
    </row>
    <row r="204" spans="3:11" x14ac:dyDescent="0.2">
      <c r="C204" s="278" t="s">
        <v>404</v>
      </c>
      <c r="E204" s="278">
        <v>351.75</v>
      </c>
      <c r="G204" s="278">
        <v>368.25</v>
      </c>
      <c r="I204" s="278">
        <v>15</v>
      </c>
      <c r="K204" s="278">
        <v>15.75</v>
      </c>
    </row>
    <row r="205" spans="3:11" x14ac:dyDescent="0.2">
      <c r="C205" s="278" t="s">
        <v>710</v>
      </c>
      <c r="E205" s="278">
        <v>150.75</v>
      </c>
      <c r="G205" s="278">
        <v>510</v>
      </c>
      <c r="I205" s="278">
        <v>15.75</v>
      </c>
      <c r="K205" s="278">
        <v>65.25</v>
      </c>
    </row>
    <row r="206" spans="3:11" x14ac:dyDescent="0.2">
      <c r="C206" s="278" t="s">
        <v>711</v>
      </c>
      <c r="E206" s="278">
        <v>168</v>
      </c>
      <c r="G206" s="278">
        <v>510</v>
      </c>
      <c r="I206" s="278">
        <v>15.75</v>
      </c>
      <c r="K206" s="278">
        <v>65.25</v>
      </c>
    </row>
    <row r="207" spans="3:11" x14ac:dyDescent="0.2">
      <c r="C207" s="278" t="s">
        <v>407</v>
      </c>
      <c r="E207" s="278">
        <v>380.25</v>
      </c>
      <c r="G207" s="278">
        <v>464.25</v>
      </c>
      <c r="I207" s="278">
        <v>28.5</v>
      </c>
      <c r="K207" s="278">
        <v>148.5</v>
      </c>
    </row>
    <row r="208" spans="3:11" x14ac:dyDescent="0.2">
      <c r="C208" s="278" t="s">
        <v>408</v>
      </c>
      <c r="E208" s="278">
        <v>380.25</v>
      </c>
      <c r="G208" s="278">
        <v>643.5</v>
      </c>
      <c r="I208" s="278">
        <v>28.5</v>
      </c>
      <c r="K208" s="278">
        <v>69</v>
      </c>
    </row>
    <row r="209" spans="3:11" x14ac:dyDescent="0.2">
      <c r="C209" s="278" t="s">
        <v>409</v>
      </c>
      <c r="E209" s="278">
        <v>4.5</v>
      </c>
      <c r="G209" s="278">
        <v>713.25</v>
      </c>
      <c r="I209" s="278">
        <v>19.5</v>
      </c>
      <c r="K209" s="278">
        <v>24</v>
      </c>
    </row>
    <row r="210" spans="3:11" x14ac:dyDescent="0.2">
      <c r="C210" s="278" t="s">
        <v>410</v>
      </c>
      <c r="E210" s="278">
        <v>27</v>
      </c>
      <c r="G210" s="278">
        <v>701.25</v>
      </c>
      <c r="I210" s="278">
        <v>17.25</v>
      </c>
      <c r="K210" s="278">
        <v>23.25</v>
      </c>
    </row>
    <row r="211" spans="3:11" x14ac:dyDescent="0.2">
      <c r="C211" s="278" t="s">
        <v>411</v>
      </c>
      <c r="E211" s="278">
        <v>27</v>
      </c>
      <c r="G211" s="278">
        <v>727.5</v>
      </c>
      <c r="I211" s="278">
        <v>17.25</v>
      </c>
      <c r="K211" s="278">
        <v>24</v>
      </c>
    </row>
    <row r="212" spans="3:11" x14ac:dyDescent="0.2">
      <c r="C212" s="278" t="s">
        <v>712</v>
      </c>
      <c r="E212" s="278">
        <v>168</v>
      </c>
      <c r="G212" s="278">
        <v>12.75</v>
      </c>
      <c r="I212" s="278">
        <v>14.25</v>
      </c>
      <c r="K212" s="278">
        <v>15</v>
      </c>
    </row>
    <row r="213" spans="3:11" x14ac:dyDescent="0.2">
      <c r="C213" s="278" t="s">
        <v>713</v>
      </c>
      <c r="E213" s="278">
        <v>135.75</v>
      </c>
      <c r="G213" s="278">
        <v>12.75</v>
      </c>
      <c r="I213" s="278">
        <v>12.75</v>
      </c>
      <c r="K213" s="278">
        <v>15</v>
      </c>
    </row>
    <row r="214" spans="3:11" x14ac:dyDescent="0.2">
      <c r="C214" s="278" t="s">
        <v>714</v>
      </c>
      <c r="E214" s="278">
        <v>37.5</v>
      </c>
      <c r="G214" s="278">
        <v>1.5</v>
      </c>
      <c r="I214" s="278">
        <v>14.25</v>
      </c>
      <c r="K214" s="278">
        <v>12.75</v>
      </c>
    </row>
    <row r="215" spans="3:11" x14ac:dyDescent="0.2">
      <c r="C215" s="278" t="s">
        <v>715</v>
      </c>
      <c r="E215" s="278">
        <v>121.5</v>
      </c>
      <c r="G215" s="278">
        <v>0</v>
      </c>
      <c r="I215" s="278">
        <v>12.75</v>
      </c>
      <c r="K215" s="278">
        <v>12</v>
      </c>
    </row>
    <row r="216" spans="3:11" x14ac:dyDescent="0.2">
      <c r="C216" s="278" t="s">
        <v>716</v>
      </c>
      <c r="E216" s="278">
        <v>135.75</v>
      </c>
      <c r="G216" s="278">
        <v>0</v>
      </c>
      <c r="I216" s="278">
        <v>12.75</v>
      </c>
      <c r="K216" s="278">
        <v>12.75</v>
      </c>
    </row>
    <row r="217" spans="3:11" x14ac:dyDescent="0.2">
      <c r="C217" s="278" t="s">
        <v>717</v>
      </c>
      <c r="E217" s="278">
        <v>169.5</v>
      </c>
      <c r="G217" s="278">
        <v>0</v>
      </c>
      <c r="I217" s="278">
        <v>12.75</v>
      </c>
      <c r="K217" s="278">
        <v>12.75</v>
      </c>
    </row>
    <row r="218" spans="3:11" x14ac:dyDescent="0.2">
      <c r="C218" s="278" t="s">
        <v>718</v>
      </c>
      <c r="E218" s="278">
        <v>240.75</v>
      </c>
      <c r="G218" s="278">
        <v>282.75</v>
      </c>
      <c r="I218" s="278">
        <v>14.25</v>
      </c>
      <c r="K218" s="278">
        <v>12.75</v>
      </c>
    </row>
    <row r="219" spans="3:11" x14ac:dyDescent="0.2">
      <c r="C219" s="278" t="s">
        <v>719</v>
      </c>
      <c r="E219" s="278">
        <v>351.75</v>
      </c>
      <c r="G219" s="278">
        <v>354</v>
      </c>
      <c r="I219" s="278">
        <v>15</v>
      </c>
      <c r="K219" s="278">
        <v>12</v>
      </c>
    </row>
  </sheetData>
  <sheetProtection formatCells="0" formatColumns="0" formatRows="0" selectLockedCells="1"/>
  <mergeCells count="2">
    <mergeCell ref="F14:H14"/>
    <mergeCell ref="F18:H18"/>
  </mergeCells>
  <phoneticPr fontId="0" type="noConversion"/>
  <conditionalFormatting sqref="O11">
    <cfRule type="expression" dxfId="46" priority="1" stopIfTrue="1">
      <formula>$G$18&gt;1</formula>
    </cfRule>
    <cfRule type="expression" dxfId="45" priority="2" stopIfTrue="1">
      <formula>OR(Ne2_NL="Nein",Ne2_NL="Non")</formula>
    </cfRule>
  </conditionalFormatting>
  <conditionalFormatting sqref="B6">
    <cfRule type="cellIs" dxfId="44" priority="5" stopIfTrue="1" operator="equal">
      <formula>0</formula>
    </cfRule>
  </conditionalFormatting>
  <dataValidations count="5">
    <dataValidation type="date" allowBlank="1" showInputMessage="1" showErrorMessage="1" errorTitle="Datum" error="Bitte geben Sie ein Datum ein!" sqref="H13 F13">
      <formula1>36526</formula1>
      <formula2>55153</formula2>
    </dataValidation>
    <dataValidation type="whole" allowBlank="1" showInputMessage="1" showErrorMessage="1" errorTitle="Tarife_NE7" error="Bitte geben Sie einen Zahlenwert zwischen 0 und 14 an!" sqref="F32">
      <formula1>0</formula1>
      <formula2>14</formula2>
    </dataValidation>
    <dataValidation type="whole" allowBlank="1" showInputMessage="1" showErrorMessage="1" errorTitle="Tarife_NE5" error="Bitte geben Sie einen Zahlenwert zwischen 0 und 12 an!" sqref="F28">
      <formula1>0</formula1>
      <formula2>12</formula2>
    </dataValidation>
    <dataValidation type="whole" allowBlank="1" showInputMessage="1" showErrorMessage="1" errorTitle="Tarife_NE2" error="Bitte geben Sie einen Zahlenwert zwischen 0 und 7 an!" sqref="F22 F30 F24 F26">
      <formula1>0</formula1>
      <formula2>7</formula2>
    </dataValidation>
    <dataValidation type="list" allowBlank="1" showInputMessage="1" showErrorMessage="1" sqref="O11:O12">
      <formula1>#REF!</formula1>
    </dataValidation>
  </dataValidations>
  <printOptions headings="1"/>
  <pageMargins left="0.78740157480314965" right="0.78740157480314965" top="0.98425196850393704" bottom="0.78740157480314965" header="0.31496062992125984" footer="0.31496062992125984"/>
  <pageSetup paperSize="9" scale="87" orientation="landscape" r:id="rId1"/>
  <headerFooter>
    <oddHeader>&amp;C&amp;A; &amp;D&amp;R&amp;"Calibri,Fett"&amp;12Formular 4.1</oddHeader>
    <oddFooter>&amp;LKostenrechnung für Tarife 2022&amp;RSeite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5" r:id="rId4" name="Drop Down 5">
              <controlPr locked="0" defaultSize="0" autoFill="0" autoLine="0" autoPict="0">
                <anchor moveWithCells="1">
                  <from>
                    <xdr:col>5</xdr:col>
                    <xdr:colOff>0</xdr:colOff>
                    <xdr:row>14</xdr:row>
                    <xdr:rowOff>0</xdr:rowOff>
                  </from>
                  <to>
                    <xdr:col>6</xdr:col>
                    <xdr:colOff>180975</xdr:colOff>
                    <xdr:row>14</xdr:row>
                    <xdr:rowOff>219075</xdr:rowOff>
                  </to>
                </anchor>
              </controlPr>
            </control>
          </mc:Choice>
        </mc:AlternateContent>
        <mc:AlternateContent xmlns:mc="http://schemas.openxmlformats.org/markup-compatibility/2006">
          <mc:Choice Requires="x14">
            <control shapeId="15366" r:id="rId5" name="Drop Down 6">
              <controlPr locked="0" defaultSize="0" autoFill="0" autoLine="0" autoPict="0">
                <anchor moveWithCells="1">
                  <from>
                    <xdr:col>5</xdr:col>
                    <xdr:colOff>0</xdr:colOff>
                    <xdr:row>15</xdr:row>
                    <xdr:rowOff>0</xdr:rowOff>
                  </from>
                  <to>
                    <xdr:col>6</xdr:col>
                    <xdr:colOff>180975</xdr:colOff>
                    <xdr:row>15</xdr:row>
                    <xdr:rowOff>219075</xdr:rowOff>
                  </to>
                </anchor>
              </controlPr>
            </control>
          </mc:Choice>
        </mc:AlternateContent>
        <mc:AlternateContent xmlns:mc="http://schemas.openxmlformats.org/markup-compatibility/2006">
          <mc:Choice Requires="x14">
            <control shapeId="171764" r:id="rId6" name="Dropdown5499">
              <controlPr locked="0" defaultSize="0" autoFill="0" autoLine="0" autoPict="0">
                <anchor moveWithCells="1">
                  <from>
                    <xdr:col>5</xdr:col>
                    <xdr:colOff>0</xdr:colOff>
                    <xdr:row>16</xdr:row>
                    <xdr:rowOff>0</xdr:rowOff>
                  </from>
                  <to>
                    <xdr:col>6</xdr:col>
                    <xdr:colOff>180975</xdr:colOff>
                    <xdr:row>16</xdr:row>
                    <xdr:rowOff>219075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EA276"/>
  <sheetViews>
    <sheetView showGridLines="0" zoomScale="70" zoomScaleNormal="70" workbookViewId="0">
      <pane xSplit="5" ySplit="19" topLeftCell="F23" activePane="bottomRight" state="frozen"/>
      <selection activeCell="C10" sqref="C10"/>
      <selection pane="topRight" activeCell="C10" sqref="C10"/>
      <selection pane="bottomLeft" activeCell="C10" sqref="C10"/>
      <selection pane="bottomRight" activeCell="F24" sqref="F24"/>
    </sheetView>
  </sheetViews>
  <sheetFormatPr baseColWidth="10" defaultColWidth="11.42578125" defaultRowHeight="14.25" x14ac:dyDescent="0.2"/>
  <cols>
    <col min="1" max="1" width="7.5703125" style="278" customWidth="1"/>
    <col min="2" max="2" width="33.5703125" style="278" customWidth="1"/>
    <col min="3" max="3" width="19.42578125" style="278" customWidth="1"/>
    <col min="4" max="4" width="15" style="240" customWidth="1"/>
    <col min="5" max="5" width="1.5703125" style="278" customWidth="1"/>
    <col min="6" max="6" width="13.85546875" style="278" customWidth="1"/>
    <col min="7" max="7" width="1.42578125" style="278" customWidth="1"/>
    <col min="8" max="8" width="13.85546875" style="278" customWidth="1"/>
    <col min="9" max="9" width="1.42578125" style="278" customWidth="1"/>
    <col min="10" max="10" width="13.85546875" style="278" customWidth="1"/>
    <col min="11" max="11" width="1.42578125" style="278" customWidth="1"/>
    <col min="12" max="12" width="13.85546875" style="278" customWidth="1"/>
    <col min="13" max="13" width="1.42578125" style="278" customWidth="1"/>
    <col min="14" max="14" width="13.85546875" style="278" customWidth="1"/>
    <col min="15" max="15" width="1.42578125" style="278" customWidth="1"/>
    <col min="16" max="16" width="13.85546875" style="278" customWidth="1"/>
    <col min="17" max="17" width="1.42578125" style="278" customWidth="1"/>
    <col min="18" max="18" width="13.85546875" style="278" customWidth="1"/>
    <col min="19" max="19" width="1.42578125" style="278" customWidth="1"/>
    <col min="20" max="20" width="13.85546875" style="278" customWidth="1"/>
    <col min="21" max="21" width="1.42578125" style="278" customWidth="1"/>
    <col min="22" max="22" width="13.85546875" style="278" customWidth="1"/>
    <col min="23" max="23" width="1.42578125" style="278" customWidth="1"/>
    <col min="24" max="24" width="13.85546875" style="278" customWidth="1"/>
    <col min="25" max="25" width="1.42578125" style="278" customWidth="1"/>
    <col min="26" max="26" width="13.85546875" style="278" customWidth="1"/>
    <col min="27" max="27" width="1.42578125" style="278" customWidth="1"/>
    <col min="28" max="28" width="13.85546875" style="278" customWidth="1"/>
    <col min="29" max="29" width="1.42578125" style="278" customWidth="1"/>
    <col min="30" max="30" width="13.85546875" style="278" customWidth="1"/>
    <col min="31" max="31" width="1.42578125" style="278" customWidth="1"/>
    <col min="32" max="32" width="13.85546875" style="278" customWidth="1"/>
    <col min="33" max="33" width="1.42578125" style="278" customWidth="1"/>
    <col min="34" max="34" width="13.85546875" style="278" customWidth="1"/>
    <col min="35" max="35" width="1.42578125" style="278" customWidth="1"/>
    <col min="36" max="36" width="13.85546875" style="278" customWidth="1"/>
    <col min="37" max="37" width="1.42578125" style="278" customWidth="1"/>
    <col min="38" max="38" width="13.85546875" style="278" customWidth="1"/>
    <col min="39" max="39" width="1.42578125" style="278" customWidth="1"/>
    <col min="40" max="40" width="13.85546875" style="278" customWidth="1"/>
    <col min="41" max="41" width="1.42578125" style="278" customWidth="1"/>
    <col min="42" max="42" width="13.85546875" style="278" customWidth="1"/>
    <col min="43" max="43" width="1.42578125" style="278" customWidth="1"/>
    <col min="44" max="44" width="13.85546875" style="278" customWidth="1"/>
    <col min="45" max="45" width="1.42578125" style="278" customWidth="1"/>
    <col min="46" max="46" width="13.85546875" style="278" customWidth="1"/>
    <col min="47" max="47" width="1.42578125" style="278" customWidth="1"/>
    <col min="48" max="48" width="13.85546875" style="278" customWidth="1"/>
    <col min="49" max="49" width="1.42578125" style="278" customWidth="1"/>
    <col min="50" max="50" width="13.85546875" style="278" customWidth="1"/>
    <col min="51" max="51" width="1.42578125" style="278" customWidth="1"/>
    <col min="52" max="52" width="13.85546875" style="278" customWidth="1"/>
    <col min="53" max="53" width="1.42578125" style="278" customWidth="1"/>
    <col min="54" max="54" width="13.85546875" style="278" customWidth="1"/>
    <col min="55" max="55" width="1.42578125" style="278" customWidth="1"/>
    <col min="56" max="56" width="13.85546875" style="278" customWidth="1"/>
    <col min="57" max="57" width="1.42578125" style="278" customWidth="1"/>
    <col min="58" max="58" width="13.85546875" style="278" customWidth="1"/>
    <col min="59" max="59" width="1.42578125" style="278" customWidth="1"/>
    <col min="60" max="60" width="13.85546875" style="278" customWidth="1"/>
    <col min="61" max="61" width="1.42578125" style="278" customWidth="1"/>
    <col min="62" max="62" width="13.85546875" style="278" customWidth="1"/>
    <col min="63" max="63" width="1.42578125" style="278" customWidth="1"/>
    <col min="64" max="64" width="13.85546875" style="278" customWidth="1"/>
    <col min="65" max="65" width="1.42578125" style="278" customWidth="1"/>
    <col min="66" max="66" width="13.85546875" style="278" customWidth="1"/>
    <col min="67" max="67" width="1.42578125" style="278" customWidth="1"/>
    <col min="68" max="68" width="13.85546875" style="278" customWidth="1"/>
    <col min="69" max="69" width="1.42578125" style="278" customWidth="1"/>
    <col min="70" max="70" width="13.85546875" style="278" customWidth="1"/>
    <col min="71" max="71" width="1.42578125" style="278" customWidth="1"/>
    <col min="72" max="72" width="13.85546875" style="278" customWidth="1"/>
    <col min="73" max="73" width="1.42578125" style="278" customWidth="1"/>
    <col min="74" max="74" width="13.85546875" style="278" customWidth="1"/>
    <col min="75" max="75" width="1.42578125" style="278" customWidth="1"/>
    <col min="76" max="76" width="13.85546875" style="278" customWidth="1"/>
    <col min="77" max="77" width="1.42578125" style="278" customWidth="1"/>
    <col min="78" max="78" width="13.85546875" style="278" customWidth="1"/>
    <col min="79" max="79" width="1.42578125" style="278" customWidth="1"/>
    <col min="80" max="80" width="13.85546875" style="278" customWidth="1"/>
    <col min="81" max="81" width="1.42578125" style="278" customWidth="1"/>
    <col min="82" max="82" width="13.85546875" style="278" customWidth="1"/>
    <col min="83" max="83" width="1.42578125" style="278" customWidth="1"/>
    <col min="84" max="84" width="13.85546875" style="278" customWidth="1"/>
    <col min="85" max="85" width="1.42578125" style="278" customWidth="1"/>
    <col min="86" max="86" width="13.85546875" style="278" customWidth="1"/>
    <col min="87" max="87" width="1.42578125" style="278" customWidth="1"/>
    <col min="88" max="88" width="13.85546875" style="278" customWidth="1"/>
    <col min="89" max="89" width="1.42578125" style="278" customWidth="1"/>
    <col min="90" max="90" width="13.85546875" style="278" customWidth="1"/>
    <col min="91" max="91" width="1.42578125" style="278" customWidth="1"/>
    <col min="92" max="92" width="13.85546875" style="278" customWidth="1"/>
    <col min="93" max="93" width="1.42578125" style="278" customWidth="1"/>
    <col min="94" max="94" width="13.85546875" style="278" customWidth="1"/>
    <col min="95" max="95" width="1.42578125" style="278" customWidth="1"/>
    <col min="96" max="96" width="13.85546875" style="278" customWidth="1"/>
    <col min="97" max="97" width="1.42578125" style="278" customWidth="1"/>
    <col min="98" max="98" width="13.85546875" style="278" customWidth="1"/>
    <col min="99" max="99" width="1.42578125" style="278" customWidth="1"/>
    <col min="100" max="100" width="13.85546875" style="278" customWidth="1"/>
    <col min="101" max="101" width="1.42578125" style="278" customWidth="1"/>
    <col min="102" max="102" width="13.85546875" style="278" customWidth="1"/>
    <col min="103" max="103" width="1.42578125" style="278" customWidth="1"/>
    <col min="104" max="104" width="13.85546875" style="278" customWidth="1"/>
    <col min="105" max="105" width="1.42578125" style="278" customWidth="1"/>
    <col min="106" max="106" width="13.85546875" style="278" customWidth="1"/>
    <col min="107" max="107" width="1.42578125" style="278" customWidth="1"/>
    <col min="108" max="108" width="13.85546875" style="278" customWidth="1"/>
    <col min="109" max="109" width="1.42578125" style="278" customWidth="1"/>
    <col min="110" max="110" width="13.85546875" style="278" customWidth="1"/>
    <col min="111" max="111" width="1.42578125" style="278" customWidth="1"/>
    <col min="112" max="112" width="13.85546875" style="278" customWidth="1"/>
    <col min="113" max="113" width="1.42578125" style="278" customWidth="1"/>
    <col min="114" max="114" width="25.42578125" style="278" customWidth="1"/>
    <col min="115" max="115" width="2.42578125" style="278" customWidth="1"/>
    <col min="116" max="116" width="5.5703125" style="278" customWidth="1"/>
    <col min="117" max="117" width="26.42578125" style="278" customWidth="1"/>
    <col min="118" max="119" width="11.42578125" style="278" customWidth="1"/>
    <col min="120" max="16384" width="11.42578125" style="278"/>
  </cols>
  <sheetData>
    <row r="1" spans="1:131" s="1183" customFormat="1" ht="15" customHeight="1" x14ac:dyDescent="0.2">
      <c r="A1" s="1430"/>
      <c r="B1" s="9"/>
      <c r="C1" s="9"/>
      <c r="D1" s="9"/>
      <c r="E1" s="1430"/>
      <c r="F1" s="1430"/>
      <c r="G1" s="1430"/>
      <c r="H1" s="1430"/>
      <c r="I1" s="1430"/>
      <c r="J1" s="1430"/>
      <c r="K1" s="1430"/>
      <c r="L1" s="1430"/>
      <c r="M1" s="1430"/>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c r="AL1" s="1430"/>
      <c r="AM1" s="1430"/>
      <c r="AN1" s="1430"/>
      <c r="AO1" s="1430"/>
      <c r="AP1" s="1430"/>
      <c r="AQ1" s="1430"/>
      <c r="AR1" s="1430"/>
      <c r="AS1" s="1430"/>
      <c r="AT1" s="1430"/>
      <c r="AU1" s="1430"/>
      <c r="AV1" s="1430"/>
      <c r="AW1" s="1430"/>
      <c r="AX1" s="1430"/>
      <c r="AY1" s="1430"/>
      <c r="AZ1" s="1430"/>
      <c r="BA1" s="1430"/>
      <c r="BB1" s="1430"/>
      <c r="BC1" s="1430"/>
      <c r="BD1" s="1430"/>
      <c r="BE1" s="1430"/>
      <c r="BF1" s="1430"/>
      <c r="BG1" s="1430"/>
      <c r="BH1" s="1430"/>
      <c r="BI1" s="1430"/>
      <c r="BJ1" s="1430"/>
      <c r="BK1" s="1430"/>
      <c r="BL1" s="1430"/>
      <c r="BM1" s="1430"/>
      <c r="BN1" s="1430"/>
      <c r="BO1" s="1430"/>
      <c r="BP1" s="1430"/>
      <c r="BQ1" s="1430"/>
      <c r="BR1" s="1430"/>
      <c r="BS1" s="1430"/>
      <c r="BT1" s="1430"/>
      <c r="BU1" s="1430"/>
      <c r="BV1" s="1430"/>
      <c r="BW1" s="1430"/>
      <c r="BX1" s="1430"/>
      <c r="BY1" s="1430"/>
      <c r="BZ1" s="1430"/>
      <c r="CA1" s="1430"/>
      <c r="CB1" s="1430"/>
      <c r="CC1" s="1430"/>
      <c r="CD1" s="1430"/>
      <c r="CE1" s="1430"/>
      <c r="CF1" s="1430"/>
      <c r="CG1" s="1430"/>
      <c r="CH1" s="1430"/>
      <c r="CI1" s="1430"/>
      <c r="CJ1" s="1430"/>
      <c r="CK1" s="1430"/>
      <c r="CL1" s="1430"/>
      <c r="CM1" s="1430"/>
      <c r="CN1" s="1430"/>
      <c r="CO1" s="1430"/>
      <c r="CP1" s="1430"/>
      <c r="CQ1" s="1430"/>
      <c r="CR1" s="1430"/>
      <c r="CS1" s="1430"/>
      <c r="CT1" s="1430"/>
      <c r="CU1" s="1430"/>
      <c r="CV1" s="1430"/>
      <c r="CW1" s="1430"/>
      <c r="CX1" s="1430"/>
      <c r="CY1" s="1430"/>
      <c r="CZ1" s="1430"/>
      <c r="DA1" s="1430"/>
      <c r="DB1" s="1430"/>
      <c r="DC1" s="1430"/>
      <c r="DD1" s="1430"/>
      <c r="DE1" s="1430"/>
      <c r="DF1" s="1430"/>
      <c r="DG1" s="1430"/>
      <c r="DH1" s="1430"/>
      <c r="DI1" s="1430"/>
      <c r="DJ1" s="1430"/>
      <c r="DK1" s="1430"/>
      <c r="DL1" s="1430"/>
      <c r="DM1" s="1430"/>
      <c r="DN1" s="1430"/>
      <c r="DO1" s="1430"/>
      <c r="DP1" s="1430"/>
      <c r="DQ1" s="1430"/>
      <c r="DR1" s="1430"/>
      <c r="EA1" s="1426" t="s">
        <v>844</v>
      </c>
    </row>
    <row r="2" spans="1:131" s="1183" customFormat="1" ht="15" customHeight="1" x14ac:dyDescent="0.25">
      <c r="A2" s="1430"/>
      <c r="B2" s="23" t="str">
        <f>Kontaktdaten!B2</f>
        <v>Kostenrechnung für Tarife 2022</v>
      </c>
      <c r="C2" s="9"/>
      <c r="D2" s="9"/>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c r="BA2" s="1430"/>
      <c r="BB2" s="1430"/>
      <c r="BC2" s="1430"/>
      <c r="BD2" s="1430"/>
      <c r="BE2" s="1430"/>
      <c r="BF2" s="1430"/>
      <c r="BG2" s="1430"/>
      <c r="BH2" s="1430"/>
      <c r="BI2" s="1430"/>
      <c r="BJ2" s="1430"/>
      <c r="BK2" s="1430"/>
      <c r="BL2" s="1430"/>
      <c r="BM2" s="1430"/>
      <c r="BN2" s="1430"/>
      <c r="BO2" s="1430"/>
      <c r="BP2" s="1430"/>
      <c r="BQ2" s="1430"/>
      <c r="BR2" s="1430"/>
      <c r="BS2" s="1430"/>
      <c r="BT2" s="1430"/>
      <c r="BU2" s="1430"/>
      <c r="BV2" s="1430"/>
      <c r="BW2" s="1430"/>
      <c r="BX2" s="1430"/>
      <c r="BY2" s="1430"/>
      <c r="BZ2" s="1430"/>
      <c r="CA2" s="1430"/>
      <c r="CB2" s="1430"/>
      <c r="CC2" s="1430"/>
      <c r="CD2" s="1430"/>
      <c r="CE2" s="1430"/>
      <c r="CF2" s="1430"/>
      <c r="CG2" s="1430"/>
      <c r="CH2" s="1430"/>
      <c r="CI2" s="1430"/>
      <c r="CJ2" s="1430"/>
      <c r="CK2" s="1430"/>
      <c r="CL2" s="1430"/>
      <c r="CM2" s="1430"/>
      <c r="CN2" s="1430"/>
      <c r="CO2" s="1430"/>
      <c r="CP2" s="1430"/>
      <c r="CQ2" s="1430"/>
      <c r="CR2" s="1430"/>
      <c r="CS2" s="1430"/>
      <c r="CT2" s="1430"/>
      <c r="CU2" s="1430"/>
      <c r="CV2" s="1430"/>
      <c r="CW2" s="1430"/>
      <c r="CX2" s="1430"/>
      <c r="CY2" s="1430"/>
      <c r="CZ2" s="1430"/>
      <c r="DA2" s="1430"/>
      <c r="DB2" s="1430"/>
      <c r="DC2" s="1430"/>
      <c r="DD2" s="1430"/>
      <c r="DE2" s="1430"/>
      <c r="DF2" s="1430"/>
      <c r="DG2" s="1430"/>
      <c r="DH2" s="1430"/>
      <c r="DI2" s="1430"/>
      <c r="DJ2" s="1430"/>
      <c r="DK2" s="1430"/>
      <c r="DL2" s="1430"/>
      <c r="DM2" s="1430"/>
      <c r="DN2" s="1430"/>
      <c r="DO2" s="1430"/>
      <c r="DP2" s="1430"/>
      <c r="DQ2" s="1430"/>
      <c r="DR2" s="1430"/>
      <c r="EA2" s="1426"/>
    </row>
    <row r="3" spans="1:131" s="1183" customFormat="1" ht="15" customHeight="1" x14ac:dyDescent="0.2">
      <c r="A3" s="1430"/>
      <c r="B3" s="9"/>
      <c r="C3" s="9"/>
      <c r="D3" s="9"/>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0"/>
      <c r="AG3" s="1430"/>
      <c r="AH3" s="1430"/>
      <c r="AI3" s="1430"/>
      <c r="AJ3" s="1430"/>
      <c r="AK3" s="1430"/>
      <c r="AL3" s="1430"/>
      <c r="AM3" s="1430"/>
      <c r="AN3" s="1430"/>
      <c r="AO3" s="1430"/>
      <c r="AP3" s="1430"/>
      <c r="AQ3" s="1430"/>
      <c r="AR3" s="1430"/>
      <c r="AS3" s="1430"/>
      <c r="AT3" s="1430"/>
      <c r="AU3" s="1430"/>
      <c r="AV3" s="1430"/>
      <c r="AW3" s="1430"/>
      <c r="AX3" s="1430"/>
      <c r="AY3" s="1430"/>
      <c r="AZ3" s="1430"/>
      <c r="BA3" s="1430"/>
      <c r="BB3" s="1430"/>
      <c r="BC3" s="1430"/>
      <c r="BD3" s="1430"/>
      <c r="BE3" s="1430"/>
      <c r="BF3" s="1430"/>
      <c r="BG3" s="1430"/>
      <c r="BH3" s="1430"/>
      <c r="BI3" s="1430"/>
      <c r="BJ3" s="1430"/>
      <c r="BK3" s="1430"/>
      <c r="BL3" s="1430"/>
      <c r="BM3" s="1430"/>
      <c r="BN3" s="1430"/>
      <c r="BO3" s="1430"/>
      <c r="BP3" s="1430"/>
      <c r="BQ3" s="1430"/>
      <c r="BR3" s="1430"/>
      <c r="BS3" s="1430"/>
      <c r="BT3" s="1430"/>
      <c r="BU3" s="1430"/>
      <c r="BV3" s="1430"/>
      <c r="BW3" s="1430"/>
      <c r="BX3" s="1430"/>
      <c r="BY3" s="1430"/>
      <c r="BZ3" s="1430"/>
      <c r="CA3" s="1430"/>
      <c r="CB3" s="1430"/>
      <c r="CC3" s="1430"/>
      <c r="CD3" s="1430"/>
      <c r="CE3" s="1430"/>
      <c r="CF3" s="1430"/>
      <c r="CG3" s="1430"/>
      <c r="CH3" s="1430"/>
      <c r="CI3" s="1430"/>
      <c r="CJ3" s="1430"/>
      <c r="CK3" s="1430"/>
      <c r="CL3" s="1430"/>
      <c r="CM3" s="1430"/>
      <c r="CN3" s="1430"/>
      <c r="CO3" s="1430"/>
      <c r="CP3" s="1430"/>
      <c r="CQ3" s="1430"/>
      <c r="CR3" s="1430"/>
      <c r="CS3" s="1430"/>
      <c r="CT3" s="1430"/>
      <c r="CU3" s="1430"/>
      <c r="CV3" s="1430"/>
      <c r="CW3" s="1430"/>
      <c r="CX3" s="1430"/>
      <c r="CY3" s="1430"/>
      <c r="CZ3" s="1430"/>
      <c r="DA3" s="1430"/>
      <c r="DB3" s="1430"/>
      <c r="DC3" s="1430"/>
      <c r="DD3" s="1430"/>
      <c r="DE3" s="1430"/>
      <c r="DF3" s="1430"/>
      <c r="DG3" s="1430"/>
      <c r="DH3" s="1430"/>
      <c r="DI3" s="1430"/>
      <c r="DJ3" s="1430"/>
      <c r="DK3" s="1430"/>
      <c r="DL3" s="1430"/>
      <c r="DM3" s="1430"/>
      <c r="DN3" s="1430"/>
      <c r="DO3" s="1430"/>
      <c r="DP3" s="1430"/>
      <c r="DQ3" s="1430"/>
      <c r="DR3" s="1430"/>
      <c r="EA3" s="1426" t="s">
        <v>388</v>
      </c>
    </row>
    <row r="4" spans="1:131" s="1183" customFormat="1" ht="15" customHeight="1" x14ac:dyDescent="0.3">
      <c r="A4" s="1430"/>
      <c r="B4" s="13" t="s">
        <v>1144</v>
      </c>
      <c r="C4" s="9"/>
      <c r="D4" s="9"/>
      <c r="E4" s="1430"/>
      <c r="F4" s="1430"/>
      <c r="G4" s="1430"/>
      <c r="H4" s="1430"/>
      <c r="I4" s="1430"/>
      <c r="J4" s="1430"/>
      <c r="K4" s="1430"/>
      <c r="L4" s="1430"/>
      <c r="M4" s="1430"/>
      <c r="N4" s="1430"/>
      <c r="O4" s="1430"/>
      <c r="P4" s="1430"/>
      <c r="Q4" s="1430"/>
      <c r="R4" s="1430"/>
      <c r="S4" s="1430"/>
      <c r="T4" s="1430"/>
      <c r="U4" s="1430"/>
      <c r="V4" s="1430"/>
      <c r="W4" s="1430"/>
      <c r="X4" s="1430"/>
      <c r="Y4" s="1430"/>
      <c r="Z4" s="1430"/>
      <c r="AA4" s="1430"/>
      <c r="AB4" s="1430"/>
      <c r="AC4" s="1430"/>
      <c r="AD4" s="1430"/>
      <c r="AE4" s="1430"/>
      <c r="AF4" s="1430"/>
      <c r="AG4" s="1430"/>
      <c r="AH4" s="1430"/>
      <c r="AI4" s="1430"/>
      <c r="AJ4" s="1430"/>
      <c r="AK4" s="1430"/>
      <c r="AL4" s="1430"/>
      <c r="AM4" s="1430"/>
      <c r="AN4" s="1430"/>
      <c r="AO4" s="1430"/>
      <c r="AP4" s="1430"/>
      <c r="AQ4" s="1430"/>
      <c r="AR4" s="1430"/>
      <c r="AS4" s="1430"/>
      <c r="AT4" s="1430"/>
      <c r="AU4" s="1430"/>
      <c r="AV4" s="1430"/>
      <c r="AW4" s="1430"/>
      <c r="AX4" s="1430"/>
      <c r="AY4" s="1430"/>
      <c r="AZ4" s="1430"/>
      <c r="BA4" s="1430"/>
      <c r="BB4" s="1430"/>
      <c r="BC4" s="1430"/>
      <c r="BD4" s="1430"/>
      <c r="BE4" s="1430"/>
      <c r="BF4" s="1430"/>
      <c r="BG4" s="1430"/>
      <c r="BH4" s="1430"/>
      <c r="BI4" s="1430"/>
      <c r="BJ4" s="1430"/>
      <c r="BK4" s="1430"/>
      <c r="BL4" s="1430"/>
      <c r="BM4" s="1430"/>
      <c r="BN4" s="1430"/>
      <c r="BO4" s="1430"/>
      <c r="BP4" s="1430"/>
      <c r="BQ4" s="1430"/>
      <c r="BR4" s="1430"/>
      <c r="BS4" s="1430"/>
      <c r="BT4" s="1430"/>
      <c r="BU4" s="1430"/>
      <c r="BV4" s="1430"/>
      <c r="BW4" s="1430"/>
      <c r="BX4" s="1430"/>
      <c r="BY4" s="1430"/>
      <c r="BZ4" s="1430"/>
      <c r="CA4" s="1430"/>
      <c r="CB4" s="1430"/>
      <c r="CC4" s="1430"/>
      <c r="CD4" s="1430"/>
      <c r="CE4" s="1430"/>
      <c r="CF4" s="1430"/>
      <c r="CG4" s="1430"/>
      <c r="CH4" s="1430"/>
      <c r="CI4" s="1430"/>
      <c r="CJ4" s="1430"/>
      <c r="CK4" s="1430"/>
      <c r="CL4" s="1430"/>
      <c r="CM4" s="1430"/>
      <c r="CN4" s="1430"/>
      <c r="CO4" s="1430"/>
      <c r="CP4" s="1430"/>
      <c r="CQ4" s="1430"/>
      <c r="CR4" s="1430"/>
      <c r="CS4" s="1430"/>
      <c r="CT4" s="1430"/>
      <c r="CU4" s="1430"/>
      <c r="CV4" s="1430"/>
      <c r="CW4" s="1430"/>
      <c r="CX4" s="1430"/>
      <c r="CY4" s="1430"/>
      <c r="CZ4" s="1430"/>
      <c r="DA4" s="1430"/>
      <c r="DB4" s="1430"/>
      <c r="DC4" s="1430"/>
      <c r="DD4" s="1430"/>
      <c r="DE4" s="1430"/>
      <c r="DF4" s="1430"/>
      <c r="DG4" s="1430"/>
      <c r="DH4" s="1430"/>
      <c r="DI4" s="1430"/>
      <c r="DJ4" s="1430"/>
      <c r="DK4" s="1430"/>
      <c r="DL4" s="1430"/>
      <c r="DM4" s="1430"/>
      <c r="DN4" s="1430"/>
      <c r="DO4" s="1430"/>
      <c r="DP4" s="1430"/>
      <c r="DQ4" s="1430"/>
      <c r="DR4" s="1430"/>
      <c r="EA4" s="1426" t="s">
        <v>339</v>
      </c>
    </row>
    <row r="5" spans="1:131" s="1183" customFormat="1" ht="15" customHeight="1" x14ac:dyDescent="0.3">
      <c r="A5" s="1430"/>
      <c r="B5" s="13" t="s">
        <v>1145</v>
      </c>
      <c r="C5" s="9"/>
      <c r="D5" s="9"/>
      <c r="E5" s="1430"/>
      <c r="F5" s="1430"/>
      <c r="G5" s="1430"/>
      <c r="H5" s="1430"/>
      <c r="I5" s="1430"/>
      <c r="J5" s="1430"/>
      <c r="K5" s="1430"/>
      <c r="L5" s="1430"/>
      <c r="M5" s="1430"/>
      <c r="N5" s="1430"/>
      <c r="O5" s="1430"/>
      <c r="Q5" s="1430"/>
      <c r="R5" s="1430"/>
      <c r="S5" s="1430"/>
      <c r="T5" s="1430"/>
      <c r="U5" s="1430"/>
      <c r="V5" s="1430"/>
      <c r="W5" s="1430"/>
      <c r="X5" s="1430"/>
      <c r="Y5" s="1430"/>
      <c r="Z5" s="1430"/>
      <c r="AA5" s="1430"/>
      <c r="AB5" s="1430"/>
      <c r="AC5" s="1430"/>
      <c r="AD5" s="1430"/>
      <c r="AE5" s="1430"/>
      <c r="AF5" s="1430"/>
      <c r="AG5" s="1430"/>
      <c r="AH5" s="1430"/>
      <c r="AI5" s="1430"/>
      <c r="AJ5" s="1430"/>
      <c r="AK5" s="1430"/>
      <c r="AL5" s="1430"/>
      <c r="AM5" s="1430"/>
      <c r="AN5" s="1430"/>
      <c r="AO5" s="1430"/>
      <c r="AP5" s="1430"/>
      <c r="AQ5" s="1430"/>
      <c r="AR5" s="1430"/>
      <c r="AS5" s="1430"/>
      <c r="AT5" s="1430"/>
      <c r="AU5" s="1430"/>
      <c r="AV5" s="1430"/>
      <c r="AW5" s="1430"/>
      <c r="AX5" s="1430"/>
      <c r="AY5" s="1430"/>
      <c r="AZ5" s="1430"/>
      <c r="BA5" s="1430"/>
      <c r="BB5" s="1430"/>
      <c r="BC5" s="1430"/>
      <c r="BD5" s="1430"/>
      <c r="BE5" s="1430"/>
      <c r="BF5" s="1430"/>
      <c r="BG5" s="1430"/>
      <c r="BH5" s="1430"/>
      <c r="BI5" s="1430"/>
      <c r="BJ5" s="1430"/>
      <c r="BK5" s="1430"/>
      <c r="BL5" s="1430"/>
      <c r="BM5" s="1430"/>
      <c r="BN5" s="1430"/>
      <c r="BO5" s="1430"/>
      <c r="BP5" s="1430"/>
      <c r="BQ5" s="1430"/>
      <c r="BR5" s="1430"/>
      <c r="BS5" s="1430"/>
      <c r="BT5" s="1430"/>
      <c r="BU5" s="1430"/>
      <c r="BV5" s="1430"/>
      <c r="BW5" s="1430"/>
      <c r="BX5" s="1430"/>
      <c r="BY5" s="1430"/>
      <c r="BZ5" s="1430"/>
      <c r="CA5" s="1430"/>
      <c r="CB5" s="1430"/>
      <c r="CC5" s="1430"/>
      <c r="CD5" s="1430"/>
      <c r="CE5" s="1430"/>
      <c r="CF5" s="1430"/>
      <c r="CG5" s="1430"/>
      <c r="CH5" s="1430"/>
      <c r="CI5" s="1430"/>
      <c r="CJ5" s="1430"/>
      <c r="CK5" s="1430"/>
      <c r="CL5" s="1430"/>
      <c r="CM5" s="1430"/>
      <c r="CN5" s="1430"/>
      <c r="CO5" s="1430"/>
      <c r="CP5" s="1430"/>
      <c r="CQ5" s="1430"/>
      <c r="CR5" s="1430"/>
      <c r="CS5" s="1430"/>
      <c r="CT5" s="1430"/>
      <c r="CU5" s="1430"/>
      <c r="CV5" s="1430"/>
      <c r="CW5" s="1430"/>
      <c r="CX5" s="1430"/>
      <c r="CY5" s="1430"/>
      <c r="CZ5" s="1430"/>
      <c r="DA5" s="1430"/>
      <c r="DB5" s="1430"/>
      <c r="DC5" s="1430"/>
      <c r="DD5" s="1430"/>
      <c r="DE5" s="1430"/>
      <c r="DF5" s="1430"/>
      <c r="DG5" s="1430"/>
      <c r="DH5" s="1430"/>
      <c r="DI5" s="1430"/>
      <c r="DJ5" s="1430"/>
      <c r="DK5" s="1430"/>
      <c r="DL5" s="1430"/>
      <c r="DM5" s="1430"/>
      <c r="DN5" s="1430"/>
      <c r="DO5" s="1430"/>
      <c r="DP5" s="1430"/>
      <c r="DQ5" s="1430"/>
      <c r="DR5" s="1430"/>
      <c r="EA5" s="1426" t="s">
        <v>190</v>
      </c>
    </row>
    <row r="6" spans="1:131" s="1183" customFormat="1" ht="15" customHeight="1" x14ac:dyDescent="0.25">
      <c r="A6" s="1430"/>
      <c r="B6" s="84" t="str">
        <f>"Formular 4.2;     "&amp;Kontaktdaten!E12</f>
        <v xml:space="preserve">Formular 4.2;     </v>
      </c>
      <c r="C6" s="9"/>
      <c r="D6" s="9"/>
      <c r="E6" s="1430"/>
      <c r="F6" s="1430"/>
      <c r="G6" s="1430"/>
      <c r="H6" s="1430"/>
      <c r="I6" s="1430"/>
      <c r="J6" s="1430"/>
      <c r="K6" s="1430"/>
      <c r="L6" s="1430"/>
      <c r="M6" s="1430"/>
      <c r="N6" s="1430"/>
      <c r="O6" s="1430"/>
      <c r="P6" s="1430"/>
      <c r="Q6" s="1430"/>
      <c r="R6" s="1430"/>
      <c r="S6" s="1430"/>
      <c r="T6" s="1430"/>
      <c r="U6" s="1430"/>
      <c r="V6" s="1430"/>
      <c r="W6" s="1430"/>
      <c r="X6" s="1430"/>
      <c r="Y6" s="1430"/>
      <c r="Z6" s="1430"/>
      <c r="AA6" s="1430"/>
      <c r="AB6" s="1430"/>
      <c r="AC6" s="1430"/>
      <c r="AD6" s="1430"/>
      <c r="AE6" s="1430"/>
      <c r="AF6" s="1430"/>
      <c r="AG6" s="1430"/>
      <c r="AH6" s="1430"/>
      <c r="AI6" s="1430"/>
      <c r="AJ6" s="1430"/>
      <c r="AK6" s="1430"/>
      <c r="AL6" s="1430"/>
      <c r="AM6" s="1430"/>
      <c r="AN6" s="1430"/>
      <c r="AO6" s="1430"/>
      <c r="AP6" s="1430"/>
      <c r="AQ6" s="1430"/>
      <c r="AR6" s="1430"/>
      <c r="AS6" s="1430"/>
      <c r="AT6" s="1430"/>
      <c r="AU6" s="1430"/>
      <c r="AV6" s="1430"/>
      <c r="AW6" s="1430"/>
      <c r="AX6" s="1430"/>
      <c r="AY6" s="1430"/>
      <c r="AZ6" s="1430"/>
      <c r="BA6" s="1430"/>
      <c r="BB6" s="1430"/>
      <c r="BC6" s="1430"/>
      <c r="BD6" s="1430"/>
      <c r="BE6" s="1430"/>
      <c r="BF6" s="1430"/>
      <c r="BG6" s="1430"/>
      <c r="BH6" s="1430"/>
      <c r="BI6" s="1430"/>
      <c r="BJ6" s="1430"/>
      <c r="BK6" s="1430"/>
      <c r="BL6" s="1430"/>
      <c r="BM6" s="1430"/>
      <c r="BN6" s="1430"/>
      <c r="BO6" s="1430"/>
      <c r="BP6" s="1430"/>
      <c r="BQ6" s="1430"/>
      <c r="BR6" s="1430"/>
      <c r="BS6" s="1430"/>
      <c r="BT6" s="1430"/>
      <c r="BU6" s="1430"/>
      <c r="BV6" s="1430"/>
      <c r="BW6" s="1430"/>
      <c r="BX6" s="1430"/>
      <c r="BY6" s="1430"/>
      <c r="BZ6" s="1430"/>
      <c r="CA6" s="1430"/>
      <c r="CB6" s="1430"/>
      <c r="CC6" s="1430"/>
      <c r="CD6" s="1430"/>
      <c r="CE6" s="1430"/>
      <c r="CF6" s="1430"/>
      <c r="CG6" s="1430"/>
      <c r="CH6" s="1430"/>
      <c r="CI6" s="1430"/>
      <c r="CJ6" s="1430"/>
      <c r="CK6" s="1430"/>
      <c r="CL6" s="1430"/>
      <c r="CM6" s="1430"/>
      <c r="CN6" s="1430"/>
      <c r="CO6" s="1430"/>
      <c r="CP6" s="1430"/>
      <c r="CQ6" s="1430"/>
      <c r="CR6" s="1430"/>
      <c r="CS6" s="1430"/>
      <c r="CT6" s="1430"/>
      <c r="CU6" s="1430"/>
      <c r="CV6" s="1430"/>
      <c r="CW6" s="1430"/>
      <c r="CX6" s="1430"/>
      <c r="CY6" s="1430"/>
      <c r="CZ6" s="1430"/>
      <c r="DA6" s="1430"/>
      <c r="DB6" s="1430"/>
      <c r="DC6" s="1430"/>
      <c r="DD6" s="1430"/>
      <c r="DE6" s="1430"/>
      <c r="DF6" s="1430"/>
      <c r="DG6" s="1430"/>
      <c r="DH6" s="1430"/>
      <c r="DI6" s="1430"/>
      <c r="DJ6" s="1430"/>
      <c r="DK6" s="1430"/>
      <c r="DL6" s="1430"/>
      <c r="DM6" s="1430"/>
      <c r="DN6" s="1430"/>
      <c r="DO6" s="1430"/>
      <c r="DP6" s="1430"/>
      <c r="DQ6" s="1430"/>
      <c r="DR6" s="1430"/>
      <c r="EA6" s="1432" t="s">
        <v>1440</v>
      </c>
    </row>
    <row r="7" spans="1:131" s="1183" customFormat="1" ht="15" customHeight="1" x14ac:dyDescent="0.2">
      <c r="A7" s="1430"/>
      <c r="B7" s="553"/>
      <c r="C7" s="9"/>
      <c r="D7" s="9"/>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c r="AG7" s="1430"/>
      <c r="AH7" s="1430"/>
      <c r="AI7" s="1430"/>
      <c r="AJ7" s="1430"/>
      <c r="AK7" s="1430"/>
      <c r="AL7" s="1430"/>
      <c r="AM7" s="1430"/>
      <c r="AN7" s="1430"/>
      <c r="AO7" s="1430"/>
      <c r="AP7" s="1430"/>
      <c r="AQ7" s="1430"/>
      <c r="AR7" s="1430"/>
      <c r="AS7" s="1430"/>
      <c r="AT7" s="1430"/>
      <c r="AU7" s="1430"/>
      <c r="AV7" s="1430"/>
      <c r="AW7" s="1430"/>
      <c r="AX7" s="1430"/>
      <c r="AY7" s="1430"/>
      <c r="AZ7" s="1430"/>
      <c r="BA7" s="1430"/>
      <c r="BB7" s="1430"/>
      <c r="BC7" s="1430"/>
      <c r="BD7" s="1430"/>
      <c r="BE7" s="1430"/>
      <c r="BF7" s="1430"/>
      <c r="BG7" s="1430"/>
      <c r="BH7" s="1430"/>
      <c r="BI7" s="1430"/>
      <c r="BJ7" s="1430"/>
      <c r="BK7" s="1430"/>
      <c r="BL7" s="1430"/>
      <c r="BM7" s="1430"/>
      <c r="BN7" s="1430"/>
      <c r="BO7" s="1430"/>
      <c r="BP7" s="1430"/>
      <c r="BQ7" s="1430"/>
      <c r="BR7" s="1430"/>
      <c r="BS7" s="1430"/>
      <c r="BT7" s="1430"/>
      <c r="BU7" s="1430"/>
      <c r="BV7" s="1430"/>
      <c r="BW7" s="1430"/>
      <c r="BX7" s="1430"/>
      <c r="BY7" s="1430"/>
      <c r="BZ7" s="1430"/>
      <c r="CA7" s="1430"/>
      <c r="CB7" s="1430"/>
      <c r="CC7" s="1430"/>
      <c r="CD7" s="1430"/>
      <c r="CE7" s="1430"/>
      <c r="CF7" s="1430"/>
      <c r="CG7" s="1430"/>
      <c r="CH7" s="1430"/>
      <c r="CI7" s="1430"/>
      <c r="CJ7" s="1430"/>
      <c r="CK7" s="1430"/>
      <c r="CL7" s="1430"/>
      <c r="CM7" s="1430"/>
      <c r="CN7" s="1430"/>
      <c r="CO7" s="1430"/>
      <c r="CP7" s="1430"/>
      <c r="CQ7" s="1430"/>
      <c r="CR7" s="1430"/>
      <c r="CS7" s="1430"/>
      <c r="CT7" s="1430"/>
      <c r="CU7" s="1430"/>
      <c r="CV7" s="1430"/>
      <c r="CW7" s="1430"/>
      <c r="CX7" s="1430"/>
      <c r="CY7" s="1430"/>
      <c r="CZ7" s="1430"/>
      <c r="DA7" s="1430"/>
      <c r="DB7" s="1430"/>
      <c r="DC7" s="1430"/>
      <c r="DD7" s="1430"/>
      <c r="DE7" s="1430"/>
      <c r="DF7" s="1430"/>
      <c r="DG7" s="1430"/>
      <c r="DH7" s="1430"/>
      <c r="DI7" s="1430"/>
      <c r="DJ7" s="1430"/>
      <c r="DK7" s="1430"/>
      <c r="DL7" s="1430"/>
      <c r="DM7" s="1430"/>
      <c r="DN7" s="1430"/>
      <c r="DO7" s="1430"/>
      <c r="DP7" s="1430"/>
      <c r="DQ7" s="1430"/>
      <c r="DR7" s="1430"/>
      <c r="EA7" s="1432" t="s">
        <v>1441</v>
      </c>
    </row>
    <row r="8" spans="1:131" s="1183" customFormat="1" ht="15" customHeight="1" x14ac:dyDescent="0.2">
      <c r="A8" s="1430"/>
      <c r="B8" s="9"/>
      <c r="C8" s="9"/>
      <c r="D8" s="9"/>
      <c r="E8" s="1430"/>
      <c r="F8" s="1430"/>
      <c r="G8" s="1430"/>
      <c r="H8" s="1430"/>
      <c r="I8" s="1430"/>
      <c r="J8" s="1430"/>
      <c r="K8" s="1430"/>
      <c r="L8" s="1430"/>
      <c r="M8" s="1430"/>
      <c r="N8" s="1430"/>
      <c r="O8" s="1430"/>
      <c r="P8" s="1430"/>
      <c r="Q8" s="1430"/>
      <c r="R8" s="1430"/>
      <c r="S8" s="1430"/>
      <c r="T8" s="1430"/>
      <c r="U8" s="1430"/>
      <c r="V8" s="1430"/>
      <c r="W8" s="1430"/>
      <c r="X8" s="1430"/>
      <c r="Y8" s="1430"/>
      <c r="Z8" s="1430"/>
      <c r="AA8" s="1430"/>
      <c r="AB8" s="1430"/>
      <c r="AC8" s="1430"/>
      <c r="AD8" s="1430"/>
      <c r="AE8" s="1430"/>
      <c r="AF8" s="1430"/>
      <c r="AG8" s="1430"/>
      <c r="AH8" s="1430"/>
      <c r="AI8" s="1430"/>
      <c r="AJ8" s="1430"/>
      <c r="AK8" s="1430"/>
      <c r="AL8" s="1430"/>
      <c r="AM8" s="1430"/>
      <c r="AN8" s="1430"/>
      <c r="AO8" s="1430"/>
      <c r="AP8" s="1430"/>
      <c r="AQ8" s="1430"/>
      <c r="AR8" s="1430"/>
      <c r="AS8" s="1430"/>
      <c r="AT8" s="1430"/>
      <c r="AU8" s="1430"/>
      <c r="AV8" s="1430"/>
      <c r="AW8" s="1430"/>
      <c r="AX8" s="1430"/>
      <c r="AY8" s="1430"/>
      <c r="AZ8" s="1430"/>
      <c r="BA8" s="1430"/>
      <c r="BB8" s="1430"/>
      <c r="BC8" s="1430"/>
      <c r="BD8" s="1430"/>
      <c r="BE8" s="1430"/>
      <c r="BF8" s="1430"/>
      <c r="BG8" s="1430"/>
      <c r="BH8" s="1430"/>
      <c r="BI8" s="1430"/>
      <c r="BJ8" s="1430"/>
      <c r="BK8" s="1430"/>
      <c r="BL8" s="1430"/>
      <c r="BM8" s="1430"/>
      <c r="BN8" s="1430"/>
      <c r="BO8" s="1430"/>
      <c r="BP8" s="1430"/>
      <c r="BQ8" s="1430"/>
      <c r="BR8" s="1430"/>
      <c r="BS8" s="1430"/>
      <c r="BT8" s="1430"/>
      <c r="BU8" s="1430"/>
      <c r="BV8" s="1430"/>
      <c r="BW8" s="1430"/>
      <c r="BX8" s="1430"/>
      <c r="BY8" s="1430"/>
      <c r="BZ8" s="1430"/>
      <c r="CA8" s="1430"/>
      <c r="CB8" s="1430"/>
      <c r="CC8" s="1430"/>
      <c r="CD8" s="1430"/>
      <c r="CE8" s="1430"/>
      <c r="CF8" s="1430"/>
      <c r="CG8" s="1430"/>
      <c r="CH8" s="1430"/>
      <c r="CI8" s="1430"/>
      <c r="CJ8" s="1430"/>
      <c r="CK8" s="1430"/>
      <c r="CL8" s="1430"/>
      <c r="CM8" s="1430"/>
      <c r="CN8" s="1430"/>
      <c r="CO8" s="1430"/>
      <c r="CP8" s="1430"/>
      <c r="CQ8" s="1430"/>
      <c r="CR8" s="1430"/>
      <c r="CS8" s="1430"/>
      <c r="CT8" s="1430"/>
      <c r="CU8" s="1430"/>
      <c r="CV8" s="1430"/>
      <c r="CW8" s="1430"/>
      <c r="CX8" s="1430"/>
      <c r="CY8" s="1430"/>
      <c r="CZ8" s="1430"/>
      <c r="DA8" s="1430"/>
      <c r="DB8" s="1430"/>
      <c r="DC8" s="1430"/>
      <c r="DD8" s="1430"/>
      <c r="DE8" s="1430"/>
      <c r="DF8" s="1430"/>
      <c r="DG8" s="1430"/>
      <c r="DH8" s="1430"/>
      <c r="DI8" s="1430"/>
      <c r="DJ8" s="1430"/>
      <c r="DK8" s="1430"/>
      <c r="DL8" s="1430"/>
      <c r="DM8" s="1430"/>
      <c r="DN8" s="1430"/>
      <c r="DO8" s="1430"/>
      <c r="DP8" s="1430"/>
      <c r="DQ8" s="1430"/>
      <c r="DR8" s="1430"/>
      <c r="EA8" s="1432" t="s">
        <v>1442</v>
      </c>
    </row>
    <row r="9" spans="1:131" s="1183" customFormat="1" ht="15" customHeight="1" x14ac:dyDescent="0.3">
      <c r="A9" s="1430"/>
      <c r="B9" s="135"/>
      <c r="C9" s="9"/>
      <c r="D9" s="23"/>
      <c r="E9" s="1430"/>
      <c r="F9" s="1430"/>
      <c r="G9" s="1430"/>
      <c r="H9" s="1430"/>
      <c r="I9" s="1430"/>
      <c r="J9" s="1430"/>
      <c r="K9" s="1430"/>
      <c r="L9" s="1430"/>
      <c r="M9" s="1430"/>
      <c r="N9" s="1430"/>
      <c r="O9" s="1430"/>
      <c r="P9" s="1430"/>
      <c r="Q9" s="1430"/>
      <c r="R9" s="1430"/>
      <c r="S9" s="1430"/>
      <c r="T9" s="1430"/>
      <c r="U9" s="1430"/>
      <c r="V9" s="1430"/>
      <c r="W9" s="1430"/>
      <c r="X9" s="1430"/>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EA9" s="1432" t="s">
        <v>1443</v>
      </c>
    </row>
    <row r="10" spans="1:131" s="1183" customFormat="1" ht="15" customHeight="1" x14ac:dyDescent="0.2">
      <c r="A10" s="1430"/>
      <c r="B10" s="9"/>
      <c r="C10" s="9"/>
      <c r="D10" s="9"/>
      <c r="E10" s="1430"/>
      <c r="F10" s="1430"/>
      <c r="G10" s="1430"/>
      <c r="H10" s="1430"/>
      <c r="I10" s="1430"/>
      <c r="J10" s="1430"/>
      <c r="K10" s="1430"/>
      <c r="L10" s="1430"/>
      <c r="M10" s="1430"/>
      <c r="N10" s="1430"/>
      <c r="O10" s="1430"/>
      <c r="P10" s="1430"/>
      <c r="Q10" s="1430"/>
      <c r="R10" s="1430"/>
      <c r="S10" s="1430"/>
      <c r="T10" s="1430"/>
      <c r="U10" s="1430"/>
      <c r="V10" s="1430"/>
      <c r="W10" s="1430"/>
      <c r="X10" s="1430"/>
      <c r="Y10" s="1430"/>
      <c r="Z10" s="1430"/>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EA10" s="1432" t="s">
        <v>1444</v>
      </c>
    </row>
    <row r="11" spans="1:131" s="1183" customFormat="1" ht="15" customHeight="1" x14ac:dyDescent="0.2">
      <c r="A11" s="1430"/>
      <c r="B11" s="9"/>
      <c r="C11" s="9"/>
      <c r="D11" s="9"/>
      <c r="E11" s="1430"/>
      <c r="F11" s="1430"/>
      <c r="G11" s="1430"/>
      <c r="H11" s="1430"/>
      <c r="I11" s="1430"/>
      <c r="J11" s="1430"/>
      <c r="K11" s="1430"/>
      <c r="L11" s="1177"/>
      <c r="M11" s="1430"/>
      <c r="N11" s="1430"/>
      <c r="O11" s="1430"/>
      <c r="P11" s="1430"/>
      <c r="Q11" s="1430"/>
      <c r="R11" s="1430"/>
      <c r="S11" s="1430"/>
      <c r="T11" s="1430"/>
      <c r="U11" s="1430"/>
      <c r="V11" s="1430"/>
      <c r="W11" s="1430"/>
      <c r="X11" s="1430"/>
      <c r="Y11" s="1430"/>
      <c r="Z11" s="1430"/>
      <c r="AA11" s="1430"/>
      <c r="AB11" s="1430"/>
      <c r="AC11" s="1430"/>
      <c r="AD11" s="1430"/>
      <c r="AE11" s="1430"/>
      <c r="AF11" s="1430"/>
      <c r="AG11" s="1430"/>
      <c r="AH11" s="1430"/>
      <c r="AI11" s="1430"/>
      <c r="AJ11" s="1430"/>
      <c r="AK11" s="1430"/>
      <c r="AL11" s="1430"/>
      <c r="AM11" s="1430"/>
      <c r="AN11" s="1430"/>
      <c r="AO11" s="1430"/>
      <c r="AP11" s="1430"/>
      <c r="AQ11" s="1430"/>
      <c r="AR11" s="1430"/>
      <c r="AS11" s="1430"/>
      <c r="AT11" s="1430"/>
      <c r="AU11" s="1430"/>
      <c r="AV11" s="1430"/>
      <c r="AW11" s="1430"/>
      <c r="AX11" s="1430"/>
      <c r="AY11" s="1430"/>
      <c r="AZ11" s="1430"/>
      <c r="BA11" s="1430"/>
      <c r="BB11" s="1430"/>
      <c r="BC11" s="1430"/>
      <c r="BD11" s="1430"/>
      <c r="BE11" s="1430"/>
      <c r="BF11" s="1430"/>
      <c r="BG11" s="1430"/>
      <c r="BH11" s="1430"/>
      <c r="BI11" s="1430"/>
      <c r="BJ11" s="1430"/>
      <c r="BK11" s="1430"/>
      <c r="BL11" s="1430"/>
      <c r="BM11" s="1430"/>
      <c r="BN11" s="1430"/>
      <c r="BO11" s="1430"/>
      <c r="BP11" s="1430"/>
      <c r="BQ11" s="1430"/>
      <c r="BR11" s="1430"/>
      <c r="BS11" s="1430"/>
      <c r="BT11" s="1430"/>
      <c r="BU11" s="1430"/>
      <c r="BV11" s="1430"/>
      <c r="BW11" s="1430"/>
      <c r="BX11" s="1430"/>
      <c r="BY11" s="1430"/>
      <c r="BZ11" s="1430"/>
      <c r="CA11" s="1430"/>
      <c r="CB11" s="1430"/>
      <c r="CC11" s="1430"/>
      <c r="CD11" s="1430"/>
      <c r="CE11" s="1430"/>
      <c r="CF11" s="1430"/>
      <c r="CG11" s="1430"/>
      <c r="CH11" s="1430"/>
      <c r="CI11" s="1430"/>
      <c r="CJ11" s="1430"/>
      <c r="CK11" s="1430"/>
      <c r="CL11" s="1430"/>
      <c r="CM11" s="1430"/>
      <c r="CN11" s="1430"/>
      <c r="CO11" s="1430"/>
      <c r="CP11" s="1430"/>
      <c r="CQ11" s="1430"/>
      <c r="CR11" s="1430"/>
      <c r="CS11" s="1430"/>
      <c r="CT11" s="1430"/>
      <c r="CU11" s="1430"/>
      <c r="CV11" s="1430"/>
      <c r="CW11" s="1430"/>
      <c r="CX11" s="1430"/>
      <c r="CY11" s="1430"/>
      <c r="CZ11" s="1430"/>
      <c r="DA11" s="1430"/>
      <c r="DB11" s="1430"/>
      <c r="DC11" s="1430"/>
      <c r="DD11" s="1430"/>
      <c r="DE11" s="1430"/>
      <c r="DF11" s="1430"/>
      <c r="DG11" s="1430"/>
      <c r="DH11" s="1430"/>
      <c r="DI11" s="1430"/>
      <c r="DJ11" s="1430"/>
      <c r="DK11" s="1430"/>
      <c r="DL11" s="1430"/>
      <c r="DM11" s="1430"/>
      <c r="DN11" s="1430"/>
      <c r="DO11" s="1430"/>
      <c r="DP11" s="1430"/>
      <c r="DQ11" s="1430"/>
      <c r="DR11" s="1430"/>
      <c r="EA11" s="1432" t="s">
        <v>1445</v>
      </c>
    </row>
    <row r="12" spans="1:131" s="1183" customFormat="1" ht="15" customHeight="1" x14ac:dyDescent="0.25">
      <c r="A12" s="1430"/>
      <c r="B12" s="9"/>
      <c r="C12" s="9"/>
      <c r="D12" s="23"/>
      <c r="E12" s="1430"/>
      <c r="F12" s="1430"/>
      <c r="G12" s="1430"/>
      <c r="H12" s="1430"/>
      <c r="I12" s="1430"/>
      <c r="J12" s="1430"/>
      <c r="K12" s="1430"/>
      <c r="L12" s="1177"/>
      <c r="M12" s="1430"/>
      <c r="N12" s="1430"/>
      <c r="O12" s="1430"/>
      <c r="P12" s="1430"/>
      <c r="Q12" s="1430"/>
      <c r="R12" s="1430"/>
      <c r="S12" s="1430"/>
      <c r="T12" s="1430"/>
      <c r="U12" s="1430"/>
      <c r="V12" s="1430"/>
      <c r="W12" s="1430"/>
      <c r="X12" s="1430"/>
      <c r="Y12" s="1430"/>
      <c r="Z12" s="1430"/>
      <c r="AA12" s="1430"/>
      <c r="AB12" s="1430"/>
      <c r="AC12" s="1430"/>
      <c r="AD12" s="1430"/>
      <c r="AE12" s="1430"/>
      <c r="AF12" s="1430"/>
      <c r="AG12" s="1430"/>
      <c r="AH12" s="1430"/>
      <c r="AI12" s="1430"/>
      <c r="AJ12" s="1430"/>
      <c r="AK12" s="1430"/>
      <c r="AL12" s="1430"/>
      <c r="AM12" s="1430"/>
      <c r="AN12" s="1430"/>
      <c r="AO12" s="1430"/>
      <c r="AP12" s="1430"/>
      <c r="AQ12" s="1430"/>
      <c r="AR12" s="1430"/>
      <c r="AS12" s="1430"/>
      <c r="AT12" s="1430"/>
      <c r="AU12" s="1430"/>
      <c r="AV12" s="1430"/>
      <c r="AW12" s="1430"/>
      <c r="AX12" s="1430"/>
      <c r="AY12" s="1430"/>
      <c r="AZ12" s="1430"/>
      <c r="BA12" s="1430"/>
      <c r="BB12" s="1430"/>
      <c r="BC12" s="1430"/>
      <c r="BD12" s="1430"/>
      <c r="BE12" s="1430"/>
      <c r="BF12" s="1430"/>
      <c r="BG12" s="1430"/>
      <c r="BH12" s="1430"/>
      <c r="BI12" s="1430"/>
      <c r="BJ12" s="1430"/>
      <c r="BK12" s="1430"/>
      <c r="BL12" s="1430"/>
      <c r="BM12" s="1430"/>
      <c r="BN12" s="1430"/>
      <c r="BO12" s="1430"/>
      <c r="BP12" s="1430"/>
      <c r="BQ12" s="1430"/>
      <c r="BR12" s="1430"/>
      <c r="BS12" s="1430"/>
      <c r="BT12" s="1430"/>
      <c r="BU12" s="1430"/>
      <c r="BV12" s="1430"/>
      <c r="BW12" s="1430"/>
      <c r="BX12" s="1430"/>
      <c r="BY12" s="1430"/>
      <c r="BZ12" s="1430"/>
      <c r="CA12" s="1430"/>
      <c r="CB12" s="1430"/>
      <c r="CC12" s="1430"/>
      <c r="CD12" s="1430"/>
      <c r="CE12" s="1430"/>
      <c r="CF12" s="1430"/>
      <c r="CG12" s="1430"/>
      <c r="CH12" s="1430"/>
      <c r="CI12" s="1430"/>
      <c r="CJ12" s="1430"/>
      <c r="CK12" s="1430"/>
      <c r="CL12" s="1430"/>
      <c r="CM12" s="1430"/>
      <c r="CN12" s="1430"/>
      <c r="CO12" s="1430"/>
      <c r="CP12" s="1430"/>
      <c r="CQ12" s="1430"/>
      <c r="CR12" s="1430"/>
      <c r="CS12" s="1430"/>
      <c r="CT12" s="1430"/>
      <c r="CU12" s="1430"/>
      <c r="CV12" s="1430"/>
      <c r="CW12" s="1430"/>
      <c r="CX12" s="1430"/>
      <c r="CY12" s="1430"/>
      <c r="CZ12" s="1430"/>
      <c r="DA12" s="1430"/>
      <c r="DB12" s="1430"/>
      <c r="DC12" s="1430"/>
      <c r="DD12" s="1430"/>
      <c r="DE12" s="1430"/>
      <c r="DF12" s="1430"/>
      <c r="DG12" s="1430"/>
      <c r="DH12" s="1430"/>
      <c r="DI12" s="1430"/>
      <c r="DJ12" s="1430"/>
      <c r="DK12" s="1430"/>
      <c r="DL12" s="1430"/>
      <c r="DM12" s="1430"/>
      <c r="DN12" s="1430"/>
      <c r="DO12" s="1430"/>
      <c r="DP12" s="1430"/>
      <c r="DQ12" s="1430"/>
      <c r="DR12" s="1430"/>
    </row>
    <row r="13" spans="1:131" s="1183" customFormat="1" ht="15" customHeight="1" x14ac:dyDescent="0.25">
      <c r="A13" s="1430"/>
      <c r="B13" s="1430"/>
      <c r="C13" s="1430"/>
      <c r="D13" s="1431"/>
      <c r="E13" s="1430"/>
      <c r="F13" s="1430"/>
      <c r="G13" s="1430"/>
      <c r="H13" s="1430"/>
      <c r="I13" s="1430"/>
      <c r="J13" s="1430"/>
      <c r="K13" s="1430"/>
      <c r="L13" s="1177"/>
      <c r="M13" s="1430"/>
      <c r="N13" s="1430"/>
      <c r="O13" s="1430"/>
      <c r="P13" s="1430"/>
      <c r="Q13" s="1430"/>
      <c r="R13" s="1430"/>
      <c r="S13" s="1430"/>
      <c r="T13" s="1430"/>
      <c r="U13" s="1430"/>
      <c r="V13" s="1430"/>
      <c r="W13" s="1430"/>
      <c r="X13" s="1430"/>
      <c r="Y13" s="1430"/>
      <c r="Z13" s="1430"/>
      <c r="AA13" s="1430"/>
      <c r="AB13" s="1430"/>
      <c r="AC13" s="1430"/>
      <c r="AD13" s="1430"/>
      <c r="AE13" s="1430"/>
      <c r="AF13" s="1430"/>
      <c r="AG13" s="1430"/>
      <c r="AH13" s="1430"/>
      <c r="AI13" s="1430"/>
      <c r="AJ13" s="1430"/>
      <c r="AK13" s="1430"/>
      <c r="AL13" s="1430"/>
      <c r="AM13" s="1430"/>
      <c r="AN13" s="1430"/>
      <c r="AO13" s="1430"/>
      <c r="AP13" s="1430"/>
      <c r="AQ13" s="1430"/>
      <c r="AR13" s="1430"/>
      <c r="AS13" s="1430"/>
      <c r="AT13" s="1430"/>
      <c r="AU13" s="1430"/>
      <c r="AV13" s="1430"/>
      <c r="AW13" s="1430"/>
      <c r="AX13" s="1430"/>
      <c r="AY13" s="1430"/>
      <c r="AZ13" s="1430"/>
      <c r="BA13" s="1430"/>
      <c r="BB13" s="1430"/>
      <c r="BC13" s="1430"/>
      <c r="BD13" s="1430"/>
      <c r="BE13" s="1430"/>
      <c r="BF13" s="1430"/>
      <c r="BG13" s="1430"/>
      <c r="BH13" s="1430"/>
      <c r="BI13" s="1430"/>
      <c r="BJ13" s="1430"/>
      <c r="BK13" s="1430"/>
      <c r="BL13" s="1430"/>
      <c r="BM13" s="1430"/>
      <c r="BN13" s="1430"/>
      <c r="BO13" s="1430"/>
      <c r="BP13" s="1430"/>
      <c r="BQ13" s="1430"/>
      <c r="BR13" s="1430"/>
      <c r="BS13" s="1430"/>
      <c r="BT13" s="1430"/>
      <c r="BU13" s="1430"/>
      <c r="BV13" s="1430"/>
      <c r="BW13" s="1430"/>
      <c r="BX13" s="1430"/>
      <c r="BY13" s="1430"/>
      <c r="BZ13" s="1430"/>
      <c r="CA13" s="1430"/>
      <c r="CB13" s="1430"/>
      <c r="CC13" s="1430"/>
      <c r="CD13" s="1430"/>
      <c r="CE13" s="1430"/>
      <c r="CF13" s="1430"/>
      <c r="CG13" s="1430"/>
      <c r="CH13" s="1430"/>
      <c r="CI13" s="1430"/>
      <c r="CJ13" s="1430"/>
      <c r="CK13" s="1430"/>
      <c r="CL13" s="1430"/>
      <c r="CM13" s="1430"/>
      <c r="CN13" s="1430"/>
      <c r="CO13" s="1430"/>
      <c r="CP13" s="1430"/>
      <c r="CQ13" s="1430"/>
      <c r="CR13" s="1430"/>
      <c r="CS13" s="1430"/>
      <c r="CT13" s="1430"/>
      <c r="CU13" s="1430"/>
      <c r="CV13" s="1430"/>
      <c r="CW13" s="1430"/>
      <c r="CX13" s="1430"/>
      <c r="CY13" s="1430"/>
      <c r="CZ13" s="1430"/>
      <c r="DA13" s="1430"/>
      <c r="DB13" s="1430"/>
      <c r="DC13" s="1430"/>
      <c r="DD13" s="1430"/>
      <c r="DE13" s="1430"/>
      <c r="DF13" s="1430"/>
      <c r="DG13" s="1430"/>
      <c r="DH13" s="1430"/>
      <c r="DI13" s="1430"/>
      <c r="DJ13" s="1430"/>
      <c r="DK13" s="1430"/>
      <c r="DL13" s="1430"/>
      <c r="DM13" s="1430"/>
      <c r="DN13" s="1430"/>
      <c r="DO13" s="1430"/>
      <c r="DP13" s="1430"/>
      <c r="DQ13" s="1430"/>
      <c r="DR13" s="1430"/>
    </row>
    <row r="14" spans="1:131" s="1183" customFormat="1" ht="15" customHeight="1" x14ac:dyDescent="0.25">
      <c r="A14" s="1430"/>
      <c r="B14" s="1430"/>
      <c r="C14" s="1430"/>
      <c r="D14" s="1431"/>
      <c r="E14" s="1430"/>
      <c r="F14" s="1430"/>
      <c r="G14" s="1430"/>
      <c r="H14" s="1430"/>
      <c r="I14" s="1430"/>
      <c r="J14" s="1430"/>
      <c r="K14" s="1430"/>
      <c r="L14" s="1177"/>
      <c r="M14" s="1430"/>
      <c r="N14" s="1430"/>
      <c r="O14" s="1430"/>
      <c r="P14" s="1430"/>
      <c r="Q14" s="1430"/>
      <c r="R14" s="1430"/>
      <c r="S14" s="1430"/>
      <c r="T14" s="1430"/>
      <c r="U14" s="1430"/>
      <c r="V14" s="1430"/>
      <c r="W14" s="1430"/>
      <c r="X14" s="1430"/>
      <c r="Y14" s="1430"/>
      <c r="Z14" s="1430"/>
      <c r="AA14" s="1430"/>
      <c r="AB14" s="1430"/>
      <c r="AC14" s="1430"/>
      <c r="AD14" s="1430"/>
      <c r="AE14" s="1430"/>
      <c r="AF14" s="1430"/>
      <c r="AG14" s="1430"/>
      <c r="AH14" s="1430"/>
      <c r="AI14" s="1430"/>
      <c r="AJ14" s="1430"/>
      <c r="AK14" s="1430"/>
      <c r="AL14" s="1430"/>
      <c r="AM14" s="1430"/>
      <c r="AN14" s="1430"/>
      <c r="AO14" s="1430"/>
      <c r="AP14" s="1430"/>
      <c r="AQ14" s="1430"/>
      <c r="AR14" s="1430"/>
      <c r="AS14" s="1430"/>
      <c r="AT14" s="1430"/>
      <c r="AU14" s="1430"/>
      <c r="AV14" s="1430"/>
      <c r="AW14" s="1430"/>
      <c r="AX14" s="1430"/>
      <c r="AY14" s="1430"/>
      <c r="AZ14" s="1430"/>
      <c r="BA14" s="1430"/>
      <c r="BB14" s="1430"/>
      <c r="BC14" s="1430"/>
      <c r="BD14" s="1430"/>
      <c r="BE14" s="1430"/>
      <c r="BF14" s="1430"/>
      <c r="BG14" s="1430"/>
      <c r="BH14" s="1430"/>
      <c r="BI14" s="1430"/>
      <c r="BJ14" s="1430"/>
      <c r="BK14" s="1430"/>
      <c r="BL14" s="1430"/>
      <c r="BM14" s="1430"/>
      <c r="BN14" s="1430"/>
      <c r="BO14" s="1430"/>
      <c r="BP14" s="1430"/>
      <c r="BQ14" s="1430"/>
      <c r="BR14" s="1430"/>
      <c r="BS14" s="1430"/>
      <c r="BT14" s="1430"/>
      <c r="BU14" s="1430"/>
      <c r="BV14" s="1430"/>
      <c r="BW14" s="1430"/>
      <c r="BX14" s="1430"/>
      <c r="BY14" s="1430"/>
      <c r="BZ14" s="1430"/>
      <c r="CA14" s="1430"/>
      <c r="CB14" s="1430"/>
      <c r="CC14" s="1430"/>
      <c r="CD14" s="1430"/>
      <c r="CE14" s="1430"/>
      <c r="CF14" s="1430"/>
      <c r="CG14" s="1430"/>
      <c r="CH14" s="1430"/>
      <c r="CI14" s="1430"/>
      <c r="CJ14" s="1430"/>
      <c r="CK14" s="1430"/>
      <c r="CL14" s="1430"/>
      <c r="CM14" s="1430"/>
      <c r="CN14" s="1430"/>
      <c r="CO14" s="1430"/>
      <c r="CP14" s="1430"/>
      <c r="CQ14" s="1430"/>
      <c r="CR14" s="1430"/>
      <c r="CS14" s="1430"/>
      <c r="CT14" s="1430"/>
      <c r="CU14" s="1430"/>
      <c r="CV14" s="1430"/>
      <c r="CW14" s="1430"/>
      <c r="CX14" s="1430"/>
      <c r="CY14" s="1430"/>
      <c r="CZ14" s="1430"/>
      <c r="DA14" s="1430"/>
      <c r="DB14" s="1430"/>
      <c r="DC14" s="1430"/>
      <c r="DD14" s="1430"/>
      <c r="DE14" s="1430"/>
      <c r="DF14" s="1430"/>
      <c r="DG14" s="1430"/>
      <c r="DH14" s="1430"/>
      <c r="DI14" s="1430"/>
      <c r="DJ14" s="1430"/>
      <c r="DK14" s="1430"/>
      <c r="DL14" s="1430"/>
      <c r="DM14" s="1430"/>
      <c r="DN14" s="1430"/>
      <c r="DO14" s="1430"/>
      <c r="DP14" s="1430"/>
      <c r="DQ14" s="1430"/>
      <c r="DR14" s="1430"/>
      <c r="EA14" s="1432"/>
    </row>
    <row r="15" spans="1:131" ht="15" customHeight="1" x14ac:dyDescent="0.25">
      <c r="A15" s="277"/>
      <c r="B15" s="23" t="s">
        <v>1146</v>
      </c>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EA15" s="1432"/>
    </row>
    <row r="16" spans="1:131" ht="15" x14ac:dyDescent="0.25">
      <c r="A16" s="1061"/>
      <c r="B16" s="277"/>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EA16" s="1432"/>
    </row>
    <row r="17" spans="1:122" x14ac:dyDescent="0.2">
      <c r="A17" s="136"/>
      <c r="B17" s="277"/>
      <c r="C17" s="277"/>
      <c r="D17" s="182" t="s">
        <v>1147</v>
      </c>
      <c r="E17" s="277"/>
      <c r="F17" s="280">
        <f>F83+H83+J83+L83+N83+P83+R83</f>
        <v>0</v>
      </c>
      <c r="G17" s="277"/>
      <c r="H17" s="277"/>
      <c r="I17" s="277"/>
      <c r="J17" s="277"/>
      <c r="K17" s="277"/>
      <c r="L17" s="277"/>
      <c r="M17" s="277"/>
      <c r="N17" s="277"/>
      <c r="O17" s="277"/>
      <c r="P17" s="277"/>
      <c r="Q17" s="277"/>
      <c r="R17" s="277"/>
      <c r="S17" s="277"/>
      <c r="T17" s="280">
        <f>T83+V83+X83+Z83+AB83+AD83+AF83</f>
        <v>0</v>
      </c>
      <c r="U17" s="277"/>
      <c r="V17" s="277"/>
      <c r="W17" s="277"/>
      <c r="X17" s="277"/>
      <c r="Y17" s="277"/>
      <c r="Z17" s="277"/>
      <c r="AA17" s="277"/>
      <c r="AB17" s="277"/>
      <c r="AC17" s="277"/>
      <c r="AD17" s="277"/>
      <c r="AE17" s="277"/>
      <c r="AF17" s="277"/>
      <c r="AG17" s="277"/>
      <c r="AH17" s="280">
        <f>AH83+AJ83+AL83+AN83+AP83+AR83+AT83</f>
        <v>0</v>
      </c>
      <c r="AI17" s="277"/>
      <c r="AJ17" s="277"/>
      <c r="AK17" s="277"/>
      <c r="AL17" s="277"/>
      <c r="AM17" s="277"/>
      <c r="AN17" s="277"/>
      <c r="AO17" s="277"/>
      <c r="AP17" s="277"/>
      <c r="AQ17" s="277"/>
      <c r="AR17" s="277"/>
      <c r="AS17" s="277"/>
      <c r="AT17" s="277"/>
      <c r="AU17" s="277"/>
      <c r="AV17" s="280">
        <f>AV83+AX83+AZ83+BB83+BD83+BF83+BH83+BJ83+BL83+BN83+BP83+BR83</f>
        <v>0</v>
      </c>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80">
        <f>BT83+BV83+BX83+BZ83+CB83+CD83+CF83</f>
        <v>0</v>
      </c>
      <c r="BU17" s="277"/>
      <c r="BV17" s="277"/>
      <c r="BW17" s="277"/>
      <c r="BX17" s="277"/>
      <c r="BY17" s="277"/>
      <c r="BZ17" s="277"/>
      <c r="CA17" s="277"/>
      <c r="CB17" s="277"/>
      <c r="CC17" s="277"/>
      <c r="CD17" s="277"/>
      <c r="CE17" s="277"/>
      <c r="CF17" s="277"/>
      <c r="CG17" s="277"/>
      <c r="CH17" s="280">
        <f>CH83+CJ83+CL83+CN83+CP83+CR83+CT83+CV83+CX83+CZ83+DB83+DD83+DF83+DH83</f>
        <v>0</v>
      </c>
      <c r="CI17" s="277"/>
      <c r="CJ17" s="277"/>
      <c r="CK17" s="277"/>
      <c r="CL17" s="277"/>
      <c r="CM17" s="277"/>
      <c r="CN17" s="277"/>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row>
    <row r="18" spans="1:122" ht="15.75" x14ac:dyDescent="0.25">
      <c r="A18" s="277"/>
      <c r="B18" s="276" t="s">
        <v>110</v>
      </c>
      <c r="C18" s="277"/>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7"/>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3" t="s">
        <v>882</v>
      </c>
      <c r="DK18" s="277"/>
      <c r="DL18" s="277"/>
      <c r="DM18" s="277"/>
      <c r="DN18" s="277"/>
      <c r="DO18" s="277"/>
      <c r="DP18" s="277"/>
      <c r="DQ18" s="277"/>
      <c r="DR18" s="277"/>
    </row>
    <row r="19" spans="1:122" ht="6" customHeight="1" x14ac:dyDescent="0.2">
      <c r="A19" s="277"/>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7"/>
      <c r="CO19" s="277"/>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row>
    <row r="20" spans="1:122" ht="16.5" customHeight="1" x14ac:dyDescent="0.2">
      <c r="A20" s="277"/>
      <c r="B20" s="242" t="s">
        <v>392</v>
      </c>
      <c r="C20" s="243"/>
      <c r="D20" s="277"/>
      <c r="E20" s="277"/>
      <c r="F20" s="229"/>
      <c r="G20" s="281"/>
      <c r="H20" s="229"/>
      <c r="I20" s="281"/>
      <c r="J20" s="229"/>
      <c r="K20" s="281"/>
      <c r="L20" s="229"/>
      <c r="M20" s="281"/>
      <c r="N20" s="229"/>
      <c r="O20" s="281"/>
      <c r="P20" s="229"/>
      <c r="Q20" s="281"/>
      <c r="R20" s="229"/>
      <c r="S20" s="281"/>
      <c r="T20" s="229"/>
      <c r="U20" s="281"/>
      <c r="V20" s="229"/>
      <c r="W20" s="281"/>
      <c r="X20" s="229"/>
      <c r="Y20" s="281"/>
      <c r="Z20" s="229"/>
      <c r="AA20" s="281"/>
      <c r="AB20" s="229"/>
      <c r="AC20" s="281"/>
      <c r="AD20" s="229"/>
      <c r="AE20" s="281"/>
      <c r="AF20" s="229"/>
      <c r="AG20" s="281"/>
      <c r="AH20" s="229"/>
      <c r="AI20" s="281"/>
      <c r="AJ20" s="229"/>
      <c r="AK20" s="281"/>
      <c r="AL20" s="229"/>
      <c r="AM20" s="281"/>
      <c r="AN20" s="229"/>
      <c r="AO20" s="281"/>
      <c r="AP20" s="229"/>
      <c r="AQ20" s="281"/>
      <c r="AR20" s="229"/>
      <c r="AS20" s="281"/>
      <c r="AT20" s="229"/>
      <c r="AU20" s="281"/>
      <c r="AV20" s="229"/>
      <c r="AW20" s="281"/>
      <c r="AX20" s="229"/>
      <c r="AY20" s="281"/>
      <c r="AZ20" s="229"/>
      <c r="BA20" s="281"/>
      <c r="BB20" s="229"/>
      <c r="BC20" s="281"/>
      <c r="BD20" s="229"/>
      <c r="BE20" s="281"/>
      <c r="BF20" s="229"/>
      <c r="BG20" s="281"/>
      <c r="BH20" s="229"/>
      <c r="BI20" s="281"/>
      <c r="BJ20" s="229"/>
      <c r="BK20" s="281"/>
      <c r="BL20" s="229"/>
      <c r="BM20" s="281"/>
      <c r="BN20" s="229"/>
      <c r="BO20" s="281"/>
      <c r="BP20" s="229"/>
      <c r="BQ20" s="281"/>
      <c r="BR20" s="229"/>
      <c r="BS20" s="281"/>
      <c r="BT20" s="229"/>
      <c r="BU20" s="281"/>
      <c r="BV20" s="229"/>
      <c r="BW20" s="281"/>
      <c r="BX20" s="229"/>
      <c r="BY20" s="281"/>
      <c r="BZ20" s="229"/>
      <c r="CA20" s="281"/>
      <c r="CB20" s="229"/>
      <c r="CC20" s="281"/>
      <c r="CD20" s="229"/>
      <c r="CE20" s="281"/>
      <c r="CF20" s="229"/>
      <c r="CG20" s="281"/>
      <c r="CH20" s="229"/>
      <c r="CI20" s="281"/>
      <c r="CJ20" s="229"/>
      <c r="CK20" s="281"/>
      <c r="CL20" s="229"/>
      <c r="CM20" s="281"/>
      <c r="CN20" s="229"/>
      <c r="CO20" s="281"/>
      <c r="CP20" s="229"/>
      <c r="CQ20" s="281"/>
      <c r="CR20" s="229"/>
      <c r="CS20" s="281"/>
      <c r="CT20" s="229"/>
      <c r="CU20" s="281"/>
      <c r="CV20" s="229"/>
      <c r="CW20" s="281"/>
      <c r="CX20" s="229"/>
      <c r="CY20" s="281"/>
      <c r="CZ20" s="229"/>
      <c r="DA20" s="281"/>
      <c r="DB20" s="229"/>
      <c r="DC20" s="281"/>
      <c r="DD20" s="229"/>
      <c r="DE20" s="281"/>
      <c r="DF20" s="229"/>
      <c r="DG20" s="281"/>
      <c r="DH20" s="229"/>
      <c r="DI20" s="281"/>
      <c r="DJ20" s="487"/>
      <c r="DK20" s="277"/>
      <c r="DL20" s="277"/>
      <c r="DM20" s="277"/>
      <c r="DN20" s="277"/>
      <c r="DO20" s="277"/>
      <c r="DP20" s="277"/>
      <c r="DQ20" s="277"/>
      <c r="DR20" s="277"/>
    </row>
    <row r="21" spans="1:122" s="279" customFormat="1" ht="6" customHeight="1" x14ac:dyDescent="0.2">
      <c r="A21" s="277"/>
      <c r="B21" s="277"/>
      <c r="C21" s="277"/>
      <c r="D21" s="277"/>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10"/>
      <c r="DL21" s="210"/>
      <c r="DM21" s="210"/>
      <c r="DN21" s="210"/>
      <c r="DO21" s="210"/>
      <c r="DP21" s="210"/>
      <c r="DQ21" s="210"/>
      <c r="DR21" s="210"/>
    </row>
    <row r="22" spans="1:122" x14ac:dyDescent="0.2">
      <c r="A22" s="210"/>
      <c r="B22" s="242" t="s">
        <v>1148</v>
      </c>
      <c r="C22" s="243"/>
      <c r="D22" s="277"/>
      <c r="E22" s="277"/>
      <c r="F22" s="230"/>
      <c r="G22" s="282"/>
      <c r="H22" s="230"/>
      <c r="I22" s="282"/>
      <c r="J22" s="230"/>
      <c r="K22" s="282"/>
      <c r="L22" s="230"/>
      <c r="M22" s="282"/>
      <c r="N22" s="230"/>
      <c r="O22" s="282"/>
      <c r="P22" s="230"/>
      <c r="Q22" s="282"/>
      <c r="R22" s="230"/>
      <c r="S22" s="282"/>
      <c r="T22" s="230"/>
      <c r="U22" s="282"/>
      <c r="V22" s="230"/>
      <c r="W22" s="282"/>
      <c r="X22" s="230"/>
      <c r="Y22" s="282"/>
      <c r="Z22" s="230"/>
      <c r="AA22" s="282"/>
      <c r="AB22" s="230"/>
      <c r="AC22" s="282"/>
      <c r="AD22" s="230"/>
      <c r="AE22" s="282"/>
      <c r="AF22" s="230"/>
      <c r="AG22" s="282"/>
      <c r="AH22" s="230"/>
      <c r="AI22" s="282"/>
      <c r="AJ22" s="230"/>
      <c r="AK22" s="282"/>
      <c r="AL22" s="230"/>
      <c r="AM22" s="282"/>
      <c r="AN22" s="230"/>
      <c r="AO22" s="282"/>
      <c r="AP22" s="230"/>
      <c r="AQ22" s="282"/>
      <c r="AR22" s="230"/>
      <c r="AS22" s="282"/>
      <c r="AT22" s="230"/>
      <c r="AU22" s="282"/>
      <c r="AV22" s="230"/>
      <c r="AW22" s="282"/>
      <c r="AX22" s="230"/>
      <c r="AY22" s="282"/>
      <c r="AZ22" s="230"/>
      <c r="BA22" s="282"/>
      <c r="BB22" s="230"/>
      <c r="BC22" s="282"/>
      <c r="BD22" s="230"/>
      <c r="BE22" s="282"/>
      <c r="BF22" s="230"/>
      <c r="BG22" s="282"/>
      <c r="BH22" s="230"/>
      <c r="BI22" s="282"/>
      <c r="BJ22" s="230"/>
      <c r="BK22" s="282"/>
      <c r="BL22" s="230"/>
      <c r="BM22" s="282"/>
      <c r="BN22" s="230"/>
      <c r="BO22" s="282"/>
      <c r="BP22" s="230"/>
      <c r="BQ22" s="282"/>
      <c r="BR22" s="230"/>
      <c r="BS22" s="282"/>
      <c r="BT22" s="230"/>
      <c r="BU22" s="282"/>
      <c r="BV22" s="230"/>
      <c r="BW22" s="282"/>
      <c r="BX22" s="230"/>
      <c r="BY22" s="282"/>
      <c r="BZ22" s="230"/>
      <c r="CA22" s="282"/>
      <c r="CB22" s="230"/>
      <c r="CC22" s="282"/>
      <c r="CD22" s="230"/>
      <c r="CE22" s="282"/>
      <c r="CF22" s="230"/>
      <c r="CG22" s="282"/>
      <c r="CH22" s="230"/>
      <c r="CI22" s="282"/>
      <c r="CJ22" s="230"/>
      <c r="CK22" s="282"/>
      <c r="CL22" s="230"/>
      <c r="CM22" s="282"/>
      <c r="CN22" s="230"/>
      <c r="CO22" s="282"/>
      <c r="CP22" s="230"/>
      <c r="CQ22" s="282"/>
      <c r="CR22" s="230"/>
      <c r="CS22" s="282"/>
      <c r="CT22" s="230"/>
      <c r="CU22" s="282"/>
      <c r="CV22" s="230"/>
      <c r="CW22" s="282"/>
      <c r="CX22" s="230"/>
      <c r="CY22" s="282"/>
      <c r="CZ22" s="230"/>
      <c r="DA22" s="282"/>
      <c r="DB22" s="230"/>
      <c r="DC22" s="282"/>
      <c r="DD22" s="230"/>
      <c r="DE22" s="282"/>
      <c r="DF22" s="230"/>
      <c r="DG22" s="282"/>
      <c r="DH22" s="230"/>
      <c r="DI22" s="282"/>
      <c r="DJ22" s="487"/>
      <c r="DK22" s="277"/>
      <c r="DL22" s="277"/>
      <c r="DM22" s="277"/>
      <c r="DN22" s="277"/>
      <c r="DO22" s="277"/>
      <c r="DP22" s="277"/>
      <c r="DQ22" s="277"/>
      <c r="DR22" s="277"/>
    </row>
    <row r="23" spans="1:122" s="279" customFormat="1" ht="6" customHeight="1" x14ac:dyDescent="0.2">
      <c r="A23" s="277"/>
      <c r="B23" s="277"/>
      <c r="C23" s="277"/>
      <c r="D23" s="277"/>
      <c r="E23" s="277"/>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3"/>
      <c r="DK23" s="210"/>
      <c r="DL23" s="210"/>
      <c r="DM23" s="210"/>
      <c r="DN23" s="210"/>
      <c r="DO23" s="210"/>
      <c r="DP23" s="210"/>
      <c r="DQ23" s="210"/>
      <c r="DR23" s="210"/>
    </row>
    <row r="24" spans="1:122" x14ac:dyDescent="0.2">
      <c r="A24" s="210"/>
      <c r="B24" s="242" t="s">
        <v>1149</v>
      </c>
      <c r="C24" s="243"/>
      <c r="D24" s="277"/>
      <c r="E24" s="277"/>
      <c r="F24" s="229"/>
      <c r="G24" s="281"/>
      <c r="H24" s="229"/>
      <c r="I24" s="281"/>
      <c r="J24" s="229"/>
      <c r="K24" s="281"/>
      <c r="L24" s="229"/>
      <c r="M24" s="281"/>
      <c r="N24" s="229"/>
      <c r="O24" s="281"/>
      <c r="P24" s="229"/>
      <c r="Q24" s="281"/>
      <c r="R24" s="229"/>
      <c r="S24" s="281"/>
      <c r="T24" s="229"/>
      <c r="U24" s="281"/>
      <c r="V24" s="229"/>
      <c r="W24" s="281"/>
      <c r="X24" s="229"/>
      <c r="Y24" s="281"/>
      <c r="Z24" s="229"/>
      <c r="AA24" s="281"/>
      <c r="AB24" s="229"/>
      <c r="AC24" s="281"/>
      <c r="AD24" s="229"/>
      <c r="AE24" s="281"/>
      <c r="AF24" s="229"/>
      <c r="AG24" s="281"/>
      <c r="AH24" s="229"/>
      <c r="AI24" s="281"/>
      <c r="AJ24" s="229"/>
      <c r="AK24" s="281"/>
      <c r="AL24" s="229"/>
      <c r="AM24" s="281"/>
      <c r="AN24" s="229"/>
      <c r="AO24" s="281"/>
      <c r="AP24" s="229"/>
      <c r="AQ24" s="281"/>
      <c r="AR24" s="229"/>
      <c r="AS24" s="281"/>
      <c r="AT24" s="229"/>
      <c r="AU24" s="281"/>
      <c r="AV24" s="229"/>
      <c r="AW24" s="281"/>
      <c r="AX24" s="229"/>
      <c r="AY24" s="281"/>
      <c r="AZ24" s="229"/>
      <c r="BA24" s="281"/>
      <c r="BB24" s="229"/>
      <c r="BC24" s="281"/>
      <c r="BD24" s="229"/>
      <c r="BE24" s="281"/>
      <c r="BF24" s="229"/>
      <c r="BG24" s="281"/>
      <c r="BH24" s="229"/>
      <c r="BI24" s="281"/>
      <c r="BJ24" s="229"/>
      <c r="BK24" s="281"/>
      <c r="BL24" s="229"/>
      <c r="BM24" s="281"/>
      <c r="BN24" s="229"/>
      <c r="BO24" s="281"/>
      <c r="BP24" s="229"/>
      <c r="BQ24" s="281"/>
      <c r="BR24" s="229"/>
      <c r="BS24" s="281"/>
      <c r="BT24" s="229"/>
      <c r="BU24" s="281"/>
      <c r="BV24" s="229"/>
      <c r="BW24" s="281"/>
      <c r="BX24" s="229"/>
      <c r="BY24" s="281"/>
      <c r="BZ24" s="229"/>
      <c r="CA24" s="281"/>
      <c r="CB24" s="229"/>
      <c r="CC24" s="281"/>
      <c r="CD24" s="229"/>
      <c r="CE24" s="281"/>
      <c r="CF24" s="229"/>
      <c r="CG24" s="281"/>
      <c r="CH24" s="229"/>
      <c r="CI24" s="281"/>
      <c r="CJ24" s="229"/>
      <c r="CK24" s="281"/>
      <c r="CL24" s="229"/>
      <c r="CM24" s="281"/>
      <c r="CN24" s="229"/>
      <c r="CO24" s="281"/>
      <c r="CP24" s="229"/>
      <c r="CQ24" s="281"/>
      <c r="CR24" s="229"/>
      <c r="CS24" s="281"/>
      <c r="CT24" s="229"/>
      <c r="CU24" s="281"/>
      <c r="CV24" s="229"/>
      <c r="CW24" s="281"/>
      <c r="CX24" s="229"/>
      <c r="CY24" s="281"/>
      <c r="CZ24" s="229"/>
      <c r="DA24" s="281"/>
      <c r="DB24" s="229"/>
      <c r="DC24" s="281"/>
      <c r="DD24" s="229"/>
      <c r="DE24" s="281"/>
      <c r="DF24" s="229"/>
      <c r="DG24" s="281"/>
      <c r="DH24" s="229"/>
      <c r="DI24" s="281"/>
      <c r="DJ24" s="487"/>
      <c r="DK24" s="277"/>
      <c r="DL24" s="277"/>
      <c r="DM24" s="277"/>
      <c r="DN24" s="277"/>
      <c r="DO24" s="277"/>
      <c r="DP24" s="277"/>
      <c r="DQ24" s="277"/>
      <c r="DR24" s="277"/>
    </row>
    <row r="25" spans="1:122" s="279" customFormat="1" ht="6" customHeight="1" x14ac:dyDescent="0.2">
      <c r="A25" s="277"/>
      <c r="B25" s="277"/>
      <c r="C25" s="277"/>
      <c r="D25" s="277"/>
      <c r="E25" s="277"/>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10"/>
      <c r="DL25" s="210"/>
      <c r="DM25" s="210"/>
      <c r="DN25" s="210"/>
      <c r="DO25" s="210"/>
      <c r="DP25" s="210"/>
      <c r="DQ25" s="210"/>
      <c r="DR25" s="210"/>
    </row>
    <row r="26" spans="1:122" x14ac:dyDescent="0.2">
      <c r="A26" s="279"/>
      <c r="B26" s="244" t="s">
        <v>32</v>
      </c>
      <c r="C26" s="245"/>
      <c r="D26" s="277"/>
      <c r="E26" s="277"/>
      <c r="F26" s="229"/>
      <c r="G26" s="281"/>
      <c r="H26" s="229"/>
      <c r="I26" s="281"/>
      <c r="J26" s="229"/>
      <c r="K26" s="281"/>
      <c r="L26" s="229"/>
      <c r="M26" s="281"/>
      <c r="N26" s="229"/>
      <c r="O26" s="281"/>
      <c r="P26" s="229"/>
      <c r="Q26" s="281"/>
      <c r="R26" s="229"/>
      <c r="S26" s="281"/>
      <c r="T26" s="229"/>
      <c r="U26" s="281"/>
      <c r="V26" s="229"/>
      <c r="W26" s="281"/>
      <c r="X26" s="229"/>
      <c r="Y26" s="281"/>
      <c r="Z26" s="229"/>
      <c r="AA26" s="281"/>
      <c r="AB26" s="229"/>
      <c r="AC26" s="281"/>
      <c r="AD26" s="229"/>
      <c r="AE26" s="281"/>
      <c r="AF26" s="229"/>
      <c r="AG26" s="281"/>
      <c r="AH26" s="229"/>
      <c r="AI26" s="281"/>
      <c r="AJ26" s="229"/>
      <c r="AK26" s="281"/>
      <c r="AL26" s="229"/>
      <c r="AM26" s="281"/>
      <c r="AN26" s="229"/>
      <c r="AO26" s="281"/>
      <c r="AP26" s="229"/>
      <c r="AQ26" s="281"/>
      <c r="AR26" s="229"/>
      <c r="AS26" s="281"/>
      <c r="AT26" s="229"/>
      <c r="AU26" s="281"/>
      <c r="AV26" s="229"/>
      <c r="AW26" s="281"/>
      <c r="AX26" s="229"/>
      <c r="AY26" s="281"/>
      <c r="AZ26" s="229"/>
      <c r="BA26" s="281"/>
      <c r="BB26" s="229"/>
      <c r="BC26" s="281"/>
      <c r="BD26" s="229"/>
      <c r="BE26" s="281"/>
      <c r="BF26" s="229"/>
      <c r="BG26" s="281"/>
      <c r="BH26" s="229"/>
      <c r="BI26" s="281"/>
      <c r="BJ26" s="229"/>
      <c r="BK26" s="281"/>
      <c r="BL26" s="229"/>
      <c r="BM26" s="281"/>
      <c r="BN26" s="229"/>
      <c r="BO26" s="281"/>
      <c r="BP26" s="229"/>
      <c r="BQ26" s="281"/>
      <c r="BR26" s="229"/>
      <c r="BS26" s="281"/>
      <c r="BT26" s="229"/>
      <c r="BU26" s="281"/>
      <c r="BV26" s="229"/>
      <c r="BW26" s="281"/>
      <c r="BX26" s="229"/>
      <c r="BY26" s="281"/>
      <c r="BZ26" s="229"/>
      <c r="CA26" s="281"/>
      <c r="CB26" s="229"/>
      <c r="CC26" s="281"/>
      <c r="CD26" s="229"/>
      <c r="CE26" s="281"/>
      <c r="CF26" s="229"/>
      <c r="CG26" s="281"/>
      <c r="CH26" s="229"/>
      <c r="CI26" s="281"/>
      <c r="CJ26" s="229"/>
      <c r="CK26" s="281"/>
      <c r="CL26" s="229"/>
      <c r="CM26" s="281"/>
      <c r="CN26" s="229"/>
      <c r="CO26" s="281"/>
      <c r="CP26" s="229"/>
      <c r="CQ26" s="281"/>
      <c r="CR26" s="229"/>
      <c r="CS26" s="281"/>
      <c r="CT26" s="229"/>
      <c r="CU26" s="281"/>
      <c r="CV26" s="229"/>
      <c r="CW26" s="281"/>
      <c r="CX26" s="229"/>
      <c r="CY26" s="281"/>
      <c r="CZ26" s="229"/>
      <c r="DA26" s="281"/>
      <c r="DB26" s="229"/>
      <c r="DC26" s="281"/>
      <c r="DD26" s="229"/>
      <c r="DE26" s="281"/>
      <c r="DF26" s="229"/>
      <c r="DG26" s="281"/>
      <c r="DH26" s="229"/>
      <c r="DI26" s="281"/>
      <c r="DJ26" s="487"/>
      <c r="DK26" s="277"/>
      <c r="DL26" s="277"/>
      <c r="DM26" s="277"/>
      <c r="DN26" s="277"/>
      <c r="DO26" s="277"/>
      <c r="DP26" s="277"/>
      <c r="DQ26" s="277"/>
      <c r="DR26" s="277"/>
    </row>
    <row r="27" spans="1:122" s="279" customFormat="1" ht="6" customHeight="1" x14ac:dyDescent="0.2">
      <c r="A27" s="277"/>
      <c r="B27" s="277"/>
      <c r="C27" s="277"/>
      <c r="D27" s="277"/>
      <c r="E27" s="277"/>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3"/>
      <c r="DK27" s="210"/>
      <c r="DL27" s="210"/>
      <c r="DM27" s="210"/>
      <c r="DN27" s="210"/>
      <c r="DO27" s="210"/>
      <c r="DP27" s="210"/>
      <c r="DQ27" s="210"/>
      <c r="DR27" s="210"/>
    </row>
    <row r="28" spans="1:122" x14ac:dyDescent="0.2">
      <c r="A28" s="279"/>
      <c r="B28" s="1053" t="s">
        <v>33</v>
      </c>
      <c r="C28" s="1054"/>
      <c r="D28" s="277"/>
      <c r="E28" s="277"/>
      <c r="F28" s="1056"/>
      <c r="G28" s="281"/>
      <c r="H28" s="1056"/>
      <c r="I28" s="281"/>
      <c r="J28" s="1056"/>
      <c r="K28" s="281"/>
      <c r="L28" s="1056"/>
      <c r="M28" s="281"/>
      <c r="N28" s="1056"/>
      <c r="O28" s="281"/>
      <c r="P28" s="1056"/>
      <c r="Q28" s="281"/>
      <c r="R28" s="1056"/>
      <c r="S28" s="281"/>
      <c r="T28" s="1056"/>
      <c r="U28" s="281"/>
      <c r="V28" s="1056"/>
      <c r="W28" s="281"/>
      <c r="X28" s="1056"/>
      <c r="Y28" s="281"/>
      <c r="Z28" s="1056"/>
      <c r="AA28" s="281"/>
      <c r="AB28" s="1056"/>
      <c r="AC28" s="281"/>
      <c r="AD28" s="1056"/>
      <c r="AE28" s="281"/>
      <c r="AF28" s="1056"/>
      <c r="AG28" s="281"/>
      <c r="AH28" s="1056"/>
      <c r="AI28" s="281"/>
      <c r="AJ28" s="1056"/>
      <c r="AK28" s="281"/>
      <c r="AL28" s="1056"/>
      <c r="AM28" s="281"/>
      <c r="AN28" s="1056"/>
      <c r="AO28" s="281"/>
      <c r="AP28" s="1056"/>
      <c r="AQ28" s="281"/>
      <c r="AR28" s="1056"/>
      <c r="AS28" s="281"/>
      <c r="AT28" s="1056"/>
      <c r="AU28" s="281"/>
      <c r="AV28" s="1056"/>
      <c r="AW28" s="281"/>
      <c r="AX28" s="1056"/>
      <c r="AY28" s="281"/>
      <c r="AZ28" s="1056"/>
      <c r="BA28" s="281"/>
      <c r="BB28" s="1056"/>
      <c r="BC28" s="281"/>
      <c r="BD28" s="1056"/>
      <c r="BE28" s="281"/>
      <c r="BF28" s="1056"/>
      <c r="BG28" s="281"/>
      <c r="BH28" s="1056"/>
      <c r="BI28" s="281"/>
      <c r="BJ28" s="1056"/>
      <c r="BK28" s="281"/>
      <c r="BL28" s="1056"/>
      <c r="BM28" s="281"/>
      <c r="BN28" s="1056"/>
      <c r="BO28" s="281"/>
      <c r="BP28" s="1056"/>
      <c r="BQ28" s="281"/>
      <c r="BR28" s="1056"/>
      <c r="BS28" s="281"/>
      <c r="BT28" s="1056"/>
      <c r="BU28" s="281"/>
      <c r="BV28" s="1056"/>
      <c r="BW28" s="281"/>
      <c r="BX28" s="1056"/>
      <c r="BY28" s="281"/>
      <c r="BZ28" s="1056"/>
      <c r="CA28" s="281"/>
      <c r="CB28" s="1056"/>
      <c r="CC28" s="281"/>
      <c r="CD28" s="1056"/>
      <c r="CE28" s="281"/>
      <c r="CF28" s="1056"/>
      <c r="CG28" s="281"/>
      <c r="CH28" s="1056"/>
      <c r="CI28" s="281"/>
      <c r="CJ28" s="1056"/>
      <c r="CK28" s="281"/>
      <c r="CL28" s="1056"/>
      <c r="CM28" s="281"/>
      <c r="CN28" s="1056"/>
      <c r="CO28" s="281"/>
      <c r="CP28" s="1056"/>
      <c r="CQ28" s="281"/>
      <c r="CR28" s="1056"/>
      <c r="CS28" s="281"/>
      <c r="CT28" s="1056"/>
      <c r="CU28" s="281"/>
      <c r="CV28" s="1056"/>
      <c r="CW28" s="281"/>
      <c r="CX28" s="1056"/>
      <c r="CY28" s="281"/>
      <c r="CZ28" s="1056"/>
      <c r="DA28" s="281"/>
      <c r="DB28" s="1056"/>
      <c r="DC28" s="281"/>
      <c r="DD28" s="1056"/>
      <c r="DE28" s="281"/>
      <c r="DF28" s="1056"/>
      <c r="DG28" s="281"/>
      <c r="DH28" s="1056"/>
      <c r="DI28" s="281"/>
      <c r="DJ28" s="487"/>
      <c r="DK28" s="277"/>
      <c r="DL28" s="277"/>
      <c r="DM28" s="277"/>
      <c r="DN28" s="277"/>
      <c r="DO28" s="277"/>
      <c r="DP28" s="277"/>
      <c r="DQ28" s="277"/>
      <c r="DR28" s="277"/>
    </row>
    <row r="29" spans="1:122" s="279" customFormat="1" ht="6" customHeight="1" x14ac:dyDescent="0.2">
      <c r="A29" s="277"/>
      <c r="B29" s="277"/>
      <c r="C29" s="277"/>
      <c r="D29" s="277"/>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10"/>
      <c r="DL29" s="210"/>
      <c r="DM29" s="210"/>
      <c r="DN29" s="210"/>
      <c r="DO29" s="210"/>
      <c r="DP29" s="210"/>
      <c r="DQ29" s="210"/>
      <c r="DR29" s="210"/>
    </row>
    <row r="30" spans="1:122" x14ac:dyDescent="0.2">
      <c r="A30" s="210"/>
      <c r="B30" s="244" t="s">
        <v>1152</v>
      </c>
      <c r="C30" s="245"/>
      <c r="D30" s="277"/>
      <c r="E30" s="277"/>
      <c r="F30" s="229"/>
      <c r="G30" s="281"/>
      <c r="H30" s="229"/>
      <c r="I30" s="281"/>
      <c r="J30" s="229"/>
      <c r="K30" s="281"/>
      <c r="L30" s="229"/>
      <c r="M30" s="281"/>
      <c r="N30" s="229"/>
      <c r="O30" s="281"/>
      <c r="P30" s="229"/>
      <c r="Q30" s="281"/>
      <c r="R30" s="229"/>
      <c r="S30" s="281"/>
      <c r="T30" s="229"/>
      <c r="U30" s="281"/>
      <c r="V30" s="229"/>
      <c r="W30" s="281"/>
      <c r="X30" s="229"/>
      <c r="Y30" s="281"/>
      <c r="Z30" s="229"/>
      <c r="AA30" s="281"/>
      <c r="AB30" s="229"/>
      <c r="AC30" s="281"/>
      <c r="AD30" s="229"/>
      <c r="AE30" s="281"/>
      <c r="AF30" s="229"/>
      <c r="AG30" s="281"/>
      <c r="AH30" s="229"/>
      <c r="AI30" s="281"/>
      <c r="AJ30" s="229"/>
      <c r="AK30" s="281"/>
      <c r="AL30" s="229"/>
      <c r="AM30" s="281"/>
      <c r="AN30" s="229"/>
      <c r="AO30" s="281"/>
      <c r="AP30" s="229"/>
      <c r="AQ30" s="281"/>
      <c r="AR30" s="229"/>
      <c r="AS30" s="281"/>
      <c r="AT30" s="229"/>
      <c r="AU30" s="281"/>
      <c r="AV30" s="229"/>
      <c r="AW30" s="281"/>
      <c r="AX30" s="229"/>
      <c r="AY30" s="281"/>
      <c r="AZ30" s="229"/>
      <c r="BA30" s="281"/>
      <c r="BB30" s="229"/>
      <c r="BC30" s="281"/>
      <c r="BD30" s="229"/>
      <c r="BE30" s="281"/>
      <c r="BF30" s="229"/>
      <c r="BG30" s="281"/>
      <c r="BH30" s="229"/>
      <c r="BI30" s="281"/>
      <c r="BJ30" s="229"/>
      <c r="BK30" s="281"/>
      <c r="BL30" s="229"/>
      <c r="BM30" s="281"/>
      <c r="BN30" s="229"/>
      <c r="BO30" s="281"/>
      <c r="BP30" s="229"/>
      <c r="BQ30" s="281"/>
      <c r="BR30" s="229"/>
      <c r="BS30" s="281"/>
      <c r="BT30" s="229"/>
      <c r="BU30" s="281"/>
      <c r="BV30" s="229"/>
      <c r="BW30" s="281"/>
      <c r="BX30" s="229"/>
      <c r="BY30" s="281"/>
      <c r="BZ30" s="229"/>
      <c r="CA30" s="281"/>
      <c r="CB30" s="229"/>
      <c r="CC30" s="281"/>
      <c r="CD30" s="229"/>
      <c r="CE30" s="281"/>
      <c r="CF30" s="229"/>
      <c r="CG30" s="281"/>
      <c r="CH30" s="229"/>
      <c r="CI30" s="281"/>
      <c r="CJ30" s="229"/>
      <c r="CK30" s="281"/>
      <c r="CL30" s="229"/>
      <c r="CM30" s="281"/>
      <c r="CN30" s="229"/>
      <c r="CO30" s="281"/>
      <c r="CP30" s="229"/>
      <c r="CQ30" s="281"/>
      <c r="CR30" s="229"/>
      <c r="CS30" s="281"/>
      <c r="CT30" s="229"/>
      <c r="CU30" s="281"/>
      <c r="CV30" s="229"/>
      <c r="CW30" s="281"/>
      <c r="CX30" s="229"/>
      <c r="CY30" s="281"/>
      <c r="CZ30" s="229"/>
      <c r="DA30" s="281"/>
      <c r="DB30" s="229"/>
      <c r="DC30" s="281"/>
      <c r="DD30" s="229"/>
      <c r="DE30" s="281"/>
      <c r="DF30" s="229"/>
      <c r="DG30" s="281"/>
      <c r="DH30" s="229"/>
      <c r="DI30" s="281"/>
      <c r="DJ30" s="487"/>
      <c r="DK30" s="277"/>
      <c r="DL30" s="277"/>
      <c r="DM30" s="277"/>
      <c r="DN30" s="277"/>
      <c r="DO30" s="277"/>
      <c r="DP30" s="277"/>
      <c r="DQ30" s="277"/>
      <c r="DR30" s="277"/>
    </row>
    <row r="31" spans="1:122" s="279" customFormat="1" ht="6" customHeight="1" x14ac:dyDescent="0.2">
      <c r="A31" s="277"/>
      <c r="B31" s="277"/>
      <c r="C31" s="277"/>
      <c r="D31" s="277"/>
      <c r="E31" s="277"/>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10"/>
      <c r="DL31" s="210"/>
      <c r="DM31" s="210"/>
      <c r="DN31" s="210"/>
      <c r="DO31" s="210"/>
      <c r="DP31" s="210"/>
      <c r="DQ31" s="210"/>
      <c r="DR31" s="210"/>
    </row>
    <row r="32" spans="1:122" x14ac:dyDescent="0.2">
      <c r="A32" s="210"/>
      <c r="B32" s="244" t="s">
        <v>1153</v>
      </c>
      <c r="C32" s="294"/>
      <c r="D32" s="277"/>
      <c r="E32" s="277"/>
      <c r="F32" s="229"/>
      <c r="G32" s="281"/>
      <c r="H32" s="229"/>
      <c r="I32" s="281"/>
      <c r="J32" s="229"/>
      <c r="K32" s="281"/>
      <c r="L32" s="229"/>
      <c r="M32" s="281"/>
      <c r="N32" s="229"/>
      <c r="O32" s="281"/>
      <c r="P32" s="229"/>
      <c r="Q32" s="281"/>
      <c r="R32" s="229"/>
      <c r="S32" s="281"/>
      <c r="T32" s="229"/>
      <c r="U32" s="281"/>
      <c r="V32" s="229"/>
      <c r="W32" s="281"/>
      <c r="X32" s="229"/>
      <c r="Y32" s="281"/>
      <c r="Z32" s="229"/>
      <c r="AA32" s="281"/>
      <c r="AB32" s="229"/>
      <c r="AC32" s="281"/>
      <c r="AD32" s="229"/>
      <c r="AE32" s="281"/>
      <c r="AF32" s="229"/>
      <c r="AG32" s="281"/>
      <c r="AH32" s="229"/>
      <c r="AI32" s="281"/>
      <c r="AJ32" s="229"/>
      <c r="AK32" s="281"/>
      <c r="AL32" s="229"/>
      <c r="AM32" s="281"/>
      <c r="AN32" s="229"/>
      <c r="AO32" s="281"/>
      <c r="AP32" s="229"/>
      <c r="AQ32" s="281"/>
      <c r="AR32" s="229"/>
      <c r="AS32" s="281"/>
      <c r="AT32" s="229"/>
      <c r="AU32" s="281"/>
      <c r="AV32" s="229"/>
      <c r="AW32" s="281"/>
      <c r="AX32" s="229"/>
      <c r="AY32" s="281"/>
      <c r="AZ32" s="229"/>
      <c r="BA32" s="281"/>
      <c r="BB32" s="229"/>
      <c r="BC32" s="281"/>
      <c r="BD32" s="229"/>
      <c r="BE32" s="281"/>
      <c r="BF32" s="229"/>
      <c r="BG32" s="281"/>
      <c r="BH32" s="229"/>
      <c r="BI32" s="281"/>
      <c r="BJ32" s="229"/>
      <c r="BK32" s="281"/>
      <c r="BL32" s="229"/>
      <c r="BM32" s="281"/>
      <c r="BN32" s="229"/>
      <c r="BO32" s="281"/>
      <c r="BP32" s="229"/>
      <c r="BQ32" s="281"/>
      <c r="BR32" s="229"/>
      <c r="BS32" s="281"/>
      <c r="BT32" s="229"/>
      <c r="BU32" s="281"/>
      <c r="BV32" s="229"/>
      <c r="BW32" s="281"/>
      <c r="BX32" s="229"/>
      <c r="BY32" s="281"/>
      <c r="BZ32" s="229"/>
      <c r="CA32" s="281"/>
      <c r="CB32" s="229"/>
      <c r="CC32" s="281"/>
      <c r="CD32" s="229"/>
      <c r="CE32" s="281"/>
      <c r="CF32" s="229"/>
      <c r="CG32" s="281"/>
      <c r="CH32" s="229"/>
      <c r="CI32" s="281"/>
      <c r="CJ32" s="229"/>
      <c r="CK32" s="281"/>
      <c r="CL32" s="229"/>
      <c r="CM32" s="281"/>
      <c r="CN32" s="229"/>
      <c r="CO32" s="281"/>
      <c r="CP32" s="229"/>
      <c r="CQ32" s="281"/>
      <c r="CR32" s="229"/>
      <c r="CS32" s="281"/>
      <c r="CT32" s="229"/>
      <c r="CU32" s="281"/>
      <c r="CV32" s="229"/>
      <c r="CW32" s="281"/>
      <c r="CX32" s="229"/>
      <c r="CY32" s="281"/>
      <c r="CZ32" s="229"/>
      <c r="DA32" s="281"/>
      <c r="DB32" s="229"/>
      <c r="DC32" s="281"/>
      <c r="DD32" s="229"/>
      <c r="DE32" s="281"/>
      <c r="DF32" s="229"/>
      <c r="DG32" s="281"/>
      <c r="DH32" s="229"/>
      <c r="DI32" s="281"/>
      <c r="DJ32" s="487"/>
      <c r="DK32" s="277"/>
      <c r="DL32" s="277"/>
      <c r="DM32" s="277"/>
      <c r="DN32" s="277"/>
      <c r="DO32" s="277"/>
      <c r="DP32" s="277"/>
      <c r="DQ32" s="277"/>
      <c r="DR32" s="277"/>
    </row>
    <row r="33" spans="1:122" s="279" customFormat="1" ht="12" customHeight="1" x14ac:dyDescent="0.2">
      <c r="A33" s="277"/>
      <c r="B33" s="277"/>
      <c r="C33" s="277"/>
      <c r="D33" s="277"/>
      <c r="E33" s="277"/>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3"/>
      <c r="DK33" s="210"/>
      <c r="DL33" s="210"/>
      <c r="DM33" s="210"/>
      <c r="DN33" s="210"/>
      <c r="DO33" s="210"/>
      <c r="DP33" s="210"/>
      <c r="DQ33" s="210"/>
      <c r="DR33" s="210"/>
    </row>
    <row r="34" spans="1:122" s="279" customFormat="1" ht="15.75" x14ac:dyDescent="0.25">
      <c r="A34" s="210"/>
      <c r="B34" s="276" t="s">
        <v>111</v>
      </c>
      <c r="C34" s="277"/>
      <c r="D34" s="277"/>
      <c r="E34" s="277"/>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3"/>
      <c r="DK34" s="210"/>
      <c r="DL34" s="210"/>
      <c r="DM34" s="210"/>
      <c r="DN34" s="210"/>
      <c r="DO34" s="210"/>
      <c r="DP34" s="210"/>
      <c r="DQ34" s="210"/>
      <c r="DR34" s="210"/>
    </row>
    <row r="35" spans="1:122" ht="6" hidden="1" customHeight="1" x14ac:dyDescent="0.2">
      <c r="A35" s="210"/>
      <c r="B35" s="210"/>
      <c r="C35" s="210"/>
      <c r="D35" s="210"/>
      <c r="E35" s="210"/>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5"/>
      <c r="DK35" s="277"/>
      <c r="DL35" s="277"/>
      <c r="DM35" s="277"/>
      <c r="DN35" s="277"/>
      <c r="DO35" s="277"/>
      <c r="DP35" s="277"/>
      <c r="DQ35" s="277"/>
      <c r="DR35" s="277"/>
    </row>
    <row r="36" spans="1:122" x14ac:dyDescent="0.2">
      <c r="A36" s="277"/>
      <c r="B36" s="242" t="s">
        <v>1154</v>
      </c>
      <c r="C36" s="295"/>
      <c r="D36" s="231">
        <f>SUM(F36:DH36)</f>
        <v>0</v>
      </c>
      <c r="E36" s="277"/>
      <c r="F36" s="49"/>
      <c r="G36" s="281"/>
      <c r="H36" s="49"/>
      <c r="I36" s="281"/>
      <c r="J36" s="49"/>
      <c r="K36" s="281"/>
      <c r="L36" s="49"/>
      <c r="M36" s="281"/>
      <c r="N36" s="49"/>
      <c r="O36" s="281"/>
      <c r="P36" s="49"/>
      <c r="Q36" s="281"/>
      <c r="R36" s="49"/>
      <c r="S36" s="281"/>
      <c r="T36" s="49"/>
      <c r="U36" s="281"/>
      <c r="V36" s="49"/>
      <c r="W36" s="281"/>
      <c r="X36" s="49"/>
      <c r="Y36" s="281"/>
      <c r="Z36" s="49"/>
      <c r="AA36" s="281"/>
      <c r="AB36" s="49"/>
      <c r="AC36" s="281"/>
      <c r="AD36" s="49"/>
      <c r="AE36" s="281"/>
      <c r="AF36" s="49"/>
      <c r="AG36" s="281"/>
      <c r="AH36" s="49"/>
      <c r="AI36" s="281"/>
      <c r="AJ36" s="49"/>
      <c r="AK36" s="281"/>
      <c r="AL36" s="49"/>
      <c r="AM36" s="281"/>
      <c r="AN36" s="49"/>
      <c r="AO36" s="281"/>
      <c r="AP36" s="49"/>
      <c r="AQ36" s="281"/>
      <c r="AR36" s="49"/>
      <c r="AS36" s="281"/>
      <c r="AT36" s="49"/>
      <c r="AU36" s="281"/>
      <c r="AV36" s="49"/>
      <c r="AW36" s="281"/>
      <c r="AX36" s="49"/>
      <c r="AY36" s="281"/>
      <c r="AZ36" s="49"/>
      <c r="BA36" s="281"/>
      <c r="BB36" s="49"/>
      <c r="BC36" s="281"/>
      <c r="BD36" s="49"/>
      <c r="BE36" s="281"/>
      <c r="BF36" s="49"/>
      <c r="BG36" s="281"/>
      <c r="BH36" s="49"/>
      <c r="BI36" s="281"/>
      <c r="BJ36" s="49"/>
      <c r="BK36" s="281"/>
      <c r="BL36" s="49"/>
      <c r="BM36" s="281"/>
      <c r="BN36" s="49"/>
      <c r="BO36" s="281"/>
      <c r="BP36" s="49"/>
      <c r="BQ36" s="281"/>
      <c r="BR36" s="49"/>
      <c r="BS36" s="281"/>
      <c r="BT36" s="49"/>
      <c r="BU36" s="281"/>
      <c r="BV36" s="49"/>
      <c r="BW36" s="281"/>
      <c r="BX36" s="49"/>
      <c r="BY36" s="281"/>
      <c r="BZ36" s="49"/>
      <c r="CA36" s="281"/>
      <c r="CB36" s="49"/>
      <c r="CC36" s="281"/>
      <c r="CD36" s="49"/>
      <c r="CE36" s="281"/>
      <c r="CF36" s="49"/>
      <c r="CG36" s="281"/>
      <c r="CH36" s="49"/>
      <c r="CI36" s="281"/>
      <c r="CJ36" s="49"/>
      <c r="CK36" s="281"/>
      <c r="CL36" s="49"/>
      <c r="CM36" s="281"/>
      <c r="CN36" s="49"/>
      <c r="CO36" s="281"/>
      <c r="CP36" s="49"/>
      <c r="CQ36" s="281"/>
      <c r="CR36" s="49"/>
      <c r="CS36" s="281"/>
      <c r="CT36" s="49"/>
      <c r="CU36" s="281"/>
      <c r="CV36" s="49"/>
      <c r="CW36" s="281"/>
      <c r="CX36" s="49"/>
      <c r="CY36" s="281"/>
      <c r="CZ36" s="49"/>
      <c r="DA36" s="281"/>
      <c r="DB36" s="49"/>
      <c r="DC36" s="281"/>
      <c r="DD36" s="49"/>
      <c r="DE36" s="281"/>
      <c r="DF36" s="49"/>
      <c r="DG36" s="281"/>
      <c r="DH36" s="49"/>
      <c r="DI36" s="281"/>
      <c r="DJ36" s="487"/>
      <c r="DK36" s="277"/>
      <c r="DL36" s="277"/>
      <c r="DM36" s="277"/>
      <c r="DN36" s="277"/>
      <c r="DO36" s="277"/>
      <c r="DP36" s="277"/>
      <c r="DQ36" s="277"/>
      <c r="DR36" s="277"/>
    </row>
    <row r="37" spans="1:122" s="279" customFormat="1" ht="6" customHeight="1" x14ac:dyDescent="0.2">
      <c r="A37" s="277"/>
      <c r="B37" s="277"/>
      <c r="C37" s="277"/>
      <c r="D37" s="277"/>
      <c r="E37" s="277"/>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3"/>
      <c r="DK37" s="210"/>
      <c r="DL37" s="210"/>
      <c r="DM37" s="210"/>
      <c r="DN37" s="210"/>
      <c r="DO37" s="210"/>
      <c r="DP37" s="210"/>
      <c r="DQ37" s="210"/>
      <c r="DR37" s="210"/>
    </row>
    <row r="38" spans="1:122" hidden="1" x14ac:dyDescent="0.2">
      <c r="A38" s="1343"/>
      <c r="B38" s="244" t="s">
        <v>911</v>
      </c>
      <c r="C38" s="295"/>
      <c r="D38" s="231">
        <f>SUM(F38:DH38)</f>
        <v>0</v>
      </c>
      <c r="E38" s="210"/>
      <c r="F38" s="49"/>
      <c r="G38" s="284"/>
      <c r="H38" s="49"/>
      <c r="I38" s="284"/>
      <c r="J38" s="49"/>
      <c r="K38" s="284"/>
      <c r="L38" s="49"/>
      <c r="M38" s="284"/>
      <c r="N38" s="49"/>
      <c r="O38" s="284"/>
      <c r="P38" s="49"/>
      <c r="Q38" s="284"/>
      <c r="R38" s="49"/>
      <c r="S38" s="284"/>
      <c r="T38" s="49"/>
      <c r="U38" s="284"/>
      <c r="V38" s="49"/>
      <c r="W38" s="284"/>
      <c r="X38" s="49"/>
      <c r="Y38" s="284"/>
      <c r="Z38" s="49"/>
      <c r="AA38" s="284"/>
      <c r="AB38" s="49"/>
      <c r="AC38" s="284"/>
      <c r="AD38" s="49"/>
      <c r="AE38" s="284"/>
      <c r="AF38" s="49"/>
      <c r="AG38" s="284"/>
      <c r="AH38" s="49"/>
      <c r="AI38" s="284"/>
      <c r="AJ38" s="49"/>
      <c r="AK38" s="284"/>
      <c r="AL38" s="49"/>
      <c r="AM38" s="284"/>
      <c r="AN38" s="49"/>
      <c r="AO38" s="284"/>
      <c r="AP38" s="49"/>
      <c r="AQ38" s="284"/>
      <c r="AR38" s="49"/>
      <c r="AS38" s="284"/>
      <c r="AT38" s="49"/>
      <c r="AU38" s="284"/>
      <c r="AV38" s="49"/>
      <c r="AW38" s="284"/>
      <c r="AX38" s="49"/>
      <c r="AY38" s="284"/>
      <c r="AZ38" s="49"/>
      <c r="BA38" s="284"/>
      <c r="BB38" s="49"/>
      <c r="BC38" s="284"/>
      <c r="BD38" s="49"/>
      <c r="BE38" s="284"/>
      <c r="BF38" s="49"/>
      <c r="BG38" s="284"/>
      <c r="BH38" s="49"/>
      <c r="BI38" s="284"/>
      <c r="BJ38" s="49"/>
      <c r="BK38" s="284"/>
      <c r="BL38" s="49"/>
      <c r="BM38" s="284"/>
      <c r="BN38" s="49"/>
      <c r="BO38" s="284"/>
      <c r="BP38" s="49"/>
      <c r="BQ38" s="284"/>
      <c r="BR38" s="49"/>
      <c r="BS38" s="284"/>
      <c r="BT38" s="49"/>
      <c r="BU38" s="284"/>
      <c r="BV38" s="49"/>
      <c r="BW38" s="284"/>
      <c r="BX38" s="49"/>
      <c r="BY38" s="284"/>
      <c r="BZ38" s="49"/>
      <c r="CA38" s="284"/>
      <c r="CB38" s="49"/>
      <c r="CC38" s="284"/>
      <c r="CD38" s="49"/>
      <c r="CE38" s="284"/>
      <c r="CF38" s="49"/>
      <c r="CG38" s="284"/>
      <c r="CH38" s="49"/>
      <c r="CI38" s="284"/>
      <c r="CJ38" s="49"/>
      <c r="CK38" s="284"/>
      <c r="CL38" s="49"/>
      <c r="CM38" s="284"/>
      <c r="CN38" s="49"/>
      <c r="CO38" s="284"/>
      <c r="CP38" s="49"/>
      <c r="CQ38" s="284"/>
      <c r="CR38" s="49"/>
      <c r="CS38" s="284"/>
      <c r="CT38" s="49"/>
      <c r="CU38" s="284"/>
      <c r="CV38" s="49"/>
      <c r="CW38" s="284"/>
      <c r="CX38" s="49"/>
      <c r="CY38" s="284"/>
      <c r="CZ38" s="49"/>
      <c r="DA38" s="284"/>
      <c r="DB38" s="49"/>
      <c r="DC38" s="284"/>
      <c r="DD38" s="49"/>
      <c r="DE38" s="284"/>
      <c r="DF38" s="49"/>
      <c r="DG38" s="284"/>
      <c r="DH38" s="49"/>
      <c r="DI38" s="284"/>
      <c r="DJ38" s="487"/>
      <c r="DK38" s="277"/>
      <c r="DL38" s="277"/>
      <c r="DM38" s="277"/>
      <c r="DN38" s="277"/>
      <c r="DO38" s="277"/>
      <c r="DP38" s="277"/>
      <c r="DQ38" s="277"/>
      <c r="DR38" s="277"/>
    </row>
    <row r="39" spans="1:122" s="279" customFormat="1" ht="6" hidden="1" customHeight="1" x14ac:dyDescent="0.2">
      <c r="A39" s="277"/>
      <c r="B39" s="277"/>
      <c r="C39" s="277"/>
      <c r="D39" s="277"/>
      <c r="E39" s="277"/>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3"/>
      <c r="DK39" s="210"/>
      <c r="DL39" s="210"/>
      <c r="DM39" s="210"/>
      <c r="DN39" s="210"/>
      <c r="DO39" s="210"/>
      <c r="DP39" s="210"/>
      <c r="DQ39" s="210"/>
      <c r="DR39" s="210"/>
    </row>
    <row r="40" spans="1:122" x14ac:dyDescent="0.2">
      <c r="A40" s="210"/>
      <c r="B40" s="286" t="s">
        <v>1155</v>
      </c>
      <c r="C40" s="296"/>
      <c r="D40" s="231">
        <f>SUM(F40:DH40)</f>
        <v>0</v>
      </c>
      <c r="E40" s="277"/>
      <c r="F40" s="49"/>
      <c r="G40" s="281"/>
      <c r="H40" s="49"/>
      <c r="I40" s="281"/>
      <c r="J40" s="49"/>
      <c r="K40" s="281"/>
      <c r="L40" s="49"/>
      <c r="M40" s="281"/>
      <c r="N40" s="49"/>
      <c r="O40" s="281"/>
      <c r="P40" s="49"/>
      <c r="Q40" s="281"/>
      <c r="R40" s="49"/>
      <c r="S40" s="281"/>
      <c r="T40" s="49"/>
      <c r="U40" s="281"/>
      <c r="V40" s="49"/>
      <c r="W40" s="281"/>
      <c r="X40" s="49"/>
      <c r="Y40" s="281"/>
      <c r="Z40" s="49"/>
      <c r="AA40" s="281"/>
      <c r="AB40" s="49"/>
      <c r="AC40" s="281"/>
      <c r="AD40" s="49"/>
      <c r="AE40" s="281"/>
      <c r="AF40" s="49"/>
      <c r="AG40" s="281"/>
      <c r="AH40" s="49"/>
      <c r="AI40" s="281"/>
      <c r="AJ40" s="49"/>
      <c r="AK40" s="281"/>
      <c r="AL40" s="49"/>
      <c r="AM40" s="281"/>
      <c r="AN40" s="49"/>
      <c r="AO40" s="281"/>
      <c r="AP40" s="49"/>
      <c r="AQ40" s="281"/>
      <c r="AR40" s="49"/>
      <c r="AS40" s="281"/>
      <c r="AT40" s="49"/>
      <c r="AU40" s="281"/>
      <c r="AV40" s="49"/>
      <c r="AW40" s="281"/>
      <c r="AX40" s="49"/>
      <c r="AY40" s="281"/>
      <c r="AZ40" s="49"/>
      <c r="BA40" s="281"/>
      <c r="BB40" s="49"/>
      <c r="BC40" s="281"/>
      <c r="BD40" s="49"/>
      <c r="BE40" s="281"/>
      <c r="BF40" s="49"/>
      <c r="BG40" s="281"/>
      <c r="BH40" s="49"/>
      <c r="BI40" s="281"/>
      <c r="BJ40" s="49"/>
      <c r="BK40" s="281"/>
      <c r="BL40" s="49"/>
      <c r="BM40" s="281"/>
      <c r="BN40" s="49"/>
      <c r="BO40" s="281"/>
      <c r="BP40" s="49"/>
      <c r="BQ40" s="281"/>
      <c r="BR40" s="49"/>
      <c r="BS40" s="281"/>
      <c r="BT40" s="49"/>
      <c r="BU40" s="281"/>
      <c r="BV40" s="49"/>
      <c r="BW40" s="281"/>
      <c r="BX40" s="49"/>
      <c r="BY40" s="281"/>
      <c r="BZ40" s="49"/>
      <c r="CA40" s="281"/>
      <c r="CB40" s="49"/>
      <c r="CC40" s="281"/>
      <c r="CD40" s="49"/>
      <c r="CE40" s="281"/>
      <c r="CF40" s="49"/>
      <c r="CG40" s="281"/>
      <c r="CH40" s="49"/>
      <c r="CI40" s="281"/>
      <c r="CJ40" s="49"/>
      <c r="CK40" s="281"/>
      <c r="CL40" s="49"/>
      <c r="CM40" s="281"/>
      <c r="CN40" s="49"/>
      <c r="CO40" s="281"/>
      <c r="CP40" s="49"/>
      <c r="CQ40" s="281"/>
      <c r="CR40" s="49"/>
      <c r="CS40" s="281"/>
      <c r="CT40" s="49"/>
      <c r="CU40" s="281"/>
      <c r="CV40" s="49"/>
      <c r="CW40" s="281"/>
      <c r="CX40" s="49"/>
      <c r="CY40" s="281"/>
      <c r="CZ40" s="49"/>
      <c r="DA40" s="281"/>
      <c r="DB40" s="49"/>
      <c r="DC40" s="281"/>
      <c r="DD40" s="49"/>
      <c r="DE40" s="281"/>
      <c r="DF40" s="49"/>
      <c r="DG40" s="281"/>
      <c r="DH40" s="49"/>
      <c r="DI40" s="281"/>
      <c r="DJ40" s="487"/>
      <c r="DK40" s="277"/>
      <c r="DL40" s="277"/>
      <c r="DM40" s="277"/>
      <c r="DN40" s="277"/>
      <c r="DO40" s="277"/>
      <c r="DP40" s="277"/>
      <c r="DQ40" s="277"/>
      <c r="DR40" s="277"/>
    </row>
    <row r="41" spans="1:122" ht="6" customHeight="1" x14ac:dyDescent="0.2">
      <c r="A41" s="277"/>
      <c r="B41" s="281"/>
      <c r="C41" s="281"/>
      <c r="D41" s="210"/>
      <c r="E41" s="210"/>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c r="CY41" s="284"/>
      <c r="CZ41" s="284"/>
      <c r="DA41" s="284"/>
      <c r="DB41" s="284"/>
      <c r="DC41" s="284"/>
      <c r="DD41" s="284"/>
      <c r="DE41" s="284"/>
      <c r="DF41" s="284"/>
      <c r="DG41" s="284"/>
      <c r="DH41" s="284"/>
      <c r="DI41" s="284"/>
      <c r="DJ41" s="284"/>
      <c r="DK41" s="277"/>
      <c r="DL41" s="277"/>
      <c r="DM41" s="277"/>
      <c r="DN41" s="277"/>
      <c r="DO41" s="277"/>
      <c r="DP41" s="277"/>
      <c r="DQ41" s="277"/>
      <c r="DR41" s="277"/>
    </row>
    <row r="42" spans="1:122" x14ac:dyDescent="0.2">
      <c r="A42" s="277"/>
      <c r="B42" s="287" t="s">
        <v>1156</v>
      </c>
      <c r="C42" s="297"/>
      <c r="D42" s="231">
        <f t="shared" ref="D42:D54" si="0">SUM(F42:DH42)</f>
        <v>0</v>
      </c>
      <c r="E42" s="277"/>
      <c r="F42" s="49"/>
      <c r="G42" s="281"/>
      <c r="H42" s="49"/>
      <c r="I42" s="281"/>
      <c r="J42" s="49"/>
      <c r="K42" s="281"/>
      <c r="L42" s="49"/>
      <c r="M42" s="281"/>
      <c r="N42" s="49"/>
      <c r="O42" s="281"/>
      <c r="P42" s="49"/>
      <c r="Q42" s="281"/>
      <c r="R42" s="49"/>
      <c r="S42" s="281"/>
      <c r="T42" s="49"/>
      <c r="U42" s="281"/>
      <c r="V42" s="49"/>
      <c r="W42" s="281"/>
      <c r="X42" s="49"/>
      <c r="Y42" s="281"/>
      <c r="Z42" s="49"/>
      <c r="AA42" s="281"/>
      <c r="AB42" s="49"/>
      <c r="AC42" s="281"/>
      <c r="AD42" s="49"/>
      <c r="AE42" s="281"/>
      <c r="AF42" s="49"/>
      <c r="AG42" s="281"/>
      <c r="AH42" s="49"/>
      <c r="AI42" s="281"/>
      <c r="AJ42" s="49"/>
      <c r="AK42" s="281"/>
      <c r="AL42" s="49"/>
      <c r="AM42" s="281"/>
      <c r="AN42" s="49"/>
      <c r="AO42" s="281"/>
      <c r="AP42" s="49"/>
      <c r="AQ42" s="281"/>
      <c r="AR42" s="49"/>
      <c r="AS42" s="281"/>
      <c r="AT42" s="49"/>
      <c r="AU42" s="281"/>
      <c r="AV42" s="49"/>
      <c r="AW42" s="281"/>
      <c r="AX42" s="49"/>
      <c r="AY42" s="281"/>
      <c r="AZ42" s="49"/>
      <c r="BA42" s="281"/>
      <c r="BB42" s="49"/>
      <c r="BC42" s="281"/>
      <c r="BD42" s="49"/>
      <c r="BE42" s="281"/>
      <c r="BF42" s="49"/>
      <c r="BG42" s="281"/>
      <c r="BH42" s="49"/>
      <c r="BI42" s="281"/>
      <c r="BJ42" s="49"/>
      <c r="BK42" s="281"/>
      <c r="BL42" s="49"/>
      <c r="BM42" s="281"/>
      <c r="BN42" s="49"/>
      <c r="BO42" s="281"/>
      <c r="BP42" s="49"/>
      <c r="BQ42" s="281"/>
      <c r="BR42" s="49"/>
      <c r="BS42" s="281"/>
      <c r="BT42" s="49"/>
      <c r="BU42" s="281"/>
      <c r="BV42" s="49"/>
      <c r="BW42" s="281"/>
      <c r="BX42" s="49"/>
      <c r="BY42" s="281"/>
      <c r="BZ42" s="49"/>
      <c r="CA42" s="281"/>
      <c r="CB42" s="49"/>
      <c r="CC42" s="281"/>
      <c r="CD42" s="49"/>
      <c r="CE42" s="281"/>
      <c r="CF42" s="49"/>
      <c r="CG42" s="281"/>
      <c r="CH42" s="49"/>
      <c r="CI42" s="281"/>
      <c r="CJ42" s="49"/>
      <c r="CK42" s="281"/>
      <c r="CL42" s="49"/>
      <c r="CM42" s="281"/>
      <c r="CN42" s="49"/>
      <c r="CO42" s="281"/>
      <c r="CP42" s="49"/>
      <c r="CQ42" s="281"/>
      <c r="CR42" s="49"/>
      <c r="CS42" s="281"/>
      <c r="CT42" s="49"/>
      <c r="CU42" s="281"/>
      <c r="CV42" s="49"/>
      <c r="CW42" s="281"/>
      <c r="CX42" s="49"/>
      <c r="CY42" s="281"/>
      <c r="CZ42" s="49"/>
      <c r="DA42" s="281"/>
      <c r="DB42" s="49"/>
      <c r="DC42" s="281"/>
      <c r="DD42" s="49"/>
      <c r="DE42" s="281"/>
      <c r="DF42" s="49"/>
      <c r="DG42" s="281"/>
      <c r="DH42" s="49"/>
      <c r="DI42" s="281"/>
      <c r="DJ42" s="487"/>
      <c r="DK42" s="277"/>
      <c r="DL42" s="277"/>
      <c r="DM42" s="277"/>
      <c r="DN42" s="277"/>
      <c r="DO42" s="277"/>
      <c r="DP42" s="277"/>
      <c r="DQ42" s="277"/>
      <c r="DR42" s="277"/>
    </row>
    <row r="43" spans="1:122" ht="6" customHeight="1" x14ac:dyDescent="0.2">
      <c r="A43" s="277"/>
      <c r="B43" s="281"/>
      <c r="C43" s="281"/>
      <c r="D43" s="210"/>
      <c r="E43" s="210"/>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4"/>
      <c r="BU43" s="28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c r="CY43" s="284"/>
      <c r="CZ43" s="284"/>
      <c r="DA43" s="284"/>
      <c r="DB43" s="284"/>
      <c r="DC43" s="284"/>
      <c r="DD43" s="284"/>
      <c r="DE43" s="284"/>
      <c r="DF43" s="284"/>
      <c r="DG43" s="284"/>
      <c r="DH43" s="284"/>
      <c r="DI43" s="284"/>
      <c r="DJ43" s="285"/>
      <c r="DK43" s="277"/>
      <c r="DL43" s="277"/>
      <c r="DM43" s="277"/>
      <c r="DN43" s="277"/>
      <c r="DO43" s="277"/>
      <c r="DP43" s="277"/>
      <c r="DQ43" s="277"/>
      <c r="DR43" s="277"/>
    </row>
    <row r="44" spans="1:122" x14ac:dyDescent="0.2">
      <c r="A44" s="277"/>
      <c r="B44" s="481" t="s">
        <v>1157</v>
      </c>
      <c r="C44" s="298"/>
      <c r="D44" s="231">
        <f t="shared" si="0"/>
        <v>0</v>
      </c>
      <c r="E44" s="277"/>
      <c r="F44" s="49"/>
      <c r="G44" s="281"/>
      <c r="H44" s="49"/>
      <c r="I44" s="281"/>
      <c r="J44" s="49"/>
      <c r="K44" s="281"/>
      <c r="L44" s="49"/>
      <c r="M44" s="281"/>
      <c r="N44" s="49"/>
      <c r="O44" s="281"/>
      <c r="P44" s="49"/>
      <c r="Q44" s="281"/>
      <c r="R44" s="49"/>
      <c r="S44" s="281"/>
      <c r="T44" s="49"/>
      <c r="U44" s="281"/>
      <c r="V44" s="49"/>
      <c r="W44" s="281"/>
      <c r="X44" s="49"/>
      <c r="Y44" s="281"/>
      <c r="Z44" s="49"/>
      <c r="AA44" s="281"/>
      <c r="AB44" s="49"/>
      <c r="AC44" s="281"/>
      <c r="AD44" s="49"/>
      <c r="AE44" s="281"/>
      <c r="AF44" s="49"/>
      <c r="AG44" s="281"/>
      <c r="AH44" s="49"/>
      <c r="AI44" s="281"/>
      <c r="AJ44" s="49"/>
      <c r="AK44" s="281"/>
      <c r="AL44" s="49"/>
      <c r="AM44" s="281"/>
      <c r="AN44" s="49"/>
      <c r="AO44" s="281"/>
      <c r="AP44" s="49"/>
      <c r="AQ44" s="281"/>
      <c r="AR44" s="49"/>
      <c r="AS44" s="281"/>
      <c r="AT44" s="49"/>
      <c r="AU44" s="281"/>
      <c r="AV44" s="49"/>
      <c r="AW44" s="281"/>
      <c r="AX44" s="49"/>
      <c r="AY44" s="281"/>
      <c r="AZ44" s="49"/>
      <c r="BA44" s="281"/>
      <c r="BB44" s="49"/>
      <c r="BC44" s="281"/>
      <c r="BD44" s="49"/>
      <c r="BE44" s="281"/>
      <c r="BF44" s="49"/>
      <c r="BG44" s="281"/>
      <c r="BH44" s="49"/>
      <c r="BI44" s="281"/>
      <c r="BJ44" s="49"/>
      <c r="BK44" s="281"/>
      <c r="BL44" s="49"/>
      <c r="BM44" s="281"/>
      <c r="BN44" s="49"/>
      <c r="BO44" s="281"/>
      <c r="BP44" s="49"/>
      <c r="BQ44" s="281"/>
      <c r="BR44" s="49"/>
      <c r="BS44" s="281"/>
      <c r="BT44" s="49"/>
      <c r="BU44" s="281"/>
      <c r="BV44" s="49"/>
      <c r="BW44" s="281"/>
      <c r="BX44" s="49"/>
      <c r="BY44" s="281"/>
      <c r="BZ44" s="49"/>
      <c r="CA44" s="281"/>
      <c r="CB44" s="49"/>
      <c r="CC44" s="281"/>
      <c r="CD44" s="49"/>
      <c r="CE44" s="281"/>
      <c r="CF44" s="49"/>
      <c r="CG44" s="281"/>
      <c r="CH44" s="49"/>
      <c r="CI44" s="281"/>
      <c r="CJ44" s="49"/>
      <c r="CK44" s="281"/>
      <c r="CL44" s="49"/>
      <c r="CM44" s="281"/>
      <c r="CN44" s="49"/>
      <c r="CO44" s="281"/>
      <c r="CP44" s="49"/>
      <c r="CQ44" s="281"/>
      <c r="CR44" s="49"/>
      <c r="CS44" s="281"/>
      <c r="CT44" s="49"/>
      <c r="CU44" s="281"/>
      <c r="CV44" s="49"/>
      <c r="CW44" s="281"/>
      <c r="CX44" s="49"/>
      <c r="CY44" s="281"/>
      <c r="CZ44" s="49"/>
      <c r="DA44" s="281"/>
      <c r="DB44" s="49"/>
      <c r="DC44" s="281"/>
      <c r="DD44" s="49"/>
      <c r="DE44" s="281"/>
      <c r="DF44" s="49"/>
      <c r="DG44" s="281"/>
      <c r="DH44" s="49"/>
      <c r="DI44" s="281"/>
      <c r="DJ44" s="487"/>
      <c r="DK44" s="277"/>
      <c r="DL44" s="277"/>
      <c r="DM44" s="277"/>
      <c r="DN44" s="277"/>
      <c r="DO44" s="277"/>
      <c r="DP44" s="277"/>
      <c r="DQ44" s="277"/>
      <c r="DR44" s="277"/>
    </row>
    <row r="45" spans="1:122" ht="6" customHeight="1" x14ac:dyDescent="0.2">
      <c r="A45" s="277"/>
      <c r="B45" s="281"/>
      <c r="C45" s="281"/>
      <c r="D45" s="210"/>
      <c r="E45" s="210"/>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c r="CY45" s="284"/>
      <c r="CZ45" s="284"/>
      <c r="DA45" s="284"/>
      <c r="DB45" s="284"/>
      <c r="DC45" s="284"/>
      <c r="DD45" s="284"/>
      <c r="DE45" s="284"/>
      <c r="DF45" s="284"/>
      <c r="DG45" s="284"/>
      <c r="DH45" s="284"/>
      <c r="DI45" s="284"/>
      <c r="DJ45" s="284"/>
      <c r="DK45" s="277"/>
      <c r="DL45" s="277"/>
      <c r="DM45" s="277"/>
      <c r="DN45" s="277"/>
      <c r="DO45" s="277"/>
      <c r="DP45" s="277"/>
      <c r="DQ45" s="277"/>
      <c r="DR45" s="277"/>
    </row>
    <row r="46" spans="1:122" x14ac:dyDescent="0.2">
      <c r="A46" s="277"/>
      <c r="B46" s="481" t="s">
        <v>1158</v>
      </c>
      <c r="C46" s="298"/>
      <c r="D46" s="231">
        <f t="shared" si="0"/>
        <v>0</v>
      </c>
      <c r="E46" s="277"/>
      <c r="F46" s="49"/>
      <c r="G46" s="281"/>
      <c r="H46" s="49"/>
      <c r="I46" s="281"/>
      <c r="J46" s="49"/>
      <c r="K46" s="281"/>
      <c r="L46" s="49"/>
      <c r="M46" s="281"/>
      <c r="N46" s="49"/>
      <c r="O46" s="281"/>
      <c r="P46" s="49"/>
      <c r="Q46" s="281"/>
      <c r="R46" s="49"/>
      <c r="S46" s="281"/>
      <c r="T46" s="49"/>
      <c r="U46" s="281"/>
      <c r="V46" s="49"/>
      <c r="W46" s="281"/>
      <c r="X46" s="49"/>
      <c r="Y46" s="281"/>
      <c r="Z46" s="49"/>
      <c r="AA46" s="281"/>
      <c r="AB46" s="49"/>
      <c r="AC46" s="281"/>
      <c r="AD46" s="49"/>
      <c r="AE46" s="281"/>
      <c r="AF46" s="49"/>
      <c r="AG46" s="281"/>
      <c r="AH46" s="49"/>
      <c r="AI46" s="281"/>
      <c r="AJ46" s="49"/>
      <c r="AK46" s="281"/>
      <c r="AL46" s="49"/>
      <c r="AM46" s="281"/>
      <c r="AN46" s="49"/>
      <c r="AO46" s="281"/>
      <c r="AP46" s="49"/>
      <c r="AQ46" s="281"/>
      <c r="AR46" s="49"/>
      <c r="AS46" s="281"/>
      <c r="AT46" s="49"/>
      <c r="AU46" s="281"/>
      <c r="AV46" s="49"/>
      <c r="AW46" s="281"/>
      <c r="AX46" s="49"/>
      <c r="AY46" s="281"/>
      <c r="AZ46" s="49"/>
      <c r="BA46" s="281"/>
      <c r="BB46" s="49"/>
      <c r="BC46" s="281"/>
      <c r="BD46" s="49"/>
      <c r="BE46" s="281"/>
      <c r="BF46" s="49"/>
      <c r="BG46" s="281"/>
      <c r="BH46" s="49"/>
      <c r="BI46" s="281"/>
      <c r="BJ46" s="49"/>
      <c r="BK46" s="281"/>
      <c r="BL46" s="49"/>
      <c r="BM46" s="281"/>
      <c r="BN46" s="49"/>
      <c r="BO46" s="281"/>
      <c r="BP46" s="49"/>
      <c r="BQ46" s="281"/>
      <c r="BR46" s="49"/>
      <c r="BS46" s="281"/>
      <c r="BT46" s="49"/>
      <c r="BU46" s="281"/>
      <c r="BV46" s="49"/>
      <c r="BW46" s="281"/>
      <c r="BX46" s="49"/>
      <c r="BY46" s="281"/>
      <c r="BZ46" s="49"/>
      <c r="CA46" s="281"/>
      <c r="CB46" s="49"/>
      <c r="CC46" s="281"/>
      <c r="CD46" s="49"/>
      <c r="CE46" s="281"/>
      <c r="CF46" s="49"/>
      <c r="CG46" s="281"/>
      <c r="CH46" s="49"/>
      <c r="CI46" s="281"/>
      <c r="CJ46" s="49"/>
      <c r="CK46" s="281"/>
      <c r="CL46" s="49"/>
      <c r="CM46" s="281"/>
      <c r="CN46" s="49"/>
      <c r="CO46" s="281"/>
      <c r="CP46" s="49"/>
      <c r="CQ46" s="281"/>
      <c r="CR46" s="49"/>
      <c r="CS46" s="281"/>
      <c r="CT46" s="49"/>
      <c r="CU46" s="281"/>
      <c r="CV46" s="49"/>
      <c r="CW46" s="281"/>
      <c r="CX46" s="49"/>
      <c r="CY46" s="281"/>
      <c r="CZ46" s="49"/>
      <c r="DA46" s="281"/>
      <c r="DB46" s="49"/>
      <c r="DC46" s="281"/>
      <c r="DD46" s="49"/>
      <c r="DE46" s="281"/>
      <c r="DF46" s="49"/>
      <c r="DG46" s="281"/>
      <c r="DH46" s="49"/>
      <c r="DI46" s="281"/>
      <c r="DJ46" s="487"/>
      <c r="DK46" s="277"/>
      <c r="DL46" s="277"/>
      <c r="DM46" s="277"/>
      <c r="DN46" s="277"/>
      <c r="DO46" s="277"/>
      <c r="DP46" s="277"/>
      <c r="DQ46" s="277"/>
      <c r="DR46" s="277"/>
    </row>
    <row r="47" spans="1:122" ht="6" customHeight="1" x14ac:dyDescent="0.2">
      <c r="A47" s="277"/>
      <c r="B47" s="281"/>
      <c r="C47" s="281"/>
      <c r="D47" s="210"/>
      <c r="E47" s="210"/>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c r="CY47" s="284"/>
      <c r="CZ47" s="284"/>
      <c r="DA47" s="284"/>
      <c r="DB47" s="284"/>
      <c r="DC47" s="284"/>
      <c r="DD47" s="284"/>
      <c r="DE47" s="284"/>
      <c r="DF47" s="284"/>
      <c r="DG47" s="284"/>
      <c r="DH47" s="284"/>
      <c r="DI47" s="284"/>
      <c r="DJ47" s="285"/>
      <c r="DK47" s="277"/>
      <c r="DL47" s="277"/>
      <c r="DM47" s="277"/>
      <c r="DN47" s="277"/>
      <c r="DO47" s="277"/>
      <c r="DP47" s="277"/>
      <c r="DQ47" s="277"/>
      <c r="DR47" s="277"/>
    </row>
    <row r="48" spans="1:122" x14ac:dyDescent="0.2">
      <c r="A48" s="277"/>
      <c r="B48" s="244" t="s">
        <v>1159</v>
      </c>
      <c r="C48" s="299"/>
      <c r="D48" s="231">
        <f t="shared" si="0"/>
        <v>0</v>
      </c>
      <c r="E48" s="277"/>
      <c r="F48" s="49"/>
      <c r="G48" s="281"/>
      <c r="H48" s="49"/>
      <c r="I48" s="281"/>
      <c r="J48" s="49"/>
      <c r="K48" s="281"/>
      <c r="L48" s="49"/>
      <c r="M48" s="281"/>
      <c r="N48" s="49"/>
      <c r="O48" s="281"/>
      <c r="P48" s="49"/>
      <c r="Q48" s="281"/>
      <c r="R48" s="49"/>
      <c r="S48" s="281"/>
      <c r="T48" s="49"/>
      <c r="U48" s="281"/>
      <c r="V48" s="49"/>
      <c r="W48" s="281"/>
      <c r="X48" s="49"/>
      <c r="Y48" s="281"/>
      <c r="Z48" s="49"/>
      <c r="AA48" s="281"/>
      <c r="AB48" s="49"/>
      <c r="AC48" s="281"/>
      <c r="AD48" s="49"/>
      <c r="AE48" s="281"/>
      <c r="AF48" s="49"/>
      <c r="AG48" s="281"/>
      <c r="AH48" s="49"/>
      <c r="AI48" s="281"/>
      <c r="AJ48" s="49"/>
      <c r="AK48" s="281"/>
      <c r="AL48" s="49"/>
      <c r="AM48" s="281"/>
      <c r="AN48" s="49"/>
      <c r="AO48" s="281"/>
      <c r="AP48" s="49"/>
      <c r="AQ48" s="281"/>
      <c r="AR48" s="49"/>
      <c r="AS48" s="281"/>
      <c r="AT48" s="49"/>
      <c r="AU48" s="281"/>
      <c r="AV48" s="49"/>
      <c r="AW48" s="281"/>
      <c r="AX48" s="49"/>
      <c r="AY48" s="281"/>
      <c r="AZ48" s="49"/>
      <c r="BA48" s="281"/>
      <c r="BB48" s="49"/>
      <c r="BC48" s="281"/>
      <c r="BD48" s="49"/>
      <c r="BE48" s="281"/>
      <c r="BF48" s="49"/>
      <c r="BG48" s="281"/>
      <c r="BH48" s="49"/>
      <c r="BI48" s="281"/>
      <c r="BJ48" s="49"/>
      <c r="BK48" s="281"/>
      <c r="BL48" s="49"/>
      <c r="BM48" s="281"/>
      <c r="BN48" s="49"/>
      <c r="BO48" s="281"/>
      <c r="BP48" s="49"/>
      <c r="BQ48" s="281"/>
      <c r="BR48" s="49"/>
      <c r="BS48" s="281"/>
      <c r="BT48" s="49"/>
      <c r="BU48" s="281"/>
      <c r="BV48" s="49"/>
      <c r="BW48" s="281"/>
      <c r="BX48" s="49"/>
      <c r="BY48" s="281"/>
      <c r="BZ48" s="49"/>
      <c r="CA48" s="281"/>
      <c r="CB48" s="49"/>
      <c r="CC48" s="281"/>
      <c r="CD48" s="49"/>
      <c r="CE48" s="281"/>
      <c r="CF48" s="49"/>
      <c r="CG48" s="281"/>
      <c r="CH48" s="49"/>
      <c r="CI48" s="281"/>
      <c r="CJ48" s="49"/>
      <c r="CK48" s="281"/>
      <c r="CL48" s="49"/>
      <c r="CM48" s="281"/>
      <c r="CN48" s="49"/>
      <c r="CO48" s="281"/>
      <c r="CP48" s="49"/>
      <c r="CQ48" s="281"/>
      <c r="CR48" s="49"/>
      <c r="CS48" s="281"/>
      <c r="CT48" s="49"/>
      <c r="CU48" s="281"/>
      <c r="CV48" s="49"/>
      <c r="CW48" s="281"/>
      <c r="CX48" s="49"/>
      <c r="CY48" s="281"/>
      <c r="CZ48" s="49"/>
      <c r="DA48" s="281"/>
      <c r="DB48" s="49"/>
      <c r="DC48" s="281"/>
      <c r="DD48" s="49"/>
      <c r="DE48" s="281"/>
      <c r="DF48" s="49"/>
      <c r="DG48" s="281"/>
      <c r="DH48" s="49"/>
      <c r="DI48" s="281"/>
      <c r="DJ48" s="487"/>
      <c r="DK48" s="277"/>
      <c r="DL48" s="277"/>
      <c r="DM48" s="277"/>
      <c r="DN48" s="277"/>
      <c r="DO48" s="277"/>
      <c r="DP48" s="277"/>
      <c r="DQ48" s="277"/>
      <c r="DR48" s="277"/>
    </row>
    <row r="49" spans="1:122" ht="6" customHeight="1" x14ac:dyDescent="0.2">
      <c r="A49" s="277"/>
      <c r="B49" s="281"/>
      <c r="C49" s="281"/>
      <c r="D49" s="210"/>
      <c r="E49" s="210"/>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c r="BW49" s="284"/>
      <c r="BX49" s="284"/>
      <c r="BY49" s="284"/>
      <c r="BZ49" s="284"/>
      <c r="CA49" s="284"/>
      <c r="CB49" s="284"/>
      <c r="CC49" s="284"/>
      <c r="CD49" s="284"/>
      <c r="CE49" s="284"/>
      <c r="CF49" s="284"/>
      <c r="CG49" s="284"/>
      <c r="CH49" s="284"/>
      <c r="CI49" s="284"/>
      <c r="CJ49" s="284"/>
      <c r="CK49" s="284"/>
      <c r="CL49" s="284"/>
      <c r="CM49" s="284"/>
      <c r="CN49" s="284"/>
      <c r="CO49" s="284"/>
      <c r="CP49" s="284"/>
      <c r="CQ49" s="284"/>
      <c r="CR49" s="284"/>
      <c r="CS49" s="284"/>
      <c r="CT49" s="284"/>
      <c r="CU49" s="284"/>
      <c r="CV49" s="284"/>
      <c r="CW49" s="284"/>
      <c r="CX49" s="284"/>
      <c r="CY49" s="284"/>
      <c r="CZ49" s="284"/>
      <c r="DA49" s="284"/>
      <c r="DB49" s="284"/>
      <c r="DC49" s="284"/>
      <c r="DD49" s="284"/>
      <c r="DE49" s="284"/>
      <c r="DF49" s="284"/>
      <c r="DG49" s="284"/>
      <c r="DH49" s="284"/>
      <c r="DI49" s="284"/>
      <c r="DJ49" s="284"/>
      <c r="DK49" s="277"/>
      <c r="DL49" s="277"/>
      <c r="DM49" s="277"/>
      <c r="DN49" s="277"/>
      <c r="DO49" s="277"/>
      <c r="DP49" s="277"/>
      <c r="DQ49" s="277"/>
      <c r="DR49" s="277"/>
    </row>
    <row r="50" spans="1:122" x14ac:dyDescent="0.2">
      <c r="A50" s="277"/>
      <c r="B50" s="244" t="s">
        <v>1160</v>
      </c>
      <c r="C50" s="299"/>
      <c r="D50" s="231">
        <f t="shared" si="0"/>
        <v>0</v>
      </c>
      <c r="E50" s="277"/>
      <c r="F50" s="49"/>
      <c r="G50" s="281"/>
      <c r="H50" s="49"/>
      <c r="I50" s="281"/>
      <c r="J50" s="49"/>
      <c r="K50" s="281"/>
      <c r="L50" s="49"/>
      <c r="M50" s="281"/>
      <c r="N50" s="49"/>
      <c r="O50" s="281"/>
      <c r="P50" s="49"/>
      <c r="Q50" s="281"/>
      <c r="R50" s="49"/>
      <c r="S50" s="281"/>
      <c r="T50" s="49"/>
      <c r="U50" s="281"/>
      <c r="V50" s="49"/>
      <c r="W50" s="281"/>
      <c r="X50" s="49"/>
      <c r="Y50" s="281"/>
      <c r="Z50" s="49"/>
      <c r="AA50" s="281"/>
      <c r="AB50" s="49"/>
      <c r="AC50" s="281"/>
      <c r="AD50" s="49"/>
      <c r="AE50" s="281"/>
      <c r="AF50" s="49"/>
      <c r="AG50" s="281"/>
      <c r="AH50" s="49"/>
      <c r="AI50" s="281"/>
      <c r="AJ50" s="49"/>
      <c r="AK50" s="281"/>
      <c r="AL50" s="49"/>
      <c r="AM50" s="281"/>
      <c r="AN50" s="49"/>
      <c r="AO50" s="281"/>
      <c r="AP50" s="49"/>
      <c r="AQ50" s="281"/>
      <c r="AR50" s="49"/>
      <c r="AS50" s="281"/>
      <c r="AT50" s="49"/>
      <c r="AU50" s="281"/>
      <c r="AV50" s="49"/>
      <c r="AW50" s="281"/>
      <c r="AX50" s="49"/>
      <c r="AY50" s="281"/>
      <c r="AZ50" s="49"/>
      <c r="BA50" s="281"/>
      <c r="BB50" s="49"/>
      <c r="BC50" s="281"/>
      <c r="BD50" s="49"/>
      <c r="BE50" s="281"/>
      <c r="BF50" s="49"/>
      <c r="BG50" s="281"/>
      <c r="BH50" s="49"/>
      <c r="BI50" s="281"/>
      <c r="BJ50" s="49"/>
      <c r="BK50" s="281"/>
      <c r="BL50" s="49"/>
      <c r="BM50" s="281"/>
      <c r="BN50" s="49"/>
      <c r="BO50" s="281"/>
      <c r="BP50" s="49"/>
      <c r="BQ50" s="281"/>
      <c r="BR50" s="49"/>
      <c r="BS50" s="281"/>
      <c r="BT50" s="49"/>
      <c r="BU50" s="281"/>
      <c r="BV50" s="49"/>
      <c r="BW50" s="281"/>
      <c r="BX50" s="49"/>
      <c r="BY50" s="281"/>
      <c r="BZ50" s="49"/>
      <c r="CA50" s="281"/>
      <c r="CB50" s="49"/>
      <c r="CC50" s="281"/>
      <c r="CD50" s="49"/>
      <c r="CE50" s="281"/>
      <c r="CF50" s="49"/>
      <c r="CG50" s="281"/>
      <c r="CH50" s="49"/>
      <c r="CI50" s="281"/>
      <c r="CJ50" s="49"/>
      <c r="CK50" s="281"/>
      <c r="CL50" s="49"/>
      <c r="CM50" s="281"/>
      <c r="CN50" s="49"/>
      <c r="CO50" s="281"/>
      <c r="CP50" s="49"/>
      <c r="CQ50" s="281"/>
      <c r="CR50" s="49"/>
      <c r="CS50" s="281"/>
      <c r="CT50" s="49"/>
      <c r="CU50" s="281"/>
      <c r="CV50" s="49"/>
      <c r="CW50" s="281"/>
      <c r="CX50" s="49"/>
      <c r="CY50" s="281"/>
      <c r="CZ50" s="49"/>
      <c r="DA50" s="281"/>
      <c r="DB50" s="49"/>
      <c r="DC50" s="281"/>
      <c r="DD50" s="49"/>
      <c r="DE50" s="281"/>
      <c r="DF50" s="49"/>
      <c r="DG50" s="281"/>
      <c r="DH50" s="49"/>
      <c r="DI50" s="281"/>
      <c r="DJ50" s="487"/>
      <c r="DK50" s="277"/>
      <c r="DL50" s="277"/>
      <c r="DM50" s="277"/>
      <c r="DN50" s="277"/>
      <c r="DO50" s="277"/>
      <c r="DP50" s="277"/>
      <c r="DQ50" s="277"/>
      <c r="DR50" s="277"/>
    </row>
    <row r="51" spans="1:122" ht="6" customHeight="1" x14ac:dyDescent="0.2">
      <c r="A51" s="277"/>
      <c r="B51" s="281"/>
      <c r="C51" s="281"/>
      <c r="D51" s="210"/>
      <c r="E51" s="210"/>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c r="CM51" s="284"/>
      <c r="CN51" s="284"/>
      <c r="CO51" s="284"/>
      <c r="CP51" s="284"/>
      <c r="CQ51" s="284"/>
      <c r="CR51" s="284"/>
      <c r="CS51" s="284"/>
      <c r="CT51" s="284"/>
      <c r="CU51" s="284"/>
      <c r="CV51" s="284"/>
      <c r="CW51" s="284"/>
      <c r="CX51" s="284"/>
      <c r="CY51" s="284"/>
      <c r="CZ51" s="284"/>
      <c r="DA51" s="284"/>
      <c r="DB51" s="284"/>
      <c r="DC51" s="284"/>
      <c r="DD51" s="284"/>
      <c r="DE51" s="284"/>
      <c r="DF51" s="284"/>
      <c r="DG51" s="284"/>
      <c r="DH51" s="284"/>
      <c r="DI51" s="284"/>
      <c r="DJ51" s="284"/>
      <c r="DK51" s="277"/>
      <c r="DL51" s="277"/>
      <c r="DM51" s="277"/>
      <c r="DN51" s="277"/>
      <c r="DO51" s="277"/>
      <c r="DP51" s="277"/>
      <c r="DQ51" s="277"/>
      <c r="DR51" s="277"/>
    </row>
    <row r="52" spans="1:122" x14ac:dyDescent="0.2">
      <c r="A52" s="277"/>
      <c r="B52" s="244" t="s">
        <v>1161</v>
      </c>
      <c r="C52" s="300"/>
      <c r="D52" s="231">
        <f t="shared" si="0"/>
        <v>0</v>
      </c>
      <c r="E52" s="277"/>
      <c r="F52" s="49"/>
      <c r="G52" s="281"/>
      <c r="H52" s="49"/>
      <c r="I52" s="281"/>
      <c r="J52" s="49"/>
      <c r="K52" s="281"/>
      <c r="L52" s="49"/>
      <c r="M52" s="281"/>
      <c r="N52" s="49"/>
      <c r="O52" s="281"/>
      <c r="P52" s="49"/>
      <c r="Q52" s="281"/>
      <c r="R52" s="49"/>
      <c r="S52" s="281"/>
      <c r="T52" s="49"/>
      <c r="U52" s="281"/>
      <c r="V52" s="49"/>
      <c r="W52" s="281"/>
      <c r="X52" s="49"/>
      <c r="Y52" s="281"/>
      <c r="Z52" s="49"/>
      <c r="AA52" s="281"/>
      <c r="AB52" s="49"/>
      <c r="AC52" s="281"/>
      <c r="AD52" s="49"/>
      <c r="AE52" s="281"/>
      <c r="AF52" s="49"/>
      <c r="AG52" s="281"/>
      <c r="AH52" s="49"/>
      <c r="AI52" s="281"/>
      <c r="AJ52" s="49"/>
      <c r="AK52" s="281"/>
      <c r="AL52" s="49"/>
      <c r="AM52" s="281"/>
      <c r="AN52" s="49"/>
      <c r="AO52" s="281"/>
      <c r="AP52" s="49"/>
      <c r="AQ52" s="281"/>
      <c r="AR52" s="49"/>
      <c r="AS52" s="281"/>
      <c r="AT52" s="49"/>
      <c r="AU52" s="281"/>
      <c r="AV52" s="49"/>
      <c r="AW52" s="281"/>
      <c r="AX52" s="49"/>
      <c r="AY52" s="281"/>
      <c r="AZ52" s="49"/>
      <c r="BA52" s="281"/>
      <c r="BB52" s="49"/>
      <c r="BC52" s="281"/>
      <c r="BD52" s="49"/>
      <c r="BE52" s="281"/>
      <c r="BF52" s="49"/>
      <c r="BG52" s="281"/>
      <c r="BH52" s="49"/>
      <c r="BI52" s="281"/>
      <c r="BJ52" s="49"/>
      <c r="BK52" s="281"/>
      <c r="BL52" s="49"/>
      <c r="BM52" s="281"/>
      <c r="BN52" s="49"/>
      <c r="BO52" s="281"/>
      <c r="BP52" s="49"/>
      <c r="BQ52" s="281"/>
      <c r="BR52" s="49"/>
      <c r="BS52" s="281"/>
      <c r="BT52" s="49"/>
      <c r="BU52" s="281"/>
      <c r="BV52" s="49"/>
      <c r="BW52" s="281"/>
      <c r="BX52" s="49"/>
      <c r="BY52" s="281"/>
      <c r="BZ52" s="49"/>
      <c r="CA52" s="281"/>
      <c r="CB52" s="49"/>
      <c r="CC52" s="281"/>
      <c r="CD52" s="49"/>
      <c r="CE52" s="281"/>
      <c r="CF52" s="49"/>
      <c r="CG52" s="281"/>
      <c r="CH52" s="49"/>
      <c r="CI52" s="281"/>
      <c r="CJ52" s="49"/>
      <c r="CK52" s="281"/>
      <c r="CL52" s="49"/>
      <c r="CM52" s="281"/>
      <c r="CN52" s="49"/>
      <c r="CO52" s="281"/>
      <c r="CP52" s="49"/>
      <c r="CQ52" s="281"/>
      <c r="CR52" s="49"/>
      <c r="CS52" s="281"/>
      <c r="CT52" s="49"/>
      <c r="CU52" s="281"/>
      <c r="CV52" s="49"/>
      <c r="CW52" s="281"/>
      <c r="CX52" s="49"/>
      <c r="CY52" s="281"/>
      <c r="CZ52" s="49"/>
      <c r="DA52" s="281"/>
      <c r="DB52" s="49"/>
      <c r="DC52" s="281"/>
      <c r="DD52" s="49"/>
      <c r="DE52" s="281"/>
      <c r="DF52" s="49"/>
      <c r="DG52" s="281"/>
      <c r="DH52" s="49"/>
      <c r="DI52" s="281"/>
      <c r="DJ52" s="487"/>
      <c r="DK52" s="277"/>
      <c r="DL52" s="277"/>
      <c r="DM52" s="277"/>
      <c r="DN52" s="277"/>
      <c r="DO52" s="277"/>
      <c r="DP52" s="277"/>
      <c r="DQ52" s="277"/>
      <c r="DR52" s="277"/>
    </row>
    <row r="53" spans="1:122" ht="6" customHeight="1" x14ac:dyDescent="0.2">
      <c r="A53" s="277"/>
      <c r="B53" s="281"/>
      <c r="C53" s="281"/>
      <c r="D53" s="210"/>
      <c r="E53" s="210"/>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c r="BC53" s="284"/>
      <c r="BD53" s="284"/>
      <c r="BE53" s="284"/>
      <c r="BF53" s="284"/>
      <c r="BG53" s="284"/>
      <c r="BH53" s="284"/>
      <c r="BI53" s="284"/>
      <c r="BJ53" s="284"/>
      <c r="BK53" s="284"/>
      <c r="BL53" s="284"/>
      <c r="BM53" s="284"/>
      <c r="BN53" s="284"/>
      <c r="BO53" s="284"/>
      <c r="BP53" s="284"/>
      <c r="BQ53" s="284"/>
      <c r="BR53" s="284"/>
      <c r="BS53" s="284"/>
      <c r="BT53" s="284"/>
      <c r="BU53" s="284"/>
      <c r="BV53" s="284"/>
      <c r="BW53" s="284"/>
      <c r="BX53" s="284"/>
      <c r="BY53" s="284"/>
      <c r="BZ53" s="284"/>
      <c r="CA53" s="284"/>
      <c r="CB53" s="284"/>
      <c r="CC53" s="284"/>
      <c r="CD53" s="284"/>
      <c r="CE53" s="284"/>
      <c r="CF53" s="284"/>
      <c r="CG53" s="284"/>
      <c r="CH53" s="284"/>
      <c r="CI53" s="284"/>
      <c r="CJ53" s="284"/>
      <c r="CK53" s="284"/>
      <c r="CL53" s="284"/>
      <c r="CM53" s="284"/>
      <c r="CN53" s="284"/>
      <c r="CO53" s="284"/>
      <c r="CP53" s="284"/>
      <c r="CQ53" s="284"/>
      <c r="CR53" s="284"/>
      <c r="CS53" s="284"/>
      <c r="CT53" s="284"/>
      <c r="CU53" s="284"/>
      <c r="CV53" s="284"/>
      <c r="CW53" s="284"/>
      <c r="CX53" s="284"/>
      <c r="CY53" s="284"/>
      <c r="CZ53" s="284"/>
      <c r="DA53" s="284"/>
      <c r="DB53" s="284"/>
      <c r="DC53" s="284"/>
      <c r="DD53" s="284"/>
      <c r="DE53" s="284"/>
      <c r="DF53" s="284"/>
      <c r="DG53" s="284"/>
      <c r="DH53" s="284"/>
      <c r="DI53" s="284"/>
      <c r="DJ53" s="285"/>
      <c r="DK53" s="277"/>
      <c r="DL53" s="277"/>
      <c r="DM53" s="277"/>
      <c r="DN53" s="277"/>
      <c r="DO53" s="277"/>
      <c r="DP53" s="277"/>
      <c r="DQ53" s="277"/>
      <c r="DR53" s="277"/>
    </row>
    <row r="54" spans="1:122" x14ac:dyDescent="0.2">
      <c r="A54" s="277"/>
      <c r="B54" s="244" t="s">
        <v>1161</v>
      </c>
      <c r="C54" s="300"/>
      <c r="D54" s="231">
        <f t="shared" si="0"/>
        <v>0</v>
      </c>
      <c r="E54" s="277"/>
      <c r="F54" s="49"/>
      <c r="G54" s="281"/>
      <c r="H54" s="49"/>
      <c r="I54" s="281"/>
      <c r="J54" s="49"/>
      <c r="K54" s="281"/>
      <c r="L54" s="49"/>
      <c r="M54" s="281"/>
      <c r="N54" s="49"/>
      <c r="O54" s="281"/>
      <c r="P54" s="49"/>
      <c r="Q54" s="281"/>
      <c r="R54" s="49"/>
      <c r="S54" s="281"/>
      <c r="T54" s="49"/>
      <c r="U54" s="281"/>
      <c r="V54" s="49"/>
      <c r="W54" s="281"/>
      <c r="X54" s="49"/>
      <c r="Y54" s="281"/>
      <c r="Z54" s="49"/>
      <c r="AA54" s="281"/>
      <c r="AB54" s="49"/>
      <c r="AC54" s="281"/>
      <c r="AD54" s="49"/>
      <c r="AE54" s="281"/>
      <c r="AF54" s="49"/>
      <c r="AG54" s="281"/>
      <c r="AH54" s="49"/>
      <c r="AI54" s="281"/>
      <c r="AJ54" s="49"/>
      <c r="AK54" s="281"/>
      <c r="AL54" s="49"/>
      <c r="AM54" s="281"/>
      <c r="AN54" s="49"/>
      <c r="AO54" s="281"/>
      <c r="AP54" s="49"/>
      <c r="AQ54" s="281"/>
      <c r="AR54" s="49"/>
      <c r="AS54" s="281"/>
      <c r="AT54" s="49"/>
      <c r="AU54" s="281"/>
      <c r="AV54" s="49"/>
      <c r="AW54" s="281"/>
      <c r="AX54" s="49"/>
      <c r="AY54" s="281"/>
      <c r="AZ54" s="49"/>
      <c r="BA54" s="281"/>
      <c r="BB54" s="49"/>
      <c r="BC54" s="281"/>
      <c r="BD54" s="49"/>
      <c r="BE54" s="281"/>
      <c r="BF54" s="49"/>
      <c r="BG54" s="281"/>
      <c r="BH54" s="49"/>
      <c r="BI54" s="281"/>
      <c r="BJ54" s="49"/>
      <c r="BK54" s="281"/>
      <c r="BL54" s="49"/>
      <c r="BM54" s="281"/>
      <c r="BN54" s="49"/>
      <c r="BO54" s="281"/>
      <c r="BP54" s="49"/>
      <c r="BQ54" s="281"/>
      <c r="BR54" s="49"/>
      <c r="BS54" s="281"/>
      <c r="BT54" s="49"/>
      <c r="BU54" s="281"/>
      <c r="BV54" s="49"/>
      <c r="BW54" s="281"/>
      <c r="BX54" s="49"/>
      <c r="BY54" s="281"/>
      <c r="BZ54" s="49"/>
      <c r="CA54" s="281"/>
      <c r="CB54" s="49"/>
      <c r="CC54" s="281"/>
      <c r="CD54" s="49"/>
      <c r="CE54" s="281"/>
      <c r="CF54" s="49"/>
      <c r="CG54" s="281"/>
      <c r="CH54" s="49"/>
      <c r="CI54" s="281"/>
      <c r="CJ54" s="49"/>
      <c r="CK54" s="281"/>
      <c r="CL54" s="49"/>
      <c r="CM54" s="281"/>
      <c r="CN54" s="49"/>
      <c r="CO54" s="281"/>
      <c r="CP54" s="49"/>
      <c r="CQ54" s="281"/>
      <c r="CR54" s="49"/>
      <c r="CS54" s="281"/>
      <c r="CT54" s="49"/>
      <c r="CU54" s="281"/>
      <c r="CV54" s="49"/>
      <c r="CW54" s="281"/>
      <c r="CX54" s="49"/>
      <c r="CY54" s="281"/>
      <c r="CZ54" s="49"/>
      <c r="DA54" s="281"/>
      <c r="DB54" s="49"/>
      <c r="DC54" s="281"/>
      <c r="DD54" s="49"/>
      <c r="DE54" s="281"/>
      <c r="DF54" s="49"/>
      <c r="DG54" s="281"/>
      <c r="DH54" s="49"/>
      <c r="DI54" s="281"/>
      <c r="DJ54" s="487"/>
      <c r="DK54" s="277"/>
      <c r="DL54" s="277"/>
      <c r="DM54" s="277"/>
      <c r="DN54" s="277"/>
      <c r="DO54" s="277"/>
      <c r="DP54" s="277"/>
      <c r="DQ54" s="277"/>
      <c r="DR54" s="277"/>
    </row>
    <row r="55" spans="1:122" ht="33.75" customHeight="1" x14ac:dyDescent="0.25">
      <c r="A55" s="277"/>
      <c r="B55" s="276" t="s">
        <v>112</v>
      </c>
      <c r="C55" s="281"/>
      <c r="D55" s="587"/>
      <c r="E55" s="210"/>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84"/>
      <c r="BX55" s="284"/>
      <c r="BY55" s="284"/>
      <c r="BZ55" s="284"/>
      <c r="CA55" s="284"/>
      <c r="CB55" s="284"/>
      <c r="CC55" s="284"/>
      <c r="CD55" s="284"/>
      <c r="CE55" s="284"/>
      <c r="CF55" s="284"/>
      <c r="CG55" s="284"/>
      <c r="CH55" s="284"/>
      <c r="CI55" s="284"/>
      <c r="CJ55" s="284"/>
      <c r="CK55" s="284"/>
      <c r="CL55" s="284"/>
      <c r="CM55" s="284"/>
      <c r="CN55" s="284"/>
      <c r="CO55" s="284"/>
      <c r="CP55" s="284"/>
      <c r="CQ55" s="284"/>
      <c r="CR55" s="284"/>
      <c r="CS55" s="284"/>
      <c r="CT55" s="284"/>
      <c r="CU55" s="284"/>
      <c r="CV55" s="284"/>
      <c r="CW55" s="284"/>
      <c r="CX55" s="284"/>
      <c r="CY55" s="284"/>
      <c r="CZ55" s="284"/>
      <c r="DA55" s="284"/>
      <c r="DB55" s="284"/>
      <c r="DC55" s="284"/>
      <c r="DD55" s="284"/>
      <c r="DE55" s="284"/>
      <c r="DF55" s="284"/>
      <c r="DG55" s="284"/>
      <c r="DH55" s="284"/>
      <c r="DI55" s="284"/>
      <c r="DJ55" s="285"/>
      <c r="DK55" s="277"/>
      <c r="DL55" s="277"/>
      <c r="DM55" s="277"/>
      <c r="DN55" s="277"/>
      <c r="DO55" s="277"/>
      <c r="DP55" s="277"/>
      <c r="DQ55" s="277"/>
      <c r="DR55" s="277"/>
    </row>
    <row r="56" spans="1:122" x14ac:dyDescent="0.2">
      <c r="B56" s="244" t="s">
        <v>1162</v>
      </c>
      <c r="C56" s="245"/>
      <c r="D56" s="277"/>
      <c r="E56" s="277"/>
      <c r="F56" s="126"/>
      <c r="G56" s="284"/>
      <c r="H56" s="126"/>
      <c r="I56" s="284"/>
      <c r="J56" s="126"/>
      <c r="K56" s="284"/>
      <c r="L56" s="126"/>
      <c r="M56" s="284"/>
      <c r="N56" s="126"/>
      <c r="O56" s="284"/>
      <c r="P56" s="126"/>
      <c r="Q56" s="284"/>
      <c r="R56" s="126"/>
      <c r="S56" s="284"/>
      <c r="T56" s="126"/>
      <c r="U56" s="284"/>
      <c r="V56" s="126"/>
      <c r="W56" s="284"/>
      <c r="X56" s="126"/>
      <c r="Y56" s="284"/>
      <c r="Z56" s="126"/>
      <c r="AA56" s="284"/>
      <c r="AB56" s="126"/>
      <c r="AC56" s="284"/>
      <c r="AD56" s="126"/>
      <c r="AE56" s="284"/>
      <c r="AF56" s="126"/>
      <c r="AG56" s="284"/>
      <c r="AH56" s="126"/>
      <c r="AI56" s="284"/>
      <c r="AJ56" s="126"/>
      <c r="AK56" s="284"/>
      <c r="AL56" s="126"/>
      <c r="AM56" s="284"/>
      <c r="AN56" s="126"/>
      <c r="AO56" s="284"/>
      <c r="AP56" s="126"/>
      <c r="AQ56" s="284"/>
      <c r="AR56" s="126"/>
      <c r="AS56" s="284"/>
      <c r="AT56" s="126"/>
      <c r="AU56" s="284"/>
      <c r="AV56" s="126"/>
      <c r="AW56" s="284"/>
      <c r="AX56" s="126"/>
      <c r="AY56" s="284"/>
      <c r="AZ56" s="126"/>
      <c r="BA56" s="284"/>
      <c r="BB56" s="126"/>
      <c r="BC56" s="284"/>
      <c r="BD56" s="126"/>
      <c r="BE56" s="284"/>
      <c r="BF56" s="126"/>
      <c r="BG56" s="284"/>
      <c r="BH56" s="126"/>
      <c r="BI56" s="284"/>
      <c r="BJ56" s="126"/>
      <c r="BK56" s="284"/>
      <c r="BL56" s="126"/>
      <c r="BM56" s="284"/>
      <c r="BN56" s="126"/>
      <c r="BO56" s="284"/>
      <c r="BP56" s="126"/>
      <c r="BQ56" s="284"/>
      <c r="BR56" s="126"/>
      <c r="BS56" s="284"/>
      <c r="BT56" s="126"/>
      <c r="BU56" s="284"/>
      <c r="BV56" s="126"/>
      <c r="BW56" s="284"/>
      <c r="BX56" s="126"/>
      <c r="BY56" s="284"/>
      <c r="BZ56" s="126"/>
      <c r="CA56" s="284"/>
      <c r="CB56" s="126"/>
      <c r="CC56" s="284"/>
      <c r="CD56" s="126"/>
      <c r="CE56" s="284"/>
      <c r="CF56" s="126"/>
      <c r="CG56" s="284"/>
      <c r="CH56" s="126"/>
      <c r="CI56" s="284"/>
      <c r="CJ56" s="126"/>
      <c r="CK56" s="284"/>
      <c r="CL56" s="126"/>
      <c r="CM56" s="284"/>
      <c r="CN56" s="126"/>
      <c r="CO56" s="284"/>
      <c r="CP56" s="126"/>
      <c r="CQ56" s="284"/>
      <c r="CR56" s="126"/>
      <c r="CS56" s="284"/>
      <c r="CT56" s="126"/>
      <c r="CU56" s="284"/>
      <c r="CV56" s="126"/>
      <c r="CW56" s="284"/>
      <c r="CX56" s="126"/>
      <c r="CY56" s="284"/>
      <c r="CZ56" s="126"/>
      <c r="DA56" s="284"/>
      <c r="DB56" s="126"/>
      <c r="DC56" s="284"/>
      <c r="DD56" s="126"/>
      <c r="DE56" s="284"/>
      <c r="DF56" s="126"/>
      <c r="DG56" s="284"/>
      <c r="DH56" s="126"/>
      <c r="DI56" s="284"/>
      <c r="DJ56" s="487"/>
      <c r="DK56" s="277"/>
      <c r="DL56" s="277"/>
      <c r="DM56" s="277"/>
      <c r="DN56" s="277"/>
      <c r="DO56" s="277"/>
      <c r="DP56" s="277"/>
      <c r="DQ56" s="277"/>
      <c r="DR56" s="277"/>
    </row>
    <row r="57" spans="1:122" ht="6" customHeight="1" x14ac:dyDescent="0.2">
      <c r="A57" s="277"/>
      <c r="B57" s="281"/>
      <c r="C57" s="281"/>
      <c r="D57" s="277"/>
      <c r="E57" s="210"/>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c r="BC57" s="284"/>
      <c r="BD57" s="284"/>
      <c r="BE57" s="284"/>
      <c r="BF57" s="284"/>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c r="CH57" s="284"/>
      <c r="CI57" s="284"/>
      <c r="CJ57" s="284"/>
      <c r="CK57" s="284"/>
      <c r="CL57" s="284"/>
      <c r="CM57" s="284"/>
      <c r="CN57" s="284"/>
      <c r="CO57" s="284"/>
      <c r="CP57" s="284"/>
      <c r="CQ57" s="284"/>
      <c r="CR57" s="284"/>
      <c r="CS57" s="284"/>
      <c r="CT57" s="284"/>
      <c r="CU57" s="284"/>
      <c r="CV57" s="284"/>
      <c r="CW57" s="284"/>
      <c r="CX57" s="284"/>
      <c r="CY57" s="284"/>
      <c r="CZ57" s="284"/>
      <c r="DA57" s="284"/>
      <c r="DB57" s="284"/>
      <c r="DC57" s="284"/>
      <c r="DD57" s="284"/>
      <c r="DE57" s="284"/>
      <c r="DF57" s="284"/>
      <c r="DG57" s="284"/>
      <c r="DH57" s="284"/>
      <c r="DI57" s="284"/>
      <c r="DJ57" s="285"/>
      <c r="DK57" s="277"/>
      <c r="DL57" s="277"/>
      <c r="DM57" s="277"/>
      <c r="DN57" s="277"/>
      <c r="DO57" s="277"/>
      <c r="DP57" s="277"/>
      <c r="DQ57" s="277"/>
      <c r="DR57" s="277"/>
    </row>
    <row r="58" spans="1:122" hidden="1" x14ac:dyDescent="0.2">
      <c r="A58" s="1343"/>
      <c r="B58" s="244" t="s">
        <v>910</v>
      </c>
      <c r="C58" s="245"/>
      <c r="D58" s="277"/>
      <c r="E58" s="277"/>
      <c r="F58" s="126"/>
      <c r="G58" s="288"/>
      <c r="H58" s="126"/>
      <c r="I58" s="288"/>
      <c r="J58" s="126"/>
      <c r="K58" s="288"/>
      <c r="L58" s="126"/>
      <c r="M58" s="288"/>
      <c r="N58" s="126"/>
      <c r="O58" s="288"/>
      <c r="P58" s="126"/>
      <c r="Q58" s="288"/>
      <c r="R58" s="126"/>
      <c r="S58" s="288"/>
      <c r="T58" s="126"/>
      <c r="U58" s="288"/>
      <c r="V58" s="126"/>
      <c r="W58" s="288"/>
      <c r="X58" s="126"/>
      <c r="Y58" s="288"/>
      <c r="Z58" s="126"/>
      <c r="AA58" s="288"/>
      <c r="AB58" s="126"/>
      <c r="AC58" s="288"/>
      <c r="AD58" s="126"/>
      <c r="AE58" s="288"/>
      <c r="AF58" s="126"/>
      <c r="AG58" s="288"/>
      <c r="AH58" s="126"/>
      <c r="AI58" s="288"/>
      <c r="AJ58" s="126"/>
      <c r="AK58" s="288"/>
      <c r="AL58" s="126"/>
      <c r="AM58" s="288"/>
      <c r="AN58" s="126"/>
      <c r="AO58" s="288"/>
      <c r="AP58" s="126"/>
      <c r="AQ58" s="288"/>
      <c r="AR58" s="126"/>
      <c r="AS58" s="288"/>
      <c r="AT58" s="126"/>
      <c r="AU58" s="288"/>
      <c r="AV58" s="126"/>
      <c r="AW58" s="288"/>
      <c r="AX58" s="126"/>
      <c r="AY58" s="288"/>
      <c r="AZ58" s="126"/>
      <c r="BA58" s="288"/>
      <c r="BB58" s="126"/>
      <c r="BC58" s="288"/>
      <c r="BD58" s="126"/>
      <c r="BE58" s="288"/>
      <c r="BF58" s="126"/>
      <c r="BG58" s="288"/>
      <c r="BH58" s="126"/>
      <c r="BI58" s="288"/>
      <c r="BJ58" s="126"/>
      <c r="BK58" s="288"/>
      <c r="BL58" s="126"/>
      <c r="BM58" s="288"/>
      <c r="BN58" s="126"/>
      <c r="BO58" s="288"/>
      <c r="BP58" s="126"/>
      <c r="BQ58" s="288"/>
      <c r="BR58" s="126"/>
      <c r="BS58" s="288"/>
      <c r="BT58" s="126"/>
      <c r="BU58" s="288"/>
      <c r="BV58" s="126"/>
      <c r="BW58" s="288"/>
      <c r="BX58" s="126"/>
      <c r="BY58" s="288"/>
      <c r="BZ58" s="126"/>
      <c r="CA58" s="288"/>
      <c r="CB58" s="126"/>
      <c r="CC58" s="288"/>
      <c r="CD58" s="126"/>
      <c r="CE58" s="288"/>
      <c r="CF58" s="126"/>
      <c r="CG58" s="288"/>
      <c r="CH58" s="126"/>
      <c r="CI58" s="288"/>
      <c r="CJ58" s="126"/>
      <c r="CK58" s="288"/>
      <c r="CL58" s="126"/>
      <c r="CM58" s="288"/>
      <c r="CN58" s="126"/>
      <c r="CO58" s="288"/>
      <c r="CP58" s="126"/>
      <c r="CQ58" s="288"/>
      <c r="CR58" s="126"/>
      <c r="CS58" s="288"/>
      <c r="CT58" s="126"/>
      <c r="CU58" s="288"/>
      <c r="CV58" s="126"/>
      <c r="CW58" s="288"/>
      <c r="CX58" s="126"/>
      <c r="CY58" s="288"/>
      <c r="CZ58" s="126"/>
      <c r="DA58" s="288"/>
      <c r="DB58" s="126"/>
      <c r="DC58" s="288"/>
      <c r="DD58" s="126"/>
      <c r="DE58" s="288"/>
      <c r="DF58" s="126"/>
      <c r="DG58" s="288"/>
      <c r="DH58" s="126"/>
      <c r="DI58" s="288"/>
      <c r="DJ58" s="487"/>
      <c r="DK58" s="277"/>
      <c r="DL58" s="277"/>
      <c r="DM58" s="277"/>
      <c r="DN58" s="277"/>
      <c r="DO58" s="277"/>
      <c r="DP58" s="277"/>
      <c r="DQ58" s="277"/>
      <c r="DR58" s="277"/>
    </row>
    <row r="59" spans="1:122" ht="6" hidden="1" customHeight="1" x14ac:dyDescent="0.2">
      <c r="A59" s="277"/>
      <c r="B59" s="281"/>
      <c r="C59" s="281"/>
      <c r="D59" s="277"/>
      <c r="E59" s="210"/>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289"/>
      <c r="CZ59" s="289"/>
      <c r="DA59" s="289"/>
      <c r="DB59" s="289"/>
      <c r="DC59" s="289"/>
      <c r="DD59" s="289"/>
      <c r="DE59" s="289"/>
      <c r="DF59" s="289"/>
      <c r="DG59" s="289"/>
      <c r="DH59" s="289"/>
      <c r="DI59" s="289"/>
      <c r="DJ59" s="284"/>
      <c r="DK59" s="277"/>
      <c r="DL59" s="277"/>
      <c r="DM59" s="277"/>
      <c r="DN59" s="277"/>
      <c r="DO59" s="277"/>
      <c r="DP59" s="277"/>
      <c r="DQ59" s="277"/>
      <c r="DR59" s="277"/>
    </row>
    <row r="60" spans="1:122" x14ac:dyDescent="0.2">
      <c r="A60" s="277"/>
      <c r="B60" s="244" t="s">
        <v>1163</v>
      </c>
      <c r="C60" s="245"/>
      <c r="D60" s="277"/>
      <c r="E60" s="277"/>
      <c r="F60" s="126"/>
      <c r="G60" s="288"/>
      <c r="H60" s="126"/>
      <c r="I60" s="288"/>
      <c r="J60" s="126"/>
      <c r="K60" s="288"/>
      <c r="L60" s="126"/>
      <c r="M60" s="288"/>
      <c r="N60" s="126"/>
      <c r="O60" s="288"/>
      <c r="P60" s="126"/>
      <c r="Q60" s="288"/>
      <c r="R60" s="126"/>
      <c r="S60" s="288"/>
      <c r="T60" s="126"/>
      <c r="U60" s="288"/>
      <c r="V60" s="126"/>
      <c r="W60" s="288"/>
      <c r="X60" s="126"/>
      <c r="Y60" s="288"/>
      <c r="Z60" s="126"/>
      <c r="AA60" s="288"/>
      <c r="AB60" s="126"/>
      <c r="AC60" s="288"/>
      <c r="AD60" s="126"/>
      <c r="AE60" s="288"/>
      <c r="AF60" s="126"/>
      <c r="AG60" s="288"/>
      <c r="AH60" s="126"/>
      <c r="AI60" s="288"/>
      <c r="AJ60" s="126"/>
      <c r="AK60" s="288"/>
      <c r="AL60" s="126"/>
      <c r="AM60" s="288"/>
      <c r="AN60" s="126"/>
      <c r="AO60" s="288"/>
      <c r="AP60" s="126"/>
      <c r="AQ60" s="288"/>
      <c r="AR60" s="126"/>
      <c r="AS60" s="288"/>
      <c r="AT60" s="126"/>
      <c r="AU60" s="288"/>
      <c r="AV60" s="126"/>
      <c r="AW60" s="288"/>
      <c r="AX60" s="126"/>
      <c r="AY60" s="288"/>
      <c r="AZ60" s="126"/>
      <c r="BA60" s="288"/>
      <c r="BB60" s="126"/>
      <c r="BC60" s="288"/>
      <c r="BD60" s="126"/>
      <c r="BE60" s="288"/>
      <c r="BF60" s="126"/>
      <c r="BG60" s="288"/>
      <c r="BH60" s="126"/>
      <c r="BI60" s="288"/>
      <c r="BJ60" s="126"/>
      <c r="BK60" s="288"/>
      <c r="BL60" s="126"/>
      <c r="BM60" s="288"/>
      <c r="BN60" s="126"/>
      <c r="BO60" s="288"/>
      <c r="BP60" s="126"/>
      <c r="BQ60" s="288"/>
      <c r="BR60" s="126"/>
      <c r="BS60" s="288"/>
      <c r="BT60" s="126"/>
      <c r="BU60" s="288"/>
      <c r="BV60" s="126"/>
      <c r="BW60" s="288"/>
      <c r="BX60" s="126"/>
      <c r="BY60" s="288"/>
      <c r="BZ60" s="126"/>
      <c r="CA60" s="288"/>
      <c r="CB60" s="126"/>
      <c r="CC60" s="288"/>
      <c r="CD60" s="126"/>
      <c r="CE60" s="288"/>
      <c r="CF60" s="126"/>
      <c r="CG60" s="288"/>
      <c r="CH60" s="126"/>
      <c r="CI60" s="288"/>
      <c r="CJ60" s="126"/>
      <c r="CK60" s="288"/>
      <c r="CL60" s="126"/>
      <c r="CM60" s="288"/>
      <c r="CN60" s="126"/>
      <c r="CO60" s="288"/>
      <c r="CP60" s="126"/>
      <c r="CQ60" s="288"/>
      <c r="CR60" s="126"/>
      <c r="CS60" s="288"/>
      <c r="CT60" s="126"/>
      <c r="CU60" s="288"/>
      <c r="CV60" s="126"/>
      <c r="CW60" s="288"/>
      <c r="CX60" s="126"/>
      <c r="CY60" s="288"/>
      <c r="CZ60" s="126"/>
      <c r="DA60" s="288"/>
      <c r="DB60" s="126"/>
      <c r="DC60" s="288"/>
      <c r="DD60" s="126"/>
      <c r="DE60" s="288"/>
      <c r="DF60" s="126"/>
      <c r="DG60" s="288"/>
      <c r="DH60" s="126"/>
      <c r="DI60" s="288"/>
      <c r="DJ60" s="487"/>
      <c r="DK60" s="277"/>
      <c r="DL60" s="277"/>
      <c r="DM60" s="277"/>
      <c r="DN60" s="277"/>
      <c r="DO60" s="277"/>
      <c r="DP60" s="277"/>
      <c r="DQ60" s="277"/>
      <c r="DR60" s="277"/>
    </row>
    <row r="61" spans="1:122" ht="6" customHeight="1" x14ac:dyDescent="0.2">
      <c r="A61" s="277"/>
      <c r="B61" s="281"/>
      <c r="C61" s="281"/>
      <c r="D61" s="210"/>
      <c r="E61" s="210"/>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c r="BR61" s="289"/>
      <c r="BS61" s="289"/>
      <c r="BT61" s="289"/>
      <c r="BU61" s="289"/>
      <c r="BV61" s="289"/>
      <c r="BW61" s="289"/>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c r="DD61" s="289"/>
      <c r="DE61" s="289"/>
      <c r="DF61" s="289"/>
      <c r="DG61" s="289"/>
      <c r="DH61" s="289"/>
      <c r="DI61" s="289"/>
      <c r="DJ61" s="285"/>
      <c r="DK61" s="277"/>
      <c r="DL61" s="277"/>
      <c r="DM61" s="277"/>
      <c r="DN61" s="277"/>
      <c r="DO61" s="277"/>
      <c r="DP61" s="277"/>
      <c r="DQ61" s="277"/>
      <c r="DR61" s="277"/>
    </row>
    <row r="62" spans="1:122" x14ac:dyDescent="0.2">
      <c r="A62" s="277"/>
      <c r="B62" s="287" t="s">
        <v>1164</v>
      </c>
      <c r="C62" s="297"/>
      <c r="D62" s="304"/>
      <c r="E62" s="210"/>
      <c r="F62" s="126"/>
      <c r="G62" s="288"/>
      <c r="H62" s="126"/>
      <c r="I62" s="288"/>
      <c r="J62" s="126"/>
      <c r="K62" s="288"/>
      <c r="L62" s="126"/>
      <c r="M62" s="288"/>
      <c r="N62" s="126"/>
      <c r="O62" s="288"/>
      <c r="P62" s="126"/>
      <c r="Q62" s="288"/>
      <c r="R62" s="126"/>
      <c r="S62" s="288"/>
      <c r="T62" s="126"/>
      <c r="U62" s="288"/>
      <c r="V62" s="126"/>
      <c r="W62" s="288"/>
      <c r="X62" s="126"/>
      <c r="Y62" s="288"/>
      <c r="Z62" s="126"/>
      <c r="AA62" s="288"/>
      <c r="AB62" s="126"/>
      <c r="AC62" s="288"/>
      <c r="AD62" s="126"/>
      <c r="AE62" s="288"/>
      <c r="AF62" s="126"/>
      <c r="AG62" s="288"/>
      <c r="AH62" s="126"/>
      <c r="AI62" s="288"/>
      <c r="AJ62" s="126"/>
      <c r="AK62" s="288"/>
      <c r="AL62" s="126"/>
      <c r="AM62" s="288"/>
      <c r="AN62" s="126"/>
      <c r="AO62" s="288"/>
      <c r="AP62" s="126"/>
      <c r="AQ62" s="288"/>
      <c r="AR62" s="126"/>
      <c r="AS62" s="288"/>
      <c r="AT62" s="126"/>
      <c r="AU62" s="288"/>
      <c r="AV62" s="126"/>
      <c r="AW62" s="288"/>
      <c r="AX62" s="126"/>
      <c r="AY62" s="288"/>
      <c r="AZ62" s="126"/>
      <c r="BA62" s="288"/>
      <c r="BB62" s="126"/>
      <c r="BC62" s="288"/>
      <c r="BD62" s="126"/>
      <c r="BE62" s="288"/>
      <c r="BF62" s="126"/>
      <c r="BG62" s="288"/>
      <c r="BH62" s="126"/>
      <c r="BI62" s="288"/>
      <c r="BJ62" s="126"/>
      <c r="BK62" s="288"/>
      <c r="BL62" s="126"/>
      <c r="BM62" s="288"/>
      <c r="BN62" s="126"/>
      <c r="BO62" s="288"/>
      <c r="BP62" s="126"/>
      <c r="BQ62" s="288"/>
      <c r="BR62" s="126"/>
      <c r="BS62" s="288"/>
      <c r="BT62" s="126"/>
      <c r="BU62" s="288"/>
      <c r="BV62" s="126"/>
      <c r="BW62" s="288"/>
      <c r="BX62" s="126"/>
      <c r="BY62" s="288"/>
      <c r="BZ62" s="126"/>
      <c r="CA62" s="288"/>
      <c r="CB62" s="126"/>
      <c r="CC62" s="288"/>
      <c r="CD62" s="126"/>
      <c r="CE62" s="288"/>
      <c r="CF62" s="126"/>
      <c r="CG62" s="288"/>
      <c r="CH62" s="126"/>
      <c r="CI62" s="288"/>
      <c r="CJ62" s="126"/>
      <c r="CK62" s="288"/>
      <c r="CL62" s="126"/>
      <c r="CM62" s="288"/>
      <c r="CN62" s="126"/>
      <c r="CO62" s="288"/>
      <c r="CP62" s="126"/>
      <c r="CQ62" s="288"/>
      <c r="CR62" s="126"/>
      <c r="CS62" s="288"/>
      <c r="CT62" s="126"/>
      <c r="CU62" s="288"/>
      <c r="CV62" s="126"/>
      <c r="CW62" s="288"/>
      <c r="CX62" s="126"/>
      <c r="CY62" s="288"/>
      <c r="CZ62" s="126"/>
      <c r="DA62" s="288"/>
      <c r="DB62" s="126"/>
      <c r="DC62" s="288"/>
      <c r="DD62" s="126"/>
      <c r="DE62" s="288"/>
      <c r="DF62" s="126"/>
      <c r="DG62" s="288"/>
      <c r="DH62" s="126"/>
      <c r="DI62" s="288"/>
      <c r="DJ62" s="487"/>
      <c r="DK62" s="277"/>
      <c r="DL62" s="277"/>
      <c r="DM62" s="277"/>
      <c r="DN62" s="277"/>
      <c r="DO62" s="277"/>
      <c r="DP62" s="277"/>
      <c r="DQ62" s="277"/>
      <c r="DR62" s="277"/>
    </row>
    <row r="63" spans="1:122" ht="6" customHeight="1" x14ac:dyDescent="0.2">
      <c r="A63" s="277"/>
      <c r="B63" s="281"/>
      <c r="C63" s="281"/>
      <c r="D63" s="210"/>
      <c r="E63" s="210"/>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c r="BM63" s="289"/>
      <c r="BN63" s="289"/>
      <c r="BO63" s="289"/>
      <c r="BP63" s="289"/>
      <c r="BQ63" s="289"/>
      <c r="BR63" s="289"/>
      <c r="BS63" s="289"/>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4"/>
      <c r="DK63" s="277"/>
      <c r="DL63" s="277"/>
      <c r="DM63" s="277"/>
      <c r="DN63" s="277"/>
      <c r="DO63" s="277"/>
      <c r="DP63" s="277"/>
      <c r="DQ63" s="277"/>
      <c r="DR63" s="277"/>
    </row>
    <row r="64" spans="1:122" x14ac:dyDescent="0.2">
      <c r="A64" s="277"/>
      <c r="B64" s="287" t="s">
        <v>1165</v>
      </c>
      <c r="C64" s="297"/>
      <c r="D64" s="304"/>
      <c r="E64" s="210"/>
      <c r="F64" s="126"/>
      <c r="G64" s="288"/>
      <c r="H64" s="126"/>
      <c r="I64" s="288"/>
      <c r="J64" s="126"/>
      <c r="K64" s="288"/>
      <c r="L64" s="126"/>
      <c r="M64" s="288"/>
      <c r="N64" s="126"/>
      <c r="O64" s="288"/>
      <c r="P64" s="126"/>
      <c r="Q64" s="288"/>
      <c r="R64" s="126"/>
      <c r="S64" s="288"/>
      <c r="T64" s="126"/>
      <c r="U64" s="288"/>
      <c r="V64" s="126"/>
      <c r="W64" s="288"/>
      <c r="X64" s="126"/>
      <c r="Y64" s="288"/>
      <c r="Z64" s="126"/>
      <c r="AA64" s="288"/>
      <c r="AB64" s="126"/>
      <c r="AC64" s="288"/>
      <c r="AD64" s="126"/>
      <c r="AE64" s="288"/>
      <c r="AF64" s="126"/>
      <c r="AG64" s="288"/>
      <c r="AH64" s="126"/>
      <c r="AI64" s="288"/>
      <c r="AJ64" s="126"/>
      <c r="AK64" s="288"/>
      <c r="AL64" s="126"/>
      <c r="AM64" s="288"/>
      <c r="AN64" s="126"/>
      <c r="AO64" s="288"/>
      <c r="AP64" s="126"/>
      <c r="AQ64" s="288"/>
      <c r="AR64" s="126"/>
      <c r="AS64" s="288"/>
      <c r="AT64" s="126"/>
      <c r="AU64" s="288"/>
      <c r="AV64" s="126"/>
      <c r="AW64" s="288"/>
      <c r="AX64" s="126"/>
      <c r="AY64" s="288"/>
      <c r="AZ64" s="126"/>
      <c r="BA64" s="288"/>
      <c r="BB64" s="126"/>
      <c r="BC64" s="288"/>
      <c r="BD64" s="126"/>
      <c r="BE64" s="288"/>
      <c r="BF64" s="126"/>
      <c r="BG64" s="288"/>
      <c r="BH64" s="126"/>
      <c r="BI64" s="288"/>
      <c r="BJ64" s="126"/>
      <c r="BK64" s="288"/>
      <c r="BL64" s="126"/>
      <c r="BM64" s="288"/>
      <c r="BN64" s="126"/>
      <c r="BO64" s="288"/>
      <c r="BP64" s="126"/>
      <c r="BQ64" s="288"/>
      <c r="BR64" s="126"/>
      <c r="BS64" s="288"/>
      <c r="BT64" s="126"/>
      <c r="BU64" s="288"/>
      <c r="BV64" s="126"/>
      <c r="BW64" s="288"/>
      <c r="BX64" s="126"/>
      <c r="BY64" s="288"/>
      <c r="BZ64" s="126"/>
      <c r="CA64" s="288"/>
      <c r="CB64" s="126"/>
      <c r="CC64" s="288"/>
      <c r="CD64" s="126"/>
      <c r="CE64" s="288"/>
      <c r="CF64" s="126"/>
      <c r="CG64" s="288"/>
      <c r="CH64" s="126"/>
      <c r="CI64" s="288"/>
      <c r="CJ64" s="126"/>
      <c r="CK64" s="288"/>
      <c r="CL64" s="126"/>
      <c r="CM64" s="288"/>
      <c r="CN64" s="126"/>
      <c r="CO64" s="288"/>
      <c r="CP64" s="126"/>
      <c r="CQ64" s="288"/>
      <c r="CR64" s="126"/>
      <c r="CS64" s="288"/>
      <c r="CT64" s="126"/>
      <c r="CU64" s="288"/>
      <c r="CV64" s="126"/>
      <c r="CW64" s="288"/>
      <c r="CX64" s="126"/>
      <c r="CY64" s="288"/>
      <c r="CZ64" s="126"/>
      <c r="DA64" s="288"/>
      <c r="DB64" s="126"/>
      <c r="DC64" s="288"/>
      <c r="DD64" s="126"/>
      <c r="DE64" s="288"/>
      <c r="DF64" s="126"/>
      <c r="DG64" s="288"/>
      <c r="DH64" s="126"/>
      <c r="DI64" s="288"/>
      <c r="DJ64" s="487"/>
      <c r="DK64" s="277"/>
      <c r="DL64" s="277"/>
      <c r="DM64" s="277"/>
      <c r="DN64" s="277"/>
      <c r="DO64" s="277"/>
      <c r="DP64" s="277"/>
      <c r="DQ64" s="277"/>
      <c r="DR64" s="277"/>
    </row>
    <row r="65" spans="1:122" ht="6" customHeight="1" x14ac:dyDescent="0.2">
      <c r="A65" s="277"/>
      <c r="B65" s="281"/>
      <c r="C65" s="281"/>
      <c r="D65" s="210"/>
      <c r="E65" s="210"/>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5"/>
      <c r="DK65" s="277"/>
      <c r="DL65" s="277"/>
      <c r="DM65" s="277"/>
      <c r="DN65" s="277"/>
      <c r="DO65" s="277"/>
      <c r="DP65" s="277"/>
      <c r="DQ65" s="277"/>
      <c r="DR65" s="277"/>
    </row>
    <row r="66" spans="1:122" x14ac:dyDescent="0.2">
      <c r="A66" s="277"/>
      <c r="B66" s="481" t="s">
        <v>1166</v>
      </c>
      <c r="C66" s="298"/>
      <c r="D66" s="305"/>
      <c r="E66" s="277"/>
      <c r="F66" s="126"/>
      <c r="G66" s="288"/>
      <c r="H66" s="126"/>
      <c r="I66" s="288"/>
      <c r="J66" s="126"/>
      <c r="K66" s="288"/>
      <c r="L66" s="126"/>
      <c r="M66" s="288"/>
      <c r="N66" s="126"/>
      <c r="O66" s="288"/>
      <c r="P66" s="126"/>
      <c r="Q66" s="288"/>
      <c r="R66" s="126"/>
      <c r="S66" s="288"/>
      <c r="T66" s="126"/>
      <c r="U66" s="288"/>
      <c r="V66" s="126"/>
      <c r="W66" s="288"/>
      <c r="X66" s="126"/>
      <c r="Y66" s="288"/>
      <c r="Z66" s="126"/>
      <c r="AA66" s="288"/>
      <c r="AB66" s="126"/>
      <c r="AC66" s="288"/>
      <c r="AD66" s="126"/>
      <c r="AE66" s="288"/>
      <c r="AF66" s="126"/>
      <c r="AG66" s="288"/>
      <c r="AH66" s="126"/>
      <c r="AI66" s="288"/>
      <c r="AJ66" s="126"/>
      <c r="AK66" s="288"/>
      <c r="AL66" s="126"/>
      <c r="AM66" s="288"/>
      <c r="AN66" s="126"/>
      <c r="AO66" s="288"/>
      <c r="AP66" s="126"/>
      <c r="AQ66" s="288"/>
      <c r="AR66" s="126"/>
      <c r="AS66" s="288"/>
      <c r="AT66" s="126"/>
      <c r="AU66" s="288"/>
      <c r="AV66" s="126"/>
      <c r="AW66" s="288"/>
      <c r="AX66" s="126"/>
      <c r="AY66" s="288"/>
      <c r="AZ66" s="126"/>
      <c r="BA66" s="288"/>
      <c r="BB66" s="126"/>
      <c r="BC66" s="288"/>
      <c r="BD66" s="126"/>
      <c r="BE66" s="288"/>
      <c r="BF66" s="126"/>
      <c r="BG66" s="288"/>
      <c r="BH66" s="126"/>
      <c r="BI66" s="288"/>
      <c r="BJ66" s="126"/>
      <c r="BK66" s="288"/>
      <c r="BL66" s="126"/>
      <c r="BM66" s="288"/>
      <c r="BN66" s="126"/>
      <c r="BO66" s="288"/>
      <c r="BP66" s="126"/>
      <c r="BQ66" s="288"/>
      <c r="BR66" s="126"/>
      <c r="BS66" s="288"/>
      <c r="BT66" s="126"/>
      <c r="BU66" s="288"/>
      <c r="BV66" s="126"/>
      <c r="BW66" s="288"/>
      <c r="BX66" s="126"/>
      <c r="BY66" s="288"/>
      <c r="BZ66" s="126"/>
      <c r="CA66" s="288"/>
      <c r="CB66" s="126"/>
      <c r="CC66" s="288"/>
      <c r="CD66" s="126"/>
      <c r="CE66" s="288"/>
      <c r="CF66" s="126"/>
      <c r="CG66" s="288"/>
      <c r="CH66" s="126"/>
      <c r="CI66" s="288"/>
      <c r="CJ66" s="126"/>
      <c r="CK66" s="288"/>
      <c r="CL66" s="126"/>
      <c r="CM66" s="288"/>
      <c r="CN66" s="126"/>
      <c r="CO66" s="288"/>
      <c r="CP66" s="126"/>
      <c r="CQ66" s="288"/>
      <c r="CR66" s="126"/>
      <c r="CS66" s="288"/>
      <c r="CT66" s="126"/>
      <c r="CU66" s="288"/>
      <c r="CV66" s="126"/>
      <c r="CW66" s="288"/>
      <c r="CX66" s="126"/>
      <c r="CY66" s="288"/>
      <c r="CZ66" s="126"/>
      <c r="DA66" s="288"/>
      <c r="DB66" s="126"/>
      <c r="DC66" s="288"/>
      <c r="DD66" s="126"/>
      <c r="DE66" s="288"/>
      <c r="DF66" s="126"/>
      <c r="DG66" s="288"/>
      <c r="DH66" s="126"/>
      <c r="DI66" s="288"/>
      <c r="DJ66" s="487"/>
      <c r="DK66" s="277"/>
      <c r="DL66" s="277"/>
      <c r="DM66" s="277"/>
      <c r="DN66" s="277"/>
      <c r="DO66" s="277"/>
      <c r="DP66" s="277"/>
      <c r="DQ66" s="277"/>
      <c r="DR66" s="277"/>
    </row>
    <row r="67" spans="1:122" ht="6" customHeight="1" x14ac:dyDescent="0.2">
      <c r="A67" s="277"/>
      <c r="B67" s="281"/>
      <c r="C67" s="281"/>
      <c r="D67" s="210"/>
      <c r="E67" s="210"/>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4"/>
      <c r="DK67" s="277"/>
      <c r="DL67" s="277"/>
      <c r="DM67" s="277"/>
      <c r="DN67" s="277"/>
      <c r="DO67" s="277"/>
      <c r="DP67" s="277"/>
      <c r="DQ67" s="277"/>
      <c r="DR67" s="277"/>
    </row>
    <row r="68" spans="1:122" x14ac:dyDescent="0.2">
      <c r="A68" s="277"/>
      <c r="B68" s="481" t="s">
        <v>1167</v>
      </c>
      <c r="C68" s="298"/>
      <c r="D68" s="305"/>
      <c r="E68" s="277"/>
      <c r="F68" s="126"/>
      <c r="G68" s="288"/>
      <c r="H68" s="126"/>
      <c r="I68" s="288"/>
      <c r="J68" s="126"/>
      <c r="K68" s="288"/>
      <c r="L68" s="126"/>
      <c r="M68" s="288"/>
      <c r="N68" s="126"/>
      <c r="O68" s="288"/>
      <c r="P68" s="126"/>
      <c r="Q68" s="288"/>
      <c r="R68" s="126"/>
      <c r="S68" s="288"/>
      <c r="T68" s="126"/>
      <c r="U68" s="288"/>
      <c r="V68" s="126"/>
      <c r="W68" s="288"/>
      <c r="X68" s="126"/>
      <c r="Y68" s="288"/>
      <c r="Z68" s="126"/>
      <c r="AA68" s="288"/>
      <c r="AB68" s="126"/>
      <c r="AC68" s="288"/>
      <c r="AD68" s="126"/>
      <c r="AE68" s="288"/>
      <c r="AF68" s="126"/>
      <c r="AG68" s="288"/>
      <c r="AH68" s="126"/>
      <c r="AI68" s="288"/>
      <c r="AJ68" s="126"/>
      <c r="AK68" s="288"/>
      <c r="AL68" s="126"/>
      <c r="AM68" s="288"/>
      <c r="AN68" s="126"/>
      <c r="AO68" s="288"/>
      <c r="AP68" s="126"/>
      <c r="AQ68" s="288"/>
      <c r="AR68" s="126"/>
      <c r="AS68" s="288"/>
      <c r="AT68" s="126"/>
      <c r="AU68" s="288"/>
      <c r="AV68" s="126"/>
      <c r="AW68" s="288"/>
      <c r="AX68" s="126"/>
      <c r="AY68" s="288"/>
      <c r="AZ68" s="126"/>
      <c r="BA68" s="288"/>
      <c r="BB68" s="126"/>
      <c r="BC68" s="288"/>
      <c r="BD68" s="126"/>
      <c r="BE68" s="288"/>
      <c r="BF68" s="126"/>
      <c r="BG68" s="288"/>
      <c r="BH68" s="126"/>
      <c r="BI68" s="288"/>
      <c r="BJ68" s="126"/>
      <c r="BK68" s="288"/>
      <c r="BL68" s="126"/>
      <c r="BM68" s="288"/>
      <c r="BN68" s="126"/>
      <c r="BO68" s="288"/>
      <c r="BP68" s="126"/>
      <c r="BQ68" s="288"/>
      <c r="BR68" s="126"/>
      <c r="BS68" s="288"/>
      <c r="BT68" s="126"/>
      <c r="BU68" s="288"/>
      <c r="BV68" s="126"/>
      <c r="BW68" s="288"/>
      <c r="BX68" s="126"/>
      <c r="BY68" s="288"/>
      <c r="BZ68" s="126"/>
      <c r="CA68" s="288"/>
      <c r="CB68" s="126"/>
      <c r="CC68" s="288"/>
      <c r="CD68" s="126"/>
      <c r="CE68" s="288"/>
      <c r="CF68" s="126"/>
      <c r="CG68" s="288"/>
      <c r="CH68" s="126"/>
      <c r="CI68" s="288"/>
      <c r="CJ68" s="126"/>
      <c r="CK68" s="288"/>
      <c r="CL68" s="126"/>
      <c r="CM68" s="288"/>
      <c r="CN68" s="126"/>
      <c r="CO68" s="288"/>
      <c r="CP68" s="126"/>
      <c r="CQ68" s="288"/>
      <c r="CR68" s="126"/>
      <c r="CS68" s="288"/>
      <c r="CT68" s="126"/>
      <c r="CU68" s="288"/>
      <c r="CV68" s="126"/>
      <c r="CW68" s="288"/>
      <c r="CX68" s="126"/>
      <c r="CY68" s="288"/>
      <c r="CZ68" s="126"/>
      <c r="DA68" s="288"/>
      <c r="DB68" s="126"/>
      <c r="DC68" s="288"/>
      <c r="DD68" s="126"/>
      <c r="DE68" s="288"/>
      <c r="DF68" s="126"/>
      <c r="DG68" s="288"/>
      <c r="DH68" s="126"/>
      <c r="DI68" s="288"/>
      <c r="DJ68" s="487"/>
      <c r="DK68" s="277"/>
      <c r="DL68" s="277"/>
      <c r="DM68" s="12"/>
      <c r="DN68" s="277"/>
      <c r="DO68" s="277"/>
      <c r="DP68" s="277"/>
      <c r="DQ68" s="277"/>
      <c r="DR68" s="277"/>
    </row>
    <row r="69" spans="1:122" ht="6" customHeight="1" x14ac:dyDescent="0.2">
      <c r="A69" s="277"/>
      <c r="B69" s="281"/>
      <c r="C69" s="281"/>
      <c r="D69" s="210"/>
      <c r="E69" s="210"/>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4"/>
      <c r="DK69" s="277"/>
      <c r="DL69" s="277"/>
      <c r="DM69" s="277"/>
      <c r="DN69" s="277"/>
      <c r="DO69" s="277"/>
      <c r="DP69" s="277"/>
      <c r="DQ69" s="277"/>
      <c r="DR69" s="277"/>
    </row>
    <row r="70" spans="1:122" x14ac:dyDescent="0.2">
      <c r="A70" s="277"/>
      <c r="B70" s="244" t="s">
        <v>1168</v>
      </c>
      <c r="C70" s="245"/>
      <c r="D70" s="277"/>
      <c r="E70" s="277"/>
      <c r="F70" s="126"/>
      <c r="G70" s="288"/>
      <c r="H70" s="126"/>
      <c r="I70" s="288"/>
      <c r="J70" s="126"/>
      <c r="K70" s="288"/>
      <c r="L70" s="126"/>
      <c r="M70" s="288"/>
      <c r="N70" s="126"/>
      <c r="O70" s="288"/>
      <c r="P70" s="126"/>
      <c r="Q70" s="288"/>
      <c r="R70" s="126"/>
      <c r="S70" s="288"/>
      <c r="T70" s="126"/>
      <c r="U70" s="288"/>
      <c r="V70" s="126"/>
      <c r="W70" s="288"/>
      <c r="X70" s="126"/>
      <c r="Y70" s="288"/>
      <c r="Z70" s="126"/>
      <c r="AA70" s="288"/>
      <c r="AB70" s="126"/>
      <c r="AC70" s="288"/>
      <c r="AD70" s="126"/>
      <c r="AE70" s="288"/>
      <c r="AF70" s="126"/>
      <c r="AG70" s="288"/>
      <c r="AH70" s="126"/>
      <c r="AI70" s="288"/>
      <c r="AJ70" s="126"/>
      <c r="AK70" s="288"/>
      <c r="AL70" s="126"/>
      <c r="AM70" s="288"/>
      <c r="AN70" s="126"/>
      <c r="AO70" s="288"/>
      <c r="AP70" s="126"/>
      <c r="AQ70" s="288"/>
      <c r="AR70" s="126"/>
      <c r="AS70" s="288"/>
      <c r="AT70" s="126"/>
      <c r="AU70" s="288"/>
      <c r="AV70" s="126"/>
      <c r="AW70" s="288"/>
      <c r="AX70" s="126"/>
      <c r="AY70" s="288"/>
      <c r="AZ70" s="126"/>
      <c r="BA70" s="288"/>
      <c r="BB70" s="126"/>
      <c r="BC70" s="288"/>
      <c r="BD70" s="126"/>
      <c r="BE70" s="288"/>
      <c r="BF70" s="126"/>
      <c r="BG70" s="288"/>
      <c r="BH70" s="126"/>
      <c r="BI70" s="288"/>
      <c r="BJ70" s="126"/>
      <c r="BK70" s="288"/>
      <c r="BL70" s="126"/>
      <c r="BM70" s="288"/>
      <c r="BN70" s="126"/>
      <c r="BO70" s="288"/>
      <c r="BP70" s="126"/>
      <c r="BQ70" s="288"/>
      <c r="BR70" s="126"/>
      <c r="BS70" s="288"/>
      <c r="BT70" s="126"/>
      <c r="BU70" s="288"/>
      <c r="BV70" s="126"/>
      <c r="BW70" s="288"/>
      <c r="BX70" s="126"/>
      <c r="BY70" s="288"/>
      <c r="BZ70" s="126"/>
      <c r="CA70" s="288"/>
      <c r="CB70" s="126"/>
      <c r="CC70" s="288"/>
      <c r="CD70" s="126"/>
      <c r="CE70" s="288"/>
      <c r="CF70" s="126"/>
      <c r="CG70" s="288"/>
      <c r="CH70" s="126"/>
      <c r="CI70" s="288"/>
      <c r="CJ70" s="126"/>
      <c r="CK70" s="288"/>
      <c r="CL70" s="126"/>
      <c r="CM70" s="288"/>
      <c r="CN70" s="126"/>
      <c r="CO70" s="288"/>
      <c r="CP70" s="126"/>
      <c r="CQ70" s="288"/>
      <c r="CR70" s="126"/>
      <c r="CS70" s="288"/>
      <c r="CT70" s="126"/>
      <c r="CU70" s="288"/>
      <c r="CV70" s="126"/>
      <c r="CW70" s="288"/>
      <c r="CX70" s="126"/>
      <c r="CY70" s="288"/>
      <c r="CZ70" s="126"/>
      <c r="DA70" s="288"/>
      <c r="DB70" s="126"/>
      <c r="DC70" s="288"/>
      <c r="DD70" s="126"/>
      <c r="DE70" s="288"/>
      <c r="DF70" s="126"/>
      <c r="DG70" s="288"/>
      <c r="DH70" s="126"/>
      <c r="DI70" s="288"/>
      <c r="DJ70" s="487"/>
      <c r="DK70" s="277"/>
      <c r="DL70" s="277"/>
      <c r="DM70" s="277"/>
      <c r="DN70" s="277"/>
      <c r="DO70" s="277"/>
      <c r="DP70" s="277"/>
      <c r="DQ70" s="277"/>
      <c r="DR70" s="277"/>
    </row>
    <row r="71" spans="1:122" ht="6" customHeight="1" x14ac:dyDescent="0.2">
      <c r="A71" s="277"/>
      <c r="B71" s="281"/>
      <c r="C71" s="281"/>
      <c r="D71" s="210"/>
      <c r="E71" s="210"/>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c r="BZ71" s="289"/>
      <c r="CA71" s="289"/>
      <c r="CB71" s="289"/>
      <c r="CC71" s="289"/>
      <c r="CD71" s="289"/>
      <c r="CE71" s="289"/>
      <c r="CF71" s="289"/>
      <c r="CG71" s="289"/>
      <c r="CH71" s="289"/>
      <c r="CI71" s="289"/>
      <c r="CJ71" s="289"/>
      <c r="CK71" s="289"/>
      <c r="CL71" s="289"/>
      <c r="CM71" s="289"/>
      <c r="CN71" s="289"/>
      <c r="CO71" s="289"/>
      <c r="CP71" s="289"/>
      <c r="CQ71" s="289"/>
      <c r="CR71" s="289"/>
      <c r="CS71" s="289"/>
      <c r="CT71" s="289"/>
      <c r="CU71" s="289"/>
      <c r="CV71" s="289"/>
      <c r="CW71" s="289"/>
      <c r="CX71" s="289"/>
      <c r="CY71" s="289"/>
      <c r="CZ71" s="289"/>
      <c r="DA71" s="289"/>
      <c r="DB71" s="289"/>
      <c r="DC71" s="289"/>
      <c r="DD71" s="289"/>
      <c r="DE71" s="289"/>
      <c r="DF71" s="289"/>
      <c r="DG71" s="289"/>
      <c r="DH71" s="289"/>
      <c r="DI71" s="289"/>
      <c r="DJ71" s="285"/>
      <c r="DK71" s="277"/>
      <c r="DL71" s="277"/>
      <c r="DM71" s="277"/>
      <c r="DN71" s="277"/>
      <c r="DO71" s="277"/>
      <c r="DP71" s="277"/>
      <c r="DQ71" s="277"/>
      <c r="DR71" s="277"/>
    </row>
    <row r="72" spans="1:122" x14ac:dyDescent="0.2">
      <c r="A72" s="277"/>
      <c r="B72" s="244" t="s">
        <v>1169</v>
      </c>
      <c r="C72" s="245"/>
      <c r="D72" s="277"/>
      <c r="E72" s="277"/>
      <c r="F72" s="126"/>
      <c r="G72" s="288"/>
      <c r="H72" s="126"/>
      <c r="I72" s="288"/>
      <c r="J72" s="126"/>
      <c r="K72" s="288"/>
      <c r="L72" s="126"/>
      <c r="M72" s="288"/>
      <c r="N72" s="126"/>
      <c r="O72" s="288"/>
      <c r="P72" s="126"/>
      <c r="Q72" s="288"/>
      <c r="R72" s="126"/>
      <c r="S72" s="288"/>
      <c r="T72" s="126"/>
      <c r="U72" s="288"/>
      <c r="V72" s="126"/>
      <c r="W72" s="288"/>
      <c r="X72" s="126"/>
      <c r="Y72" s="288"/>
      <c r="Z72" s="126"/>
      <c r="AA72" s="288"/>
      <c r="AB72" s="126"/>
      <c r="AC72" s="288"/>
      <c r="AD72" s="126"/>
      <c r="AE72" s="288"/>
      <c r="AF72" s="126"/>
      <c r="AG72" s="288"/>
      <c r="AH72" s="126"/>
      <c r="AI72" s="288"/>
      <c r="AJ72" s="126"/>
      <c r="AK72" s="288"/>
      <c r="AL72" s="126"/>
      <c r="AM72" s="288"/>
      <c r="AN72" s="126"/>
      <c r="AO72" s="288"/>
      <c r="AP72" s="126"/>
      <c r="AQ72" s="288"/>
      <c r="AR72" s="126"/>
      <c r="AS72" s="288"/>
      <c r="AT72" s="126"/>
      <c r="AU72" s="288"/>
      <c r="AV72" s="126"/>
      <c r="AW72" s="288"/>
      <c r="AX72" s="126"/>
      <c r="AY72" s="288"/>
      <c r="AZ72" s="126"/>
      <c r="BA72" s="288"/>
      <c r="BB72" s="126"/>
      <c r="BC72" s="288"/>
      <c r="BD72" s="126"/>
      <c r="BE72" s="288"/>
      <c r="BF72" s="126"/>
      <c r="BG72" s="288"/>
      <c r="BH72" s="126"/>
      <c r="BI72" s="288"/>
      <c r="BJ72" s="126"/>
      <c r="BK72" s="288"/>
      <c r="BL72" s="126"/>
      <c r="BM72" s="288"/>
      <c r="BN72" s="126"/>
      <c r="BO72" s="288"/>
      <c r="BP72" s="126"/>
      <c r="BQ72" s="288"/>
      <c r="BR72" s="126"/>
      <c r="BS72" s="288"/>
      <c r="BT72" s="126"/>
      <c r="BU72" s="288"/>
      <c r="BV72" s="126"/>
      <c r="BW72" s="288"/>
      <c r="BX72" s="126"/>
      <c r="BY72" s="288"/>
      <c r="BZ72" s="126"/>
      <c r="CA72" s="288"/>
      <c r="CB72" s="126"/>
      <c r="CC72" s="288"/>
      <c r="CD72" s="126"/>
      <c r="CE72" s="288"/>
      <c r="CF72" s="126"/>
      <c r="CG72" s="288"/>
      <c r="CH72" s="126"/>
      <c r="CI72" s="288"/>
      <c r="CJ72" s="126"/>
      <c r="CK72" s="288"/>
      <c r="CL72" s="126"/>
      <c r="CM72" s="288"/>
      <c r="CN72" s="126"/>
      <c r="CO72" s="288"/>
      <c r="CP72" s="126"/>
      <c r="CQ72" s="288"/>
      <c r="CR72" s="126"/>
      <c r="CS72" s="288"/>
      <c r="CT72" s="126"/>
      <c r="CU72" s="288"/>
      <c r="CV72" s="126"/>
      <c r="CW72" s="288"/>
      <c r="CX72" s="126"/>
      <c r="CY72" s="288"/>
      <c r="CZ72" s="126"/>
      <c r="DA72" s="288"/>
      <c r="DB72" s="126"/>
      <c r="DC72" s="288"/>
      <c r="DD72" s="126"/>
      <c r="DE72" s="288"/>
      <c r="DF72" s="126"/>
      <c r="DG72" s="288"/>
      <c r="DH72" s="126"/>
      <c r="DI72" s="288"/>
      <c r="DJ72" s="487"/>
      <c r="DK72" s="277"/>
      <c r="DL72" s="277"/>
      <c r="DM72" s="277"/>
      <c r="DN72" s="277"/>
      <c r="DO72" s="277"/>
      <c r="DP72" s="277"/>
      <c r="DQ72" s="277"/>
      <c r="DR72" s="277"/>
    </row>
    <row r="73" spans="1:122" ht="6" customHeight="1" x14ac:dyDescent="0.2">
      <c r="A73" s="277"/>
      <c r="B73" s="281"/>
      <c r="C73" s="281"/>
      <c r="D73" s="210"/>
      <c r="E73" s="210"/>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c r="BR73" s="289"/>
      <c r="BS73" s="289"/>
      <c r="BT73" s="289"/>
      <c r="BU73" s="289"/>
      <c r="BV73" s="289"/>
      <c r="BW73" s="289"/>
      <c r="BX73" s="289"/>
      <c r="BY73" s="289"/>
      <c r="BZ73" s="289"/>
      <c r="CA73" s="289"/>
      <c r="CB73" s="289"/>
      <c r="CC73" s="289"/>
      <c r="CD73" s="289"/>
      <c r="CE73" s="289"/>
      <c r="CF73" s="289"/>
      <c r="CG73" s="289"/>
      <c r="CH73" s="289"/>
      <c r="CI73" s="289"/>
      <c r="CJ73" s="289"/>
      <c r="CK73" s="289"/>
      <c r="CL73" s="289"/>
      <c r="CM73" s="289"/>
      <c r="CN73" s="289"/>
      <c r="CO73" s="289"/>
      <c r="CP73" s="289"/>
      <c r="CQ73" s="289"/>
      <c r="CR73" s="289"/>
      <c r="CS73" s="289"/>
      <c r="CT73" s="289"/>
      <c r="CU73" s="289"/>
      <c r="CV73" s="289"/>
      <c r="CW73" s="289"/>
      <c r="CX73" s="289"/>
      <c r="CY73" s="289"/>
      <c r="CZ73" s="289"/>
      <c r="DA73" s="289"/>
      <c r="DB73" s="289"/>
      <c r="DC73" s="289"/>
      <c r="DD73" s="289"/>
      <c r="DE73" s="289"/>
      <c r="DF73" s="289"/>
      <c r="DG73" s="289"/>
      <c r="DH73" s="289"/>
      <c r="DI73" s="289"/>
      <c r="DJ73" s="285"/>
      <c r="DK73" s="277"/>
      <c r="DL73" s="277"/>
      <c r="DM73" s="277"/>
      <c r="DN73" s="277"/>
      <c r="DO73" s="277"/>
      <c r="DP73" s="277"/>
      <c r="DQ73" s="277"/>
      <c r="DR73" s="277"/>
    </row>
    <row r="74" spans="1:122" x14ac:dyDescent="0.2">
      <c r="A74" s="277"/>
      <c r="B74" s="232" t="s">
        <v>1170</v>
      </c>
      <c r="C74" s="298"/>
      <c r="D74" s="305"/>
      <c r="E74" s="277"/>
      <c r="F74" s="126"/>
      <c r="G74" s="288"/>
      <c r="H74" s="126"/>
      <c r="I74" s="288"/>
      <c r="J74" s="126"/>
      <c r="K74" s="288"/>
      <c r="L74" s="126"/>
      <c r="M74" s="288"/>
      <c r="N74" s="126"/>
      <c r="O74" s="288"/>
      <c r="P74" s="126"/>
      <c r="Q74" s="288"/>
      <c r="R74" s="126"/>
      <c r="S74" s="288"/>
      <c r="T74" s="126"/>
      <c r="U74" s="288"/>
      <c r="V74" s="126"/>
      <c r="W74" s="288"/>
      <c r="X74" s="126"/>
      <c r="Y74" s="288"/>
      <c r="Z74" s="126"/>
      <c r="AA74" s="288"/>
      <c r="AB74" s="126"/>
      <c r="AC74" s="288"/>
      <c r="AD74" s="126"/>
      <c r="AE74" s="288"/>
      <c r="AF74" s="126"/>
      <c r="AG74" s="288"/>
      <c r="AH74" s="126"/>
      <c r="AI74" s="288"/>
      <c r="AJ74" s="126"/>
      <c r="AK74" s="288"/>
      <c r="AL74" s="126"/>
      <c r="AM74" s="288"/>
      <c r="AN74" s="126"/>
      <c r="AO74" s="288"/>
      <c r="AP74" s="126"/>
      <c r="AQ74" s="288"/>
      <c r="AR74" s="126"/>
      <c r="AS74" s="288"/>
      <c r="AT74" s="126"/>
      <c r="AU74" s="288"/>
      <c r="AV74" s="126"/>
      <c r="AW74" s="288"/>
      <c r="AX74" s="126"/>
      <c r="AY74" s="288"/>
      <c r="AZ74" s="126"/>
      <c r="BA74" s="288"/>
      <c r="BB74" s="126"/>
      <c r="BC74" s="288"/>
      <c r="BD74" s="126"/>
      <c r="BE74" s="288"/>
      <c r="BF74" s="126"/>
      <c r="BG74" s="288"/>
      <c r="BH74" s="126"/>
      <c r="BI74" s="288"/>
      <c r="BJ74" s="126"/>
      <c r="BK74" s="288"/>
      <c r="BL74" s="126"/>
      <c r="BM74" s="288"/>
      <c r="BN74" s="126"/>
      <c r="BO74" s="288"/>
      <c r="BP74" s="126"/>
      <c r="BQ74" s="288"/>
      <c r="BR74" s="126"/>
      <c r="BS74" s="288"/>
      <c r="BT74" s="126"/>
      <c r="BU74" s="288"/>
      <c r="BV74" s="126"/>
      <c r="BW74" s="288"/>
      <c r="BX74" s="126"/>
      <c r="BY74" s="288"/>
      <c r="BZ74" s="126"/>
      <c r="CA74" s="288"/>
      <c r="CB74" s="126"/>
      <c r="CC74" s="288"/>
      <c r="CD74" s="126"/>
      <c r="CE74" s="288"/>
      <c r="CF74" s="126"/>
      <c r="CG74" s="288"/>
      <c r="CH74" s="126"/>
      <c r="CI74" s="288"/>
      <c r="CJ74" s="126"/>
      <c r="CK74" s="288"/>
      <c r="CL74" s="126"/>
      <c r="CM74" s="288"/>
      <c r="CN74" s="126"/>
      <c r="CO74" s="288"/>
      <c r="CP74" s="126"/>
      <c r="CQ74" s="288"/>
      <c r="CR74" s="126"/>
      <c r="CS74" s="288"/>
      <c r="CT74" s="126"/>
      <c r="CU74" s="288"/>
      <c r="CV74" s="126"/>
      <c r="CW74" s="288"/>
      <c r="CX74" s="126"/>
      <c r="CY74" s="288"/>
      <c r="CZ74" s="126"/>
      <c r="DA74" s="288"/>
      <c r="DB74" s="126"/>
      <c r="DC74" s="288"/>
      <c r="DD74" s="126"/>
      <c r="DE74" s="288"/>
      <c r="DF74" s="126"/>
      <c r="DG74" s="288"/>
      <c r="DH74" s="126"/>
      <c r="DI74" s="288"/>
      <c r="DJ74" s="487"/>
      <c r="DK74" s="277"/>
      <c r="DL74" s="277"/>
      <c r="DM74" s="277"/>
      <c r="DN74" s="277"/>
      <c r="DO74" s="277"/>
      <c r="DP74" s="277"/>
      <c r="DQ74" s="277"/>
      <c r="DR74" s="277"/>
    </row>
    <row r="75" spans="1:122" ht="6" customHeight="1" x14ac:dyDescent="0.2">
      <c r="A75" s="277"/>
      <c r="B75" s="281"/>
      <c r="C75" s="281"/>
      <c r="D75" s="210"/>
      <c r="E75" s="210"/>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4"/>
      <c r="DK75" s="277"/>
      <c r="DL75" s="277"/>
      <c r="DM75" s="277"/>
      <c r="DN75" s="277"/>
      <c r="DO75" s="277"/>
      <c r="DP75" s="277"/>
      <c r="DQ75" s="277"/>
      <c r="DR75" s="277"/>
    </row>
    <row r="76" spans="1:122" x14ac:dyDescent="0.2">
      <c r="A76" s="277"/>
      <c r="B76" s="244" t="s">
        <v>1171</v>
      </c>
      <c r="C76" s="300"/>
      <c r="D76" s="305"/>
      <c r="E76" s="277"/>
      <c r="F76" s="126"/>
      <c r="G76" s="288"/>
      <c r="H76" s="126"/>
      <c r="I76" s="288"/>
      <c r="J76" s="126"/>
      <c r="K76" s="288"/>
      <c r="L76" s="126"/>
      <c r="M76" s="288"/>
      <c r="N76" s="126"/>
      <c r="O76" s="288"/>
      <c r="P76" s="126"/>
      <c r="Q76" s="288"/>
      <c r="R76" s="126"/>
      <c r="S76" s="288"/>
      <c r="T76" s="126"/>
      <c r="U76" s="288"/>
      <c r="V76" s="126"/>
      <c r="W76" s="288"/>
      <c r="X76" s="126"/>
      <c r="Y76" s="288"/>
      <c r="Z76" s="126"/>
      <c r="AA76" s="288"/>
      <c r="AB76" s="126"/>
      <c r="AC76" s="288"/>
      <c r="AD76" s="126"/>
      <c r="AE76" s="288"/>
      <c r="AF76" s="126"/>
      <c r="AG76" s="288"/>
      <c r="AH76" s="126"/>
      <c r="AI76" s="288"/>
      <c r="AJ76" s="126"/>
      <c r="AK76" s="288"/>
      <c r="AL76" s="126"/>
      <c r="AM76" s="288"/>
      <c r="AN76" s="126"/>
      <c r="AO76" s="288"/>
      <c r="AP76" s="126"/>
      <c r="AQ76" s="288"/>
      <c r="AR76" s="126"/>
      <c r="AS76" s="288"/>
      <c r="AT76" s="126"/>
      <c r="AU76" s="288"/>
      <c r="AV76" s="126"/>
      <c r="AW76" s="288"/>
      <c r="AX76" s="126"/>
      <c r="AY76" s="288"/>
      <c r="AZ76" s="126"/>
      <c r="BA76" s="288"/>
      <c r="BB76" s="126"/>
      <c r="BC76" s="288"/>
      <c r="BD76" s="126"/>
      <c r="BE76" s="288"/>
      <c r="BF76" s="126"/>
      <c r="BG76" s="288"/>
      <c r="BH76" s="126"/>
      <c r="BI76" s="288"/>
      <c r="BJ76" s="126"/>
      <c r="BK76" s="288"/>
      <c r="BL76" s="126"/>
      <c r="BM76" s="288"/>
      <c r="BN76" s="126"/>
      <c r="BO76" s="288"/>
      <c r="BP76" s="126"/>
      <c r="BQ76" s="288"/>
      <c r="BR76" s="126"/>
      <c r="BS76" s="288"/>
      <c r="BT76" s="126"/>
      <c r="BU76" s="288"/>
      <c r="BV76" s="126"/>
      <c r="BW76" s="288"/>
      <c r="BX76" s="126"/>
      <c r="BY76" s="288"/>
      <c r="BZ76" s="126"/>
      <c r="CA76" s="288"/>
      <c r="CB76" s="126"/>
      <c r="CC76" s="288"/>
      <c r="CD76" s="126"/>
      <c r="CE76" s="288"/>
      <c r="CF76" s="126"/>
      <c r="CG76" s="288"/>
      <c r="CH76" s="126"/>
      <c r="CI76" s="288"/>
      <c r="CJ76" s="126"/>
      <c r="CK76" s="288"/>
      <c r="CL76" s="126"/>
      <c r="CM76" s="288"/>
      <c r="CN76" s="126"/>
      <c r="CO76" s="288"/>
      <c r="CP76" s="126"/>
      <c r="CQ76" s="288"/>
      <c r="CR76" s="126"/>
      <c r="CS76" s="288"/>
      <c r="CT76" s="126"/>
      <c r="CU76" s="288"/>
      <c r="CV76" s="126"/>
      <c r="CW76" s="288"/>
      <c r="CX76" s="126"/>
      <c r="CY76" s="288"/>
      <c r="CZ76" s="126"/>
      <c r="DA76" s="288"/>
      <c r="DB76" s="126"/>
      <c r="DC76" s="288"/>
      <c r="DD76" s="126"/>
      <c r="DE76" s="288"/>
      <c r="DF76" s="126"/>
      <c r="DG76" s="288"/>
      <c r="DH76" s="126"/>
      <c r="DI76" s="288"/>
      <c r="DJ76" s="487"/>
      <c r="DK76" s="277"/>
      <c r="DL76" s="277"/>
      <c r="DM76" s="277"/>
      <c r="DN76" s="277"/>
      <c r="DO76" s="277"/>
      <c r="DP76" s="277"/>
      <c r="DQ76" s="277"/>
      <c r="DR76" s="277"/>
    </row>
    <row r="77" spans="1:122" ht="6" customHeight="1" x14ac:dyDescent="0.2">
      <c r="A77" s="277"/>
      <c r="B77" s="281"/>
      <c r="C77" s="281"/>
      <c r="D77" s="210"/>
      <c r="E77" s="210"/>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89"/>
      <c r="BJ77" s="289"/>
      <c r="BK77" s="289"/>
      <c r="BL77" s="289"/>
      <c r="BM77" s="289"/>
      <c r="BN77" s="289"/>
      <c r="BO77" s="289"/>
      <c r="BP77" s="289"/>
      <c r="BQ77" s="289"/>
      <c r="BR77" s="289"/>
      <c r="BS77" s="289"/>
      <c r="BT77" s="289"/>
      <c r="BU77" s="289"/>
      <c r="BV77" s="289"/>
      <c r="BW77" s="289"/>
      <c r="BX77" s="289"/>
      <c r="BY77" s="289"/>
      <c r="BZ77" s="289"/>
      <c r="CA77" s="289"/>
      <c r="CB77" s="289"/>
      <c r="CC77" s="289"/>
      <c r="CD77" s="289"/>
      <c r="CE77" s="289"/>
      <c r="CF77" s="289"/>
      <c r="CG77" s="289"/>
      <c r="CH77" s="289"/>
      <c r="CI77" s="289"/>
      <c r="CJ77" s="289"/>
      <c r="CK77" s="289"/>
      <c r="CL77" s="289"/>
      <c r="CM77" s="289"/>
      <c r="CN77" s="289"/>
      <c r="CO77" s="289"/>
      <c r="CP77" s="289"/>
      <c r="CQ77" s="289"/>
      <c r="CR77" s="289"/>
      <c r="CS77" s="289"/>
      <c r="CT77" s="289"/>
      <c r="CU77" s="289"/>
      <c r="CV77" s="289"/>
      <c r="CW77" s="289"/>
      <c r="CX77" s="289"/>
      <c r="CY77" s="289"/>
      <c r="CZ77" s="289"/>
      <c r="DA77" s="289"/>
      <c r="DB77" s="289"/>
      <c r="DC77" s="289"/>
      <c r="DD77" s="289"/>
      <c r="DE77" s="289"/>
      <c r="DF77" s="289"/>
      <c r="DG77" s="289"/>
      <c r="DH77" s="289"/>
      <c r="DI77" s="289"/>
      <c r="DJ77" s="285"/>
      <c r="DK77" s="277"/>
      <c r="DL77" s="277"/>
      <c r="DM77" s="277"/>
      <c r="DN77" s="277"/>
      <c r="DO77" s="277"/>
      <c r="DP77" s="277"/>
      <c r="DQ77" s="277"/>
      <c r="DR77" s="277"/>
    </row>
    <row r="78" spans="1:122" x14ac:dyDescent="0.2">
      <c r="A78" s="277"/>
      <c r="B78" s="244" t="s">
        <v>1171</v>
      </c>
      <c r="C78" s="300"/>
      <c r="D78" s="305"/>
      <c r="E78" s="277"/>
      <c r="F78" s="126"/>
      <c r="G78" s="288"/>
      <c r="H78" s="126"/>
      <c r="I78" s="288"/>
      <c r="J78" s="126"/>
      <c r="K78" s="288"/>
      <c r="L78" s="126"/>
      <c r="M78" s="288"/>
      <c r="N78" s="126"/>
      <c r="O78" s="288"/>
      <c r="P78" s="126"/>
      <c r="Q78" s="288"/>
      <c r="R78" s="126"/>
      <c r="S78" s="288"/>
      <c r="T78" s="126"/>
      <c r="U78" s="288"/>
      <c r="V78" s="126"/>
      <c r="W78" s="288"/>
      <c r="X78" s="126"/>
      <c r="Y78" s="288"/>
      <c r="Z78" s="126"/>
      <c r="AA78" s="288"/>
      <c r="AB78" s="126"/>
      <c r="AC78" s="288"/>
      <c r="AD78" s="126"/>
      <c r="AE78" s="288"/>
      <c r="AF78" s="126"/>
      <c r="AG78" s="288"/>
      <c r="AH78" s="126"/>
      <c r="AI78" s="288"/>
      <c r="AJ78" s="126"/>
      <c r="AK78" s="288"/>
      <c r="AL78" s="126"/>
      <c r="AM78" s="288"/>
      <c r="AN78" s="126"/>
      <c r="AO78" s="288"/>
      <c r="AP78" s="126"/>
      <c r="AQ78" s="288"/>
      <c r="AR78" s="126"/>
      <c r="AS78" s="288"/>
      <c r="AT78" s="126"/>
      <c r="AU78" s="288"/>
      <c r="AV78" s="126"/>
      <c r="AW78" s="288"/>
      <c r="AX78" s="126"/>
      <c r="AY78" s="288"/>
      <c r="AZ78" s="126"/>
      <c r="BA78" s="288"/>
      <c r="BB78" s="126"/>
      <c r="BC78" s="288"/>
      <c r="BD78" s="126"/>
      <c r="BE78" s="288"/>
      <c r="BF78" s="126"/>
      <c r="BG78" s="288"/>
      <c r="BH78" s="126"/>
      <c r="BI78" s="288"/>
      <c r="BJ78" s="126"/>
      <c r="BK78" s="288"/>
      <c r="BL78" s="126"/>
      <c r="BM78" s="288"/>
      <c r="BN78" s="126"/>
      <c r="BO78" s="288"/>
      <c r="BP78" s="126"/>
      <c r="BQ78" s="288"/>
      <c r="BR78" s="126"/>
      <c r="BS78" s="288"/>
      <c r="BT78" s="126"/>
      <c r="BU78" s="288"/>
      <c r="BV78" s="126"/>
      <c r="BW78" s="288"/>
      <c r="BX78" s="126"/>
      <c r="BY78" s="288"/>
      <c r="BZ78" s="126"/>
      <c r="CA78" s="288"/>
      <c r="CB78" s="126"/>
      <c r="CC78" s="288"/>
      <c r="CD78" s="126"/>
      <c r="CE78" s="288"/>
      <c r="CF78" s="126"/>
      <c r="CG78" s="288"/>
      <c r="CH78" s="126"/>
      <c r="CI78" s="288"/>
      <c r="CJ78" s="126"/>
      <c r="CK78" s="288"/>
      <c r="CL78" s="126"/>
      <c r="CM78" s="288"/>
      <c r="CN78" s="126"/>
      <c r="CO78" s="288"/>
      <c r="CP78" s="126"/>
      <c r="CQ78" s="288"/>
      <c r="CR78" s="126"/>
      <c r="CS78" s="288"/>
      <c r="CT78" s="126"/>
      <c r="CU78" s="288"/>
      <c r="CV78" s="126"/>
      <c r="CW78" s="288"/>
      <c r="CX78" s="126"/>
      <c r="CY78" s="288"/>
      <c r="CZ78" s="126"/>
      <c r="DA78" s="288"/>
      <c r="DB78" s="126"/>
      <c r="DC78" s="288"/>
      <c r="DD78" s="126"/>
      <c r="DE78" s="288"/>
      <c r="DF78" s="126"/>
      <c r="DG78" s="288"/>
      <c r="DH78" s="126"/>
      <c r="DI78" s="288"/>
      <c r="DJ78" s="487"/>
      <c r="DK78" s="277"/>
      <c r="DL78" s="277"/>
      <c r="DM78" s="277"/>
      <c r="DN78" s="277"/>
      <c r="DO78" s="277"/>
      <c r="DP78" s="277"/>
      <c r="DQ78" s="277"/>
      <c r="DR78" s="277"/>
    </row>
    <row r="79" spans="1:122" ht="6" customHeight="1" x14ac:dyDescent="0.2">
      <c r="A79" s="277"/>
      <c r="B79" s="281"/>
      <c r="C79" s="281"/>
      <c r="D79" s="210"/>
      <c r="E79" s="210"/>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c r="CM79" s="284"/>
      <c r="CN79" s="284"/>
      <c r="CO79" s="284"/>
      <c r="CP79" s="284"/>
      <c r="CQ79" s="284"/>
      <c r="CR79" s="284"/>
      <c r="CS79" s="284"/>
      <c r="CT79" s="284"/>
      <c r="CU79" s="284"/>
      <c r="CV79" s="284"/>
      <c r="CW79" s="284"/>
      <c r="CX79" s="284"/>
      <c r="CY79" s="284"/>
      <c r="CZ79" s="284"/>
      <c r="DA79" s="284"/>
      <c r="DB79" s="284"/>
      <c r="DC79" s="284"/>
      <c r="DD79" s="284"/>
      <c r="DE79" s="284"/>
      <c r="DF79" s="284"/>
      <c r="DG79" s="284"/>
      <c r="DH79" s="284"/>
      <c r="DI79" s="284"/>
      <c r="DJ79" s="285"/>
      <c r="DK79" s="277"/>
      <c r="DL79" s="277"/>
      <c r="DM79" s="277"/>
      <c r="DN79" s="277"/>
      <c r="DO79" s="277"/>
      <c r="DP79" s="277"/>
      <c r="DQ79" s="277"/>
      <c r="DR79" s="277"/>
    </row>
    <row r="80" spans="1:122" x14ac:dyDescent="0.2">
      <c r="A80" s="277"/>
      <c r="B80" s="502" t="s">
        <v>45</v>
      </c>
      <c r="C80" s="301"/>
      <c r="D80" s="305"/>
      <c r="E80" s="277"/>
      <c r="F80" s="233" t="e">
        <f>F83/F36</f>
        <v>#DIV/0!</v>
      </c>
      <c r="G80" s="290"/>
      <c r="H80" s="233" t="e">
        <f>H83/H36</f>
        <v>#DIV/0!</v>
      </c>
      <c r="I80" s="290"/>
      <c r="J80" s="233" t="e">
        <f>J83/J36</f>
        <v>#DIV/0!</v>
      </c>
      <c r="K80" s="290"/>
      <c r="L80" s="233" t="e">
        <f>L83/L36</f>
        <v>#DIV/0!</v>
      </c>
      <c r="M80" s="290"/>
      <c r="N80" s="233" t="e">
        <f>N83/N36</f>
        <v>#DIV/0!</v>
      </c>
      <c r="O80" s="290"/>
      <c r="P80" s="233" t="e">
        <f>P83/P36</f>
        <v>#DIV/0!</v>
      </c>
      <c r="Q80" s="290"/>
      <c r="R80" s="233" t="e">
        <f>R83/R36</f>
        <v>#DIV/0!</v>
      </c>
      <c r="S80" s="290"/>
      <c r="T80" s="233" t="e">
        <f>T83/T36</f>
        <v>#DIV/0!</v>
      </c>
      <c r="U80" s="290"/>
      <c r="V80" s="233" t="e">
        <f>V83/V36</f>
        <v>#DIV/0!</v>
      </c>
      <c r="W80" s="290"/>
      <c r="X80" s="233" t="e">
        <f>X83/X36</f>
        <v>#DIV/0!</v>
      </c>
      <c r="Y80" s="290"/>
      <c r="Z80" s="233" t="e">
        <f>Z83/Z36</f>
        <v>#DIV/0!</v>
      </c>
      <c r="AA80" s="290"/>
      <c r="AB80" s="233" t="e">
        <f>AB83/AB36</f>
        <v>#DIV/0!</v>
      </c>
      <c r="AC80" s="290"/>
      <c r="AD80" s="233" t="e">
        <f>AD83/AD36</f>
        <v>#DIV/0!</v>
      </c>
      <c r="AE80" s="290"/>
      <c r="AF80" s="233" t="e">
        <f>AF83/AF36</f>
        <v>#DIV/0!</v>
      </c>
      <c r="AG80" s="290"/>
      <c r="AH80" s="233" t="e">
        <f>AH83/AH36</f>
        <v>#DIV/0!</v>
      </c>
      <c r="AI80" s="290"/>
      <c r="AJ80" s="233" t="e">
        <f>AJ83/AJ36</f>
        <v>#DIV/0!</v>
      </c>
      <c r="AK80" s="290"/>
      <c r="AL80" s="233" t="e">
        <f>AL83/AL36</f>
        <v>#DIV/0!</v>
      </c>
      <c r="AM80" s="290"/>
      <c r="AN80" s="233" t="e">
        <f>AN83/AN36</f>
        <v>#DIV/0!</v>
      </c>
      <c r="AO80" s="290"/>
      <c r="AP80" s="233" t="e">
        <f>AP83/AP36</f>
        <v>#DIV/0!</v>
      </c>
      <c r="AQ80" s="290"/>
      <c r="AR80" s="233" t="e">
        <f>AR83/AR36</f>
        <v>#DIV/0!</v>
      </c>
      <c r="AS80" s="290"/>
      <c r="AT80" s="233" t="e">
        <f>AT83/AT36</f>
        <v>#DIV/0!</v>
      </c>
      <c r="AU80" s="290"/>
      <c r="AV80" s="233" t="e">
        <f>AV83/AV36</f>
        <v>#DIV/0!</v>
      </c>
      <c r="AW80" s="290"/>
      <c r="AX80" s="233" t="e">
        <f>AX83/AX36</f>
        <v>#DIV/0!</v>
      </c>
      <c r="AY80" s="290"/>
      <c r="AZ80" s="233" t="e">
        <f>AZ83/AZ36</f>
        <v>#DIV/0!</v>
      </c>
      <c r="BA80" s="290"/>
      <c r="BB80" s="233" t="e">
        <f>BB83/BB36</f>
        <v>#DIV/0!</v>
      </c>
      <c r="BC80" s="290"/>
      <c r="BD80" s="233" t="e">
        <f>BD83/BD36</f>
        <v>#DIV/0!</v>
      </c>
      <c r="BE80" s="290"/>
      <c r="BF80" s="233" t="e">
        <f>BF83/BF36</f>
        <v>#DIV/0!</v>
      </c>
      <c r="BG80" s="290"/>
      <c r="BH80" s="233" t="e">
        <f>BH83/BH36</f>
        <v>#DIV/0!</v>
      </c>
      <c r="BI80" s="290"/>
      <c r="BJ80" s="233" t="e">
        <f>BJ83/BJ36</f>
        <v>#DIV/0!</v>
      </c>
      <c r="BK80" s="290"/>
      <c r="BL80" s="233" t="e">
        <f>BL83/BL36</f>
        <v>#DIV/0!</v>
      </c>
      <c r="BM80" s="290"/>
      <c r="BN80" s="233" t="e">
        <f>BN83/BN36</f>
        <v>#DIV/0!</v>
      </c>
      <c r="BO80" s="290"/>
      <c r="BP80" s="233" t="e">
        <f>BP83/BP36</f>
        <v>#DIV/0!</v>
      </c>
      <c r="BQ80" s="290"/>
      <c r="BR80" s="233" t="e">
        <f>BR83/BR36</f>
        <v>#DIV/0!</v>
      </c>
      <c r="BS80" s="290"/>
      <c r="BT80" s="233" t="e">
        <f>BT83/BT36</f>
        <v>#DIV/0!</v>
      </c>
      <c r="BU80" s="290"/>
      <c r="BV80" s="233" t="e">
        <f>BV83/BV36</f>
        <v>#DIV/0!</v>
      </c>
      <c r="BW80" s="290"/>
      <c r="BX80" s="233" t="e">
        <f>BX83/BX36</f>
        <v>#DIV/0!</v>
      </c>
      <c r="BY80" s="290"/>
      <c r="BZ80" s="233" t="e">
        <f>BZ83/BZ36</f>
        <v>#DIV/0!</v>
      </c>
      <c r="CA80" s="290"/>
      <c r="CB80" s="233" t="e">
        <f>CB83/CB36</f>
        <v>#DIV/0!</v>
      </c>
      <c r="CC80" s="290"/>
      <c r="CD80" s="233" t="e">
        <f>CD83/CD36</f>
        <v>#DIV/0!</v>
      </c>
      <c r="CE80" s="290"/>
      <c r="CF80" s="233" t="e">
        <f>CF83/CF36</f>
        <v>#DIV/0!</v>
      </c>
      <c r="CG80" s="290"/>
      <c r="CH80" s="233" t="e">
        <f>CH83/CH36</f>
        <v>#DIV/0!</v>
      </c>
      <c r="CI80" s="290"/>
      <c r="CJ80" s="233" t="e">
        <f>CJ83/CJ36</f>
        <v>#DIV/0!</v>
      </c>
      <c r="CK80" s="290"/>
      <c r="CL80" s="233" t="e">
        <f>CL83/CL36</f>
        <v>#DIV/0!</v>
      </c>
      <c r="CM80" s="290"/>
      <c r="CN80" s="233" t="e">
        <f>CN83/CN36</f>
        <v>#DIV/0!</v>
      </c>
      <c r="CO80" s="290"/>
      <c r="CP80" s="233" t="e">
        <f>CP83/CP36</f>
        <v>#DIV/0!</v>
      </c>
      <c r="CQ80" s="290"/>
      <c r="CR80" s="233" t="e">
        <f>CR83/CR36</f>
        <v>#DIV/0!</v>
      </c>
      <c r="CS80" s="290"/>
      <c r="CT80" s="233" t="e">
        <f>CT83/CT36</f>
        <v>#DIV/0!</v>
      </c>
      <c r="CU80" s="290"/>
      <c r="CV80" s="233" t="e">
        <f>CV83/CV36</f>
        <v>#DIV/0!</v>
      </c>
      <c r="CW80" s="290"/>
      <c r="CX80" s="233" t="e">
        <f>CX83/CX36</f>
        <v>#DIV/0!</v>
      </c>
      <c r="CY80" s="290"/>
      <c r="CZ80" s="233" t="e">
        <f>CZ83/CZ36</f>
        <v>#DIV/0!</v>
      </c>
      <c r="DA80" s="290"/>
      <c r="DB80" s="233" t="e">
        <f>DB83/DB36</f>
        <v>#DIV/0!</v>
      </c>
      <c r="DC80" s="290"/>
      <c r="DD80" s="233" t="e">
        <f>DD83/DD36</f>
        <v>#DIV/0!</v>
      </c>
      <c r="DE80" s="290"/>
      <c r="DF80" s="233" t="e">
        <f>DF83/DF36</f>
        <v>#DIV/0!</v>
      </c>
      <c r="DG80" s="290"/>
      <c r="DH80" s="233" t="e">
        <f>DH83/DH36</f>
        <v>#DIV/0!</v>
      </c>
      <c r="DI80" s="290"/>
      <c r="DJ80" s="234"/>
      <c r="DK80" s="277"/>
      <c r="DL80" s="277"/>
      <c r="DM80" s="277"/>
      <c r="DN80" s="277"/>
      <c r="DO80" s="277"/>
      <c r="DP80" s="277"/>
      <c r="DQ80" s="277"/>
      <c r="DR80" s="277"/>
    </row>
    <row r="81" spans="1:122" x14ac:dyDescent="0.2">
      <c r="A81" s="277"/>
      <c r="B81" s="502" t="s">
        <v>46</v>
      </c>
      <c r="C81" s="302"/>
      <c r="D81" s="305"/>
      <c r="E81" s="277"/>
      <c r="F81" s="235" t="e">
        <f>SUM(F40:F46)/F36</f>
        <v>#DIV/0!</v>
      </c>
      <c r="G81" s="291"/>
      <c r="H81" s="235" t="e">
        <f>SUM(H40:H46)/H36</f>
        <v>#DIV/0!</v>
      </c>
      <c r="I81" s="291"/>
      <c r="J81" s="235" t="e">
        <f>SUM(J40:J46)/J36</f>
        <v>#DIV/0!</v>
      </c>
      <c r="K81" s="291"/>
      <c r="L81" s="235" t="e">
        <f>SUM(L40:L46)/L36</f>
        <v>#DIV/0!</v>
      </c>
      <c r="M81" s="291"/>
      <c r="N81" s="235" t="e">
        <f>SUM(N40:N46)/N36</f>
        <v>#DIV/0!</v>
      </c>
      <c r="O81" s="291"/>
      <c r="P81" s="235" t="e">
        <f>SUM(P40:P46)/P36</f>
        <v>#DIV/0!</v>
      </c>
      <c r="Q81" s="291"/>
      <c r="R81" s="235" t="e">
        <f>SUM(R40:R46)/R36</f>
        <v>#DIV/0!</v>
      </c>
      <c r="S81" s="291"/>
      <c r="T81" s="235" t="e">
        <f>SUM(T40:T46)/T36</f>
        <v>#DIV/0!</v>
      </c>
      <c r="U81" s="291"/>
      <c r="V81" s="235" t="e">
        <f>SUM(V40:V46)/V36</f>
        <v>#DIV/0!</v>
      </c>
      <c r="W81" s="291"/>
      <c r="X81" s="235" t="e">
        <f>SUM(X40:X46)/X36</f>
        <v>#DIV/0!</v>
      </c>
      <c r="Y81" s="291"/>
      <c r="Z81" s="235" t="e">
        <f>SUM(Z40:Z46)/Z36</f>
        <v>#DIV/0!</v>
      </c>
      <c r="AA81" s="291"/>
      <c r="AB81" s="235" t="e">
        <f>SUM(AB40:AB46)/AB36</f>
        <v>#DIV/0!</v>
      </c>
      <c r="AC81" s="291"/>
      <c r="AD81" s="235" t="e">
        <f>SUM(AD40:AD46)/AD36</f>
        <v>#DIV/0!</v>
      </c>
      <c r="AE81" s="291"/>
      <c r="AF81" s="235" t="e">
        <f>SUM(AF40:AF46)/AF36</f>
        <v>#DIV/0!</v>
      </c>
      <c r="AG81" s="291"/>
      <c r="AH81" s="235" t="e">
        <f>SUM(AH40:AH46)/AH36</f>
        <v>#DIV/0!</v>
      </c>
      <c r="AI81" s="291"/>
      <c r="AJ81" s="235" t="e">
        <f>SUM(AJ40:AJ46)/AJ36</f>
        <v>#DIV/0!</v>
      </c>
      <c r="AK81" s="291"/>
      <c r="AL81" s="235" t="e">
        <f>SUM(AL40:AL46)/AL36</f>
        <v>#DIV/0!</v>
      </c>
      <c r="AM81" s="291"/>
      <c r="AN81" s="235" t="e">
        <f>SUM(AN40:AN46)/AN36</f>
        <v>#DIV/0!</v>
      </c>
      <c r="AO81" s="291"/>
      <c r="AP81" s="235" t="e">
        <f>SUM(AP40:AP46)/AP36</f>
        <v>#DIV/0!</v>
      </c>
      <c r="AQ81" s="291"/>
      <c r="AR81" s="235" t="e">
        <f>SUM(AR40:AR46)/AR36</f>
        <v>#DIV/0!</v>
      </c>
      <c r="AS81" s="291"/>
      <c r="AT81" s="235" t="e">
        <f>SUM(AT40:AT46)/AT36</f>
        <v>#DIV/0!</v>
      </c>
      <c r="AU81" s="291"/>
      <c r="AV81" s="235" t="e">
        <f>SUM(AV40:AV46)/AV36</f>
        <v>#DIV/0!</v>
      </c>
      <c r="AW81" s="291"/>
      <c r="AX81" s="235" t="e">
        <f>SUM(AX40:AX46)/AX36</f>
        <v>#DIV/0!</v>
      </c>
      <c r="AY81" s="291"/>
      <c r="AZ81" s="235" t="e">
        <f>SUM(AZ40:AZ46)/AZ36</f>
        <v>#DIV/0!</v>
      </c>
      <c r="BA81" s="291"/>
      <c r="BB81" s="235" t="e">
        <f>SUM(BB40:BB46)/BB36</f>
        <v>#DIV/0!</v>
      </c>
      <c r="BC81" s="291"/>
      <c r="BD81" s="235" t="e">
        <f>SUM(BD40:BD46)/BD36</f>
        <v>#DIV/0!</v>
      </c>
      <c r="BE81" s="291"/>
      <c r="BF81" s="235" t="e">
        <f>SUM(BF40:BF46)/BF36</f>
        <v>#DIV/0!</v>
      </c>
      <c r="BG81" s="291"/>
      <c r="BH81" s="235" t="e">
        <f>SUM(BH40:BH46)/BH36</f>
        <v>#DIV/0!</v>
      </c>
      <c r="BI81" s="291"/>
      <c r="BJ81" s="235" t="e">
        <f>SUM(BJ40:BJ46)/BJ36</f>
        <v>#DIV/0!</v>
      </c>
      <c r="BK81" s="291"/>
      <c r="BL81" s="235" t="e">
        <f>SUM(BL40:BL46)/BL36</f>
        <v>#DIV/0!</v>
      </c>
      <c r="BM81" s="291"/>
      <c r="BN81" s="235" t="e">
        <f>SUM(BN40:BN46)/BN36</f>
        <v>#DIV/0!</v>
      </c>
      <c r="BO81" s="291"/>
      <c r="BP81" s="235" t="e">
        <f>SUM(BP40:BP46)/BP36</f>
        <v>#DIV/0!</v>
      </c>
      <c r="BQ81" s="291"/>
      <c r="BR81" s="235" t="e">
        <f>SUM(BR40:BR46)/BR36</f>
        <v>#DIV/0!</v>
      </c>
      <c r="BS81" s="291"/>
      <c r="BT81" s="235" t="e">
        <f>SUM(BT40:BT46)/BT36</f>
        <v>#DIV/0!</v>
      </c>
      <c r="BU81" s="291"/>
      <c r="BV81" s="235" t="e">
        <f>SUM(BV40:BV46)/BV36</f>
        <v>#DIV/0!</v>
      </c>
      <c r="BW81" s="291"/>
      <c r="BX81" s="235" t="e">
        <f>SUM(BX40:BX46)/BX36</f>
        <v>#DIV/0!</v>
      </c>
      <c r="BY81" s="291"/>
      <c r="BZ81" s="235" t="e">
        <f>SUM(BZ40:BZ46)/BZ36</f>
        <v>#DIV/0!</v>
      </c>
      <c r="CA81" s="291"/>
      <c r="CB81" s="235" t="e">
        <f>SUM(CB40:CB46)/CB36</f>
        <v>#DIV/0!</v>
      </c>
      <c r="CC81" s="291"/>
      <c r="CD81" s="235" t="e">
        <f>SUM(CD40:CD46)/CD36</f>
        <v>#DIV/0!</v>
      </c>
      <c r="CE81" s="291"/>
      <c r="CF81" s="235" t="e">
        <f>SUM(CF40:CF46)/CF36</f>
        <v>#DIV/0!</v>
      </c>
      <c r="CG81" s="291"/>
      <c r="CH81" s="235" t="e">
        <f>SUM(CH40:CH46)/CH36</f>
        <v>#DIV/0!</v>
      </c>
      <c r="CI81" s="291"/>
      <c r="CJ81" s="235" t="e">
        <f>SUM(CJ40:CJ46)/CJ36</f>
        <v>#DIV/0!</v>
      </c>
      <c r="CK81" s="291"/>
      <c r="CL81" s="235" t="e">
        <f>SUM(CL40:CL46)/CL36</f>
        <v>#DIV/0!</v>
      </c>
      <c r="CM81" s="291"/>
      <c r="CN81" s="235" t="e">
        <f>SUM(CN40:CN46)/CN36</f>
        <v>#DIV/0!</v>
      </c>
      <c r="CO81" s="291"/>
      <c r="CP81" s="235" t="e">
        <f>SUM(CP40:CP46)/CP36</f>
        <v>#DIV/0!</v>
      </c>
      <c r="CQ81" s="291"/>
      <c r="CR81" s="235" t="e">
        <f>SUM(CR40:CR46)/CR36</f>
        <v>#DIV/0!</v>
      </c>
      <c r="CS81" s="291"/>
      <c r="CT81" s="235" t="e">
        <f>SUM(CT40:CT46)/CT36</f>
        <v>#DIV/0!</v>
      </c>
      <c r="CU81" s="291"/>
      <c r="CV81" s="235" t="e">
        <f>SUM(CV40:CV46)/CV36</f>
        <v>#DIV/0!</v>
      </c>
      <c r="CW81" s="291"/>
      <c r="CX81" s="235" t="e">
        <f>SUM(CX40:CX46)/CX36</f>
        <v>#DIV/0!</v>
      </c>
      <c r="CY81" s="291"/>
      <c r="CZ81" s="235" t="e">
        <f>SUM(CZ40:CZ46)/CZ36</f>
        <v>#DIV/0!</v>
      </c>
      <c r="DA81" s="291"/>
      <c r="DB81" s="235" t="e">
        <f>SUM(DB40:DB46)/DB36</f>
        <v>#DIV/0!</v>
      </c>
      <c r="DC81" s="291"/>
      <c r="DD81" s="235" t="e">
        <f>SUM(DD40:DD46)/DD36</f>
        <v>#DIV/0!</v>
      </c>
      <c r="DE81" s="291"/>
      <c r="DF81" s="235" t="e">
        <f>SUM(DF40:DF46)/DF36</f>
        <v>#DIV/0!</v>
      </c>
      <c r="DG81" s="291"/>
      <c r="DH81" s="235" t="e">
        <f>SUM(DH40:DH46)/DH36</f>
        <v>#DIV/0!</v>
      </c>
      <c r="DI81" s="291"/>
      <c r="DJ81" s="236"/>
      <c r="DK81" s="277"/>
      <c r="DL81" s="277"/>
      <c r="DM81" s="277"/>
      <c r="DN81" s="277"/>
      <c r="DO81" s="277"/>
      <c r="DP81" s="277"/>
      <c r="DQ81" s="277"/>
      <c r="DR81" s="277"/>
    </row>
    <row r="82" spans="1:122" x14ac:dyDescent="0.2">
      <c r="A82" s="277"/>
      <c r="B82" s="502" t="s">
        <v>47</v>
      </c>
      <c r="C82" s="301"/>
      <c r="D82" s="305"/>
      <c r="E82" s="277"/>
      <c r="F82" s="237" t="e">
        <f>100*F80/F81</f>
        <v>#DIV/0!</v>
      </c>
      <c r="G82" s="292"/>
      <c r="H82" s="237" t="e">
        <f>100*H80/H81</f>
        <v>#DIV/0!</v>
      </c>
      <c r="I82" s="292"/>
      <c r="J82" s="237" t="e">
        <f>100*J80/J81</f>
        <v>#DIV/0!</v>
      </c>
      <c r="K82" s="292"/>
      <c r="L82" s="237" t="e">
        <f>100*L80/L81</f>
        <v>#DIV/0!</v>
      </c>
      <c r="M82" s="292"/>
      <c r="N82" s="237" t="e">
        <f>100*N80/N81</f>
        <v>#DIV/0!</v>
      </c>
      <c r="O82" s="292"/>
      <c r="P82" s="237" t="e">
        <f>100*P80/P81</f>
        <v>#DIV/0!</v>
      </c>
      <c r="Q82" s="292"/>
      <c r="R82" s="237" t="e">
        <f>100*R80/R81</f>
        <v>#DIV/0!</v>
      </c>
      <c r="S82" s="292"/>
      <c r="T82" s="237" t="e">
        <f>100*T80/T81</f>
        <v>#DIV/0!</v>
      </c>
      <c r="U82" s="292"/>
      <c r="V82" s="237" t="e">
        <f>100*V80/V81</f>
        <v>#DIV/0!</v>
      </c>
      <c r="W82" s="292"/>
      <c r="X82" s="237" t="e">
        <f>100*X80/X81</f>
        <v>#DIV/0!</v>
      </c>
      <c r="Y82" s="292"/>
      <c r="Z82" s="237" t="e">
        <f>100*Z80/Z81</f>
        <v>#DIV/0!</v>
      </c>
      <c r="AA82" s="292"/>
      <c r="AB82" s="237" t="e">
        <f>100*AB80/AB81</f>
        <v>#DIV/0!</v>
      </c>
      <c r="AC82" s="292"/>
      <c r="AD82" s="237" t="e">
        <f>100*AD80/AD81</f>
        <v>#DIV/0!</v>
      </c>
      <c r="AE82" s="292"/>
      <c r="AF82" s="237" t="e">
        <f>100*AF80/AF81</f>
        <v>#DIV/0!</v>
      </c>
      <c r="AG82" s="292"/>
      <c r="AH82" s="237" t="e">
        <f>100*AH80/AH81</f>
        <v>#DIV/0!</v>
      </c>
      <c r="AI82" s="292"/>
      <c r="AJ82" s="237" t="e">
        <f>100*AJ80/AJ81</f>
        <v>#DIV/0!</v>
      </c>
      <c r="AK82" s="292"/>
      <c r="AL82" s="237" t="e">
        <f>100*AL80/AL81</f>
        <v>#DIV/0!</v>
      </c>
      <c r="AM82" s="292"/>
      <c r="AN82" s="237" t="e">
        <f>100*AN80/AN81</f>
        <v>#DIV/0!</v>
      </c>
      <c r="AO82" s="292"/>
      <c r="AP82" s="237" t="e">
        <f>100*AP80/AP81</f>
        <v>#DIV/0!</v>
      </c>
      <c r="AQ82" s="292"/>
      <c r="AR82" s="237" t="e">
        <f>100*AR80/AR81</f>
        <v>#DIV/0!</v>
      </c>
      <c r="AS82" s="292"/>
      <c r="AT82" s="237" t="e">
        <f>100*AT80/AT81</f>
        <v>#DIV/0!</v>
      </c>
      <c r="AU82" s="292"/>
      <c r="AV82" s="237" t="e">
        <f>100*AV80/AV81</f>
        <v>#DIV/0!</v>
      </c>
      <c r="AW82" s="292"/>
      <c r="AX82" s="237" t="e">
        <f>100*AX80/AX81</f>
        <v>#DIV/0!</v>
      </c>
      <c r="AY82" s="292"/>
      <c r="AZ82" s="237" t="e">
        <f>100*AZ80/AZ81</f>
        <v>#DIV/0!</v>
      </c>
      <c r="BA82" s="292"/>
      <c r="BB82" s="237" t="e">
        <f>100*BB80/BB81</f>
        <v>#DIV/0!</v>
      </c>
      <c r="BC82" s="292"/>
      <c r="BD82" s="237" t="e">
        <f>100*BD80/BD81</f>
        <v>#DIV/0!</v>
      </c>
      <c r="BE82" s="292"/>
      <c r="BF82" s="237" t="e">
        <f>100*BF80/BF81</f>
        <v>#DIV/0!</v>
      </c>
      <c r="BG82" s="292"/>
      <c r="BH82" s="237" t="e">
        <f>100*BH80/BH81</f>
        <v>#DIV/0!</v>
      </c>
      <c r="BI82" s="292"/>
      <c r="BJ82" s="237" t="e">
        <f>100*BJ80/BJ81</f>
        <v>#DIV/0!</v>
      </c>
      <c r="BK82" s="292"/>
      <c r="BL82" s="237" t="e">
        <f>100*BL80/BL81</f>
        <v>#DIV/0!</v>
      </c>
      <c r="BM82" s="292"/>
      <c r="BN82" s="237" t="e">
        <f>100*BN80/BN81</f>
        <v>#DIV/0!</v>
      </c>
      <c r="BO82" s="292"/>
      <c r="BP82" s="237" t="e">
        <f>100*BP80/BP81</f>
        <v>#DIV/0!</v>
      </c>
      <c r="BQ82" s="292"/>
      <c r="BR82" s="237" t="e">
        <f>100*BR80/BR81</f>
        <v>#DIV/0!</v>
      </c>
      <c r="BS82" s="292"/>
      <c r="BT82" s="237" t="e">
        <f>100*BT80/BT81</f>
        <v>#DIV/0!</v>
      </c>
      <c r="BU82" s="292"/>
      <c r="BV82" s="237" t="e">
        <f>100*BV80/BV81</f>
        <v>#DIV/0!</v>
      </c>
      <c r="BW82" s="292"/>
      <c r="BX82" s="237" t="e">
        <f>100*BX80/BX81</f>
        <v>#DIV/0!</v>
      </c>
      <c r="BY82" s="292"/>
      <c r="BZ82" s="237" t="e">
        <f>100*BZ80/BZ81</f>
        <v>#DIV/0!</v>
      </c>
      <c r="CA82" s="292"/>
      <c r="CB82" s="237" t="e">
        <f>100*CB80/CB81</f>
        <v>#DIV/0!</v>
      </c>
      <c r="CC82" s="292"/>
      <c r="CD82" s="237" t="e">
        <f>100*CD80/CD81</f>
        <v>#DIV/0!</v>
      </c>
      <c r="CE82" s="292"/>
      <c r="CF82" s="237" t="e">
        <f>100*CF80/CF81</f>
        <v>#DIV/0!</v>
      </c>
      <c r="CG82" s="292"/>
      <c r="CH82" s="237" t="e">
        <f>100*CH80/CH81</f>
        <v>#DIV/0!</v>
      </c>
      <c r="CI82" s="292"/>
      <c r="CJ82" s="237" t="e">
        <f>100*CJ80/CJ81</f>
        <v>#DIV/0!</v>
      </c>
      <c r="CK82" s="292"/>
      <c r="CL82" s="237" t="e">
        <f>100*CL80/CL81</f>
        <v>#DIV/0!</v>
      </c>
      <c r="CM82" s="292"/>
      <c r="CN82" s="237" t="e">
        <f>100*CN80/CN81</f>
        <v>#DIV/0!</v>
      </c>
      <c r="CO82" s="292"/>
      <c r="CP82" s="237" t="e">
        <f>100*CP80/CP81</f>
        <v>#DIV/0!</v>
      </c>
      <c r="CQ82" s="292"/>
      <c r="CR82" s="237" t="e">
        <f>100*CR80/CR81</f>
        <v>#DIV/0!</v>
      </c>
      <c r="CS82" s="292"/>
      <c r="CT82" s="237" t="e">
        <f>100*CT80/CT81</f>
        <v>#DIV/0!</v>
      </c>
      <c r="CU82" s="292"/>
      <c r="CV82" s="237" t="e">
        <f>100*CV80/CV81</f>
        <v>#DIV/0!</v>
      </c>
      <c r="CW82" s="292"/>
      <c r="CX82" s="237" t="e">
        <f>100*CX80/CX81</f>
        <v>#DIV/0!</v>
      </c>
      <c r="CY82" s="292"/>
      <c r="CZ82" s="237" t="e">
        <f>100*CZ80/CZ81</f>
        <v>#DIV/0!</v>
      </c>
      <c r="DA82" s="292"/>
      <c r="DB82" s="237" t="e">
        <f>100*DB80/DB81</f>
        <v>#DIV/0!</v>
      </c>
      <c r="DC82" s="292"/>
      <c r="DD82" s="237" t="e">
        <f>100*DD80/DD81</f>
        <v>#DIV/0!</v>
      </c>
      <c r="DE82" s="292"/>
      <c r="DF82" s="237" t="e">
        <f>100*DF80/DF81</f>
        <v>#DIV/0!</v>
      </c>
      <c r="DG82" s="292"/>
      <c r="DH82" s="237" t="e">
        <f>100*DH80/DH81</f>
        <v>#DIV/0!</v>
      </c>
      <c r="DI82" s="292"/>
      <c r="DJ82" s="236"/>
      <c r="DK82" s="277"/>
      <c r="DL82" s="221">
        <v>45</v>
      </c>
      <c r="DM82" s="277"/>
      <c r="DN82" s="277"/>
      <c r="DO82" s="277"/>
      <c r="DP82" s="277"/>
      <c r="DQ82" s="277"/>
      <c r="DR82" s="277"/>
    </row>
    <row r="83" spans="1:122" ht="15" thickBot="1" x14ac:dyDescent="0.25">
      <c r="A83" s="277"/>
      <c r="B83" s="238" t="s">
        <v>1172</v>
      </c>
      <c r="C83" s="303"/>
      <c r="D83" s="356">
        <f>SUM(F83:DH83)</f>
        <v>0</v>
      </c>
      <c r="E83" s="280"/>
      <c r="F83" s="239">
        <f>(F40*F62+F42*F64+F44*F66+F46*F68+F74*SUM(F40:F46)+F50*F70+F52*F76+F54*F78)/100+F48*F60+F36*F56+F72</f>
        <v>0</v>
      </c>
      <c r="G83" s="246" t="s">
        <v>1173</v>
      </c>
      <c r="H83" s="239">
        <f>(H40*H62+H42*H64+H44*H66+H46*H68+H74*SUM(H40:H46)+H50*H70+H52*H76+H54*H78)/100+H48*H60+H36*H56+H72</f>
        <v>0</v>
      </c>
      <c r="I83" s="246" t="s">
        <v>1173</v>
      </c>
      <c r="J83" s="239">
        <f>(J40*J62+J42*J64+J44*J66+J46*J68+J74*SUM(J40:J46)+J50*J70+J52*J76+J54*J78)/100+J48*J60+J36*J56+J72</f>
        <v>0</v>
      </c>
      <c r="K83" s="246" t="s">
        <v>1173</v>
      </c>
      <c r="L83" s="239">
        <f>(L40*L62+L42*L64+L44*L66+L46*L68+L74*SUM(L40:L46)+L50*L70+L52*L76+L54*L78)/100+L48*L60+L36*L56+L72</f>
        <v>0</v>
      </c>
      <c r="M83" s="246" t="s">
        <v>1173</v>
      </c>
      <c r="N83" s="239">
        <f>(N40*N62+N42*N64+N44*N66+N46*N68+N74*SUM(N40:N46)+N50*N70+N52*N76+N54*N78)/100+N48*N60+N36*N56+N72</f>
        <v>0</v>
      </c>
      <c r="O83" s="246" t="s">
        <v>1173</v>
      </c>
      <c r="P83" s="239">
        <f>(P40*P62+P42*P64+P44*P66+P46*P68+P74*SUM(P40:P46)+P50*P70+P52*P76+P54*P78)/100+P48*P60+P36*P56+P72</f>
        <v>0</v>
      </c>
      <c r="Q83" s="246" t="s">
        <v>1173</v>
      </c>
      <c r="R83" s="239">
        <f>(R40*R62+R42*R64+R44*R66+R46*R68+R74*SUM(R40:R46)+R50*R70+R52*R76+R54*R78)/100+R48*R60+R36*R56+R72</f>
        <v>0</v>
      </c>
      <c r="S83" s="246" t="s">
        <v>1173</v>
      </c>
      <c r="T83" s="239">
        <f>(T40*T62+T42*T64+T44*T66+T46*T68+T74*SUM(T40:T46)+T50*T70+T52*T76+T54*T78)/100+T48*T60+T36*T56+T72</f>
        <v>0</v>
      </c>
      <c r="U83" s="246" t="s">
        <v>1173</v>
      </c>
      <c r="V83" s="239">
        <f>(V40*V62+V42*V64+V44*V66+V46*V68+V74*SUM(V40:V46)+V50*V70+V52*V76+V54*V78)/100+V48*V60+V36*V56+V72</f>
        <v>0</v>
      </c>
      <c r="W83" s="246" t="s">
        <v>1173</v>
      </c>
      <c r="X83" s="239">
        <f>(X40*X62+X42*X64+X44*X66+X46*X68+X74*SUM(X40:X46)+X50*X70+X52*X76+X54*X78)/100+X48*X60+X36*X56+X72</f>
        <v>0</v>
      </c>
      <c r="Y83" s="246" t="s">
        <v>1173</v>
      </c>
      <c r="Z83" s="239">
        <f>(Z40*Z62+Z42*Z64+Z44*Z66+Z46*Z68+Z74*SUM(Z40:Z46)+Z50*Z70+Z52*Z76+Z54*Z78)/100+Z48*Z60+Z36*Z56+Z72</f>
        <v>0</v>
      </c>
      <c r="AA83" s="246" t="s">
        <v>1173</v>
      </c>
      <c r="AB83" s="239">
        <f>(AB40*AB62+AB42*AB64+AB44*AB66+AB46*AB68+AB74*SUM(AB40:AB46)+AB50*AB70+AB52*AB76+AB54*AB78)/100+AB48*AB60+AB36*AB56+AB72</f>
        <v>0</v>
      </c>
      <c r="AC83" s="246" t="s">
        <v>1173</v>
      </c>
      <c r="AD83" s="239">
        <f>(AD40*AD62+AD42*AD64+AD44*AD66+AD46*AD68+AD74*SUM(AD40:AD46)+AD50*AD70+AD52*AD76+AD54*AD78)/100+AD48*AD60+AD36*AD56+AD72</f>
        <v>0</v>
      </c>
      <c r="AE83" s="246" t="s">
        <v>1173</v>
      </c>
      <c r="AF83" s="239">
        <f>(AF40*AF62+AF42*AF64+AF44*AF66+AF46*AF68+AF74*SUM(AF40:AF46)+AF50*AF70+AF52*AF76+AF54*AF78)/100+AF48*AF60+AF36*AF56+AF72</f>
        <v>0</v>
      </c>
      <c r="AG83" s="246" t="s">
        <v>1173</v>
      </c>
      <c r="AH83" s="239">
        <f>(AH40*AH62+AH42*AH64+AH44*AH66+AH46*AH68+AH74*SUM(AH40:AH46)+AH50*AH70+AH52*AH76+AH54*AH78)/100+AH48*AH60+AH36*AH56+AH72</f>
        <v>0</v>
      </c>
      <c r="AI83" s="246" t="s">
        <v>1173</v>
      </c>
      <c r="AJ83" s="239">
        <f>(AJ40*AJ62+AJ42*AJ64+AJ44*AJ66+AJ46*AJ68+AJ74*SUM(AJ40:AJ46)+AJ50*AJ70+AJ52*AJ76+AJ54*AJ78)/100+AJ48*AJ60+AJ36*AJ56+AJ72</f>
        <v>0</v>
      </c>
      <c r="AK83" s="246" t="s">
        <v>1173</v>
      </c>
      <c r="AL83" s="239">
        <f>(AL40*AL62+AL42*AL64+AL44*AL66+AL46*AL68+AL74*SUM(AL40:AL46)+AL50*AL70+AL52*AL76+AL54*AL78)/100+AL48*AL60+AL36*AL56+AL72</f>
        <v>0</v>
      </c>
      <c r="AM83" s="246" t="s">
        <v>1173</v>
      </c>
      <c r="AN83" s="239">
        <f>(AN40*AN62+AN42*AN64+AN44*AN66+AN46*AN68+AN74*SUM(AN40:AN46)+AN50*AN70+AN52*AN76+AN54*AN78)/100+AN48*AN60+AN36*AN56+AN72</f>
        <v>0</v>
      </c>
      <c r="AO83" s="246" t="s">
        <v>1173</v>
      </c>
      <c r="AP83" s="239">
        <f>(AP40*AP62+AP42*AP64+AP44*AP66+AP46*AP68+AP74*SUM(AP40:AP46)+AP50*AP70+AP52*AP76+AP54*AP78)/100+AP48*AP60+AP36*AP56+AP72</f>
        <v>0</v>
      </c>
      <c r="AQ83" s="246" t="s">
        <v>1173</v>
      </c>
      <c r="AR83" s="239">
        <f>(AR40*AR62+AR42*AR64+AR44*AR66+AR46*AR68+AR74*SUM(AR40:AR46)+AR50*AR70+AR52*AR76+AR54*AR78)/100+AR48*AR60+AR36*AR56+AR72</f>
        <v>0</v>
      </c>
      <c r="AS83" s="246" t="s">
        <v>1173</v>
      </c>
      <c r="AT83" s="239">
        <f>(AT40*AT62+AT42*AT64+AT44*AT66+AT46*AT68+AT74*SUM(AT40:AT46)+AT50*AT70+AT52*AT76+AT54*AT78)/100+AT48*AT60+AT36*AT56+AT72</f>
        <v>0</v>
      </c>
      <c r="AU83" s="246" t="s">
        <v>1173</v>
      </c>
      <c r="AV83" s="239">
        <f>(AV40*AV62+AV42*AV64+AV44*AV66+AV46*AV68+AV74*SUM(AV40:AV46)+AV50*AV70+AV52*AV76+AV54*AV78)/100+AV48*AV60+AV36*AV56+AV72</f>
        <v>0</v>
      </c>
      <c r="AW83" s="246" t="s">
        <v>1173</v>
      </c>
      <c r="AX83" s="239">
        <f>(AX40*AX62+AX42*AX64+AX44*AX66+AX46*AX68+AX74*SUM(AX40:AX46)+AX50*AX70+AX52*AX76+AX54*AX78)/100+AX48*AX60+AX36*AX56+AX72</f>
        <v>0</v>
      </c>
      <c r="AY83" s="246" t="s">
        <v>1173</v>
      </c>
      <c r="AZ83" s="239">
        <f>(AZ40*AZ62+AZ42*AZ64+AZ44*AZ66+AZ46*AZ68+AZ74*SUM(AZ40:AZ46)+AZ50*AZ70+AZ52*AZ76+AZ54*AZ78)/100+AZ48*AZ60+AZ36*AZ56+AZ72</f>
        <v>0</v>
      </c>
      <c r="BA83" s="246" t="s">
        <v>1173</v>
      </c>
      <c r="BB83" s="239">
        <f>(BB40*BB62+BB42*BB64+BB44*BB66+BB46*BB68+BB74*SUM(BB40:BB46)+BB50*BB70+BB52*BB76+BB54*BB78)/100+BB48*BB60+BB36*BB56+BB72</f>
        <v>0</v>
      </c>
      <c r="BC83" s="246" t="s">
        <v>1173</v>
      </c>
      <c r="BD83" s="239">
        <f>(BD40*BD62+BD42*BD64+BD44*BD66+BD46*BD68+BD74*SUM(BD40:BD46)+BD50*BD70+BD52*BD76+BD54*BD78)/100+BD48*BD60+BD36*BD56+BD72</f>
        <v>0</v>
      </c>
      <c r="BE83" s="246" t="s">
        <v>1173</v>
      </c>
      <c r="BF83" s="239">
        <f>(BF40*BF62+BF42*BF64+BF44*BF66+BF46*BF68+BF74*SUM(BF40:BF46)+BF50*BF70+BF52*BF76+BF54*BF78)/100+BF48*BF60+BF36*BF56+BF72</f>
        <v>0</v>
      </c>
      <c r="BG83" s="246" t="s">
        <v>1173</v>
      </c>
      <c r="BH83" s="239">
        <f>(BH40*BH62+BH42*BH64+BH44*BH66+BH46*BH68+BH74*SUM(BH40:BH46)+BH50*BH70+BH52*BH76+BH54*BH78)/100+BH48*BH60+BH36*BH56+BH72</f>
        <v>0</v>
      </c>
      <c r="BI83" s="246" t="s">
        <v>1173</v>
      </c>
      <c r="BJ83" s="239">
        <f>(BJ40*BJ62+BJ42*BJ64+BJ44*BJ66+BJ46*BJ68+BJ74*SUM(BJ40:BJ46)+BJ50*BJ70+BJ52*BJ76+BJ54*BJ78)/100+BJ48*BJ60+BJ36*BJ56+BJ72</f>
        <v>0</v>
      </c>
      <c r="BK83" s="246" t="s">
        <v>1173</v>
      </c>
      <c r="BL83" s="239">
        <f>(BL40*BL62+BL42*BL64+BL44*BL66+BL46*BL68+BL74*SUM(BL40:BL46)+BL50*BL70+BL52*BL76+BL54*BL78)/100+BL48*BL60+BL36*BL56+BL72</f>
        <v>0</v>
      </c>
      <c r="BM83" s="246" t="s">
        <v>1173</v>
      </c>
      <c r="BN83" s="239">
        <f>(BN40*BN62+BN42*BN64+BN44*BN66+BN46*BN68+BN74*SUM(BN40:BN46)+BN50*BN70+BN52*BN76+BN54*BN78)/100+BN48*BN60+BN36*BN56+BN72</f>
        <v>0</v>
      </c>
      <c r="BO83" s="246" t="s">
        <v>1173</v>
      </c>
      <c r="BP83" s="239">
        <f>(BP40*BP62+BP42*BP64+BP44*BP66+BP46*BP68+BP74*SUM(BP40:BP46)+BP50*BP70+BP52*BP76+BP54*BP78)/100+BP48*BP60+BP36*BP56+BP72</f>
        <v>0</v>
      </c>
      <c r="BQ83" s="246" t="s">
        <v>1173</v>
      </c>
      <c r="BR83" s="239">
        <f>(BR40*BR62+BR42*BR64+BR44*BR66+BR46*BR68+BR74*SUM(BR40:BR46)+BR50*BR70+BR52*BR76+BR54*BR78)/100+BR48*BR60+BR36*BR56+BR72</f>
        <v>0</v>
      </c>
      <c r="BS83" s="246" t="s">
        <v>1173</v>
      </c>
      <c r="BT83" s="239">
        <f>(BT40*BT62+BT42*BT64+BT44*BT66+BT46*BT68+BT74*SUM(BT40:BT46)+BT50*BT70+BT52*BT76+BT54*BT78)/100+BT48*BT60+BT36*BT56+BT72</f>
        <v>0</v>
      </c>
      <c r="BU83" s="246" t="s">
        <v>1173</v>
      </c>
      <c r="BV83" s="239">
        <f>(BV40*BV62+BV42*BV64+BV44*BV66+BV46*BV68+BV74*SUM(BV40:BV46)+BV50*BV70+BV52*BV76+BV54*BV78)/100+BV48*BV60+BV36*BV56+BV72</f>
        <v>0</v>
      </c>
      <c r="BW83" s="246" t="s">
        <v>1173</v>
      </c>
      <c r="BX83" s="239">
        <f>(BX40*BX62+BX42*BX64+BX44*BX66+BX46*BX68+BX74*SUM(BX40:BX46)+BX50*BX70+BX52*BX76+BX54*BX78)/100+BX48*BX60+BX36*BX56+BX72</f>
        <v>0</v>
      </c>
      <c r="BY83" s="246" t="s">
        <v>1173</v>
      </c>
      <c r="BZ83" s="239">
        <f>(BZ40*BZ62+BZ42*BZ64+BZ44*BZ66+BZ46*BZ68+BZ74*SUM(BZ40:BZ46)+BZ50*BZ70+BZ52*BZ76+BZ54*BZ78)/100+BZ48*BZ60+BZ36*BZ56+BZ72</f>
        <v>0</v>
      </c>
      <c r="CA83" s="246" t="s">
        <v>1173</v>
      </c>
      <c r="CB83" s="239">
        <f>(CB40*CB62+CB42*CB64+CB44*CB66+CB46*CB68+CB74*SUM(CB40:CB46)+CB50*CB70+CB52*CB76+CB54*CB78)/100+CB48*CB60+CB36*CB56+CB72</f>
        <v>0</v>
      </c>
      <c r="CC83" s="246" t="s">
        <v>1173</v>
      </c>
      <c r="CD83" s="239">
        <f>(CD40*CD62+CD42*CD64+CD44*CD66+CD46*CD68+CD74*SUM(CD40:CD46)+CD50*CD70+CD52*CD76+CD54*CD78)/100+CD48*CD60+CD36*CD56+CD72</f>
        <v>0</v>
      </c>
      <c r="CE83" s="246" t="s">
        <v>1173</v>
      </c>
      <c r="CF83" s="239">
        <f>(CF40*CF62+CF42*CF64+CF44*CF66+CF46*CF68+CF74*SUM(CF40:CF46)+CF50*CF70+CF52*CF76+CF54*CF78)/100+CF48*CF60+CF36*CF56+CF72</f>
        <v>0</v>
      </c>
      <c r="CG83" s="246" t="s">
        <v>1173</v>
      </c>
      <c r="CH83" s="239">
        <f>(CH40*CH62+CH42*CH64+CH44*CH66+CH46*CH68+CH74*SUM(CH40:CH46)+CH50*CH70+CH52*CH76+CH54*CH78)/100+CH48*CH60+CH36*CH56+CH72</f>
        <v>0</v>
      </c>
      <c r="CI83" s="246" t="s">
        <v>1173</v>
      </c>
      <c r="CJ83" s="239">
        <f>(CJ40*CJ62+CJ42*CJ64+CJ44*CJ66+CJ46*CJ68+CJ74*SUM(CJ40:CJ46)+CJ50*CJ70+CJ52*CJ76+CJ54*CJ78)/100+CJ48*CJ60+CJ36*CJ56+CJ72</f>
        <v>0</v>
      </c>
      <c r="CK83" s="246" t="s">
        <v>1173</v>
      </c>
      <c r="CL83" s="239">
        <f>(CL40*CL62+CL42*CL64+CL44*CL66+CL46*CL68+CL74*SUM(CL40:CL46)+CL50*CL70+CL52*CL76+CL54*CL78)/100+CL48*CL60+CL36*CL56+CL72</f>
        <v>0</v>
      </c>
      <c r="CM83" s="246" t="s">
        <v>1173</v>
      </c>
      <c r="CN83" s="239">
        <f>(CN40*CN62+CN42*CN64+CN44*CN66+CN46*CN68+CN74*SUM(CN40:CN46)+CN50*CN70+CN52*CN76+CN54*CN78)/100+CN48*CN60+CN36*CN56+CN72</f>
        <v>0</v>
      </c>
      <c r="CO83" s="246" t="s">
        <v>1173</v>
      </c>
      <c r="CP83" s="239">
        <f>(CP40*CP62+CP42*CP64+CP44*CP66+CP46*CP68+CP74*SUM(CP40:CP46)+CP50*CP70+CP52*CP76+CP54*CP78)/100+CP48*CP60+CP36*CP56+CP72</f>
        <v>0</v>
      </c>
      <c r="CQ83" s="246" t="s">
        <v>1173</v>
      </c>
      <c r="CR83" s="239">
        <f>(CR40*CR62+CR42*CR64+CR44*CR66+CR46*CR68+CR74*SUM(CR40:CR46)+CR50*CR70+CR52*CR76+CR54*CR78)/100+CR48*CR60+CR36*CR56+CR72</f>
        <v>0</v>
      </c>
      <c r="CS83" s="246" t="s">
        <v>1173</v>
      </c>
      <c r="CT83" s="239">
        <f>(CT40*CT62+CT42*CT64+CT44*CT66+CT46*CT68+CT74*SUM(CT40:CT46)+CT50*CT70+CT52*CT76+CT54*CT78)/100+CT48*CT60+CT36*CT56+CT72</f>
        <v>0</v>
      </c>
      <c r="CU83" s="246" t="s">
        <v>1173</v>
      </c>
      <c r="CV83" s="239">
        <f>(CV40*CV62+CV42*CV64+CV44*CV66+CV46*CV68+CV74*SUM(CV40:CV46)+CV50*CV70+CV52*CV76+CV54*CV78)/100+CV48*CV60+CV36*CV56+CV72</f>
        <v>0</v>
      </c>
      <c r="CW83" s="246" t="s">
        <v>1173</v>
      </c>
      <c r="CX83" s="239">
        <f>(CX40*CX62+CX42*CX64+CX44*CX66+CX46*CX68+CX74*SUM(CX40:CX46)+CX50*CX70+CX52*CX76+CX54*CX78)/100+CX48*CX60+CX36*CX56+CX72</f>
        <v>0</v>
      </c>
      <c r="CY83" s="246" t="s">
        <v>1173</v>
      </c>
      <c r="CZ83" s="239">
        <f>(CZ40*CZ62+CZ42*CZ64+CZ44*CZ66+CZ46*CZ68+CZ74*SUM(CZ40:CZ46)+CZ50*CZ70+CZ52*CZ76+CZ54*CZ78)/100+CZ48*CZ60+CZ36*CZ56+CZ72</f>
        <v>0</v>
      </c>
      <c r="DA83" s="246" t="s">
        <v>1173</v>
      </c>
      <c r="DB83" s="239">
        <f>(DB40*DB62+DB42*DB64+DB44*DB66+DB46*DB68+DB74*SUM(DB40:DB46)+DB50*DB70+DB52*DB76+DB54*DB78)/100+DB48*DB60+DB36*DB56+DB72</f>
        <v>0</v>
      </c>
      <c r="DC83" s="246" t="s">
        <v>1173</v>
      </c>
      <c r="DD83" s="239">
        <f>(DD40*DD62+DD42*DD64+DD44*DD66+DD46*DD68+DD74*SUM(DD40:DD46)+DD50*DD70+DD52*DD76+DD54*DD78)/100+DD48*DD60+DD36*DD56+DD72</f>
        <v>0</v>
      </c>
      <c r="DE83" s="246" t="s">
        <v>1173</v>
      </c>
      <c r="DF83" s="239">
        <f>(DF40*DF62+DF42*DF64+DF44*DF66+DF46*DF68+DF74*SUM(DF40:DF46)+DF50*DF70+DF52*DF76+DF54*DF78)/100+DF48*DF60+DF36*DF56+DF72</f>
        <v>0</v>
      </c>
      <c r="DG83" s="246" t="s">
        <v>1173</v>
      </c>
      <c r="DH83" s="239">
        <f>(DH40*DH62+DH42*DH64+DH44*DH66+DH46*DH68+DH74*SUM(DH40:DH46)+DH50*DH70+DH52*DH76+DH54*DH78)/100+DH48*DH60+DH36*DH56+DH72</f>
        <v>0</v>
      </c>
      <c r="DI83" s="370" t="s">
        <v>1173</v>
      </c>
      <c r="DJ83" s="355"/>
      <c r="DK83" s="277"/>
      <c r="DL83" s="277"/>
      <c r="DM83" s="277"/>
      <c r="DN83" s="277"/>
      <c r="DO83" s="277"/>
      <c r="DP83" s="277"/>
      <c r="DQ83" s="277"/>
      <c r="DR83" s="277"/>
    </row>
    <row r="84" spans="1:122" s="279" customFormat="1" ht="7.5" customHeight="1" thickTop="1" x14ac:dyDescent="0.2">
      <c r="A84" s="277"/>
      <c r="B84" s="277"/>
      <c r="C84" s="277"/>
      <c r="D84" s="55"/>
      <c r="E84" s="277"/>
      <c r="F84" s="278"/>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10"/>
      <c r="DL84" s="210"/>
      <c r="DM84" s="210"/>
      <c r="DN84" s="210"/>
      <c r="DO84" s="210"/>
      <c r="DP84" s="210"/>
      <c r="DQ84" s="210"/>
      <c r="DR84" s="210"/>
    </row>
    <row r="85" spans="1:122" x14ac:dyDescent="0.2">
      <c r="A85" s="210"/>
      <c r="B85" s="502" t="s">
        <v>837</v>
      </c>
      <c r="C85" s="689"/>
      <c r="D85" s="55"/>
      <c r="E85" s="277"/>
      <c r="F85" s="690" t="e">
        <f>F56/F80</f>
        <v>#DIV/0!</v>
      </c>
      <c r="G85" s="277"/>
      <c r="H85" s="690" t="e">
        <f>H56/H80</f>
        <v>#DIV/0!</v>
      </c>
      <c r="I85" s="277"/>
      <c r="J85" s="690" t="e">
        <f>J56/J80</f>
        <v>#DIV/0!</v>
      </c>
      <c r="K85" s="277"/>
      <c r="L85" s="690" t="e">
        <f>L56/L80</f>
        <v>#DIV/0!</v>
      </c>
      <c r="M85" s="277"/>
      <c r="N85" s="690" t="e">
        <f>N56/N80</f>
        <v>#DIV/0!</v>
      </c>
      <c r="O85" s="277"/>
      <c r="P85" s="690" t="e">
        <f>P56/P80</f>
        <v>#DIV/0!</v>
      </c>
      <c r="Q85" s="277"/>
      <c r="R85" s="690" t="e">
        <f>R56/R80</f>
        <v>#DIV/0!</v>
      </c>
      <c r="S85" s="277"/>
      <c r="T85" s="690" t="e">
        <f>T56/T80</f>
        <v>#DIV/0!</v>
      </c>
      <c r="U85" s="277"/>
      <c r="V85" s="690" t="e">
        <f>V56/V80</f>
        <v>#DIV/0!</v>
      </c>
      <c r="W85" s="277"/>
      <c r="X85" s="690" t="e">
        <f>X56/X80</f>
        <v>#DIV/0!</v>
      </c>
      <c r="Y85" s="277"/>
      <c r="Z85" s="690" t="e">
        <f>Z56/Z80</f>
        <v>#DIV/0!</v>
      </c>
      <c r="AA85" s="277"/>
      <c r="AB85" s="690" t="e">
        <f>AB56/AB80</f>
        <v>#DIV/0!</v>
      </c>
      <c r="AC85" s="277"/>
      <c r="AD85" s="690" t="e">
        <f>AD56/AD80</f>
        <v>#DIV/0!</v>
      </c>
      <c r="AE85" s="277"/>
      <c r="AF85" s="690" t="e">
        <f>AF56/AF80</f>
        <v>#DIV/0!</v>
      </c>
      <c r="AG85" s="277"/>
      <c r="AH85" s="690" t="e">
        <f>AH56/AH80</f>
        <v>#DIV/0!</v>
      </c>
      <c r="AI85" s="281"/>
      <c r="AJ85" s="690" t="e">
        <f>AJ56/AJ80</f>
        <v>#DIV/0!</v>
      </c>
      <c r="AK85" s="281"/>
      <c r="AL85" s="690" t="e">
        <f>AL56/AL80</f>
        <v>#DIV/0!</v>
      </c>
      <c r="AM85" s="281"/>
      <c r="AN85" s="690" t="e">
        <f>AN56/AN80</f>
        <v>#DIV/0!</v>
      </c>
      <c r="AO85" s="281"/>
      <c r="AP85" s="690" t="e">
        <f>AP56/AP80</f>
        <v>#DIV/0!</v>
      </c>
      <c r="AQ85" s="281"/>
      <c r="AR85" s="690" t="e">
        <f>AR56/AR80</f>
        <v>#DIV/0!</v>
      </c>
      <c r="AS85" s="281"/>
      <c r="AT85" s="690" t="e">
        <f>AT56/AT80</f>
        <v>#DIV/0!</v>
      </c>
      <c r="AU85" s="281"/>
      <c r="AV85" s="690" t="e">
        <f>AV56/AV80</f>
        <v>#DIV/0!</v>
      </c>
      <c r="AW85" s="281"/>
      <c r="AX85" s="690" t="e">
        <f>AX56/AX80</f>
        <v>#DIV/0!</v>
      </c>
      <c r="AY85" s="281"/>
      <c r="AZ85" s="690" t="e">
        <f>AZ56/AZ80</f>
        <v>#DIV/0!</v>
      </c>
      <c r="BA85" s="281"/>
      <c r="BB85" s="690" t="e">
        <f>BB56/BB80</f>
        <v>#DIV/0!</v>
      </c>
      <c r="BC85" s="281"/>
      <c r="BD85" s="690" t="e">
        <f>BD56/BD80</f>
        <v>#DIV/0!</v>
      </c>
      <c r="BE85" s="281"/>
      <c r="BF85" s="690" t="e">
        <f>BF56/BF80</f>
        <v>#DIV/0!</v>
      </c>
      <c r="BG85" s="281"/>
      <c r="BH85" s="690" t="e">
        <f>BH56/BH80</f>
        <v>#DIV/0!</v>
      </c>
      <c r="BI85" s="281"/>
      <c r="BJ85" s="690" t="e">
        <f>BJ56/BJ80</f>
        <v>#DIV/0!</v>
      </c>
      <c r="BK85" s="281"/>
      <c r="BL85" s="690" t="e">
        <f>BL56/BL80</f>
        <v>#DIV/0!</v>
      </c>
      <c r="BM85" s="281"/>
      <c r="BN85" s="690" t="e">
        <f>BN56/BN80</f>
        <v>#DIV/0!</v>
      </c>
      <c r="BO85" s="281"/>
      <c r="BP85" s="690" t="e">
        <f>BP56/BP80</f>
        <v>#DIV/0!</v>
      </c>
      <c r="BQ85" s="281"/>
      <c r="BR85" s="690" t="e">
        <f>BR56/BR80</f>
        <v>#DIV/0!</v>
      </c>
      <c r="BS85" s="281"/>
      <c r="BT85" s="690" t="e">
        <f>BT56/BT80</f>
        <v>#DIV/0!</v>
      </c>
      <c r="BU85" s="281"/>
      <c r="BV85" s="690" t="e">
        <f>BV56/BV80</f>
        <v>#DIV/0!</v>
      </c>
      <c r="BW85" s="281"/>
      <c r="BX85" s="690" t="e">
        <f>BX56/BX80</f>
        <v>#DIV/0!</v>
      </c>
      <c r="BY85" s="281"/>
      <c r="BZ85" s="690" t="e">
        <f>BZ56/BZ80</f>
        <v>#DIV/0!</v>
      </c>
      <c r="CA85" s="281"/>
      <c r="CB85" s="690" t="e">
        <f>CB56/CB80</f>
        <v>#DIV/0!</v>
      </c>
      <c r="CC85" s="281"/>
      <c r="CD85" s="690" t="e">
        <f>CD56/CD80</f>
        <v>#DIV/0!</v>
      </c>
      <c r="CE85" s="281"/>
      <c r="CF85" s="690" t="e">
        <f>CF56/CF80</f>
        <v>#DIV/0!</v>
      </c>
      <c r="CG85" s="281"/>
      <c r="CH85" s="690" t="e">
        <f>CH56/CH80</f>
        <v>#DIV/0!</v>
      </c>
      <c r="CI85" s="281"/>
      <c r="CJ85" s="690" t="e">
        <f>CJ56/CJ80</f>
        <v>#DIV/0!</v>
      </c>
      <c r="CK85" s="281"/>
      <c r="CL85" s="690" t="e">
        <f>CL56/CL80</f>
        <v>#DIV/0!</v>
      </c>
      <c r="CM85" s="281"/>
      <c r="CN85" s="690" t="e">
        <f>CN56/CN80</f>
        <v>#DIV/0!</v>
      </c>
      <c r="CO85" s="281"/>
      <c r="CP85" s="690" t="e">
        <f>CP56/CP80</f>
        <v>#DIV/0!</v>
      </c>
      <c r="CQ85" s="281"/>
      <c r="CR85" s="690" t="e">
        <f>CR56/CR80</f>
        <v>#DIV/0!</v>
      </c>
      <c r="CS85" s="281"/>
      <c r="CT85" s="690" t="e">
        <f>CT56/CT80</f>
        <v>#DIV/0!</v>
      </c>
      <c r="CU85" s="281"/>
      <c r="CV85" s="690" t="e">
        <f>CV56/CV80</f>
        <v>#DIV/0!</v>
      </c>
      <c r="CW85" s="281"/>
      <c r="CX85" s="690" t="e">
        <f>CX56/CX80</f>
        <v>#DIV/0!</v>
      </c>
      <c r="CY85" s="281"/>
      <c r="CZ85" s="690" t="e">
        <f>CZ56/CZ80</f>
        <v>#DIV/0!</v>
      </c>
      <c r="DA85" s="281"/>
      <c r="DB85" s="690" t="e">
        <f>DB56/DB80</f>
        <v>#DIV/0!</v>
      </c>
      <c r="DC85" s="281"/>
      <c r="DD85" s="690" t="e">
        <f>DD56/DD80</f>
        <v>#DIV/0!</v>
      </c>
      <c r="DE85" s="281"/>
      <c r="DF85" s="690" t="e">
        <f>DF56/DF80</f>
        <v>#DIV/0!</v>
      </c>
      <c r="DG85" s="281"/>
      <c r="DH85" s="690" t="e">
        <f>DH56/DH80</f>
        <v>#DIV/0!</v>
      </c>
      <c r="DI85" s="281"/>
      <c r="DJ85" s="247" t="s">
        <v>367</v>
      </c>
      <c r="DK85" s="221"/>
      <c r="DL85" s="221"/>
      <c r="DM85" s="221"/>
      <c r="DN85" s="221"/>
      <c r="DO85" s="277"/>
      <c r="DP85" s="277"/>
      <c r="DQ85" s="277"/>
      <c r="DR85" s="277"/>
    </row>
    <row r="86" spans="1:122" s="279" customFormat="1" x14ac:dyDescent="0.2">
      <c r="A86" s="277"/>
      <c r="B86" s="277"/>
      <c r="C86" s="2"/>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10"/>
      <c r="DL86" s="210"/>
      <c r="DM86" s="210"/>
      <c r="DN86" s="210"/>
      <c r="DO86" s="210"/>
      <c r="DP86" s="210"/>
      <c r="DQ86" s="210"/>
      <c r="DR86" s="210"/>
    </row>
    <row r="87" spans="1:122" s="248" customFormat="1" ht="12.75" x14ac:dyDescent="0.2">
      <c r="A87" s="220"/>
      <c r="B87" s="247" t="s">
        <v>1174</v>
      </c>
      <c r="C87" s="220">
        <v>1</v>
      </c>
      <c r="D87" s="220">
        <v>1</v>
      </c>
      <c r="E87" s="220"/>
      <c r="F87" s="220">
        <f>IF(F83&gt;0,1,0)</f>
        <v>0</v>
      </c>
      <c r="G87" s="220"/>
      <c r="H87" s="220">
        <f t="shared" ref="H87:BR87" si="1">IF(H83&gt;0,1,0)</f>
        <v>0</v>
      </c>
      <c r="I87" s="220"/>
      <c r="J87" s="220">
        <f t="shared" si="1"/>
        <v>0</v>
      </c>
      <c r="K87" s="220"/>
      <c r="L87" s="220">
        <f t="shared" si="1"/>
        <v>0</v>
      </c>
      <c r="M87" s="220"/>
      <c r="N87" s="220">
        <f t="shared" si="1"/>
        <v>0</v>
      </c>
      <c r="O87" s="220"/>
      <c r="P87" s="220">
        <f t="shared" si="1"/>
        <v>0</v>
      </c>
      <c r="Q87" s="220"/>
      <c r="R87" s="220">
        <f t="shared" si="1"/>
        <v>0</v>
      </c>
      <c r="S87" s="220"/>
      <c r="T87" s="220">
        <f t="shared" si="1"/>
        <v>0</v>
      </c>
      <c r="U87" s="220"/>
      <c r="V87" s="220">
        <f t="shared" si="1"/>
        <v>0</v>
      </c>
      <c r="W87" s="220"/>
      <c r="X87" s="220">
        <f t="shared" si="1"/>
        <v>0</v>
      </c>
      <c r="Y87" s="220"/>
      <c r="Z87" s="220">
        <f t="shared" si="1"/>
        <v>0</v>
      </c>
      <c r="AA87" s="220"/>
      <c r="AB87" s="220">
        <f t="shared" si="1"/>
        <v>0</v>
      </c>
      <c r="AC87" s="220"/>
      <c r="AD87" s="220">
        <f t="shared" si="1"/>
        <v>0</v>
      </c>
      <c r="AE87" s="220"/>
      <c r="AF87" s="220">
        <f t="shared" si="1"/>
        <v>0</v>
      </c>
      <c r="AG87" s="220"/>
      <c r="AH87" s="220">
        <f>IF(AH83&gt;0,1,0)</f>
        <v>0</v>
      </c>
      <c r="AI87" s="220"/>
      <c r="AJ87" s="220">
        <f t="shared" si="1"/>
        <v>0</v>
      </c>
      <c r="AK87" s="220"/>
      <c r="AL87" s="220">
        <f t="shared" si="1"/>
        <v>0</v>
      </c>
      <c r="AM87" s="220"/>
      <c r="AN87" s="220">
        <f t="shared" si="1"/>
        <v>0</v>
      </c>
      <c r="AO87" s="220"/>
      <c r="AP87" s="220">
        <f t="shared" si="1"/>
        <v>0</v>
      </c>
      <c r="AQ87" s="220"/>
      <c r="AR87" s="220">
        <f t="shared" si="1"/>
        <v>0</v>
      </c>
      <c r="AS87" s="220"/>
      <c r="AT87" s="220">
        <f t="shared" si="1"/>
        <v>0</v>
      </c>
      <c r="AU87" s="220"/>
      <c r="AV87" s="220">
        <f t="shared" si="1"/>
        <v>0</v>
      </c>
      <c r="AW87" s="220"/>
      <c r="AX87" s="220">
        <f t="shared" si="1"/>
        <v>0</v>
      </c>
      <c r="AY87" s="220"/>
      <c r="AZ87" s="220">
        <f t="shared" si="1"/>
        <v>0</v>
      </c>
      <c r="BA87" s="220"/>
      <c r="BB87" s="220">
        <f t="shared" si="1"/>
        <v>0</v>
      </c>
      <c r="BC87" s="220"/>
      <c r="BD87" s="220">
        <f t="shared" si="1"/>
        <v>0</v>
      </c>
      <c r="BE87" s="220"/>
      <c r="BF87" s="220">
        <f t="shared" si="1"/>
        <v>0</v>
      </c>
      <c r="BG87" s="220"/>
      <c r="BH87" s="220">
        <f t="shared" si="1"/>
        <v>0</v>
      </c>
      <c r="BI87" s="220"/>
      <c r="BJ87" s="220">
        <f t="shared" si="1"/>
        <v>0</v>
      </c>
      <c r="BK87" s="220"/>
      <c r="BL87" s="220">
        <f t="shared" si="1"/>
        <v>0</v>
      </c>
      <c r="BM87" s="220"/>
      <c r="BN87" s="220">
        <f t="shared" si="1"/>
        <v>0</v>
      </c>
      <c r="BO87" s="220"/>
      <c r="BP87" s="220">
        <f t="shared" si="1"/>
        <v>0</v>
      </c>
      <c r="BQ87" s="220"/>
      <c r="BR87" s="220">
        <f t="shared" si="1"/>
        <v>0</v>
      </c>
      <c r="BS87" s="220"/>
      <c r="BT87" s="220">
        <f t="shared" ref="BT87:DH87" si="2">IF(BT83&gt;0,1,0)</f>
        <v>0</v>
      </c>
      <c r="BU87" s="220"/>
      <c r="BV87" s="220">
        <f t="shared" si="2"/>
        <v>0</v>
      </c>
      <c r="BW87" s="220"/>
      <c r="BX87" s="220">
        <f t="shared" si="2"/>
        <v>0</v>
      </c>
      <c r="BY87" s="220"/>
      <c r="BZ87" s="220">
        <f t="shared" si="2"/>
        <v>0</v>
      </c>
      <c r="CA87" s="220"/>
      <c r="CB87" s="220">
        <f t="shared" si="2"/>
        <v>0</v>
      </c>
      <c r="CC87" s="220"/>
      <c r="CD87" s="220">
        <f t="shared" si="2"/>
        <v>0</v>
      </c>
      <c r="CE87" s="220"/>
      <c r="CF87" s="220">
        <f t="shared" si="2"/>
        <v>0</v>
      </c>
      <c r="CG87" s="220"/>
      <c r="CH87" s="220">
        <f t="shared" si="2"/>
        <v>0</v>
      </c>
      <c r="CI87" s="220"/>
      <c r="CJ87" s="220">
        <f t="shared" si="2"/>
        <v>0</v>
      </c>
      <c r="CK87" s="220"/>
      <c r="CL87" s="220">
        <f t="shared" si="2"/>
        <v>0</v>
      </c>
      <c r="CM87" s="220"/>
      <c r="CN87" s="220">
        <f t="shared" si="2"/>
        <v>0</v>
      </c>
      <c r="CO87" s="220"/>
      <c r="CP87" s="220">
        <f t="shared" si="2"/>
        <v>0</v>
      </c>
      <c r="CQ87" s="220"/>
      <c r="CR87" s="220">
        <f t="shared" si="2"/>
        <v>0</v>
      </c>
      <c r="CS87" s="220"/>
      <c r="CT87" s="220">
        <f t="shared" si="2"/>
        <v>0</v>
      </c>
      <c r="CU87" s="220"/>
      <c r="CV87" s="220">
        <f t="shared" si="2"/>
        <v>0</v>
      </c>
      <c r="CW87" s="220"/>
      <c r="CX87" s="220">
        <f t="shared" si="2"/>
        <v>0</v>
      </c>
      <c r="CY87" s="220"/>
      <c r="CZ87" s="220">
        <f t="shared" si="2"/>
        <v>0</v>
      </c>
      <c r="DA87" s="220"/>
      <c r="DB87" s="220">
        <f t="shared" si="2"/>
        <v>0</v>
      </c>
      <c r="DC87" s="220"/>
      <c r="DD87" s="220">
        <f t="shared" si="2"/>
        <v>0</v>
      </c>
      <c r="DE87" s="220"/>
      <c r="DF87" s="220">
        <f t="shared" si="2"/>
        <v>0</v>
      </c>
      <c r="DG87" s="220"/>
      <c r="DH87" s="220">
        <f t="shared" si="2"/>
        <v>0</v>
      </c>
      <c r="DI87" s="220"/>
      <c r="DJ87" s="220" t="s">
        <v>0</v>
      </c>
      <c r="DK87" s="220"/>
      <c r="DL87" s="220"/>
      <c r="DM87" s="220"/>
      <c r="DN87" s="220"/>
      <c r="DO87" s="220"/>
      <c r="DP87" s="220"/>
      <c r="DQ87" s="220"/>
      <c r="DR87" s="220"/>
    </row>
    <row r="88" spans="1:122" x14ac:dyDescent="0.2">
      <c r="A88" s="210"/>
      <c r="B88" s="210"/>
      <c r="C88" s="210"/>
      <c r="D88" s="210"/>
      <c r="E88" s="210"/>
      <c r="F88" s="210"/>
      <c r="G88" s="210"/>
      <c r="H88" s="210"/>
      <c r="I88" s="210"/>
      <c r="J88" s="293"/>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c r="CM88" s="284"/>
      <c r="CN88" s="284"/>
      <c r="CO88" s="284"/>
      <c r="CP88" s="284"/>
      <c r="CQ88" s="284"/>
      <c r="CR88" s="284"/>
      <c r="CS88" s="284"/>
      <c r="CT88" s="284"/>
      <c r="CU88" s="284"/>
      <c r="CV88" s="284"/>
      <c r="CW88" s="284"/>
      <c r="CX88" s="284"/>
      <c r="CY88" s="284"/>
      <c r="CZ88" s="284"/>
      <c r="DA88" s="284"/>
      <c r="DB88" s="284"/>
      <c r="DC88" s="284"/>
      <c r="DD88" s="284"/>
      <c r="DE88" s="284"/>
      <c r="DF88" s="284"/>
      <c r="DG88" s="284"/>
      <c r="DH88" s="284"/>
      <c r="DI88" s="284"/>
      <c r="DJ88" s="284"/>
      <c r="DK88" s="277"/>
      <c r="DL88" s="277"/>
      <c r="DM88" s="277"/>
      <c r="DN88" s="277"/>
      <c r="DO88" s="277"/>
      <c r="DP88" s="277"/>
      <c r="DQ88" s="277"/>
      <c r="DR88" s="277"/>
    </row>
    <row r="89" spans="1:122" s="279" customFormat="1" x14ac:dyDescent="0.2">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10"/>
      <c r="DL89" s="210"/>
      <c r="DM89" s="210"/>
      <c r="DN89" s="210"/>
      <c r="DO89" s="210"/>
      <c r="DP89" s="210"/>
      <c r="DQ89" s="210"/>
      <c r="DR89" s="210"/>
    </row>
    <row r="90" spans="1:122" x14ac:dyDescent="0.2">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c r="BD90" s="284"/>
      <c r="BE90" s="284"/>
      <c r="BF90" s="284"/>
      <c r="BG90" s="284"/>
      <c r="BH90" s="284"/>
      <c r="BI90" s="284"/>
      <c r="BJ90" s="284"/>
      <c r="BK90" s="284"/>
      <c r="BL90" s="284"/>
      <c r="BM90" s="284"/>
      <c r="BN90" s="284"/>
      <c r="BO90" s="284"/>
      <c r="BP90" s="284"/>
      <c r="BQ90" s="284"/>
      <c r="BR90" s="284"/>
      <c r="BS90" s="284"/>
      <c r="BT90" s="284"/>
      <c r="BU90" s="284"/>
      <c r="BV90" s="284"/>
      <c r="BW90" s="284"/>
      <c r="BX90" s="284"/>
      <c r="BY90" s="284"/>
      <c r="BZ90" s="284"/>
      <c r="CA90" s="284"/>
      <c r="CB90" s="284"/>
      <c r="CC90" s="284"/>
      <c r="CD90" s="284"/>
      <c r="CE90" s="284"/>
      <c r="CF90" s="284"/>
      <c r="CG90" s="284"/>
      <c r="CH90" s="284"/>
      <c r="CI90" s="284"/>
      <c r="CJ90" s="284"/>
      <c r="CK90" s="284"/>
      <c r="CL90" s="284"/>
      <c r="CM90" s="284"/>
      <c r="CN90" s="284"/>
      <c r="CO90" s="284"/>
      <c r="CP90" s="284"/>
      <c r="CQ90" s="284"/>
      <c r="CR90" s="284"/>
      <c r="CS90" s="284"/>
      <c r="CT90" s="284"/>
      <c r="CU90" s="284"/>
      <c r="CV90" s="284"/>
      <c r="CW90" s="284"/>
      <c r="CX90" s="284"/>
      <c r="CY90" s="284"/>
      <c r="CZ90" s="284"/>
      <c r="DA90" s="284"/>
      <c r="DB90" s="284"/>
      <c r="DC90" s="284"/>
      <c r="DD90" s="284"/>
      <c r="DE90" s="284"/>
      <c r="DF90" s="284"/>
      <c r="DG90" s="284"/>
      <c r="DH90" s="284"/>
      <c r="DI90" s="284"/>
      <c r="DJ90" s="284"/>
      <c r="DK90" s="277"/>
      <c r="DL90" s="277"/>
      <c r="DM90" s="277"/>
      <c r="DN90" s="277"/>
      <c r="DO90" s="277"/>
      <c r="DP90" s="277"/>
      <c r="DQ90" s="277"/>
      <c r="DR90" s="277"/>
    </row>
    <row r="91" spans="1:122" s="279" customFormat="1" x14ac:dyDescent="0.2">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81"/>
      <c r="AI91" s="281"/>
      <c r="AJ91" s="281"/>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281"/>
      <c r="BO91" s="281"/>
      <c r="BP91" s="281"/>
      <c r="BQ91" s="281"/>
      <c r="BR91" s="281"/>
      <c r="BS91" s="281"/>
      <c r="BT91" s="281"/>
      <c r="BU91" s="281"/>
      <c r="BV91" s="281"/>
      <c r="BW91" s="281"/>
      <c r="BX91" s="281"/>
      <c r="BY91" s="281"/>
      <c r="BZ91" s="281"/>
      <c r="CA91" s="281"/>
      <c r="CB91" s="281"/>
      <c r="CC91" s="281"/>
      <c r="CD91" s="281"/>
      <c r="CE91" s="281"/>
      <c r="CF91" s="281"/>
      <c r="CG91" s="281"/>
      <c r="CH91" s="281"/>
      <c r="CI91" s="281"/>
      <c r="CJ91" s="281"/>
      <c r="CK91" s="281"/>
      <c r="CL91" s="281"/>
      <c r="CM91" s="281"/>
      <c r="CN91" s="281"/>
      <c r="CO91" s="281"/>
      <c r="CP91" s="281"/>
      <c r="CQ91" s="281"/>
      <c r="CR91" s="281"/>
      <c r="CS91" s="281"/>
      <c r="CT91" s="281"/>
      <c r="CU91" s="281"/>
      <c r="CV91" s="281"/>
      <c r="CW91" s="281"/>
      <c r="CX91" s="281"/>
      <c r="CY91" s="281"/>
      <c r="CZ91" s="281"/>
      <c r="DA91" s="281"/>
      <c r="DB91" s="281"/>
      <c r="DC91" s="281"/>
      <c r="DD91" s="281"/>
      <c r="DE91" s="281"/>
      <c r="DF91" s="281"/>
      <c r="DG91" s="281"/>
      <c r="DH91" s="281"/>
      <c r="DI91" s="281"/>
      <c r="DJ91" s="281"/>
      <c r="DK91" s="210"/>
      <c r="DL91" s="210"/>
      <c r="DM91" s="210"/>
      <c r="DN91" s="210"/>
      <c r="DO91" s="210"/>
      <c r="DP91" s="210"/>
      <c r="DQ91" s="210"/>
      <c r="DR91" s="210"/>
    </row>
    <row r="92" spans="1:122" x14ac:dyDescent="0.2">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4"/>
      <c r="BI92" s="284"/>
      <c r="BJ92" s="284"/>
      <c r="BK92" s="284"/>
      <c r="BL92" s="284"/>
      <c r="BM92" s="284"/>
      <c r="BN92" s="284"/>
      <c r="BO92" s="284"/>
      <c r="BP92" s="284"/>
      <c r="BQ92" s="284"/>
      <c r="BR92" s="284"/>
      <c r="BS92" s="284"/>
      <c r="BT92" s="284"/>
      <c r="BU92" s="284"/>
      <c r="BV92" s="284"/>
      <c r="BW92" s="284"/>
      <c r="BX92" s="284"/>
      <c r="BY92" s="284"/>
      <c r="BZ92" s="284"/>
      <c r="CA92" s="284"/>
      <c r="CB92" s="284"/>
      <c r="CC92" s="284"/>
      <c r="CD92" s="284"/>
      <c r="CE92" s="284"/>
      <c r="CF92" s="284"/>
      <c r="CG92" s="284"/>
      <c r="CH92" s="284"/>
      <c r="CI92" s="284"/>
      <c r="CJ92" s="284"/>
      <c r="CK92" s="284"/>
      <c r="CL92" s="284"/>
      <c r="CM92" s="284"/>
      <c r="CN92" s="284"/>
      <c r="CO92" s="284"/>
      <c r="CP92" s="284"/>
      <c r="CQ92" s="284"/>
      <c r="CR92" s="284"/>
      <c r="CS92" s="284"/>
      <c r="CT92" s="284"/>
      <c r="CU92" s="284"/>
      <c r="CV92" s="284"/>
      <c r="CW92" s="284"/>
      <c r="CX92" s="284"/>
      <c r="CY92" s="284"/>
      <c r="CZ92" s="284"/>
      <c r="DA92" s="284"/>
      <c r="DB92" s="284"/>
      <c r="DC92" s="284"/>
      <c r="DD92" s="284"/>
      <c r="DE92" s="284"/>
      <c r="DF92" s="284"/>
      <c r="DG92" s="284"/>
      <c r="DH92" s="284"/>
      <c r="DI92" s="284"/>
      <c r="DJ92" s="284"/>
      <c r="DK92" s="277"/>
      <c r="DL92" s="277"/>
      <c r="DM92" s="277"/>
      <c r="DN92" s="277"/>
      <c r="DO92" s="277"/>
      <c r="DP92" s="277"/>
      <c r="DQ92" s="277"/>
      <c r="DR92" s="277"/>
    </row>
    <row r="93" spans="1:122" x14ac:dyDescent="0.2">
      <c r="A93" s="277"/>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277"/>
      <c r="CG93" s="277"/>
      <c r="CH93" s="277"/>
      <c r="CI93" s="277"/>
      <c r="CJ93" s="277"/>
      <c r="CK93" s="277"/>
      <c r="CL93" s="277"/>
      <c r="CM93" s="277"/>
      <c r="CN93" s="277"/>
      <c r="CO93" s="277"/>
      <c r="CP93" s="277"/>
      <c r="CQ93" s="277"/>
      <c r="CR93" s="277"/>
      <c r="CS93" s="277"/>
      <c r="CT93" s="277"/>
      <c r="CU93" s="277"/>
      <c r="CV93" s="277"/>
      <c r="CW93" s="277"/>
      <c r="CX93" s="277"/>
      <c r="CY93" s="277"/>
      <c r="CZ93" s="277"/>
      <c r="DA93" s="277"/>
      <c r="DB93" s="277"/>
      <c r="DC93" s="277"/>
      <c r="DD93" s="277"/>
      <c r="DE93" s="277"/>
      <c r="DF93" s="277"/>
      <c r="DG93" s="277"/>
      <c r="DH93" s="277"/>
      <c r="DI93" s="277"/>
      <c r="DJ93" s="277"/>
      <c r="DK93" s="277"/>
      <c r="DL93" s="277"/>
      <c r="DM93" s="277"/>
      <c r="DN93" s="277"/>
      <c r="DO93" s="277"/>
      <c r="DP93" s="277"/>
      <c r="DQ93" s="277"/>
      <c r="DR93" s="277"/>
    </row>
    <row r="94" spans="1:122" x14ac:dyDescent="0.2">
      <c r="A94" s="277"/>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277"/>
      <c r="CC94" s="277"/>
      <c r="CD94" s="277"/>
      <c r="CE94" s="277"/>
      <c r="CF94" s="277"/>
      <c r="CG94" s="277"/>
      <c r="CH94" s="277"/>
      <c r="CI94" s="277"/>
      <c r="CJ94" s="277"/>
      <c r="CK94" s="277"/>
      <c r="CL94" s="277"/>
      <c r="CM94" s="277"/>
      <c r="CN94" s="277"/>
      <c r="CO94" s="277"/>
      <c r="CP94" s="277"/>
      <c r="CQ94" s="277"/>
      <c r="CR94" s="277"/>
      <c r="CS94" s="277"/>
      <c r="CT94" s="277"/>
      <c r="CU94" s="277"/>
      <c r="CV94" s="277"/>
      <c r="CW94" s="277"/>
      <c r="CX94" s="277"/>
      <c r="CY94" s="277"/>
      <c r="CZ94" s="277"/>
      <c r="DA94" s="277"/>
      <c r="DB94" s="277"/>
      <c r="DC94" s="277"/>
      <c r="DD94" s="277"/>
      <c r="DE94" s="277"/>
      <c r="DF94" s="277"/>
      <c r="DG94" s="277"/>
      <c r="DH94" s="277"/>
      <c r="DI94" s="277"/>
      <c r="DJ94" s="277"/>
      <c r="DK94" s="277"/>
      <c r="DL94" s="277"/>
      <c r="DM94" s="277"/>
      <c r="DN94" s="277"/>
      <c r="DO94" s="277"/>
      <c r="DP94" s="277"/>
      <c r="DQ94" s="277"/>
      <c r="DR94" s="277"/>
    </row>
    <row r="95" spans="1:122" x14ac:dyDescent="0.2">
      <c r="A95" s="277"/>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277"/>
      <c r="CD95" s="277"/>
      <c r="CE95" s="277"/>
      <c r="CF95" s="277"/>
      <c r="CG95" s="277"/>
      <c r="CH95" s="277"/>
      <c r="CI95" s="277"/>
      <c r="CJ95" s="277"/>
      <c r="CK95" s="277"/>
      <c r="CL95" s="277"/>
      <c r="CM95" s="277"/>
      <c r="CN95" s="277"/>
      <c r="CO95" s="277"/>
      <c r="CP95" s="277"/>
      <c r="CQ95" s="277"/>
      <c r="CR95" s="277"/>
      <c r="CS95" s="277"/>
      <c r="CT95" s="277"/>
      <c r="CU95" s="277"/>
      <c r="CV95" s="277"/>
      <c r="CW95" s="277"/>
      <c r="CX95" s="277"/>
      <c r="CY95" s="277"/>
      <c r="CZ95" s="277"/>
      <c r="DA95" s="277"/>
      <c r="DB95" s="277"/>
      <c r="DC95" s="277"/>
      <c r="DD95" s="277"/>
      <c r="DE95" s="277"/>
      <c r="DF95" s="277"/>
      <c r="DG95" s="277"/>
      <c r="DH95" s="277"/>
      <c r="DI95" s="277"/>
      <c r="DJ95" s="277"/>
      <c r="DK95" s="277"/>
      <c r="DL95" s="277"/>
      <c r="DM95" s="277"/>
      <c r="DN95" s="277"/>
      <c r="DO95" s="277"/>
      <c r="DP95" s="277"/>
      <c r="DQ95" s="277"/>
      <c r="DR95" s="277"/>
    </row>
    <row r="96" spans="1:122" x14ac:dyDescent="0.2">
      <c r="A96" s="277"/>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277"/>
      <c r="BK96" s="277"/>
      <c r="BL96" s="277"/>
      <c r="BM96" s="277"/>
      <c r="BN96" s="277"/>
      <c r="BO96" s="277"/>
      <c r="BP96" s="277"/>
      <c r="BQ96" s="277"/>
      <c r="BR96" s="277"/>
      <c r="BS96" s="277"/>
      <c r="BT96" s="277"/>
      <c r="BU96" s="277"/>
      <c r="BV96" s="277"/>
      <c r="BW96" s="277"/>
      <c r="BX96" s="277"/>
      <c r="BY96" s="277"/>
      <c r="BZ96" s="277"/>
      <c r="CA96" s="277"/>
      <c r="CB96" s="277"/>
      <c r="CC96" s="277"/>
      <c r="CD96" s="277"/>
      <c r="CE96" s="277"/>
      <c r="CF96" s="277"/>
      <c r="CG96" s="277"/>
      <c r="CH96" s="277"/>
      <c r="CI96" s="277"/>
      <c r="CJ96" s="277"/>
      <c r="CK96" s="277"/>
      <c r="CL96" s="277"/>
      <c r="CM96" s="277"/>
      <c r="CN96" s="277"/>
      <c r="CO96" s="277"/>
      <c r="CP96" s="277"/>
      <c r="CQ96" s="277"/>
      <c r="CR96" s="277"/>
      <c r="CS96" s="277"/>
      <c r="CT96" s="277"/>
      <c r="CU96" s="277"/>
      <c r="CV96" s="277"/>
      <c r="CW96" s="277"/>
      <c r="CX96" s="277"/>
      <c r="CY96" s="277"/>
      <c r="CZ96" s="277"/>
      <c r="DA96" s="277"/>
      <c r="DB96" s="277"/>
      <c r="DC96" s="277"/>
      <c r="DD96" s="277"/>
      <c r="DE96" s="277"/>
      <c r="DF96" s="277"/>
      <c r="DG96" s="277"/>
      <c r="DH96" s="277"/>
      <c r="DI96" s="277"/>
      <c r="DJ96" s="277"/>
      <c r="DK96" s="277"/>
      <c r="DL96" s="277"/>
      <c r="DM96" s="277"/>
      <c r="DN96" s="277"/>
      <c r="DO96" s="277"/>
      <c r="DP96" s="277"/>
      <c r="DQ96" s="277"/>
      <c r="DR96" s="277"/>
    </row>
    <row r="97" spans="1:122" x14ac:dyDescent="0.2">
      <c r="A97" s="277"/>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c r="BJ97" s="277"/>
      <c r="BK97" s="277"/>
      <c r="BL97" s="277"/>
      <c r="BM97" s="277"/>
      <c r="BN97" s="277"/>
      <c r="BO97" s="277"/>
      <c r="BP97" s="277"/>
      <c r="BQ97" s="277"/>
      <c r="BR97" s="277"/>
      <c r="BS97" s="277"/>
      <c r="BT97" s="277"/>
      <c r="BU97" s="277"/>
      <c r="BV97" s="277"/>
      <c r="BW97" s="277"/>
      <c r="BX97" s="277"/>
      <c r="BY97" s="277"/>
      <c r="BZ97" s="277"/>
      <c r="CA97" s="277"/>
      <c r="CB97" s="277"/>
      <c r="CC97" s="277"/>
      <c r="CD97" s="277"/>
      <c r="CE97" s="277"/>
      <c r="CF97" s="277"/>
      <c r="CG97" s="277"/>
      <c r="CH97" s="277"/>
      <c r="CI97" s="277"/>
      <c r="CJ97" s="277"/>
      <c r="CK97" s="277"/>
      <c r="CL97" s="277"/>
      <c r="CM97" s="277"/>
      <c r="CN97" s="277"/>
      <c r="CO97" s="277"/>
      <c r="CP97" s="277"/>
      <c r="CQ97" s="277"/>
      <c r="CR97" s="277"/>
      <c r="CS97" s="277"/>
      <c r="CT97" s="277"/>
      <c r="CU97" s="277"/>
      <c r="CV97" s="277"/>
      <c r="CW97" s="277"/>
      <c r="CX97" s="277"/>
      <c r="CY97" s="277"/>
      <c r="CZ97" s="277"/>
      <c r="DA97" s="277"/>
      <c r="DB97" s="277"/>
      <c r="DC97" s="277"/>
      <c r="DD97" s="277"/>
      <c r="DE97" s="277"/>
      <c r="DF97" s="277"/>
      <c r="DG97" s="277"/>
      <c r="DH97" s="277"/>
      <c r="DI97" s="277"/>
      <c r="DJ97" s="277"/>
      <c r="DK97" s="277"/>
      <c r="DL97" s="277"/>
      <c r="DM97" s="277"/>
      <c r="DN97" s="277"/>
      <c r="DO97" s="277"/>
      <c r="DP97" s="277"/>
      <c r="DQ97" s="277"/>
      <c r="DR97" s="277"/>
    </row>
    <row r="98" spans="1:122" x14ac:dyDescent="0.2">
      <c r="A98" s="277"/>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77"/>
      <c r="BF98" s="277"/>
      <c r="BG98" s="277"/>
      <c r="BH98" s="277"/>
      <c r="BI98" s="277"/>
      <c r="BJ98" s="277"/>
      <c r="BK98" s="277"/>
      <c r="BL98" s="277"/>
      <c r="BM98" s="277"/>
      <c r="BN98" s="277"/>
      <c r="BO98" s="277"/>
      <c r="BP98" s="277"/>
      <c r="BQ98" s="277"/>
      <c r="BR98" s="277"/>
      <c r="BS98" s="277"/>
      <c r="BT98" s="277"/>
      <c r="BU98" s="277"/>
      <c r="BV98" s="277"/>
      <c r="BW98" s="277"/>
      <c r="BX98" s="277"/>
      <c r="BY98" s="277"/>
      <c r="BZ98" s="277"/>
      <c r="CA98" s="277"/>
      <c r="CB98" s="277"/>
      <c r="CC98" s="277"/>
      <c r="CD98" s="277"/>
      <c r="CE98" s="277"/>
      <c r="CF98" s="277"/>
      <c r="CG98" s="277"/>
      <c r="CH98" s="277"/>
      <c r="CI98" s="277"/>
      <c r="CJ98" s="277"/>
      <c r="CK98" s="277"/>
      <c r="CL98" s="277"/>
      <c r="CM98" s="277"/>
      <c r="CN98" s="277"/>
      <c r="CO98" s="277"/>
      <c r="CP98" s="277"/>
      <c r="CQ98" s="277"/>
      <c r="CR98" s="277"/>
      <c r="CS98" s="277"/>
      <c r="CT98" s="277"/>
      <c r="CU98" s="277"/>
      <c r="CV98" s="277"/>
      <c r="CW98" s="277"/>
      <c r="CX98" s="277"/>
      <c r="CY98" s="277"/>
      <c r="CZ98" s="277"/>
      <c r="DA98" s="277"/>
      <c r="DB98" s="277"/>
      <c r="DC98" s="277"/>
      <c r="DD98" s="277"/>
      <c r="DE98" s="277"/>
      <c r="DF98" s="277"/>
      <c r="DG98" s="277"/>
      <c r="DH98" s="277"/>
      <c r="DI98" s="277"/>
      <c r="DJ98" s="277"/>
      <c r="DK98" s="277"/>
      <c r="DL98" s="277"/>
      <c r="DM98" s="277"/>
      <c r="DN98" s="277"/>
      <c r="DO98" s="277"/>
      <c r="DP98" s="277"/>
      <c r="DQ98" s="277"/>
      <c r="DR98" s="277"/>
    </row>
    <row r="99" spans="1:122" x14ac:dyDescent="0.2">
      <c r="A99" s="277"/>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c r="BJ99" s="277"/>
      <c r="BK99" s="277"/>
      <c r="BL99" s="277"/>
      <c r="BM99" s="277"/>
      <c r="BN99" s="277"/>
      <c r="BO99" s="277"/>
      <c r="BP99" s="277"/>
      <c r="BQ99" s="277"/>
      <c r="BR99" s="277"/>
      <c r="BS99" s="277"/>
      <c r="BT99" s="277"/>
      <c r="BU99" s="277"/>
      <c r="BV99" s="277"/>
      <c r="BW99" s="277"/>
      <c r="BX99" s="277"/>
      <c r="BY99" s="277"/>
      <c r="BZ99" s="277"/>
      <c r="CA99" s="277"/>
      <c r="CB99" s="277"/>
      <c r="CC99" s="277"/>
      <c r="CD99" s="277"/>
      <c r="CE99" s="277"/>
      <c r="CF99" s="277"/>
      <c r="CG99" s="277"/>
      <c r="CH99" s="277"/>
      <c r="CI99" s="277"/>
      <c r="CJ99" s="277"/>
      <c r="CK99" s="277"/>
      <c r="CL99" s="277"/>
      <c r="CM99" s="277"/>
      <c r="CN99" s="277"/>
      <c r="CO99" s="277"/>
      <c r="CP99" s="277"/>
      <c r="CQ99" s="277"/>
      <c r="CR99" s="277"/>
      <c r="CS99" s="277"/>
      <c r="CT99" s="277"/>
      <c r="CU99" s="277"/>
      <c r="CV99" s="277"/>
      <c r="CW99" s="277"/>
      <c r="CX99" s="277"/>
      <c r="CY99" s="277"/>
      <c r="CZ99" s="277"/>
      <c r="DA99" s="277"/>
      <c r="DB99" s="277"/>
      <c r="DC99" s="277"/>
      <c r="DD99" s="277"/>
      <c r="DE99" s="277"/>
      <c r="DF99" s="277"/>
      <c r="DG99" s="277"/>
      <c r="DH99" s="277"/>
      <c r="DI99" s="277"/>
      <c r="DJ99" s="277"/>
      <c r="DK99" s="277"/>
      <c r="DL99" s="277"/>
      <c r="DM99" s="277"/>
      <c r="DN99" s="277"/>
      <c r="DO99" s="277"/>
      <c r="DP99" s="277"/>
      <c r="DQ99" s="277"/>
      <c r="DR99" s="277"/>
    </row>
    <row r="100" spans="1:122" x14ac:dyDescent="0.2">
      <c r="A100" s="277"/>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77"/>
      <c r="BF100" s="277"/>
      <c r="BG100" s="277"/>
      <c r="BH100" s="277"/>
      <c r="BI100" s="277"/>
      <c r="BJ100" s="277"/>
      <c r="BK100" s="277"/>
      <c r="BL100" s="277"/>
      <c r="BM100" s="277"/>
      <c r="BN100" s="277"/>
      <c r="BO100" s="277"/>
      <c r="BP100" s="277"/>
      <c r="BQ100" s="277"/>
      <c r="BR100" s="277"/>
      <c r="BS100" s="277"/>
      <c r="BT100" s="277"/>
      <c r="BU100" s="277"/>
      <c r="BV100" s="277"/>
      <c r="BW100" s="277"/>
      <c r="BX100" s="277"/>
      <c r="BY100" s="277"/>
      <c r="BZ100" s="277"/>
      <c r="CA100" s="277"/>
      <c r="CB100" s="277"/>
      <c r="CC100" s="277"/>
      <c r="CD100" s="277"/>
      <c r="CE100" s="277"/>
      <c r="CF100" s="277"/>
      <c r="CG100" s="277"/>
      <c r="CH100" s="277"/>
      <c r="CI100" s="277"/>
      <c r="CJ100" s="277"/>
      <c r="CK100" s="277"/>
      <c r="CL100" s="277"/>
      <c r="CM100" s="277"/>
      <c r="CN100" s="277"/>
      <c r="CO100" s="277"/>
      <c r="CP100" s="277"/>
      <c r="CQ100" s="277"/>
      <c r="CR100" s="277"/>
      <c r="CS100" s="277"/>
      <c r="CT100" s="277"/>
      <c r="CU100" s="277"/>
      <c r="CV100" s="277"/>
      <c r="CW100" s="277"/>
      <c r="CX100" s="277"/>
      <c r="CY100" s="277"/>
      <c r="CZ100" s="277"/>
      <c r="DA100" s="277"/>
      <c r="DB100" s="277"/>
      <c r="DC100" s="277"/>
      <c r="DD100" s="277"/>
      <c r="DE100" s="277"/>
      <c r="DF100" s="277"/>
      <c r="DG100" s="277"/>
      <c r="DH100" s="277"/>
      <c r="DI100" s="277"/>
      <c r="DJ100" s="277"/>
      <c r="DK100" s="277"/>
      <c r="DL100" s="277"/>
      <c r="DM100" s="277"/>
      <c r="DN100" s="277"/>
      <c r="DO100" s="277"/>
      <c r="DP100" s="277"/>
      <c r="DQ100" s="277"/>
      <c r="DR100" s="277"/>
    </row>
    <row r="101" spans="1:122" x14ac:dyDescent="0.2">
      <c r="A101" s="277"/>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77"/>
      <c r="BN101" s="277"/>
      <c r="BO101" s="277"/>
      <c r="BP101" s="277"/>
      <c r="BQ101" s="277"/>
      <c r="BR101" s="277"/>
      <c r="BS101" s="277"/>
      <c r="BT101" s="277"/>
      <c r="BU101" s="277"/>
      <c r="BV101" s="277"/>
      <c r="BW101" s="277"/>
      <c r="BX101" s="277"/>
      <c r="BY101" s="277"/>
      <c r="BZ101" s="277"/>
      <c r="CA101" s="277"/>
      <c r="CB101" s="277"/>
      <c r="CC101" s="277"/>
      <c r="CD101" s="277"/>
      <c r="CE101" s="277"/>
      <c r="CF101" s="277"/>
      <c r="CG101" s="277"/>
      <c r="CH101" s="277"/>
      <c r="CI101" s="277"/>
      <c r="CJ101" s="277"/>
      <c r="CK101" s="277"/>
      <c r="CL101" s="277"/>
      <c r="CM101" s="277"/>
      <c r="CN101" s="277"/>
      <c r="CO101" s="277"/>
      <c r="CP101" s="277"/>
      <c r="CQ101" s="277"/>
      <c r="CR101" s="277"/>
      <c r="CS101" s="277"/>
      <c r="CT101" s="277"/>
      <c r="CU101" s="277"/>
      <c r="CV101" s="277"/>
      <c r="CW101" s="277"/>
      <c r="CX101" s="277"/>
      <c r="CY101" s="277"/>
      <c r="CZ101" s="277"/>
      <c r="DA101" s="277"/>
      <c r="DB101" s="277"/>
      <c r="DC101" s="277"/>
      <c r="DD101" s="277"/>
      <c r="DE101" s="277"/>
      <c r="DF101" s="277"/>
      <c r="DG101" s="277"/>
      <c r="DH101" s="277"/>
      <c r="DI101" s="277"/>
      <c r="DJ101" s="277"/>
      <c r="DK101" s="277"/>
      <c r="DL101" s="277"/>
      <c r="DM101" s="277"/>
      <c r="DN101" s="277"/>
      <c r="DO101" s="277"/>
      <c r="DP101" s="277"/>
      <c r="DQ101" s="277"/>
      <c r="DR101" s="277"/>
    </row>
    <row r="102" spans="1:122" x14ac:dyDescent="0.2">
      <c r="A102" s="277"/>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277"/>
      <c r="BF102" s="277"/>
      <c r="BG102" s="277"/>
      <c r="BH102" s="277"/>
      <c r="BI102" s="277"/>
      <c r="BJ102" s="277"/>
      <c r="BK102" s="277"/>
      <c r="BL102" s="277"/>
      <c r="BM102" s="277"/>
      <c r="BN102" s="277"/>
      <c r="BO102" s="277"/>
      <c r="BP102" s="277"/>
      <c r="BQ102" s="277"/>
      <c r="BR102" s="277"/>
      <c r="BS102" s="277"/>
      <c r="BT102" s="277"/>
      <c r="BU102" s="277"/>
      <c r="BV102" s="277"/>
      <c r="BW102" s="277"/>
      <c r="BX102" s="277"/>
      <c r="BY102" s="277"/>
      <c r="BZ102" s="277"/>
      <c r="CA102" s="277"/>
      <c r="CB102" s="277"/>
      <c r="CC102" s="277"/>
      <c r="CD102" s="277"/>
      <c r="CE102" s="277"/>
      <c r="CF102" s="277"/>
      <c r="CG102" s="277"/>
      <c r="CH102" s="277"/>
      <c r="CI102" s="277"/>
      <c r="CJ102" s="277"/>
      <c r="CK102" s="277"/>
      <c r="CL102" s="277"/>
      <c r="CM102" s="277"/>
      <c r="CN102" s="277"/>
      <c r="CO102" s="277"/>
      <c r="CP102" s="277"/>
      <c r="CQ102" s="277"/>
      <c r="CR102" s="277"/>
      <c r="CS102" s="277"/>
      <c r="CT102" s="277"/>
      <c r="CU102" s="277"/>
      <c r="CV102" s="277"/>
      <c r="CW102" s="277"/>
      <c r="CX102" s="277"/>
      <c r="CY102" s="277"/>
      <c r="CZ102" s="277"/>
      <c r="DA102" s="277"/>
      <c r="DB102" s="277"/>
      <c r="DC102" s="277"/>
      <c r="DD102" s="277"/>
      <c r="DE102" s="277"/>
      <c r="DF102" s="277"/>
      <c r="DG102" s="277"/>
      <c r="DH102" s="277"/>
      <c r="DI102" s="277"/>
      <c r="DJ102" s="277"/>
      <c r="DK102" s="277"/>
      <c r="DL102" s="277"/>
      <c r="DM102" s="277"/>
      <c r="DN102" s="277"/>
      <c r="DO102" s="277"/>
      <c r="DP102" s="277"/>
      <c r="DQ102" s="277"/>
      <c r="DR102" s="277"/>
    </row>
    <row r="103" spans="1:122" x14ac:dyDescent="0.2">
      <c r="A103" s="277"/>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277"/>
      <c r="CC103" s="277"/>
      <c r="CD103" s="277"/>
      <c r="CE103" s="277"/>
      <c r="CF103" s="277"/>
      <c r="CG103" s="277"/>
      <c r="CH103" s="277"/>
      <c r="CI103" s="277"/>
      <c r="CJ103" s="277"/>
      <c r="CK103" s="277"/>
      <c r="CL103" s="277"/>
      <c r="CM103" s="277"/>
      <c r="CN103" s="277"/>
      <c r="CO103" s="277"/>
      <c r="CP103" s="277"/>
      <c r="CQ103" s="277"/>
      <c r="CR103" s="277"/>
      <c r="CS103" s="277"/>
      <c r="CT103" s="277"/>
      <c r="CU103" s="277"/>
      <c r="CV103" s="277"/>
      <c r="CW103" s="277"/>
      <c r="CX103" s="277"/>
      <c r="CY103" s="277"/>
      <c r="CZ103" s="277"/>
      <c r="DA103" s="277"/>
      <c r="DB103" s="277"/>
      <c r="DC103" s="277"/>
      <c r="DD103" s="277"/>
      <c r="DE103" s="277"/>
      <c r="DF103" s="277"/>
      <c r="DG103" s="277"/>
      <c r="DH103" s="277"/>
      <c r="DI103" s="277"/>
      <c r="DJ103" s="277"/>
      <c r="DK103" s="277"/>
      <c r="DL103" s="277"/>
      <c r="DM103" s="277"/>
      <c r="DN103" s="277"/>
      <c r="DO103" s="277"/>
      <c r="DP103" s="277"/>
      <c r="DQ103" s="277"/>
      <c r="DR103" s="277"/>
    </row>
    <row r="104" spans="1:122" x14ac:dyDescent="0.2">
      <c r="A104" s="277"/>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277"/>
      <c r="CC104" s="277"/>
      <c r="CD104" s="277"/>
      <c r="CE104" s="277"/>
      <c r="CF104" s="277"/>
      <c r="CG104" s="277"/>
      <c r="CH104" s="277"/>
      <c r="CI104" s="277"/>
      <c r="CJ104" s="277"/>
      <c r="CK104" s="277"/>
      <c r="CL104" s="277"/>
      <c r="CM104" s="277"/>
      <c r="CN104" s="277"/>
      <c r="CO104" s="277"/>
      <c r="CP104" s="277"/>
      <c r="CQ104" s="277"/>
      <c r="CR104" s="277"/>
      <c r="CS104" s="277"/>
      <c r="CT104" s="277"/>
      <c r="CU104" s="277"/>
      <c r="CV104" s="277"/>
      <c r="CW104" s="277"/>
      <c r="CX104" s="277"/>
      <c r="CY104" s="277"/>
      <c r="CZ104" s="277"/>
      <c r="DA104" s="277"/>
      <c r="DB104" s="277"/>
      <c r="DC104" s="277"/>
      <c r="DD104" s="277"/>
      <c r="DE104" s="277"/>
      <c r="DF104" s="277"/>
      <c r="DG104" s="277"/>
      <c r="DH104" s="277"/>
      <c r="DI104" s="277"/>
      <c r="DJ104" s="277"/>
      <c r="DK104" s="277"/>
      <c r="DL104" s="277"/>
      <c r="DM104" s="277"/>
      <c r="DN104" s="277"/>
      <c r="DO104" s="277"/>
      <c r="DP104" s="277"/>
      <c r="DQ104" s="277"/>
      <c r="DR104" s="277"/>
    </row>
    <row r="105" spans="1:122" x14ac:dyDescent="0.2">
      <c r="A105" s="277"/>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c r="AZ105" s="277"/>
      <c r="BA105" s="277"/>
      <c r="BB105" s="277"/>
      <c r="BC105" s="277"/>
      <c r="BD105" s="277"/>
      <c r="BE105" s="277"/>
      <c r="BF105" s="277"/>
      <c r="BG105" s="277"/>
      <c r="BH105" s="277"/>
      <c r="BI105" s="277"/>
      <c r="BJ105" s="277"/>
      <c r="BK105" s="277"/>
      <c r="BL105" s="277"/>
      <c r="BM105" s="277"/>
      <c r="BN105" s="277"/>
      <c r="BO105" s="277"/>
      <c r="BP105" s="277"/>
      <c r="BQ105" s="277"/>
      <c r="BR105" s="277"/>
      <c r="BS105" s="277"/>
      <c r="BT105" s="277"/>
      <c r="BU105" s="277"/>
      <c r="BV105" s="277"/>
      <c r="BW105" s="277"/>
      <c r="BX105" s="277"/>
      <c r="BY105" s="277"/>
      <c r="BZ105" s="277"/>
      <c r="CA105" s="277"/>
      <c r="CB105" s="277"/>
      <c r="CC105" s="277"/>
      <c r="CD105" s="277"/>
      <c r="CE105" s="277"/>
      <c r="CF105" s="277"/>
      <c r="CG105" s="277"/>
      <c r="CH105" s="277"/>
      <c r="CI105" s="277"/>
      <c r="CJ105" s="277"/>
      <c r="CK105" s="277"/>
      <c r="CL105" s="277"/>
      <c r="CM105" s="277"/>
      <c r="CN105" s="277"/>
      <c r="CO105" s="277"/>
      <c r="CP105" s="277"/>
      <c r="CQ105" s="277"/>
      <c r="CR105" s="277"/>
      <c r="CS105" s="277"/>
      <c r="CT105" s="277"/>
      <c r="CU105" s="277"/>
      <c r="CV105" s="277"/>
      <c r="CW105" s="277"/>
      <c r="CX105" s="277"/>
      <c r="CY105" s="277"/>
      <c r="CZ105" s="277"/>
      <c r="DA105" s="277"/>
      <c r="DB105" s="277"/>
      <c r="DC105" s="277"/>
      <c r="DD105" s="277"/>
      <c r="DE105" s="277"/>
      <c r="DF105" s="277"/>
      <c r="DG105" s="277"/>
      <c r="DH105" s="277"/>
      <c r="DI105" s="277"/>
      <c r="DJ105" s="277"/>
      <c r="DK105" s="277"/>
      <c r="DL105" s="277"/>
      <c r="DM105" s="277"/>
      <c r="DN105" s="277"/>
      <c r="DO105" s="277"/>
      <c r="DP105" s="277"/>
      <c r="DQ105" s="277"/>
      <c r="DR105" s="277"/>
    </row>
    <row r="106" spans="1:122" x14ac:dyDescent="0.2">
      <c r="A106" s="277"/>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c r="BC106" s="277"/>
      <c r="BD106" s="277"/>
      <c r="BE106" s="277"/>
      <c r="BF106" s="277"/>
      <c r="BG106" s="277"/>
      <c r="BH106" s="277"/>
      <c r="BI106" s="277"/>
      <c r="BJ106" s="277"/>
      <c r="BK106" s="277"/>
      <c r="BL106" s="277"/>
      <c r="BM106" s="277"/>
      <c r="BN106" s="277"/>
      <c r="BO106" s="277"/>
      <c r="BP106" s="277"/>
      <c r="BQ106" s="277"/>
      <c r="BR106" s="277"/>
      <c r="BS106" s="277"/>
      <c r="BT106" s="277"/>
      <c r="BU106" s="277"/>
      <c r="BV106" s="277"/>
      <c r="BW106" s="277"/>
      <c r="BX106" s="277"/>
      <c r="BY106" s="277"/>
      <c r="BZ106" s="277"/>
      <c r="CA106" s="277"/>
      <c r="CB106" s="277"/>
      <c r="CC106" s="277"/>
      <c r="CD106" s="277"/>
      <c r="CE106" s="277"/>
      <c r="CF106" s="277"/>
      <c r="CG106" s="277"/>
      <c r="CH106" s="277"/>
      <c r="CI106" s="277"/>
      <c r="CJ106" s="277"/>
      <c r="CK106" s="277"/>
      <c r="CL106" s="277"/>
      <c r="CM106" s="277"/>
      <c r="CN106" s="277"/>
      <c r="CO106" s="277"/>
      <c r="CP106" s="277"/>
      <c r="CQ106" s="277"/>
      <c r="CR106" s="277"/>
      <c r="CS106" s="277"/>
      <c r="CT106" s="277"/>
      <c r="CU106" s="277"/>
      <c r="CV106" s="277"/>
      <c r="CW106" s="277"/>
      <c r="CX106" s="277"/>
      <c r="CY106" s="277"/>
      <c r="CZ106" s="277"/>
      <c r="DA106" s="277"/>
      <c r="DB106" s="277"/>
      <c r="DC106" s="277"/>
      <c r="DD106" s="277"/>
      <c r="DE106" s="277"/>
      <c r="DF106" s="277"/>
      <c r="DG106" s="277"/>
      <c r="DH106" s="277"/>
      <c r="DI106" s="277"/>
      <c r="DJ106" s="277"/>
      <c r="DK106" s="277"/>
      <c r="DL106" s="277"/>
      <c r="DM106" s="277"/>
      <c r="DN106" s="277"/>
      <c r="DO106" s="277"/>
      <c r="DP106" s="277"/>
      <c r="DQ106" s="277"/>
      <c r="DR106" s="277"/>
    </row>
    <row r="107" spans="1:122" x14ac:dyDescent="0.2">
      <c r="D107" s="278"/>
    </row>
    <row r="108" spans="1:122" x14ac:dyDescent="0.2">
      <c r="D108" s="278"/>
    </row>
    <row r="109" spans="1:122" x14ac:dyDescent="0.2">
      <c r="D109" s="278"/>
    </row>
    <row r="110" spans="1:122" x14ac:dyDescent="0.2">
      <c r="D110" s="278"/>
    </row>
    <row r="111" spans="1:122" x14ac:dyDescent="0.2">
      <c r="D111" s="278"/>
    </row>
    <row r="112" spans="1:122" x14ac:dyDescent="0.2">
      <c r="D112" s="278"/>
    </row>
    <row r="113" spans="4:4" x14ac:dyDescent="0.2">
      <c r="D113" s="278"/>
    </row>
    <row r="114" spans="4:4" x14ac:dyDescent="0.2">
      <c r="D114" s="278"/>
    </row>
    <row r="115" spans="4:4" x14ac:dyDescent="0.2">
      <c r="D115" s="278"/>
    </row>
    <row r="116" spans="4:4" x14ac:dyDescent="0.2">
      <c r="D116" s="278"/>
    </row>
    <row r="117" spans="4:4" x14ac:dyDescent="0.2">
      <c r="D117" s="278"/>
    </row>
    <row r="118" spans="4:4" x14ac:dyDescent="0.2">
      <c r="D118" s="278"/>
    </row>
    <row r="119" spans="4:4" x14ac:dyDescent="0.2">
      <c r="D119" s="278"/>
    </row>
    <row r="120" spans="4:4" x14ac:dyDescent="0.2">
      <c r="D120" s="278"/>
    </row>
    <row r="121" spans="4:4" x14ac:dyDescent="0.2">
      <c r="D121" s="278"/>
    </row>
    <row r="122" spans="4:4" x14ac:dyDescent="0.2">
      <c r="D122" s="278"/>
    </row>
    <row r="123" spans="4:4" x14ac:dyDescent="0.2">
      <c r="D123" s="278"/>
    </row>
    <row r="124" spans="4:4" x14ac:dyDescent="0.2">
      <c r="D124" s="278"/>
    </row>
    <row r="125" spans="4:4" x14ac:dyDescent="0.2">
      <c r="D125" s="278"/>
    </row>
    <row r="126" spans="4:4" x14ac:dyDescent="0.2">
      <c r="D126" s="278"/>
    </row>
    <row r="127" spans="4:4" x14ac:dyDescent="0.2">
      <c r="D127" s="278"/>
    </row>
    <row r="128" spans="4:4" x14ac:dyDescent="0.2">
      <c r="D128" s="278"/>
    </row>
    <row r="129" spans="4:4" x14ac:dyDescent="0.2">
      <c r="D129" s="278"/>
    </row>
    <row r="130" spans="4:4" x14ac:dyDescent="0.2">
      <c r="D130" s="278"/>
    </row>
    <row r="131" spans="4:4" x14ac:dyDescent="0.2">
      <c r="D131" s="278"/>
    </row>
    <row r="132" spans="4:4" x14ac:dyDescent="0.2">
      <c r="D132" s="278"/>
    </row>
    <row r="133" spans="4:4" x14ac:dyDescent="0.2">
      <c r="D133" s="278"/>
    </row>
    <row r="134" spans="4:4" x14ac:dyDescent="0.2">
      <c r="D134" s="278"/>
    </row>
    <row r="135" spans="4:4" x14ac:dyDescent="0.2">
      <c r="D135" s="278"/>
    </row>
    <row r="136" spans="4:4" x14ac:dyDescent="0.2">
      <c r="D136" s="278"/>
    </row>
    <row r="137" spans="4:4" x14ac:dyDescent="0.2">
      <c r="D137" s="278"/>
    </row>
    <row r="138" spans="4:4" x14ac:dyDescent="0.2">
      <c r="D138" s="278"/>
    </row>
    <row r="139" spans="4:4" x14ac:dyDescent="0.2">
      <c r="D139" s="278"/>
    </row>
    <row r="140" spans="4:4" x14ac:dyDescent="0.2">
      <c r="D140" s="278"/>
    </row>
    <row r="141" spans="4:4" x14ac:dyDescent="0.2">
      <c r="D141" s="278"/>
    </row>
    <row r="142" spans="4:4" x14ac:dyDescent="0.2">
      <c r="D142" s="278"/>
    </row>
    <row r="143" spans="4:4" x14ac:dyDescent="0.2">
      <c r="D143" s="278"/>
    </row>
    <row r="144" spans="4:4" x14ac:dyDescent="0.2">
      <c r="D144" s="278"/>
    </row>
    <row r="145" spans="4:4" x14ac:dyDescent="0.2">
      <c r="D145" s="278"/>
    </row>
    <row r="146" spans="4:4" x14ac:dyDescent="0.2">
      <c r="D146" s="278"/>
    </row>
    <row r="147" spans="4:4" x14ac:dyDescent="0.2">
      <c r="D147" s="278"/>
    </row>
    <row r="148" spans="4:4" x14ac:dyDescent="0.2">
      <c r="D148" s="278"/>
    </row>
    <row r="149" spans="4:4" x14ac:dyDescent="0.2">
      <c r="D149" s="278"/>
    </row>
    <row r="150" spans="4:4" x14ac:dyDescent="0.2">
      <c r="D150" s="278"/>
    </row>
    <row r="151" spans="4:4" x14ac:dyDescent="0.2">
      <c r="D151" s="278"/>
    </row>
    <row r="152" spans="4:4" x14ac:dyDescent="0.2">
      <c r="D152" s="278"/>
    </row>
    <row r="153" spans="4:4" x14ac:dyDescent="0.2">
      <c r="D153" s="278"/>
    </row>
    <row r="154" spans="4:4" x14ac:dyDescent="0.2">
      <c r="D154" s="278"/>
    </row>
    <row r="155" spans="4:4" x14ac:dyDescent="0.2">
      <c r="D155" s="278"/>
    </row>
    <row r="156" spans="4:4" x14ac:dyDescent="0.2">
      <c r="D156" s="278"/>
    </row>
    <row r="157" spans="4:4" x14ac:dyDescent="0.2">
      <c r="D157" s="278"/>
    </row>
    <row r="158" spans="4:4" x14ac:dyDescent="0.2">
      <c r="D158" s="278"/>
    </row>
    <row r="159" spans="4:4" x14ac:dyDescent="0.2">
      <c r="D159" s="278"/>
    </row>
    <row r="160" spans="4:4" x14ac:dyDescent="0.2">
      <c r="D160" s="278"/>
    </row>
    <row r="161" spans="4:4" x14ac:dyDescent="0.2">
      <c r="D161" s="278"/>
    </row>
    <row r="162" spans="4:4" x14ac:dyDescent="0.2">
      <c r="D162" s="278"/>
    </row>
    <row r="163" spans="4:4" x14ac:dyDescent="0.2">
      <c r="D163" s="278"/>
    </row>
    <row r="164" spans="4:4" x14ac:dyDescent="0.2">
      <c r="D164" s="278"/>
    </row>
    <row r="165" spans="4:4" x14ac:dyDescent="0.2">
      <c r="D165" s="278"/>
    </row>
    <row r="166" spans="4:4" x14ac:dyDescent="0.2">
      <c r="D166" s="278"/>
    </row>
    <row r="167" spans="4:4" x14ac:dyDescent="0.2">
      <c r="D167" s="278"/>
    </row>
    <row r="168" spans="4:4" x14ac:dyDescent="0.2">
      <c r="D168" s="278"/>
    </row>
    <row r="169" spans="4:4" x14ac:dyDescent="0.2">
      <c r="D169" s="278"/>
    </row>
    <row r="170" spans="4:4" x14ac:dyDescent="0.2">
      <c r="D170" s="278"/>
    </row>
    <row r="171" spans="4:4" x14ac:dyDescent="0.2">
      <c r="D171" s="278"/>
    </row>
    <row r="172" spans="4:4" x14ac:dyDescent="0.2">
      <c r="D172" s="278"/>
    </row>
    <row r="173" spans="4:4" x14ac:dyDescent="0.2">
      <c r="D173" s="278"/>
    </row>
    <row r="174" spans="4:4" x14ac:dyDescent="0.2">
      <c r="D174" s="278"/>
    </row>
    <row r="175" spans="4:4" x14ac:dyDescent="0.2">
      <c r="D175" s="278"/>
    </row>
    <row r="176" spans="4:4" x14ac:dyDescent="0.2">
      <c r="D176" s="278"/>
    </row>
    <row r="177" spans="4:4" x14ac:dyDescent="0.2">
      <c r="D177" s="278"/>
    </row>
    <row r="178" spans="4:4" x14ac:dyDescent="0.2">
      <c r="D178" s="278"/>
    </row>
    <row r="179" spans="4:4" x14ac:dyDescent="0.2">
      <c r="D179" s="278"/>
    </row>
    <row r="180" spans="4:4" x14ac:dyDescent="0.2">
      <c r="D180" s="278"/>
    </row>
    <row r="181" spans="4:4" x14ac:dyDescent="0.2">
      <c r="D181" s="278"/>
    </row>
    <row r="182" spans="4:4" x14ac:dyDescent="0.2">
      <c r="D182" s="278"/>
    </row>
    <row r="183" spans="4:4" x14ac:dyDescent="0.2">
      <c r="D183" s="278"/>
    </row>
    <row r="184" spans="4:4" x14ac:dyDescent="0.2">
      <c r="D184" s="278"/>
    </row>
    <row r="185" spans="4:4" x14ac:dyDescent="0.2">
      <c r="D185" s="278"/>
    </row>
    <row r="186" spans="4:4" x14ac:dyDescent="0.2">
      <c r="D186" s="278"/>
    </row>
    <row r="187" spans="4:4" x14ac:dyDescent="0.2">
      <c r="D187" s="278"/>
    </row>
    <row r="188" spans="4:4" x14ac:dyDescent="0.2">
      <c r="D188" s="278"/>
    </row>
    <row r="189" spans="4:4" x14ac:dyDescent="0.2">
      <c r="D189" s="278"/>
    </row>
    <row r="190" spans="4:4" x14ac:dyDescent="0.2">
      <c r="D190" s="278"/>
    </row>
    <row r="191" spans="4:4" x14ac:dyDescent="0.2">
      <c r="D191" s="278"/>
    </row>
    <row r="192" spans="4:4" x14ac:dyDescent="0.2">
      <c r="D192" s="278"/>
    </row>
    <row r="193" spans="3:11" x14ac:dyDescent="0.2">
      <c r="D193" s="278"/>
    </row>
    <row r="194" spans="3:11" x14ac:dyDescent="0.2">
      <c r="D194" s="278"/>
    </row>
    <row r="195" spans="3:11" x14ac:dyDescent="0.2">
      <c r="D195" s="278"/>
    </row>
    <row r="196" spans="3:11" x14ac:dyDescent="0.2">
      <c r="D196" s="278"/>
    </row>
    <row r="197" spans="3:11" x14ac:dyDescent="0.2">
      <c r="D197" s="278"/>
    </row>
    <row r="198" spans="3:11" x14ac:dyDescent="0.2">
      <c r="D198" s="278"/>
    </row>
    <row r="199" spans="3:11" x14ac:dyDescent="0.2">
      <c r="D199" s="278"/>
    </row>
    <row r="200" spans="3:11" x14ac:dyDescent="0.2">
      <c r="D200" s="278"/>
    </row>
    <row r="201" spans="3:11" x14ac:dyDescent="0.2">
      <c r="C201" s="278" t="s">
        <v>458</v>
      </c>
      <c r="D201" s="278"/>
      <c r="E201" s="278">
        <v>37.5</v>
      </c>
      <c r="G201" s="278">
        <v>15.75</v>
      </c>
      <c r="I201" s="278">
        <v>18</v>
      </c>
      <c r="K201" s="278">
        <v>22.5</v>
      </c>
    </row>
    <row r="202" spans="3:11" x14ac:dyDescent="0.2">
      <c r="C202" s="278" t="s">
        <v>402</v>
      </c>
      <c r="D202" s="278"/>
      <c r="E202" s="278">
        <v>376.5</v>
      </c>
      <c r="G202" s="278">
        <v>15.75</v>
      </c>
      <c r="I202" s="278">
        <v>14.25</v>
      </c>
      <c r="K202" s="278">
        <v>15.75</v>
      </c>
    </row>
    <row r="203" spans="3:11" x14ac:dyDescent="0.2">
      <c r="C203" s="278" t="s">
        <v>403</v>
      </c>
      <c r="D203" s="278"/>
      <c r="E203" s="278">
        <v>477.75</v>
      </c>
      <c r="G203" s="278">
        <v>15.75</v>
      </c>
      <c r="I203" s="278">
        <v>13.5</v>
      </c>
      <c r="K203" s="278">
        <v>14.25</v>
      </c>
    </row>
    <row r="204" spans="3:11" x14ac:dyDescent="0.2">
      <c r="C204" s="278" t="s">
        <v>404</v>
      </c>
      <c r="D204" s="278"/>
      <c r="E204" s="278">
        <v>498</v>
      </c>
      <c r="G204" s="278">
        <v>15.75</v>
      </c>
      <c r="I204" s="278">
        <v>14.25</v>
      </c>
      <c r="K204" s="278">
        <v>15.75</v>
      </c>
    </row>
    <row r="205" spans="3:11" x14ac:dyDescent="0.2">
      <c r="C205" s="278" t="s">
        <v>405</v>
      </c>
      <c r="D205" s="278"/>
      <c r="E205" s="278">
        <v>566.25</v>
      </c>
      <c r="G205" s="278">
        <v>15.75</v>
      </c>
      <c r="I205" s="278">
        <v>14.25</v>
      </c>
      <c r="K205" s="278">
        <v>15.75</v>
      </c>
    </row>
    <row r="206" spans="3:11" x14ac:dyDescent="0.2">
      <c r="C206" s="278" t="s">
        <v>406</v>
      </c>
      <c r="D206" s="278"/>
      <c r="E206" s="278">
        <v>606.75</v>
      </c>
      <c r="G206" s="278">
        <v>15.75</v>
      </c>
      <c r="I206" s="278">
        <v>14.25</v>
      </c>
      <c r="K206" s="278">
        <v>15.75</v>
      </c>
    </row>
    <row r="207" spans="3:11" x14ac:dyDescent="0.2">
      <c r="C207" s="278" t="s">
        <v>407</v>
      </c>
      <c r="D207" s="278"/>
      <c r="E207" s="278">
        <v>457.5</v>
      </c>
      <c r="G207" s="278">
        <v>15.75</v>
      </c>
      <c r="I207" s="278">
        <v>14.25</v>
      </c>
      <c r="K207" s="278">
        <v>15.75</v>
      </c>
    </row>
    <row r="208" spans="3:11" x14ac:dyDescent="0.2">
      <c r="C208" s="278" t="s">
        <v>408</v>
      </c>
      <c r="D208" s="278"/>
      <c r="E208" s="278">
        <v>294.75</v>
      </c>
      <c r="G208" s="278">
        <v>15.75</v>
      </c>
      <c r="I208" s="278">
        <v>15</v>
      </c>
      <c r="K208" s="278">
        <v>15.75</v>
      </c>
    </row>
    <row r="209" spans="3:11" x14ac:dyDescent="0.2">
      <c r="C209" s="278" t="s">
        <v>409</v>
      </c>
      <c r="D209" s="278"/>
      <c r="E209" s="278">
        <v>768.75</v>
      </c>
      <c r="G209" s="278">
        <v>15.75</v>
      </c>
      <c r="I209" s="278">
        <v>14.25</v>
      </c>
      <c r="K209" s="278">
        <v>15.75</v>
      </c>
    </row>
    <row r="210" spans="3:11" x14ac:dyDescent="0.2">
      <c r="C210" s="278" t="s">
        <v>410</v>
      </c>
      <c r="D210" s="278"/>
      <c r="E210" s="278">
        <v>708</v>
      </c>
      <c r="G210" s="278">
        <v>15.75</v>
      </c>
      <c r="I210" s="278">
        <v>14.25</v>
      </c>
      <c r="K210" s="278">
        <v>15.75</v>
      </c>
    </row>
    <row r="211" spans="3:11" x14ac:dyDescent="0.2">
      <c r="C211" s="278" t="s">
        <v>411</v>
      </c>
      <c r="D211" s="278"/>
      <c r="E211" s="278">
        <v>748.5</v>
      </c>
      <c r="G211" s="278">
        <v>15.75</v>
      </c>
      <c r="I211" s="278">
        <v>14.25</v>
      </c>
      <c r="K211" s="278">
        <v>15.75</v>
      </c>
    </row>
    <row r="212" spans="3:11" x14ac:dyDescent="0.2">
      <c r="C212" s="278" t="s">
        <v>412</v>
      </c>
      <c r="D212" s="278"/>
      <c r="E212" s="278">
        <v>789</v>
      </c>
      <c r="G212" s="278">
        <v>15.75</v>
      </c>
      <c r="I212" s="278">
        <v>14.25</v>
      </c>
      <c r="K212" s="278">
        <v>15.75</v>
      </c>
    </row>
    <row r="213" spans="3:11" x14ac:dyDescent="0.2">
      <c r="C213" s="278" t="s">
        <v>413</v>
      </c>
      <c r="D213" s="278"/>
      <c r="E213" s="278">
        <v>728.25</v>
      </c>
      <c r="G213" s="278">
        <v>15.75</v>
      </c>
      <c r="I213" s="278">
        <v>14.25</v>
      </c>
      <c r="K213" s="278">
        <v>15.75</v>
      </c>
    </row>
    <row r="214" spans="3:11" x14ac:dyDescent="0.2">
      <c r="C214" s="278" t="s">
        <v>414</v>
      </c>
      <c r="D214" s="278"/>
      <c r="E214" s="278">
        <v>336</v>
      </c>
      <c r="G214" s="278">
        <v>15.75</v>
      </c>
      <c r="I214" s="278">
        <v>14.25</v>
      </c>
      <c r="K214" s="278">
        <v>15.75</v>
      </c>
    </row>
    <row r="215" spans="3:11" x14ac:dyDescent="0.2">
      <c r="C215" s="278" t="s">
        <v>428</v>
      </c>
      <c r="D215" s="278"/>
      <c r="E215" s="278">
        <v>748.5</v>
      </c>
      <c r="G215" s="278">
        <v>15.75</v>
      </c>
      <c r="I215" s="278">
        <v>14.25</v>
      </c>
      <c r="K215" s="278">
        <v>15.75</v>
      </c>
    </row>
    <row r="216" spans="3:11" x14ac:dyDescent="0.2">
      <c r="C216" s="278" t="s">
        <v>429</v>
      </c>
      <c r="D216" s="278"/>
      <c r="E216" s="278">
        <v>5.25</v>
      </c>
      <c r="G216" s="278">
        <v>716.25</v>
      </c>
      <c r="I216" s="278">
        <v>18</v>
      </c>
      <c r="K216" s="278">
        <v>25.5</v>
      </c>
    </row>
    <row r="217" spans="3:11" x14ac:dyDescent="0.2">
      <c r="C217" s="278" t="s">
        <v>459</v>
      </c>
      <c r="D217" s="278"/>
      <c r="E217" s="278">
        <v>26.25</v>
      </c>
      <c r="G217" s="278">
        <v>703.5</v>
      </c>
      <c r="I217" s="278">
        <v>18</v>
      </c>
      <c r="K217" s="278">
        <v>23.25</v>
      </c>
    </row>
    <row r="218" spans="3:11" x14ac:dyDescent="0.2">
      <c r="C218" s="278" t="s">
        <v>460</v>
      </c>
      <c r="D218" s="278"/>
      <c r="E218" s="278">
        <v>26.25</v>
      </c>
      <c r="G218" s="278">
        <v>732</v>
      </c>
      <c r="I218" s="278">
        <v>18</v>
      </c>
      <c r="K218" s="278">
        <v>20.25</v>
      </c>
    </row>
    <row r="219" spans="3:11" x14ac:dyDescent="0.2">
      <c r="C219" s="278" t="s">
        <v>720</v>
      </c>
      <c r="D219" s="278"/>
      <c r="E219" s="278">
        <v>40.5</v>
      </c>
      <c r="G219" s="278">
        <v>0</v>
      </c>
      <c r="I219" s="278">
        <v>14.25</v>
      </c>
      <c r="K219" s="278">
        <v>12.75</v>
      </c>
    </row>
    <row r="220" spans="3:11" x14ac:dyDescent="0.2">
      <c r="C220" s="278" t="s">
        <v>721</v>
      </c>
      <c r="D220" s="278"/>
      <c r="E220" s="278">
        <v>295.5</v>
      </c>
      <c r="G220" s="278">
        <v>0</v>
      </c>
      <c r="I220" s="278">
        <v>14.25</v>
      </c>
      <c r="K220" s="278">
        <v>12.75</v>
      </c>
    </row>
    <row r="221" spans="3:11" x14ac:dyDescent="0.2">
      <c r="C221" s="278" t="s">
        <v>722</v>
      </c>
      <c r="D221" s="278"/>
      <c r="E221" s="278">
        <v>336.75</v>
      </c>
      <c r="G221" s="278">
        <v>0</v>
      </c>
      <c r="I221" s="278">
        <v>13.5</v>
      </c>
      <c r="K221" s="278">
        <v>12.75</v>
      </c>
    </row>
    <row r="222" spans="3:11" x14ac:dyDescent="0.2">
      <c r="C222" s="278" t="s">
        <v>723</v>
      </c>
      <c r="D222" s="278"/>
      <c r="E222" s="278">
        <v>377.25</v>
      </c>
      <c r="G222" s="278">
        <v>0</v>
      </c>
      <c r="I222" s="278">
        <v>12.75</v>
      </c>
      <c r="K222" s="278">
        <v>12.75</v>
      </c>
    </row>
    <row r="223" spans="3:11" x14ac:dyDescent="0.2">
      <c r="C223" s="278" t="s">
        <v>724</v>
      </c>
      <c r="D223" s="278"/>
      <c r="E223" s="278">
        <v>459</v>
      </c>
      <c r="G223" s="278">
        <v>0</v>
      </c>
      <c r="I223" s="278">
        <v>12.75</v>
      </c>
      <c r="K223" s="278">
        <v>12.75</v>
      </c>
    </row>
    <row r="224" spans="3:11" x14ac:dyDescent="0.2">
      <c r="C224" s="278" t="s">
        <v>725</v>
      </c>
      <c r="D224" s="278"/>
      <c r="E224" s="278">
        <v>478.5</v>
      </c>
      <c r="G224" s="278">
        <v>0</v>
      </c>
      <c r="I224" s="278">
        <v>12.75</v>
      </c>
      <c r="K224" s="278">
        <v>12.75</v>
      </c>
    </row>
    <row r="225" spans="3:11" x14ac:dyDescent="0.2">
      <c r="C225" s="278" t="s">
        <v>726</v>
      </c>
      <c r="D225" s="278"/>
      <c r="E225" s="278">
        <v>499.5</v>
      </c>
      <c r="G225" s="278">
        <v>0</v>
      </c>
      <c r="I225" s="278">
        <v>12.75</v>
      </c>
      <c r="K225" s="278">
        <v>12.75</v>
      </c>
    </row>
    <row r="226" spans="3:11" x14ac:dyDescent="0.2">
      <c r="C226" s="278" t="s">
        <v>727</v>
      </c>
      <c r="D226" s="278"/>
      <c r="E226" s="278">
        <v>567.75</v>
      </c>
      <c r="G226" s="278">
        <v>0</v>
      </c>
      <c r="I226" s="278">
        <v>12.75</v>
      </c>
      <c r="K226" s="278">
        <v>12.75</v>
      </c>
    </row>
    <row r="227" spans="3:11" x14ac:dyDescent="0.2">
      <c r="C227" s="278" t="s">
        <v>728</v>
      </c>
      <c r="D227" s="278"/>
      <c r="E227" s="278">
        <v>608.25</v>
      </c>
      <c r="G227" s="278">
        <v>0</v>
      </c>
      <c r="I227" s="278">
        <v>12.75</v>
      </c>
      <c r="K227" s="278">
        <v>12.75</v>
      </c>
    </row>
    <row r="228" spans="3:11" x14ac:dyDescent="0.2">
      <c r="C228" s="278" t="s">
        <v>729</v>
      </c>
      <c r="D228" s="278"/>
      <c r="E228" s="278">
        <v>709.5</v>
      </c>
      <c r="G228" s="278">
        <v>0</v>
      </c>
      <c r="I228" s="278">
        <v>12.75</v>
      </c>
      <c r="K228" s="278">
        <v>12.75</v>
      </c>
    </row>
    <row r="229" spans="3:11" x14ac:dyDescent="0.2">
      <c r="C229" s="278" t="s">
        <v>730</v>
      </c>
      <c r="D229" s="278"/>
      <c r="E229" s="278">
        <v>729.75</v>
      </c>
      <c r="G229" s="278">
        <v>0</v>
      </c>
      <c r="I229" s="278">
        <v>12.75</v>
      </c>
      <c r="K229" s="278">
        <v>12.75</v>
      </c>
    </row>
    <row r="230" spans="3:11" x14ac:dyDescent="0.2">
      <c r="C230" s="278" t="s">
        <v>731</v>
      </c>
      <c r="D230" s="278"/>
      <c r="E230" s="278">
        <v>750</v>
      </c>
      <c r="G230" s="278">
        <v>0</v>
      </c>
      <c r="I230" s="278">
        <v>12.75</v>
      </c>
      <c r="K230" s="278">
        <v>12.75</v>
      </c>
    </row>
    <row r="231" spans="3:11" x14ac:dyDescent="0.2">
      <c r="C231" s="278" t="s">
        <v>732</v>
      </c>
      <c r="D231" s="278"/>
      <c r="E231" s="278">
        <v>770.25</v>
      </c>
      <c r="G231" s="278">
        <v>0</v>
      </c>
      <c r="I231" s="278">
        <v>12.75</v>
      </c>
      <c r="K231" s="278">
        <v>12.75</v>
      </c>
    </row>
    <row r="232" spans="3:11" x14ac:dyDescent="0.2">
      <c r="C232" s="278" t="s">
        <v>733</v>
      </c>
      <c r="D232" s="278"/>
      <c r="E232" s="278">
        <v>790.5</v>
      </c>
      <c r="G232" s="278">
        <v>0</v>
      </c>
      <c r="I232" s="278">
        <v>12.75</v>
      </c>
      <c r="K232" s="278">
        <v>12.75</v>
      </c>
    </row>
    <row r="233" spans="3:11" x14ac:dyDescent="0.2">
      <c r="C233" s="278" t="s">
        <v>734</v>
      </c>
      <c r="D233" s="278"/>
      <c r="E233" s="278">
        <v>357</v>
      </c>
      <c r="G233" s="278">
        <v>0</v>
      </c>
      <c r="I233" s="278">
        <v>12.75</v>
      </c>
      <c r="K233" s="278">
        <v>12.75</v>
      </c>
    </row>
    <row r="234" spans="3:11" x14ac:dyDescent="0.2">
      <c r="C234" s="278" t="s">
        <v>735</v>
      </c>
      <c r="D234" s="278"/>
      <c r="E234" s="278">
        <v>588</v>
      </c>
      <c r="G234" s="278">
        <v>0</v>
      </c>
      <c r="I234" s="278">
        <v>12.75</v>
      </c>
      <c r="K234" s="278">
        <v>12.75</v>
      </c>
    </row>
    <row r="235" spans="3:11" x14ac:dyDescent="0.2">
      <c r="C235" s="278" t="s">
        <v>736</v>
      </c>
      <c r="D235" s="278"/>
      <c r="E235" s="278">
        <v>586.5</v>
      </c>
      <c r="G235" s="278">
        <v>15.75</v>
      </c>
      <c r="I235" s="278">
        <v>14.25</v>
      </c>
      <c r="K235" s="278">
        <v>15.75</v>
      </c>
    </row>
    <row r="236" spans="3:11" x14ac:dyDescent="0.2">
      <c r="C236" s="278" t="s">
        <v>737</v>
      </c>
      <c r="D236" s="278"/>
      <c r="E236" s="278">
        <v>356.25</v>
      </c>
      <c r="G236" s="278">
        <v>15.75</v>
      </c>
      <c r="I236" s="278">
        <v>14.25</v>
      </c>
      <c r="K236" s="278">
        <v>15.75</v>
      </c>
    </row>
    <row r="237" spans="3:11" x14ac:dyDescent="0.2">
      <c r="D237" s="278"/>
    </row>
    <row r="238" spans="3:11" x14ac:dyDescent="0.2">
      <c r="D238" s="278"/>
    </row>
    <row r="239" spans="3:11" x14ac:dyDescent="0.2">
      <c r="D239" s="278"/>
    </row>
    <row r="240" spans="3:11" x14ac:dyDescent="0.2">
      <c r="D240" s="278"/>
    </row>
    <row r="241" spans="4:4" x14ac:dyDescent="0.2">
      <c r="D241" s="278"/>
    </row>
    <row r="242" spans="4:4" x14ac:dyDescent="0.2">
      <c r="D242" s="278"/>
    </row>
    <row r="243" spans="4:4" x14ac:dyDescent="0.2">
      <c r="D243" s="278"/>
    </row>
    <row r="244" spans="4:4" x14ac:dyDescent="0.2">
      <c r="D244" s="278"/>
    </row>
    <row r="245" spans="4:4" x14ac:dyDescent="0.2">
      <c r="D245" s="278"/>
    </row>
    <row r="246" spans="4:4" x14ac:dyDescent="0.2">
      <c r="D246" s="278"/>
    </row>
    <row r="247" spans="4:4" x14ac:dyDescent="0.2">
      <c r="D247" s="278"/>
    </row>
    <row r="248" spans="4:4" x14ac:dyDescent="0.2">
      <c r="D248" s="278"/>
    </row>
    <row r="249" spans="4:4" x14ac:dyDescent="0.2">
      <c r="D249" s="278"/>
    </row>
    <row r="250" spans="4:4" x14ac:dyDescent="0.2">
      <c r="D250" s="278"/>
    </row>
    <row r="251" spans="4:4" x14ac:dyDescent="0.2">
      <c r="D251" s="278"/>
    </row>
    <row r="252" spans="4:4" x14ac:dyDescent="0.2">
      <c r="D252" s="278"/>
    </row>
    <row r="253" spans="4:4" x14ac:dyDescent="0.2">
      <c r="D253" s="278"/>
    </row>
    <row r="254" spans="4:4" x14ac:dyDescent="0.2">
      <c r="D254" s="278"/>
    </row>
    <row r="255" spans="4:4" x14ac:dyDescent="0.2">
      <c r="D255" s="278"/>
    </row>
    <row r="256" spans="4:4" x14ac:dyDescent="0.2">
      <c r="D256" s="278"/>
    </row>
    <row r="257" spans="4:4" x14ac:dyDescent="0.2">
      <c r="D257" s="278"/>
    </row>
    <row r="258" spans="4:4" x14ac:dyDescent="0.2">
      <c r="D258" s="278"/>
    </row>
    <row r="259" spans="4:4" x14ac:dyDescent="0.2">
      <c r="D259" s="278"/>
    </row>
    <row r="260" spans="4:4" x14ac:dyDescent="0.2">
      <c r="D260" s="278"/>
    </row>
    <row r="261" spans="4:4" x14ac:dyDescent="0.2">
      <c r="D261" s="278"/>
    </row>
    <row r="262" spans="4:4" x14ac:dyDescent="0.2">
      <c r="D262" s="278"/>
    </row>
    <row r="263" spans="4:4" x14ac:dyDescent="0.2">
      <c r="D263" s="278"/>
    </row>
    <row r="264" spans="4:4" x14ac:dyDescent="0.2">
      <c r="D264" s="278"/>
    </row>
    <row r="265" spans="4:4" x14ac:dyDescent="0.2">
      <c r="D265" s="278"/>
    </row>
    <row r="266" spans="4:4" x14ac:dyDescent="0.2">
      <c r="D266" s="278"/>
    </row>
    <row r="267" spans="4:4" x14ac:dyDescent="0.2">
      <c r="D267" s="278"/>
    </row>
    <row r="268" spans="4:4" x14ac:dyDescent="0.2">
      <c r="D268" s="278"/>
    </row>
    <row r="269" spans="4:4" x14ac:dyDescent="0.2">
      <c r="D269" s="278"/>
    </row>
    <row r="270" spans="4:4" x14ac:dyDescent="0.2">
      <c r="D270" s="278"/>
    </row>
    <row r="271" spans="4:4" x14ac:dyDescent="0.2">
      <c r="D271" s="278"/>
    </row>
    <row r="272" spans="4:4" x14ac:dyDescent="0.2">
      <c r="D272" s="278"/>
    </row>
    <row r="273" spans="4:4" x14ac:dyDescent="0.2">
      <c r="D273" s="278"/>
    </row>
    <row r="274" spans="4:4" x14ac:dyDescent="0.2">
      <c r="D274" s="278"/>
    </row>
    <row r="275" spans="4:4" x14ac:dyDescent="0.2">
      <c r="D275" s="278"/>
    </row>
    <row r="276" spans="4:4" x14ac:dyDescent="0.2">
      <c r="D276" s="278"/>
    </row>
  </sheetData>
  <sheetProtection formatCells="0" formatColumns="0" formatRows="0" selectLockedCells="1"/>
  <phoneticPr fontId="0" type="noConversion"/>
  <conditionalFormatting sqref="CX80 DB80 F80 J80 H80 L80 N80 P80 R80 T80 V80 X80 AB80 AD80 AF80 AH80 AJ80 AL80 AN80 AP80 AR80 AT80 AV80 AX80 AZ80 BB80 BD80 BF80 BH80 BJ80 BL80 BN80 BP80 BR80 BT80 BV80 BX80 BZ80 CB80 CD80 CF80 CH80 CJ80 CL80 CN80 CP80 CR80 CT80 CV80 DF80 CZ80 DD80 Z80 DH80 F85 H85 J85 L85 N85 P85 R85 T85 V85 X85 Z85 AB85 AD85 AF85 AH85 AJ85 AL85 AN85 AP85 AR85 AT85 AV85 AX85 AZ85 BB85 BD85 BF85 BH85 BJ85 BL85 BN85 BP85 BR85 BT85 BV85 BX85 BZ85 CB85 CD85 CF85 CH85 CJ85 CL85 CN85 CP85 CR85 CT85 CV85 CX85 CZ85 DB85 DD85 DF85 DH85">
    <cfRule type="expression" dxfId="43" priority="21" stopIfTrue="1">
      <formula>F$80&gt;0</formula>
    </cfRule>
  </conditionalFormatting>
  <conditionalFormatting sqref="CX81 DB81 F81 J81 H81 L81 N81 P81 R81 T81 V81 X81 AB81 AD81 AF81 AH81 AJ81 AL81 AN81 AP81 AR81 AT81 AV81 AX81 AZ81 BB81 BD81 BF81 BH81 BJ81 BL81 BN81 BP81 BR81 BT81 BV81 BX81 BZ81 CB81 CD81 CF81 CH81 CJ81 CL81 CN81 CP81 CR81 CT81 CV81 DF81 CZ81 DD81 Z81 DH81">
    <cfRule type="expression" dxfId="42" priority="20" stopIfTrue="1">
      <formula>F$81&gt;0</formula>
    </cfRule>
  </conditionalFormatting>
  <conditionalFormatting sqref="CX82 DB82 F82 J82 H82 L82 N82 P82 R82 T82 V82 X82 AB82 AD82 AF82 AH82 AJ82 AL82 AN82 AP82 AR82 AT82 AV82 AX82 AZ82 BB82 BD82 BF82 BH82 BJ82 BL82 BN82 BP82 BR82 BT82 BV82 BX82 BZ82 CB82 CD82 CF82 CH82 CJ82 CL82 CN82 CP82 CR82 CT82 CV82 DF82 CZ82 DD82 Z82 DH82">
    <cfRule type="expression" dxfId="41" priority="19" stopIfTrue="1">
      <formula>F$82&gt;0</formula>
    </cfRule>
  </conditionalFormatting>
  <conditionalFormatting sqref="B7">
    <cfRule type="cellIs" dxfId="40" priority="34" stopIfTrue="1" operator="equal">
      <formula>0</formula>
    </cfRule>
  </conditionalFormatting>
  <dataValidations count="9">
    <dataValidation type="decimal" allowBlank="1" showInputMessage="1" showErrorMessage="1" errorTitle="Standard" error="Bitte geben Sie einen Zahlenwert &gt;= 0 ein!" sqref="F38 DF36 DH38 CV36 DB36 CZ36 CX36 DD36 CT36 CR36 CP36 CN36 CL36 CJ36 CF36 CH36 CD36 CB36 BZ36 BX36 BV36 BR36 BT36 BP36 BN36 BL36 BJ36 BH36 BF36 BD36 BB36 AZ36 AX36 AT36 AV36 AR36 AP36 AN36 AL36 AJ36 AF36 AH36 AD36 AB36 Z36 X36 V36 CX38 T36 R36 P36 N36 L36 J36 H36 DD38 DB38 CZ38 DF38 CV38 CT38 CR38 CP38 CN38 CL38 CJ38 CH38 CF38 CD38 CB38 BZ38 BX38 BV38 BT38 BR38 BP38 BN38 BL38 BJ38 BH38 BF38 BD38 BB38 AZ38 AX38 AV38 AT38 AR38 AP38 AN38 AL38 AJ38 AH38 AF38 AD38 AB38 Z38 X38 V38 T38 R38 P38 N38 L38 J38 H38 F36 DH36">
      <formula1>0</formula1>
      <formula2>100000000</formula2>
    </dataValidation>
    <dataValidation type="decimal" allowBlank="1" showInputMessage="1" showErrorMessage="1" errorTitle="Standard" error="Bitte geben Sie einen Zahlenwert &gt;= 0 ein!" sqref="F40 DF72 DF54 DF52 DF50 DF48 DF46 DF44 DF42 DF40 CZ72 CZ54 CZ52 CZ50 CZ48 CZ46 CZ44 CZ42 CZ40 CX72 CX54 CX52 CX50 CX48 CX46 CX44 CX42 CX40 DD72 DD54 DD52 DD50 DD48 DD46 DD44 DD42 DD40 CT72 CT54 CT52 CT50 CT48 CT46 CT44 CT42 CT40 CR72 CR54 CR52 CR50 CR48 CR46 CR44 CR42 CR40 CP72 CP54 CP52 CP50 CP48 CP46 CP44 CP42 CP40 CN72 CN54 CN52 CN50 CN48 CN46 CN44 CN42 CN40 CL72 CL54 CL52 CL50 CL48 CL46 CL44 CL42 CL40 CJ72 CJ54 CJ52 CJ50 CJ48 CJ46 CJ44 CJ42 CJ40 DH54 DH52 DH50 DH48 DH46 DH44 DH42 DH40 CF72 CH72 CH54 CH52 CH50 CH48 CH46 CH44 CH42 CH40 CD72 CD54 CD52 CD50 CD48 CD46 CD44 CD42 CD40 CB72 CB54 CB52 CB50 CB48 CB46 CB44 CB42 CB40 BZ72 BZ54 BZ52 BZ50 BZ48 BZ46 BZ44 BZ42 BZ40 BX72 BX54 BX52 BX50 BX48 BX46 BX44 BX42 BX40 BV72 BV54 BV52 BV50 BV48 BV46 BV44 BV42 BV40 CF54 CF52 CF50 CF48 CF46 CF44 CF42 CF40 BR72 BT72 BT54 BT52 BT50 BT48 BT46 BT44 BT42 BT40 BP72 BP54 BP52 BP50 BP48 BP46 BP44 BP42 BP40 BN72 BN54 BN52 BN50 BN48 BN46 BN44 BN42 BN40 BL72 BL54 BL52 BL50 BL48 BL46 BL44 BL42 BL40 BJ72 BJ54 BJ52 BJ50 BJ48 BJ46 BJ44 BJ42 BJ40 BH72 BH54 BH52 BH50 BH48 BH46 BH44 BH42 BH40 BF72 BF54 BF52 BF50 BF48 BF46 BF44 BF42 BF40 BD72 BD54 BD52 BD50 BD48 BD46 BD44 BD42 BD40 BB72 BB54 BB52 BB50 BB48 BB46 BB44 BB42 BB40 AZ72 AZ54 AZ52 AZ50 AZ48 AZ46 AZ44 AZ42 AZ40 AX72 AX54 AX52 AX50 AX48 AX46 AX44 AX42 AX40 BR54 BR52 BR50 BR48 BR46 BR44 BR42 BR40 AT72 AV72 AV54 AV52 AV50 AV48 AV46 AV44 AV42 AV40 AR72 AR54 AR52 AR50 AR48 AR46 AR44 AR42 AR40 AP72 AP54 AP52 AP50 AP48 AP46 AP44 AP42 AP40 AN72 AN54 AN52 AN50 AN48 AN46 AN44 AN42 AN40 AL72 AL54 AL52 AL50 AL48 AL46 AL44 AL42 AL40 AJ72 AJ54 AJ52 AJ50 AJ48 AJ46 AJ44 AJ42 AJ40 AT54 AT52 AT50 AT48 AT46 AT44 AT42 AT40 AF72 AH72 AH54 AH52 AH50 AH48 AH46 AH44 AH42 AH40 AD72 AD54 AD52 AD50 AD48 AD46 AD44 AD42 AD40 AB72 AB54 AB52 AB50 AB48 AB46 AB44 AB42 AB40 Z72 Z54 Z52 Z50 Z48 Z46 Z44 Z42 Z40 X72 X54 X52 X50 X48 X46 X44 X42 X40 V72 V54 V52 V50 V48 V46 V44 V42 V40 AF54 AF52 AF50 AF48 AF46 AF44 AF42 AF40 P72 T72 T54 T52 T50 T48 T46 T44 T42 T40 N72 R54 R52 R50 R48 R46 R44 R42 R40 R72 P54 P52 P50 P48 P46 P44 P42 P40 L72 N54 N52 N50 N48 N46 N44 N42 N40 J72 L54 L52 L50 L48 L46 L44 L42 L40 H72 J54 J52 J50 J48 J46 J44 J42 J40 F42 H54 H52 H50 H48 H46 H44 H42 H40 DB72 DB54 DB52 DB50 DB48 DB46 DB44 DB42 DB40 CV72 CV54 CV52 CV50 CV48 CV46 CV44 CV42 CV40 F72 F54 F52 F50 F48 F46 F44 DH72">
      <formula1>0</formula1>
      <formula2>1000000000000</formula2>
    </dataValidation>
    <dataValidation type="decimal" allowBlank="1" showInputMessage="1" showErrorMessage="1" errorTitle="Standard" error="Bitte geben Sie einen Zahlenwert &gt;= 0 ein!" sqref="F58 DF56 DF78 DF76 DH58 CV56 DB56 CZ56 CX56 DD56 CT56 CR56 CP56 CN56 CL56 CJ56 CF78 CH56 CD56 CB56 BZ56 BX56 BV56 BR78 BT56 BP56 BN56 BL56 BJ56 BH56 BF56 BD56 BB56 AZ56 AX56 AT78 AV56 AR56 AP56 AN56 AL56 AJ56 AF78 AH56 AD56 AB56 Z56 X56 V56 R78 T56 R56 P56 N56 L56 J56 H56 DB78 CZ78 CZ76 DB58 CX78 CX76 CZ58 DD78 DD76 DF58 CT78 CT76 CV58 CR78 CR76 CT58 CP78 CP76 CR58 CN78 CN76 CP58 CL78 CL76 CN58 CJ78 CJ76 CL58 DH76 DH56 CJ58 CH78 CH76 CH58 CD78 CD76 CF58 CB78 CB76 CD58 BZ78 BZ76 CB58 BX78 BX76 BZ58 BV78 BV76 BX58 CF76 CF56 BV58 BT78 BT76 BT58 BP78 BP76 BR58 BN78 BN76 BP58 BL78 BL76 BN58 BJ78 BJ76 BL58 BH78 BH76 BJ58 BF78 BF76 BH58 BD78 BD76 BF58 BB78 BB76 BD58 AZ78 AZ76 BB58 AX78 AX76 AZ58 BR76 BR56 AX58 AV78 AV76 AV58 AR78 AR76 AT58 AP78 AP76 AR58 AN78 AN76 AP58 AL78 AL76 AN58 AJ78 AJ76 AL58 AT76 AT56 AJ58 AH78 AH76 AH58 AF76 AD78 AF58 AB78 AB76 AD58 Z78 Z76 AB58 X78 X76 Z58 V78 V76 X58 AD76 AF56 V58 T78 T76 T58 P78 P76 R58 N78 N76 P58 L78 L76 N58 J78 J76 L58 R76 H76 J58 H78 F76 H58 F56 DB76 DD58 CV78 CV76 CX58 F78 DH78">
      <formula1>0</formula1>
      <formula2>10000000</formula2>
    </dataValidation>
    <dataValidation type="decimal" allowBlank="1" showInputMessage="1" showErrorMessage="1" errorTitle="Standard" error="Bitte geben Sie einen Zahlenwert &gt;= 0 ein!" sqref="F60 DF60 CZ60 CX60 DD60 CT60 CR60 CP60 CN60 CL60 CJ60 CF60 CH60 CD60 CB60 BZ60 BX60 BV60 BR60 BT60 BP60 BN60 BL60 BJ60 BH60 BF60 BD60 BB60 AZ60 AX60 AT60 AV60 AR60 AP60 AN60 AL60 AJ60 AF60 AH60 AD60 AB60 Z60 X60 V60 CV60 T60 R60 P60 N60 L60 J60 H60 DB60 DH60">
      <formula1>0</formula1>
      <formula2>1000000</formula2>
    </dataValidation>
    <dataValidation type="decimal" allowBlank="1" showInputMessage="1" showErrorMessage="1" errorTitle="Standard" error="Bitte geben Sie einen Zahlenwert zwischen 0 und 1'000 Rp ein!" sqref="F62 DF70 DF68 DF66 DF64 DF62 CZ70 CZ68 CZ66 CZ64 CZ62 CX70 CX68 CX66 CX64 CX62 DD70 DD68 DD66 DD64 DD62 CT70 CT68 CT66 CT64 CT62 CR70 CR68 CR66 CR64 CR62 CP70 CP68 CP66 CP64 CP62 CN70 CN68 CN66 CN64 CN62 CL70 CL68 CL66 CL64 CL62 CJ70 CJ68 CJ66 CJ64 CJ62 DH68 DH66 DH64 DH62 CF70 CH70 CH68 CH66 CH64 CH62 CD70 CD68 CD66 CD64 CD62 CB70 CB68 CB66 CB64 CB62 BZ70 BZ68 BZ66 BZ64 BZ62 BX70 BX68 BX66 BX64 BX62 BV70 BV68 BV66 BV64 BV62 CF68 CF66 CF64 CF62 BR70 BT70 BT68 BT66 BT64 BT62 BP70 BP68 BP66 BP64 BP62 BN70 BN68 BN66 BN64 BN62 BL70 BL68 BL66 BL64 BL62 BJ70 BJ68 BJ66 BJ64 BJ62 BH70 BH68 BH66 BH64 BH62 BF70 BF68 BF66 BF64 BF62 BD70 BD68 BD66 BD64 BD62 BB70 BB68 BB66 BB64 BB62 AZ70 AZ68 AZ66 AZ64 AZ62 AX70 AX68 AX66 AX64 AX62 BR68 BR66 BR64 BR62 AT70 AV70 AV68 AV66 AV64 AV62 AR70 AR68 AR66 AR64 AR62 AP70 AP68 AP66 AP64 AP62 AN70 AN68 AN66 AN64 AN62 AL70 AL68 AL66 AL64 AL62 AJ70 AJ68 AJ66 AJ64 AJ62 AT68 AT66 AT64 AT62 AF70 AH70 AH68 AH66 AH64 AH62 AD70 AD68 AD66 AD64 AD62 AB70 AB68 AB66 AB64 AB62 Z70 Z68 Z66 Z64 Z62 X70 X68 X66 X64 X62 V70 V68 V66 V64 V62 AF68 AF66 AF64 AF62 R70 T70 T68 T66 T64 T62 P70 R68 R66 R64 R62 N70 P68 P66 P64 P62 L70 N68 N66 N64 N62 J70 L68 L66 L64 L62 F64 J68 J66 J64 J62 H70 H68 H66 H64 H62 DB70 DB68 DB66 DB64 DB62 CV70 CV68 CV66 CV64 CV62 F70 F68 F66 DH70">
      <formula1>0</formula1>
      <formula2>1000</formula2>
    </dataValidation>
    <dataValidation type="decimal" allowBlank="1" showInputMessage="1" showErrorMessage="1" errorTitle="Standard" error="Bitte geben Sie einen Zahlenwert zwischen 0 und 10 Rp ein!" sqref="F74 DF74 CZ74 CX74 DD74 CT74 CR74 CP74 CN74 CL74 CJ74 CF74 CH74 CD74 CB74 BZ74 BX74 BV74 BR74 BT74 BP74 BN74 BL74 BJ74 BH74 BF74 BD74 BB74 AZ74 AX74 AT74 AV74 AR74 AP74 AN74 AL74 AJ74 AF74 AH74 AD74 AB74 Z74 X74 V74 R74 T74 P74 N74 L74 J74 H74 CV74 DB74 DH74">
      <formula1>0</formula1>
      <formula2>10</formula2>
    </dataValidation>
    <dataValidation allowBlank="1" showInputMessage="1" showErrorMessage="1" promptTitle="Tarif für weitere Elemente" prompt="Ohne KEV und ohne Abgaben ans Gemeinwesen, denn diese sind vom Netznutzungsentgelt getrennt zu verrechnen." sqref="C76 C78"/>
    <dataValidation allowBlank="1" showInputMessage="1" showErrorMessage="1" promptTitle="Kriterium kW oder Ampere" prompt="Beispiele: 15 kW oder_x000a_                 8 A oder_x000a_                 15 kW; 8 A" sqref="F26 DF26 DD26 DB26 CZ26 CX26 CV26 CT26 CR26 CP26 CN26 CL26 CJ26 CF26 CH26 CD26 CB26 BZ26 BX26 BV26 BR26 BT26 BP26 BN26 BL26 BJ26 BH26 BF26 BD26 BB26 AZ26 AX26 AT26 AV26 AR26 AP26 AN26 AL26 AJ26 AF26 AH26 AD26 AB26 Z26 X26 V26 H26 T26 R26 P26 N26 L26 J26 DH26"/>
    <dataValidation type="list" allowBlank="1" showInputMessage="1" showErrorMessage="1" sqref="DH28 DF28 J28 L28 N28 P28 R28 T28 V28 X28 Z28 AB28 AD28 AF28 AH28 AJ28 AL28 AN28 AP28 AR28 AT28 AV28 AX28 AZ28 BB28 BD28 BF28 BH28 BJ28 BL28 BN28 BP28 BR28 BT28 BV28 BX28 BZ28 CB28 CD28 CF28 CH28 CJ28 CL28 CN28 CP28 CR28 CT28 CV28 CX28 CZ28 DB28 DD28 F28 H28">
      <formula1>$EA$2:$EA$11</formula1>
    </dataValidation>
  </dataValidations>
  <printOptions headings="1"/>
  <pageMargins left="0.39370078740157483" right="0.39370078740157483" top="0.59055118110236227" bottom="0.59055118110236227" header="0.31496062992125984" footer="0.31496062992125984"/>
  <pageSetup paperSize="9" scale="59" fitToWidth="6" orientation="landscape" r:id="rId1"/>
  <headerFooter scaleWithDoc="0">
    <oddHeader>&amp;C&amp;A; &amp;D&amp;R&amp;"Calibri,Fett"&amp;12Formular 4.2</oddHeader>
    <oddFooter>&amp;LKostenrechnung für Tarife 2022&amp;RSeite &amp;P von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pageSetUpPr fitToPage="1"/>
  </sheetPr>
  <dimension ref="A1:O219"/>
  <sheetViews>
    <sheetView showGridLines="0" zoomScaleNormal="100" workbookViewId="0">
      <pane ySplit="8" topLeftCell="A9" activePane="bottomLeft" state="frozen"/>
      <selection activeCell="C10" sqref="C10"/>
      <selection pane="bottomLeft" activeCell="F13" sqref="F13"/>
    </sheetView>
  </sheetViews>
  <sheetFormatPr baseColWidth="10" defaultColWidth="11.42578125" defaultRowHeight="14.25" x14ac:dyDescent="0.2"/>
  <cols>
    <col min="1" max="1" width="5.5703125" style="278" customWidth="1"/>
    <col min="2" max="2" width="60.85546875" style="278" customWidth="1"/>
    <col min="3" max="7" width="11.42578125" style="278" customWidth="1"/>
    <col min="8" max="8" width="12.5703125" style="278" customWidth="1"/>
    <col min="9" max="9" width="11.42578125" style="278" customWidth="1"/>
    <col min="10" max="10" width="12.42578125" style="278" customWidth="1"/>
    <col min="11" max="14" width="11.42578125" style="278" customWidth="1"/>
    <col min="15" max="15" width="5.5703125" style="278" customWidth="1"/>
    <col min="16" max="16384" width="11.42578125" style="278"/>
  </cols>
  <sheetData>
    <row r="1" spans="1:15" ht="12.75" customHeight="1" x14ac:dyDescent="0.2">
      <c r="A1" s="277"/>
      <c r="B1" s="277"/>
      <c r="C1" s="277"/>
      <c r="D1" s="277"/>
      <c r="E1" s="277"/>
      <c r="F1" s="277"/>
      <c r="G1" s="277"/>
      <c r="H1" s="277"/>
      <c r="I1" s="277"/>
      <c r="J1" s="277"/>
      <c r="K1" s="277"/>
      <c r="L1" s="277"/>
      <c r="M1" s="277"/>
      <c r="N1" s="277"/>
      <c r="O1" s="277"/>
    </row>
    <row r="2" spans="1:15" ht="15.75" x14ac:dyDescent="0.25">
      <c r="A2" s="277"/>
      <c r="B2" s="23" t="str">
        <f>Kontaktdaten!B2</f>
        <v>Kostenrechnung für Tarife 2022</v>
      </c>
      <c r="C2" s="277"/>
      <c r="D2" s="277"/>
      <c r="E2" s="277"/>
      <c r="F2" s="277"/>
      <c r="G2" s="277"/>
      <c r="H2" s="277"/>
      <c r="I2" s="277"/>
      <c r="J2" s="277"/>
      <c r="K2" s="277"/>
      <c r="L2" s="277"/>
      <c r="M2" s="277"/>
      <c r="N2" s="277"/>
      <c r="O2" s="277"/>
    </row>
    <row r="3" spans="1:15" ht="4.5" customHeight="1" x14ac:dyDescent="0.2">
      <c r="A3" s="277"/>
      <c r="B3" s="277"/>
      <c r="C3" s="277"/>
      <c r="D3" s="277"/>
      <c r="E3" s="277"/>
      <c r="F3" s="277"/>
      <c r="G3" s="277"/>
      <c r="H3" s="277"/>
      <c r="I3" s="277"/>
      <c r="J3" s="277"/>
      <c r="K3" s="277"/>
      <c r="L3" s="277"/>
      <c r="M3" s="277"/>
      <c r="N3" s="277"/>
      <c r="O3" s="277"/>
    </row>
    <row r="4" spans="1:15" ht="20.25" x14ac:dyDescent="0.3">
      <c r="A4" s="277"/>
      <c r="B4" s="13" t="s">
        <v>1400</v>
      </c>
      <c r="C4" s="277"/>
      <c r="D4" s="277"/>
      <c r="E4" s="277"/>
      <c r="F4" s="277"/>
      <c r="G4" s="277"/>
      <c r="H4" s="277"/>
      <c r="I4" s="277"/>
      <c r="J4" s="277"/>
      <c r="K4" s="277"/>
      <c r="L4" s="277"/>
      <c r="M4" s="277"/>
      <c r="N4" s="277"/>
      <c r="O4" s="277"/>
    </row>
    <row r="5" spans="1:15" ht="15" x14ac:dyDescent="0.25">
      <c r="A5" s="277"/>
      <c r="B5" s="84" t="s">
        <v>1397</v>
      </c>
      <c r="C5" s="277"/>
      <c r="D5" s="277"/>
      <c r="E5" s="277"/>
      <c r="F5" s="277"/>
      <c r="G5" s="277"/>
      <c r="H5" s="277"/>
      <c r="I5" s="277"/>
      <c r="J5" s="277"/>
      <c r="K5" s="277"/>
      <c r="L5" s="277"/>
      <c r="M5" s="277"/>
      <c r="N5" s="277"/>
      <c r="O5" s="277"/>
    </row>
    <row r="6" spans="1:15" ht="15.75" customHeight="1" x14ac:dyDescent="0.2">
      <c r="A6" s="277"/>
      <c r="B6" s="553">
        <f>Kontaktdaten!E12</f>
        <v>0</v>
      </c>
      <c r="C6" s="277"/>
      <c r="D6" s="277"/>
      <c r="E6" s="277"/>
      <c r="F6" s="277"/>
      <c r="G6" s="277"/>
      <c r="H6" s="277"/>
      <c r="I6" s="277"/>
      <c r="J6" s="277"/>
      <c r="K6" s="277"/>
      <c r="L6" s="277"/>
      <c r="M6" s="277"/>
      <c r="N6" s="277"/>
      <c r="O6" s="277"/>
    </row>
    <row r="7" spans="1:15" ht="12.75" hidden="1" customHeight="1" x14ac:dyDescent="0.2">
      <c r="A7" s="277"/>
      <c r="B7" s="277"/>
      <c r="C7" s="277"/>
      <c r="D7" s="277"/>
      <c r="E7" s="277"/>
      <c r="F7" s="277"/>
      <c r="G7" s="277"/>
      <c r="H7" s="277"/>
      <c r="I7" s="277"/>
      <c r="J7" s="277"/>
      <c r="K7" s="277"/>
      <c r="L7" s="277"/>
      <c r="M7" s="277"/>
      <c r="N7" s="277"/>
      <c r="O7" s="277"/>
    </row>
    <row r="8" spans="1:15" ht="12.75" hidden="1" customHeight="1" x14ac:dyDescent="0.2">
      <c r="A8" s="277"/>
      <c r="B8" s="277"/>
      <c r="C8" s="277"/>
      <c r="D8" s="277"/>
      <c r="E8" s="277"/>
      <c r="F8" s="277"/>
      <c r="G8" s="277"/>
      <c r="H8" s="277"/>
      <c r="I8" s="277"/>
      <c r="J8" s="277"/>
      <c r="K8" s="277"/>
      <c r="L8" s="277"/>
      <c r="M8" s="277"/>
      <c r="N8" s="277"/>
      <c r="O8" s="277"/>
    </row>
    <row r="9" spans="1:15" ht="12.75" customHeight="1" x14ac:dyDescent="0.2">
      <c r="A9" s="277"/>
      <c r="B9" s="277"/>
      <c r="C9" s="277"/>
      <c r="D9" s="277"/>
      <c r="E9" s="277"/>
      <c r="F9" s="277"/>
      <c r="G9" s="277"/>
      <c r="H9" s="277"/>
      <c r="I9" s="277"/>
      <c r="J9" s="277"/>
      <c r="K9" s="277"/>
      <c r="L9" s="277"/>
      <c r="M9" s="277"/>
      <c r="N9" s="277"/>
      <c r="O9" s="277"/>
    </row>
    <row r="10" spans="1:15" ht="18" hidden="1" x14ac:dyDescent="0.25">
      <c r="A10" s="277"/>
      <c r="B10" s="110" t="s">
        <v>1140</v>
      </c>
      <c r="C10" s="277"/>
      <c r="D10" s="277"/>
      <c r="E10" s="277"/>
      <c r="F10" s="277"/>
      <c r="G10" s="277"/>
      <c r="H10" s="277"/>
      <c r="I10" s="277"/>
      <c r="J10" s="277"/>
      <c r="K10" s="277"/>
      <c r="L10" s="277"/>
      <c r="M10" s="277"/>
      <c r="N10" s="277"/>
      <c r="O10" s="277"/>
    </row>
    <row r="11" spans="1:15" ht="12.75" customHeight="1" x14ac:dyDescent="0.2">
      <c r="A11" s="277"/>
      <c r="B11" s="228"/>
      <c r="C11" s="277"/>
      <c r="D11" s="277"/>
      <c r="E11" s="277"/>
      <c r="F11" s="277"/>
      <c r="G11" s="277"/>
      <c r="H11" s="277"/>
      <c r="I11" s="277"/>
      <c r="J11" s="277"/>
      <c r="K11" s="277"/>
      <c r="L11" s="277"/>
      <c r="M11" s="277"/>
      <c r="N11" s="277"/>
      <c r="O11" s="277"/>
    </row>
    <row r="12" spans="1:15" ht="12.75" customHeight="1" x14ac:dyDescent="0.2">
      <c r="A12" s="277"/>
      <c r="B12" s="277"/>
      <c r="C12" s="277"/>
      <c r="D12" s="277"/>
      <c r="E12" s="277"/>
      <c r="F12" s="277"/>
      <c r="G12" s="277"/>
      <c r="H12" s="277"/>
      <c r="I12" s="277"/>
      <c r="J12" s="277"/>
      <c r="K12" s="277"/>
      <c r="L12" s="277"/>
      <c r="M12" s="277"/>
      <c r="N12" s="277"/>
      <c r="O12" s="277"/>
    </row>
    <row r="13" spans="1:15" ht="12.75" customHeight="1" x14ac:dyDescent="0.2">
      <c r="A13" s="277"/>
      <c r="B13" s="3" t="s">
        <v>1403</v>
      </c>
      <c r="C13" s="277"/>
      <c r="D13" s="277"/>
      <c r="E13" s="55" t="s">
        <v>831</v>
      </c>
      <c r="F13" s="319"/>
      <c r="G13" s="55" t="s">
        <v>832</v>
      </c>
      <c r="H13" s="319"/>
      <c r="I13" s="277"/>
      <c r="J13" s="277"/>
      <c r="K13" s="277"/>
      <c r="L13" s="277"/>
      <c r="M13" s="277"/>
      <c r="N13" s="277"/>
      <c r="O13" s="277"/>
    </row>
    <row r="14" spans="1:15" ht="12.75" customHeight="1" x14ac:dyDescent="0.2">
      <c r="A14" s="277"/>
      <c r="B14" s="3" t="s">
        <v>1401</v>
      </c>
      <c r="C14" s="277"/>
      <c r="D14" s="277"/>
      <c r="E14" s="277"/>
      <c r="F14" s="1696"/>
      <c r="G14" s="1976"/>
      <c r="H14" s="1709"/>
      <c r="I14" s="277"/>
      <c r="J14" s="277"/>
      <c r="K14" s="277"/>
      <c r="L14" s="277"/>
      <c r="M14" s="277"/>
      <c r="N14" s="277"/>
      <c r="O14" s="277"/>
    </row>
    <row r="15" spans="1:15" ht="17.25" customHeight="1" x14ac:dyDescent="0.2">
      <c r="A15" s="277"/>
      <c r="B15" s="3" t="s">
        <v>1142</v>
      </c>
      <c r="C15" s="277"/>
      <c r="D15" s="277"/>
      <c r="E15" s="277"/>
      <c r="F15" s="277"/>
      <c r="G15" s="277"/>
      <c r="H15" s="277"/>
      <c r="I15" s="1370"/>
      <c r="J15" s="1528"/>
      <c r="K15" s="1426"/>
      <c r="L15" s="277"/>
      <c r="M15" s="277"/>
      <c r="N15" s="277"/>
      <c r="O15" s="277"/>
    </row>
    <row r="16" spans="1:15" ht="17.25" customHeight="1" x14ac:dyDescent="0.2">
      <c r="A16" s="277"/>
      <c r="B16" s="3" t="s">
        <v>306</v>
      </c>
      <c r="C16" s="277"/>
      <c r="D16" s="277"/>
      <c r="E16" s="277"/>
      <c r="F16" s="277"/>
      <c r="G16" s="277"/>
      <c r="H16" s="277"/>
      <c r="I16" s="1370"/>
      <c r="J16" s="1529"/>
      <c r="K16" s="1528"/>
      <c r="L16" s="277"/>
      <c r="M16" s="277"/>
      <c r="N16" s="277"/>
      <c r="O16" s="277"/>
    </row>
    <row r="17" spans="1:15" ht="16.5" customHeight="1" x14ac:dyDescent="0.2">
      <c r="A17" s="277"/>
      <c r="B17" s="3" t="s">
        <v>60</v>
      </c>
      <c r="C17" s="277"/>
      <c r="D17" s="277"/>
      <c r="E17" s="277"/>
      <c r="F17" s="136"/>
      <c r="G17" s="277"/>
      <c r="H17" s="277"/>
      <c r="I17" s="1370"/>
      <c r="J17" s="1530"/>
      <c r="K17" s="1528"/>
      <c r="L17" s="277"/>
      <c r="M17" s="277"/>
      <c r="N17" s="277"/>
      <c r="O17" s="277"/>
    </row>
    <row r="18" spans="1:15" ht="14.25" customHeight="1" x14ac:dyDescent="0.2">
      <c r="A18" s="277"/>
      <c r="B18" s="3" t="s">
        <v>61</v>
      </c>
      <c r="C18" s="277"/>
      <c r="D18" s="277"/>
      <c r="E18" s="277"/>
      <c r="F18" s="1707"/>
      <c r="G18" s="1977"/>
      <c r="H18" s="1978"/>
      <c r="I18" s="277"/>
      <c r="J18" s="277"/>
      <c r="K18" s="277"/>
      <c r="L18" s="277"/>
      <c r="M18" s="277"/>
      <c r="N18" s="277"/>
      <c r="O18" s="277"/>
    </row>
    <row r="19" spans="1:15" ht="24.6" customHeight="1" x14ac:dyDescent="0.2">
      <c r="A19" s="277"/>
      <c r="B19" s="3"/>
      <c r="C19" s="277"/>
      <c r="D19" s="277"/>
      <c r="E19" s="277"/>
      <c r="F19" s="277"/>
      <c r="G19" s="277"/>
      <c r="H19" s="277"/>
      <c r="I19" s="277"/>
      <c r="J19" s="277"/>
      <c r="K19" s="277"/>
      <c r="L19" s="277"/>
      <c r="M19" s="277"/>
      <c r="N19" s="277"/>
      <c r="O19" s="277"/>
    </row>
    <row r="20" spans="1:15" ht="12.75" customHeight="1" x14ac:dyDescent="0.2">
      <c r="A20" s="277"/>
      <c r="B20" s="3" t="s">
        <v>1143</v>
      </c>
      <c r="C20" s="277"/>
      <c r="D20" s="277"/>
      <c r="E20" s="277"/>
      <c r="F20" s="41"/>
      <c r="G20" s="3"/>
      <c r="H20" s="3"/>
      <c r="I20" s="277"/>
      <c r="J20" s="277"/>
      <c r="K20" s="277"/>
      <c r="L20" s="277"/>
      <c r="M20" s="277"/>
      <c r="N20" s="277"/>
      <c r="O20" s="277"/>
    </row>
    <row r="21" spans="1:15" ht="6.75" customHeight="1" x14ac:dyDescent="0.2">
      <c r="A21" s="277"/>
      <c r="B21" s="277"/>
      <c r="C21" s="277"/>
      <c r="D21" s="277"/>
      <c r="E21" s="277"/>
      <c r="F21" s="277"/>
      <c r="G21" s="277"/>
      <c r="H21" s="277"/>
      <c r="I21" s="277"/>
      <c r="J21" s="277"/>
      <c r="K21" s="277"/>
      <c r="L21" s="277"/>
      <c r="M21" s="277"/>
      <c r="N21" s="277"/>
      <c r="O21" s="277"/>
    </row>
    <row r="22" spans="1:15" ht="12.75" customHeight="1" x14ac:dyDescent="0.2">
      <c r="A22" s="277"/>
      <c r="B22" s="277"/>
      <c r="C22" s="277"/>
      <c r="D22" s="3" t="s">
        <v>871</v>
      </c>
      <c r="E22" s="277"/>
      <c r="F22" s="310"/>
      <c r="G22" s="277"/>
      <c r="H22" s="3"/>
      <c r="I22" s="277"/>
      <c r="J22" s="277"/>
      <c r="K22" s="277"/>
      <c r="L22" s="277"/>
      <c r="M22" s="277"/>
      <c r="N22" s="277"/>
      <c r="O22" s="277"/>
    </row>
    <row r="23" spans="1:15" ht="6" customHeight="1" x14ac:dyDescent="0.2">
      <c r="A23" s="277"/>
      <c r="B23" s="277"/>
      <c r="C23" s="277"/>
      <c r="D23" s="277"/>
      <c r="E23" s="277"/>
      <c r="F23" s="277"/>
      <c r="G23" s="277"/>
      <c r="H23" s="3"/>
      <c r="I23" s="277"/>
      <c r="J23" s="277"/>
      <c r="K23" s="277"/>
      <c r="L23" s="277"/>
      <c r="M23" s="277"/>
      <c r="N23" s="277"/>
      <c r="O23" s="277"/>
    </row>
    <row r="24" spans="1:15" ht="12.75" customHeight="1" x14ac:dyDescent="0.2">
      <c r="A24" s="277"/>
      <c r="B24" s="277"/>
      <c r="C24" s="277"/>
      <c r="D24" s="3" t="s">
        <v>872</v>
      </c>
      <c r="E24" s="277"/>
      <c r="F24" s="310"/>
      <c r="G24" s="277"/>
      <c r="H24" s="3"/>
      <c r="I24" s="277"/>
      <c r="J24" s="277"/>
      <c r="K24" s="277"/>
      <c r="L24" s="277"/>
      <c r="M24" s="277"/>
      <c r="N24" s="277"/>
      <c r="O24" s="277"/>
    </row>
    <row r="25" spans="1:15" ht="6" customHeight="1" x14ac:dyDescent="0.2">
      <c r="A25" s="277"/>
      <c r="B25" s="277"/>
      <c r="C25" s="277"/>
      <c r="D25" s="277"/>
      <c r="E25" s="277"/>
      <c r="F25" s="277"/>
      <c r="G25" s="277"/>
      <c r="H25" s="3"/>
      <c r="I25" s="277"/>
      <c r="J25" s="277"/>
      <c r="K25" s="277"/>
      <c r="L25" s="277"/>
      <c r="M25" s="277"/>
      <c r="N25" s="277"/>
      <c r="O25" s="277"/>
    </row>
    <row r="26" spans="1:15" ht="12.75" customHeight="1" x14ac:dyDescent="0.2">
      <c r="A26" s="277"/>
      <c r="B26" s="277"/>
      <c r="C26" s="277"/>
      <c r="D26" s="3" t="s">
        <v>873</v>
      </c>
      <c r="E26" s="277"/>
      <c r="F26" s="310"/>
      <c r="G26" s="277"/>
      <c r="H26" s="3"/>
      <c r="I26" s="277"/>
      <c r="J26" s="277"/>
      <c r="K26" s="277"/>
      <c r="L26" s="277"/>
      <c r="M26" s="277"/>
      <c r="N26" s="277"/>
      <c r="O26" s="277"/>
    </row>
    <row r="27" spans="1:15" ht="6" customHeight="1" x14ac:dyDescent="0.2">
      <c r="A27" s="277"/>
      <c r="B27" s="277"/>
      <c r="C27" s="277"/>
      <c r="D27" s="277"/>
      <c r="E27" s="277"/>
      <c r="F27" s="277"/>
      <c r="G27" s="277"/>
      <c r="H27" s="3"/>
      <c r="I27" s="277"/>
      <c r="J27" s="277"/>
      <c r="K27" s="277"/>
      <c r="L27" s="277"/>
      <c r="M27" s="277"/>
      <c r="N27" s="277"/>
      <c r="O27" s="277"/>
    </row>
    <row r="28" spans="1:15" ht="12.75" customHeight="1" x14ac:dyDescent="0.2">
      <c r="A28" s="277"/>
      <c r="B28" s="277"/>
      <c r="C28" s="277"/>
      <c r="D28" s="3" t="s">
        <v>874</v>
      </c>
      <c r="E28" s="277"/>
      <c r="F28" s="310"/>
      <c r="G28" s="277"/>
      <c r="H28" s="3"/>
      <c r="I28" s="277"/>
      <c r="J28" s="277"/>
      <c r="K28" s="277"/>
      <c r="L28" s="277"/>
      <c r="M28" s="277"/>
      <c r="N28" s="277"/>
      <c r="O28" s="277"/>
    </row>
    <row r="29" spans="1:15" ht="6" customHeight="1" x14ac:dyDescent="0.2">
      <c r="A29" s="277"/>
      <c r="B29" s="277"/>
      <c r="C29" s="277"/>
      <c r="D29" s="277"/>
      <c r="E29" s="277"/>
      <c r="F29" s="277"/>
      <c r="G29" s="277"/>
      <c r="H29" s="3"/>
      <c r="I29" s="277"/>
      <c r="J29" s="277"/>
      <c r="K29" s="277"/>
      <c r="L29" s="277"/>
      <c r="M29" s="277"/>
      <c r="N29" s="277"/>
      <c r="O29" s="277"/>
    </row>
    <row r="30" spans="1:15" ht="12.75" customHeight="1" x14ac:dyDescent="0.2">
      <c r="A30" s="277"/>
      <c r="B30" s="277"/>
      <c r="C30" s="277"/>
      <c r="D30" s="3" t="s">
        <v>875</v>
      </c>
      <c r="E30" s="277"/>
      <c r="F30" s="310"/>
      <c r="G30" s="277"/>
      <c r="H30" s="3"/>
      <c r="I30" s="277"/>
      <c r="J30" s="277"/>
      <c r="K30" s="277"/>
      <c r="L30" s="277"/>
      <c r="M30" s="277"/>
      <c r="N30" s="277"/>
      <c r="O30" s="277"/>
    </row>
    <row r="31" spans="1:15" ht="6" customHeight="1" x14ac:dyDescent="0.2">
      <c r="A31" s="277"/>
      <c r="B31" s="277"/>
      <c r="C31" s="277"/>
      <c r="D31" s="277"/>
      <c r="E31" s="277"/>
      <c r="F31" s="277"/>
      <c r="G31" s="277"/>
      <c r="H31" s="3"/>
      <c r="I31" s="277"/>
      <c r="J31" s="277"/>
      <c r="K31" s="277"/>
      <c r="L31" s="277"/>
      <c r="M31" s="277"/>
      <c r="N31" s="277"/>
      <c r="O31" s="277"/>
    </row>
    <row r="32" spans="1:15" ht="12.75" customHeight="1" x14ac:dyDescent="0.2">
      <c r="A32" s="277"/>
      <c r="B32" s="277"/>
      <c r="C32" s="72"/>
      <c r="D32" s="3" t="s">
        <v>876</v>
      </c>
      <c r="E32" s="277"/>
      <c r="F32" s="310"/>
      <c r="G32" s="277"/>
      <c r="H32" s="3"/>
      <c r="I32" s="277"/>
      <c r="J32" s="277"/>
      <c r="K32" s="277"/>
      <c r="L32" s="277"/>
      <c r="M32" s="277"/>
      <c r="N32" s="277"/>
      <c r="O32" s="277"/>
    </row>
    <row r="33" spans="1:15" ht="6" customHeight="1" x14ac:dyDescent="0.2">
      <c r="A33" s="277"/>
      <c r="B33" s="277"/>
      <c r="C33" s="277"/>
      <c r="D33" s="277"/>
      <c r="E33" s="277"/>
      <c r="F33" s="277"/>
      <c r="G33" s="277"/>
      <c r="H33" s="3"/>
      <c r="I33" s="277"/>
      <c r="J33" s="277"/>
      <c r="K33" s="277"/>
      <c r="L33" s="277"/>
      <c r="M33" s="277"/>
      <c r="N33" s="277"/>
      <c r="O33" s="277"/>
    </row>
    <row r="34" spans="1:15" ht="12.75" customHeight="1" x14ac:dyDescent="0.2">
      <c r="A34" s="277"/>
      <c r="B34" s="277"/>
      <c r="C34" s="277"/>
      <c r="D34" s="277"/>
      <c r="E34" s="277"/>
      <c r="F34" s="277"/>
      <c r="G34" s="277"/>
      <c r="H34" s="277"/>
      <c r="I34" s="277"/>
      <c r="J34" s="277"/>
      <c r="K34" s="277"/>
      <c r="L34" s="277"/>
      <c r="M34" s="277"/>
      <c r="N34" s="277"/>
      <c r="O34" s="277"/>
    </row>
    <row r="35" spans="1:15" ht="12.75" customHeight="1" x14ac:dyDescent="0.2">
      <c r="A35" s="277"/>
      <c r="B35" s="277"/>
      <c r="C35" s="277"/>
      <c r="D35" s="277"/>
      <c r="E35" s="277"/>
      <c r="F35" s="277"/>
      <c r="G35" s="277"/>
      <c r="H35" s="277"/>
      <c r="I35" s="277"/>
      <c r="J35" s="277"/>
      <c r="K35" s="277"/>
      <c r="L35" s="277"/>
      <c r="M35" s="277"/>
      <c r="N35" s="277"/>
      <c r="O35" s="277"/>
    </row>
    <row r="36" spans="1:15" ht="12.75" customHeight="1" x14ac:dyDescent="0.2">
      <c r="A36" s="277"/>
      <c r="B36" s="277"/>
      <c r="C36" s="277"/>
      <c r="D36" s="277"/>
      <c r="E36" s="277"/>
      <c r="F36" s="277"/>
      <c r="G36" s="277"/>
      <c r="H36" s="277"/>
      <c r="I36" s="277"/>
      <c r="J36" s="277"/>
      <c r="K36" s="277"/>
      <c r="L36" s="277"/>
      <c r="M36" s="277"/>
      <c r="N36" s="277"/>
      <c r="O36" s="277"/>
    </row>
    <row r="37" spans="1:15" ht="12.75" customHeight="1" x14ac:dyDescent="0.2">
      <c r="A37" s="277"/>
      <c r="B37" s="277"/>
      <c r="C37" s="277"/>
      <c r="D37" s="277"/>
      <c r="E37" s="277"/>
      <c r="F37" s="277"/>
      <c r="G37" s="277"/>
      <c r="H37" s="277"/>
      <c r="I37" s="277"/>
      <c r="J37" s="277"/>
      <c r="K37" s="277"/>
      <c r="L37" s="277"/>
      <c r="M37" s="277"/>
      <c r="N37" s="277"/>
      <c r="O37" s="277"/>
    </row>
    <row r="38" spans="1:15" ht="12.75" customHeight="1" x14ac:dyDescent="0.2">
      <c r="A38" s="277"/>
      <c r="B38" s="277"/>
      <c r="C38" s="277"/>
      <c r="D38" s="277"/>
      <c r="E38" s="277"/>
      <c r="F38" s="277"/>
      <c r="G38" s="277"/>
      <c r="H38" s="277"/>
      <c r="I38" s="277"/>
      <c r="J38" s="277"/>
      <c r="K38" s="277"/>
      <c r="L38" s="277"/>
      <c r="M38" s="277"/>
      <c r="N38" s="277"/>
      <c r="O38" s="277"/>
    </row>
    <row r="39" spans="1:15" ht="12.75" customHeight="1" x14ac:dyDescent="0.2">
      <c r="A39" s="277"/>
      <c r="B39" s="277"/>
      <c r="C39" s="277"/>
      <c r="D39" s="277"/>
      <c r="E39" s="277"/>
      <c r="F39" s="277"/>
      <c r="G39" s="277"/>
      <c r="H39" s="277"/>
      <c r="I39" s="277"/>
      <c r="J39" s="277"/>
      <c r="K39" s="277"/>
      <c r="L39" s="277"/>
      <c r="M39" s="277"/>
      <c r="N39" s="277"/>
      <c r="O39" s="277"/>
    </row>
    <row r="40" spans="1:15" ht="10.35" customHeight="1" x14ac:dyDescent="0.2">
      <c r="A40" s="277"/>
      <c r="B40" s="277"/>
      <c r="C40" s="277"/>
      <c r="D40" s="277"/>
      <c r="E40" s="277"/>
      <c r="F40" s="277"/>
      <c r="G40" s="277"/>
      <c r="H40" s="277"/>
      <c r="I40" s="277"/>
      <c r="J40" s="277"/>
      <c r="K40" s="277"/>
      <c r="L40" s="277"/>
      <c r="M40" s="277"/>
      <c r="N40" s="277"/>
      <c r="O40" s="277"/>
    </row>
    <row r="41" spans="1:15" ht="12.75" customHeight="1" x14ac:dyDescent="0.2">
      <c r="A41" s="277"/>
      <c r="B41" s="277"/>
      <c r="C41" s="277"/>
      <c r="D41" s="277"/>
      <c r="E41" s="277"/>
      <c r="F41" s="277"/>
      <c r="G41" s="277"/>
      <c r="H41" s="277"/>
      <c r="I41" s="277"/>
      <c r="J41" s="277"/>
      <c r="K41" s="277"/>
      <c r="L41" s="277"/>
      <c r="M41" s="277"/>
      <c r="N41" s="277"/>
      <c r="O41" s="277"/>
    </row>
    <row r="42" spans="1:15" ht="12.75" customHeight="1" x14ac:dyDescent="0.2">
      <c r="A42" s="277"/>
      <c r="B42" s="277"/>
      <c r="C42" s="277"/>
      <c r="D42" s="277"/>
      <c r="E42" s="277"/>
      <c r="F42" s="277"/>
      <c r="G42" s="277"/>
      <c r="H42" s="277"/>
      <c r="I42" s="277"/>
      <c r="J42" s="277"/>
      <c r="K42" s="277"/>
      <c r="L42" s="277"/>
      <c r="M42" s="277"/>
      <c r="N42" s="277"/>
      <c r="O42" s="277"/>
    </row>
    <row r="43" spans="1:15" ht="12.75" customHeight="1" x14ac:dyDescent="0.2">
      <c r="A43" s="277"/>
      <c r="B43" s="277"/>
      <c r="C43" s="277"/>
      <c r="D43" s="277"/>
      <c r="E43" s="277"/>
      <c r="F43" s="277"/>
      <c r="G43" s="277"/>
      <c r="H43" s="277"/>
      <c r="I43" s="277"/>
      <c r="J43" s="277"/>
      <c r="K43" s="277"/>
      <c r="L43" s="277"/>
      <c r="M43" s="277"/>
      <c r="N43" s="277"/>
      <c r="O43" s="277"/>
    </row>
    <row r="44" spans="1:15" ht="12.75" customHeight="1" x14ac:dyDescent="0.2">
      <c r="A44" s="277"/>
      <c r="B44" s="277"/>
      <c r="C44" s="277"/>
      <c r="D44" s="277"/>
      <c r="E44" s="277"/>
      <c r="F44" s="277"/>
      <c r="G44" s="277"/>
      <c r="H44" s="277"/>
      <c r="I44" s="277"/>
      <c r="J44" s="277"/>
      <c r="K44" s="277"/>
      <c r="L44" s="277"/>
      <c r="M44" s="277"/>
      <c r="N44" s="277"/>
      <c r="O44" s="277"/>
    </row>
    <row r="45" spans="1:15" ht="12.75" customHeight="1" x14ac:dyDescent="0.2">
      <c r="A45" s="277"/>
      <c r="B45" s="277"/>
      <c r="C45" s="277"/>
      <c r="D45" s="277"/>
      <c r="E45" s="277"/>
      <c r="F45" s="277"/>
      <c r="G45" s="277"/>
      <c r="H45" s="277"/>
      <c r="I45" s="277"/>
      <c r="J45" s="277"/>
      <c r="K45" s="277"/>
      <c r="L45" s="277"/>
      <c r="M45" s="277"/>
      <c r="N45" s="277"/>
      <c r="O45" s="277"/>
    </row>
    <row r="46" spans="1:15" ht="12.75" customHeight="1" x14ac:dyDescent="0.2">
      <c r="A46" s="277"/>
      <c r="B46" s="277"/>
      <c r="C46" s="277"/>
      <c r="D46" s="277"/>
      <c r="E46" s="277"/>
      <c r="F46" s="277"/>
      <c r="G46" s="277"/>
      <c r="H46" s="277"/>
      <c r="I46" s="277"/>
      <c r="J46" s="277"/>
      <c r="K46" s="277"/>
      <c r="L46" s="277"/>
      <c r="M46" s="277"/>
      <c r="N46" s="277"/>
      <c r="O46" s="277"/>
    </row>
    <row r="47" spans="1:15" ht="12.75" customHeight="1" x14ac:dyDescent="0.2">
      <c r="A47" s="277"/>
      <c r="B47" s="277"/>
      <c r="C47" s="277"/>
      <c r="D47" s="277"/>
      <c r="E47" s="277"/>
      <c r="F47" s="277"/>
      <c r="G47" s="277"/>
      <c r="H47" s="277"/>
      <c r="I47" s="277"/>
      <c r="J47" s="277"/>
      <c r="K47" s="277"/>
      <c r="L47" s="277"/>
      <c r="M47" s="277"/>
      <c r="N47" s="277"/>
      <c r="O47" s="277"/>
    </row>
    <row r="48" spans="1:15" ht="12.75" customHeight="1" x14ac:dyDescent="0.2">
      <c r="A48" s="277"/>
      <c r="B48" s="277"/>
      <c r="C48" s="277"/>
      <c r="D48" s="277"/>
      <c r="E48" s="277"/>
      <c r="F48" s="277"/>
      <c r="G48" s="277"/>
      <c r="H48" s="277"/>
      <c r="I48" s="277"/>
      <c r="J48" s="277"/>
      <c r="K48" s="277"/>
      <c r="L48" s="277"/>
      <c r="M48" s="277"/>
      <c r="N48" s="277"/>
      <c r="O48" s="277"/>
    </row>
    <row r="49" spans="1:15" ht="12.75" customHeight="1" x14ac:dyDescent="0.2">
      <c r="A49" s="277"/>
      <c r="B49" s="277"/>
      <c r="C49" s="277"/>
      <c r="D49" s="277"/>
      <c r="E49" s="277"/>
      <c r="F49" s="277"/>
      <c r="G49" s="277"/>
      <c r="H49" s="277"/>
      <c r="I49" s="277"/>
      <c r="J49" s="277"/>
      <c r="K49" s="277"/>
      <c r="L49" s="277"/>
      <c r="M49" s="277"/>
      <c r="N49" s="277"/>
      <c r="O49" s="277"/>
    </row>
    <row r="50" spans="1:15" ht="12.75" customHeight="1" x14ac:dyDescent="0.2">
      <c r="A50" s="277"/>
      <c r="B50" s="277"/>
      <c r="C50" s="277"/>
      <c r="D50" s="277"/>
      <c r="E50" s="277"/>
      <c r="F50" s="277"/>
      <c r="G50" s="277"/>
      <c r="H50" s="277"/>
      <c r="I50" s="277"/>
      <c r="J50" s="277"/>
      <c r="K50" s="277"/>
      <c r="L50" s="277"/>
      <c r="M50" s="277"/>
      <c r="N50" s="277"/>
      <c r="O50" s="277"/>
    </row>
    <row r="51" spans="1:15" ht="12.75" customHeight="1" x14ac:dyDescent="0.2">
      <c r="A51" s="277"/>
      <c r="B51" s="277"/>
      <c r="C51" s="277"/>
      <c r="D51" s="277"/>
      <c r="E51" s="277"/>
      <c r="F51" s="277"/>
      <c r="G51" s="277"/>
      <c r="H51" s="277"/>
      <c r="I51" s="277"/>
      <c r="J51" s="277"/>
      <c r="K51" s="277"/>
      <c r="L51" s="277"/>
      <c r="M51" s="277"/>
      <c r="N51" s="277"/>
      <c r="O51" s="277"/>
    </row>
    <row r="52" spans="1:15" ht="12.75" customHeight="1" x14ac:dyDescent="0.2">
      <c r="A52" s="277"/>
      <c r="B52" s="277"/>
      <c r="C52" s="277"/>
      <c r="D52" s="277"/>
      <c r="E52" s="277"/>
      <c r="F52" s="277"/>
      <c r="G52" s="277"/>
      <c r="H52" s="277"/>
      <c r="I52" s="277"/>
      <c r="J52" s="277"/>
      <c r="K52" s="277"/>
      <c r="L52" s="277"/>
      <c r="M52" s="277"/>
      <c r="N52" s="277"/>
      <c r="O52" s="277"/>
    </row>
    <row r="53" spans="1:15" ht="12.75" customHeight="1" x14ac:dyDescent="0.2">
      <c r="A53" s="277"/>
      <c r="B53" s="277"/>
      <c r="C53" s="277"/>
      <c r="D53" s="277"/>
      <c r="E53" s="277"/>
      <c r="F53" s="277"/>
      <c r="G53" s="277"/>
      <c r="H53" s="277"/>
      <c r="I53" s="277"/>
      <c r="J53" s="277"/>
      <c r="K53" s="277"/>
      <c r="L53" s="277"/>
      <c r="M53" s="277"/>
      <c r="N53" s="277"/>
      <c r="O53" s="277"/>
    </row>
    <row r="201" spans="3:11" x14ac:dyDescent="0.2">
      <c r="C201" s="278" t="s">
        <v>458</v>
      </c>
      <c r="E201" s="278">
        <v>36.75</v>
      </c>
      <c r="G201" s="278">
        <v>12.75</v>
      </c>
      <c r="I201" s="278">
        <v>15.75</v>
      </c>
      <c r="K201" s="278">
        <v>16.5</v>
      </c>
    </row>
    <row r="202" spans="3:11" x14ac:dyDescent="0.2">
      <c r="C202" s="278" t="s">
        <v>402</v>
      </c>
      <c r="E202" s="278">
        <v>121.5</v>
      </c>
      <c r="G202" s="278">
        <v>12.75</v>
      </c>
      <c r="I202" s="278">
        <v>12.75</v>
      </c>
      <c r="K202" s="278">
        <v>15</v>
      </c>
    </row>
    <row r="203" spans="3:11" x14ac:dyDescent="0.2">
      <c r="C203" s="278" t="s">
        <v>403</v>
      </c>
      <c r="E203" s="278">
        <v>240</v>
      </c>
      <c r="G203" s="278">
        <v>268.5</v>
      </c>
      <c r="I203" s="278">
        <v>15</v>
      </c>
      <c r="K203" s="278">
        <v>13.5</v>
      </c>
    </row>
    <row r="204" spans="3:11" x14ac:dyDescent="0.2">
      <c r="C204" s="278" t="s">
        <v>404</v>
      </c>
      <c r="E204" s="278">
        <v>351.75</v>
      </c>
      <c r="G204" s="278">
        <v>368.25</v>
      </c>
      <c r="I204" s="278">
        <v>15</v>
      </c>
      <c r="K204" s="278">
        <v>15.75</v>
      </c>
    </row>
    <row r="205" spans="3:11" x14ac:dyDescent="0.2">
      <c r="C205" s="278" t="s">
        <v>710</v>
      </c>
      <c r="E205" s="278">
        <v>150.75</v>
      </c>
      <c r="G205" s="278">
        <v>510</v>
      </c>
      <c r="I205" s="278">
        <v>15.75</v>
      </c>
      <c r="K205" s="278">
        <v>65.25</v>
      </c>
    </row>
    <row r="206" spans="3:11" x14ac:dyDescent="0.2">
      <c r="C206" s="278" t="s">
        <v>711</v>
      </c>
      <c r="E206" s="278">
        <v>168</v>
      </c>
      <c r="G206" s="278">
        <v>510</v>
      </c>
      <c r="I206" s="278">
        <v>15.75</v>
      </c>
      <c r="K206" s="278">
        <v>65.25</v>
      </c>
    </row>
    <row r="207" spans="3:11" x14ac:dyDescent="0.2">
      <c r="C207" s="278" t="s">
        <v>407</v>
      </c>
      <c r="E207" s="278">
        <v>380.25</v>
      </c>
      <c r="G207" s="278">
        <v>464.25</v>
      </c>
      <c r="I207" s="278">
        <v>28.5</v>
      </c>
      <c r="K207" s="278">
        <v>148.5</v>
      </c>
    </row>
    <row r="208" spans="3:11" x14ac:dyDescent="0.2">
      <c r="C208" s="278" t="s">
        <v>408</v>
      </c>
      <c r="E208" s="278">
        <v>380.25</v>
      </c>
      <c r="G208" s="278">
        <v>643.5</v>
      </c>
      <c r="I208" s="278">
        <v>28.5</v>
      </c>
      <c r="K208" s="278">
        <v>69</v>
      </c>
    </row>
    <row r="209" spans="3:11" x14ac:dyDescent="0.2">
      <c r="C209" s="278" t="s">
        <v>409</v>
      </c>
      <c r="E209" s="278">
        <v>4.5</v>
      </c>
      <c r="G209" s="278">
        <v>713.25</v>
      </c>
      <c r="I209" s="278">
        <v>19.5</v>
      </c>
      <c r="K209" s="278">
        <v>24</v>
      </c>
    </row>
    <row r="210" spans="3:11" x14ac:dyDescent="0.2">
      <c r="C210" s="278" t="s">
        <v>410</v>
      </c>
      <c r="E210" s="278">
        <v>27</v>
      </c>
      <c r="G210" s="278">
        <v>701.25</v>
      </c>
      <c r="I210" s="278">
        <v>17.25</v>
      </c>
      <c r="K210" s="278">
        <v>23.25</v>
      </c>
    </row>
    <row r="211" spans="3:11" x14ac:dyDescent="0.2">
      <c r="C211" s="278" t="s">
        <v>411</v>
      </c>
      <c r="E211" s="278">
        <v>27</v>
      </c>
      <c r="G211" s="278">
        <v>727.5</v>
      </c>
      <c r="I211" s="278">
        <v>17.25</v>
      </c>
      <c r="K211" s="278">
        <v>24</v>
      </c>
    </row>
    <row r="212" spans="3:11" x14ac:dyDescent="0.2">
      <c r="C212" s="278" t="s">
        <v>712</v>
      </c>
      <c r="E212" s="278">
        <v>168</v>
      </c>
      <c r="G212" s="278">
        <v>12.75</v>
      </c>
      <c r="I212" s="278">
        <v>14.25</v>
      </c>
      <c r="K212" s="278">
        <v>15</v>
      </c>
    </row>
    <row r="213" spans="3:11" x14ac:dyDescent="0.2">
      <c r="C213" s="278" t="s">
        <v>713</v>
      </c>
      <c r="E213" s="278">
        <v>135.75</v>
      </c>
      <c r="G213" s="278">
        <v>12.75</v>
      </c>
      <c r="I213" s="278">
        <v>12.75</v>
      </c>
      <c r="K213" s="278">
        <v>15</v>
      </c>
    </row>
    <row r="214" spans="3:11" x14ac:dyDescent="0.2">
      <c r="C214" s="278" t="s">
        <v>714</v>
      </c>
      <c r="E214" s="278">
        <v>37.5</v>
      </c>
      <c r="G214" s="278">
        <v>1.5</v>
      </c>
      <c r="I214" s="278">
        <v>14.25</v>
      </c>
      <c r="K214" s="278">
        <v>12.75</v>
      </c>
    </row>
    <row r="215" spans="3:11" x14ac:dyDescent="0.2">
      <c r="C215" s="278" t="s">
        <v>715</v>
      </c>
      <c r="E215" s="278">
        <v>121.5</v>
      </c>
      <c r="G215" s="278">
        <v>0</v>
      </c>
      <c r="I215" s="278">
        <v>12.75</v>
      </c>
      <c r="K215" s="278">
        <v>12</v>
      </c>
    </row>
    <row r="216" spans="3:11" x14ac:dyDescent="0.2">
      <c r="C216" s="278" t="s">
        <v>716</v>
      </c>
      <c r="E216" s="278">
        <v>135.75</v>
      </c>
      <c r="G216" s="278">
        <v>0</v>
      </c>
      <c r="I216" s="278">
        <v>12.75</v>
      </c>
      <c r="K216" s="278">
        <v>12.75</v>
      </c>
    </row>
    <row r="217" spans="3:11" x14ac:dyDescent="0.2">
      <c r="C217" s="278" t="s">
        <v>717</v>
      </c>
      <c r="E217" s="278">
        <v>169.5</v>
      </c>
      <c r="G217" s="278">
        <v>0</v>
      </c>
      <c r="I217" s="278">
        <v>12.75</v>
      </c>
      <c r="K217" s="278">
        <v>12.75</v>
      </c>
    </row>
    <row r="218" spans="3:11" x14ac:dyDescent="0.2">
      <c r="C218" s="278" t="s">
        <v>718</v>
      </c>
      <c r="E218" s="278">
        <v>240.75</v>
      </c>
      <c r="G218" s="278">
        <v>282.75</v>
      </c>
      <c r="I218" s="278">
        <v>14.25</v>
      </c>
      <c r="K218" s="278">
        <v>12.75</v>
      </c>
    </row>
    <row r="219" spans="3:11" x14ac:dyDescent="0.2">
      <c r="C219" s="278" t="s">
        <v>719</v>
      </c>
      <c r="E219" s="278">
        <v>351.75</v>
      </c>
      <c r="G219" s="278">
        <v>354</v>
      </c>
      <c r="I219" s="278">
        <v>15</v>
      </c>
      <c r="K219" s="278">
        <v>12</v>
      </c>
    </row>
  </sheetData>
  <sheetProtection formatCells="0" formatColumns="0" formatRows="0" selectLockedCells="1"/>
  <mergeCells count="2">
    <mergeCell ref="F14:H14"/>
    <mergeCell ref="F18:H18"/>
  </mergeCells>
  <conditionalFormatting sqref="O11">
    <cfRule type="expression" dxfId="39" priority="1" stopIfTrue="1">
      <formula>$G$18&gt;1</formula>
    </cfRule>
    <cfRule type="expression" dxfId="38" priority="2" stopIfTrue="1">
      <formula>OR(Ne2_NL="Nein",Ne2_NL="Non")</formula>
    </cfRule>
  </conditionalFormatting>
  <conditionalFormatting sqref="B6">
    <cfRule type="cellIs" dxfId="37" priority="3" stopIfTrue="1" operator="equal">
      <formula>0</formula>
    </cfRule>
  </conditionalFormatting>
  <dataValidations count="5">
    <dataValidation type="date" allowBlank="1" showInputMessage="1" showErrorMessage="1" errorTitle="Datum" error="Bitte geben Sie ein Datum ein!" sqref="F13 H13">
      <formula1>36526</formula1>
      <formula2>55153</formula2>
    </dataValidation>
    <dataValidation type="list" allowBlank="1" showInputMessage="1" showErrorMessage="1" sqref="O11:O12">
      <formula1>#REF!</formula1>
    </dataValidation>
    <dataValidation type="whole" allowBlank="1" showInputMessage="1" showErrorMessage="1" errorTitle="Tarife_NE2" error="Bitte geben Sie einen Zahlenwert zwischen 0 und 7 an!" sqref="F22 F30 F24 F26">
      <formula1>0</formula1>
      <formula2>7</formula2>
    </dataValidation>
    <dataValidation type="whole" allowBlank="1" showInputMessage="1" showErrorMessage="1" errorTitle="Tarife_NE5" error="Bitte geben Sie einen Zahlenwert zwischen 0 und 12 an!" sqref="F28">
      <formula1>0</formula1>
      <formula2>12</formula2>
    </dataValidation>
    <dataValidation type="whole" allowBlank="1" showInputMessage="1" showErrorMessage="1" errorTitle="Tarife_NE7" error="Bitte geben Sie einen Zahlenwert zwischen 0 und 14 an!" sqref="F32">
      <formula1>0</formula1>
      <formula2>14</formula2>
    </dataValidation>
  </dataValidations>
  <printOptions headings="1"/>
  <pageMargins left="0.78740157480314965" right="0.78740157480314965" top="0.98425196850393704" bottom="0.78740157480314965" header="0.31496062992125984" footer="0.31496062992125984"/>
  <pageSetup paperSize="9" scale="85" orientation="landscape" r:id="rId1"/>
  <headerFooter>
    <oddHeader>&amp;C&amp;A; &amp;D&amp;R&amp;"Calibri,Fett"&amp;12Formular 4.3</oddHeader>
    <oddFooter>&amp;LErlöse für Tarife 2020&amp;RSeite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0453" r:id="rId4" name="Drop Down 5">
              <controlPr locked="0" defaultSize="0" autoFill="0" autoLine="0" autoPict="0">
                <anchor moveWithCells="1">
                  <from>
                    <xdr:col>5</xdr:col>
                    <xdr:colOff>0</xdr:colOff>
                    <xdr:row>14</xdr:row>
                    <xdr:rowOff>0</xdr:rowOff>
                  </from>
                  <to>
                    <xdr:col>6</xdr:col>
                    <xdr:colOff>180975</xdr:colOff>
                    <xdr:row>14</xdr:row>
                    <xdr:rowOff>219075</xdr:rowOff>
                  </to>
                </anchor>
              </controlPr>
            </control>
          </mc:Choice>
        </mc:AlternateContent>
        <mc:AlternateContent xmlns:mc="http://schemas.openxmlformats.org/markup-compatibility/2006">
          <mc:Choice Requires="x14">
            <control shapeId="1000454" r:id="rId5" name="Drop Down 6">
              <controlPr locked="0" defaultSize="0" autoFill="0" autoLine="0" autoPict="0">
                <anchor moveWithCells="1">
                  <from>
                    <xdr:col>5</xdr:col>
                    <xdr:colOff>0</xdr:colOff>
                    <xdr:row>15</xdr:row>
                    <xdr:rowOff>0</xdr:rowOff>
                  </from>
                  <to>
                    <xdr:col>6</xdr:col>
                    <xdr:colOff>180975</xdr:colOff>
                    <xdr:row>15</xdr:row>
                    <xdr:rowOff>219075</xdr:rowOff>
                  </to>
                </anchor>
              </controlPr>
            </control>
          </mc:Choice>
        </mc:AlternateContent>
        <mc:AlternateContent xmlns:mc="http://schemas.openxmlformats.org/markup-compatibility/2006">
          <mc:Choice Requires="x14">
            <control shapeId="1000470" r:id="rId6" name="Dropdown5499">
              <controlPr locked="0" defaultSize="0" autoFill="0" autoLine="0" autoPict="0">
                <anchor moveWithCells="1">
                  <from>
                    <xdr:col>5</xdr:col>
                    <xdr:colOff>0</xdr:colOff>
                    <xdr:row>16</xdr:row>
                    <xdr:rowOff>0</xdr:rowOff>
                  </from>
                  <to>
                    <xdr:col>6</xdr:col>
                    <xdr:colOff>180975</xdr:colOff>
                    <xdr:row>16</xdr:row>
                    <xdr:rowOff>219075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AA235"/>
  <sheetViews>
    <sheetView showGridLines="0" zoomScaleNormal="100" zoomScaleSheetLayoutView="100" workbookViewId="0">
      <pane ySplit="9" topLeftCell="A10" activePane="bottomLeft" state="frozen"/>
      <selection activeCell="C10" sqref="C10"/>
      <selection pane="bottomLeft" activeCell="E17" sqref="E17:I17"/>
    </sheetView>
  </sheetViews>
  <sheetFormatPr baseColWidth="10" defaultColWidth="11.42578125" defaultRowHeight="14.25" x14ac:dyDescent="0.2"/>
  <cols>
    <col min="1" max="1" width="6" style="278" customWidth="1"/>
    <col min="2" max="3" width="11.42578125" style="278" customWidth="1"/>
    <col min="4" max="4" width="26.42578125" style="278" customWidth="1"/>
    <col min="5" max="5" width="8.5703125" style="278" customWidth="1"/>
    <col min="6" max="6" width="14.42578125" style="278" customWidth="1"/>
    <col min="7" max="7" width="11.5703125" style="278" customWidth="1"/>
    <col min="8" max="8" width="11.42578125" style="278" customWidth="1"/>
    <col min="9" max="9" width="18.5703125" style="278" customWidth="1"/>
    <col min="10" max="10" width="17" style="278" customWidth="1"/>
    <col min="11" max="11" width="33.42578125" style="278" customWidth="1"/>
    <col min="12" max="15" width="11.42578125" style="278" customWidth="1"/>
    <col min="16" max="16" width="2.140625" style="1432" hidden="1" customWidth="1"/>
    <col min="17" max="16384" width="11.42578125" style="278"/>
  </cols>
  <sheetData>
    <row r="1" spans="1:21" ht="12.75" customHeight="1" x14ac:dyDescent="0.2">
      <c r="A1" s="1645"/>
      <c r="B1" s="277"/>
      <c r="C1" s="221" t="e">
        <f>Stammdaten!Z3</f>
        <v>#N/A</v>
      </c>
      <c r="D1" s="221"/>
      <c r="E1" s="277"/>
      <c r="F1" s="277"/>
      <c r="G1" s="277"/>
      <c r="H1" s="277"/>
      <c r="I1" s="277"/>
      <c r="J1" s="277"/>
      <c r="K1" s="277"/>
      <c r="L1" s="277"/>
      <c r="M1" s="277"/>
      <c r="N1" s="277"/>
      <c r="O1" s="277"/>
      <c r="P1" s="1426"/>
      <c r="Q1" s="277"/>
      <c r="R1" s="277"/>
      <c r="S1" s="277"/>
      <c r="T1" s="277"/>
      <c r="U1" s="277"/>
    </row>
    <row r="2" spans="1:21" ht="15.75" customHeight="1" x14ac:dyDescent="0.25">
      <c r="A2" s="1646"/>
      <c r="B2" s="23" t="str">
        <f>"Kostenrechnung für Tarife " &amp;Kontaktdaten!D4</f>
        <v>Kostenrechnung für Tarife 2022</v>
      </c>
      <c r="C2" s="277"/>
      <c r="E2" s="277"/>
      <c r="F2" s="277"/>
      <c r="G2" s="277"/>
      <c r="H2" s="277"/>
      <c r="I2" s="277"/>
      <c r="J2" s="277"/>
      <c r="K2" s="277"/>
      <c r="L2" s="277"/>
      <c r="M2" s="277"/>
      <c r="N2" s="277"/>
      <c r="O2" s="277"/>
      <c r="P2" s="1426"/>
      <c r="Q2" s="277"/>
      <c r="R2" s="277"/>
      <c r="S2" s="277"/>
      <c r="T2" s="277"/>
      <c r="U2" s="277"/>
    </row>
    <row r="3" spans="1:21" ht="18.600000000000001" customHeight="1" x14ac:dyDescent="0.2">
      <c r="A3" s="1647"/>
      <c r="B3" s="277"/>
      <c r="C3" s="1502" t="s">
        <v>1334</v>
      </c>
      <c r="D3" s="1587">
        <v>3.8300000000000001E-2</v>
      </c>
      <c r="E3" s="277"/>
      <c r="F3" s="277"/>
      <c r="G3" s="277"/>
      <c r="H3" s="277"/>
      <c r="I3" s="277"/>
      <c r="J3" s="277"/>
      <c r="K3" s="277"/>
      <c r="L3" s="277"/>
      <c r="M3" s="277"/>
      <c r="N3" s="277"/>
      <c r="O3" s="277"/>
      <c r="P3" s="1426"/>
      <c r="Q3" s="277"/>
      <c r="R3" s="277"/>
      <c r="S3" s="277"/>
      <c r="T3" s="277"/>
      <c r="U3" s="277"/>
    </row>
    <row r="4" spans="1:21" ht="18" customHeight="1" x14ac:dyDescent="0.3">
      <c r="A4" s="277"/>
      <c r="B4" s="13" t="s">
        <v>373</v>
      </c>
      <c r="C4" s="277"/>
      <c r="D4" s="1588">
        <v>2022</v>
      </c>
      <c r="E4" s="277"/>
      <c r="F4" s="277"/>
      <c r="G4" s="277"/>
      <c r="H4" s="277"/>
      <c r="I4" s="277"/>
      <c r="J4" s="277"/>
      <c r="K4" s="277"/>
      <c r="L4" s="277"/>
      <c r="M4" s="24"/>
      <c r="N4" s="277"/>
      <c r="O4" s="277"/>
      <c r="P4" s="1426"/>
      <c r="Q4" s="277"/>
      <c r="R4" s="277"/>
      <c r="S4" s="277"/>
      <c r="T4" s="277"/>
      <c r="U4" s="277"/>
    </row>
    <row r="5" spans="1:21" ht="14.25" customHeight="1" x14ac:dyDescent="0.25">
      <c r="A5" s="277"/>
      <c r="B5" s="533" t="s">
        <v>210</v>
      </c>
      <c r="C5" s="277"/>
      <c r="D5" s="1587">
        <v>3.8300000000000001E-2</v>
      </c>
      <c r="E5" s="277"/>
      <c r="F5" s="277"/>
      <c r="G5" s="277"/>
      <c r="H5" s="277"/>
      <c r="I5" s="277"/>
      <c r="J5" s="277"/>
      <c r="K5" s="277"/>
      <c r="L5" s="277"/>
      <c r="M5" s="24"/>
      <c r="N5" s="277"/>
      <c r="O5" s="277"/>
      <c r="P5" s="1426"/>
      <c r="Q5" s="277"/>
      <c r="R5" s="277"/>
      <c r="S5" s="277"/>
      <c r="T5" s="277"/>
      <c r="U5" s="277"/>
    </row>
    <row r="6" spans="1:21" ht="21.75" customHeight="1" x14ac:dyDescent="0.2">
      <c r="A6" s="277"/>
      <c r="B6" s="9"/>
      <c r="C6" s="277"/>
      <c r="D6" s="1587">
        <f>D5</f>
        <v>3.8300000000000001E-2</v>
      </c>
      <c r="E6" s="277"/>
      <c r="F6" s="277"/>
      <c r="G6" s="277"/>
      <c r="H6" s="277"/>
      <c r="I6" s="277"/>
      <c r="J6" s="277"/>
      <c r="K6" s="277"/>
      <c r="L6" s="277"/>
      <c r="M6" s="25"/>
      <c r="N6" s="277"/>
      <c r="O6" s="277"/>
      <c r="P6" s="1426"/>
      <c r="Q6" s="277"/>
      <c r="R6" s="277"/>
      <c r="S6" s="277"/>
      <c r="T6" s="277"/>
      <c r="U6" s="277"/>
    </row>
    <row r="7" spans="1:21" ht="15" hidden="1" customHeight="1" x14ac:dyDescent="0.3">
      <c r="A7" s="24"/>
      <c r="B7" s="13"/>
      <c r="C7" s="277"/>
      <c r="D7" s="277"/>
      <c r="E7" s="277"/>
      <c r="F7" s="277"/>
      <c r="G7" s="277"/>
      <c r="H7" s="277"/>
      <c r="I7" s="277"/>
      <c r="J7" s="277"/>
      <c r="K7" s="277"/>
      <c r="L7" s="277"/>
      <c r="M7" s="25"/>
      <c r="N7" s="277"/>
      <c r="O7" s="277"/>
      <c r="P7" s="1426"/>
      <c r="Q7" s="277"/>
      <c r="R7" s="277"/>
      <c r="S7" s="277"/>
      <c r="T7" s="277"/>
      <c r="U7" s="277"/>
    </row>
    <row r="8" spans="1:21" ht="15" hidden="1" customHeight="1" x14ac:dyDescent="0.3">
      <c r="A8" s="24"/>
      <c r="B8" s="13"/>
      <c r="C8" s="277"/>
      <c r="D8" s="277"/>
      <c r="E8" s="277"/>
      <c r="F8" s="277"/>
      <c r="G8" s="277"/>
      <c r="H8" s="277"/>
      <c r="I8" s="277"/>
      <c r="J8" s="277"/>
      <c r="K8" s="277"/>
      <c r="L8" s="277"/>
      <c r="M8" s="25"/>
      <c r="N8" s="277"/>
      <c r="O8" s="277"/>
      <c r="P8" s="1426"/>
      <c r="Q8" s="277"/>
      <c r="R8" s="277"/>
      <c r="S8" s="277"/>
      <c r="T8" s="277"/>
      <c r="U8" s="277"/>
    </row>
    <row r="9" spans="1:21" ht="15" hidden="1" customHeight="1" x14ac:dyDescent="0.3">
      <c r="A9" s="24" t="s">
        <v>820</v>
      </c>
      <c r="B9" s="13"/>
      <c r="C9" s="277"/>
      <c r="D9" s="277"/>
      <c r="E9" s="277"/>
      <c r="F9" s="277"/>
      <c r="G9" s="277"/>
      <c r="H9" s="277"/>
      <c r="I9" s="277"/>
      <c r="J9" s="277"/>
      <c r="K9" s="277"/>
      <c r="L9" s="277"/>
      <c r="M9" s="25"/>
      <c r="N9" s="277"/>
      <c r="O9" s="277"/>
      <c r="P9" s="1426"/>
      <c r="Q9" s="277"/>
      <c r="R9" s="277"/>
      <c r="S9" s="277"/>
      <c r="T9" s="277"/>
      <c r="U9" s="277"/>
    </row>
    <row r="10" spans="1:21" ht="12.75" customHeight="1" x14ac:dyDescent="0.2">
      <c r="A10" s="277"/>
      <c r="B10" s="277"/>
      <c r="C10" s="277"/>
      <c r="D10" s="136"/>
      <c r="E10" s="277"/>
      <c r="F10" s="277"/>
      <c r="G10" s="277"/>
      <c r="H10" s="277"/>
      <c r="I10" s="277"/>
      <c r="J10" s="277"/>
      <c r="K10" s="277"/>
      <c r="L10" s="277"/>
      <c r="M10" s="277"/>
      <c r="N10" s="277"/>
      <c r="O10" s="277"/>
      <c r="P10" s="1426"/>
      <c r="Q10" s="277"/>
      <c r="R10" s="277"/>
      <c r="S10" s="277"/>
      <c r="T10" s="277"/>
      <c r="U10" s="277"/>
    </row>
    <row r="11" spans="1:21" ht="12.75" customHeight="1" x14ac:dyDescent="0.2">
      <c r="A11" s="277"/>
      <c r="B11" s="3" t="s">
        <v>821</v>
      </c>
      <c r="C11" s="277"/>
      <c r="D11" s="277"/>
      <c r="E11" s="277"/>
      <c r="F11" s="277"/>
      <c r="G11" s="277"/>
      <c r="H11" s="277"/>
      <c r="I11" s="277"/>
      <c r="J11" s="277"/>
      <c r="K11" s="1528"/>
      <c r="L11" s="277"/>
      <c r="M11" s="277"/>
      <c r="N11" s="277"/>
      <c r="O11" s="277"/>
      <c r="P11" s="1426"/>
      <c r="Q11" s="277"/>
      <c r="R11" s="277"/>
      <c r="S11" s="277"/>
      <c r="T11" s="277"/>
      <c r="U11" s="277"/>
    </row>
    <row r="12" spans="1:21" ht="12.75" customHeight="1" x14ac:dyDescent="0.2">
      <c r="A12" s="277"/>
      <c r="B12" s="281" t="s">
        <v>822</v>
      </c>
      <c r="C12" s="281"/>
      <c r="D12" s="281"/>
      <c r="E12" s="1699"/>
      <c r="F12" s="1700"/>
      <c r="G12" s="1700"/>
      <c r="H12" s="1700"/>
      <c r="I12" s="1701"/>
      <c r="J12" s="277"/>
      <c r="K12" s="277"/>
      <c r="L12" s="26"/>
      <c r="M12" s="277"/>
      <c r="N12" s="277"/>
      <c r="O12" s="277"/>
      <c r="P12" s="1076"/>
      <c r="Q12" s="277"/>
      <c r="R12" s="277"/>
      <c r="S12" s="277"/>
      <c r="T12" s="277"/>
      <c r="U12" s="277"/>
    </row>
    <row r="13" spans="1:21" ht="12.75" customHeight="1" x14ac:dyDescent="0.2">
      <c r="A13" s="277"/>
      <c r="B13" s="281" t="s">
        <v>823</v>
      </c>
      <c r="C13" s="281"/>
      <c r="D13" s="281"/>
      <c r="E13" s="1699" t="s">
        <v>1201</v>
      </c>
      <c r="F13" s="1700"/>
      <c r="G13" s="1700"/>
      <c r="H13" s="1700"/>
      <c r="I13" s="1701"/>
      <c r="J13" s="277"/>
      <c r="K13" s="277"/>
      <c r="L13" s="26"/>
      <c r="M13" s="277"/>
      <c r="N13" s="277"/>
      <c r="O13" s="277"/>
      <c r="P13" s="1426"/>
      <c r="Q13" s="277"/>
      <c r="R13" s="277"/>
      <c r="S13" s="277"/>
      <c r="T13" s="277"/>
      <c r="U13" s="277"/>
    </row>
    <row r="14" spans="1:21" ht="12.75" customHeight="1" x14ac:dyDescent="0.2">
      <c r="A14" s="277"/>
      <c r="B14" s="281" t="s">
        <v>824</v>
      </c>
      <c r="C14" s="281"/>
      <c r="D14" s="281"/>
      <c r="E14" s="1702"/>
      <c r="F14" s="1703"/>
      <c r="G14" s="1703"/>
      <c r="H14" s="1703"/>
      <c r="I14" s="1704"/>
      <c r="J14" s="277"/>
      <c r="K14" s="277"/>
      <c r="L14" s="26"/>
      <c r="M14" s="277"/>
      <c r="N14" s="277"/>
      <c r="O14" s="277"/>
      <c r="P14" s="1426"/>
      <c r="Q14" s="277"/>
      <c r="R14" s="277"/>
      <c r="S14" s="277"/>
      <c r="T14" s="277"/>
      <c r="U14" s="277"/>
    </row>
    <row r="15" spans="1:21" ht="12.75" customHeight="1" x14ac:dyDescent="0.2">
      <c r="A15" s="277"/>
      <c r="B15" s="281" t="s">
        <v>825</v>
      </c>
      <c r="C15" s="281"/>
      <c r="D15" s="281"/>
      <c r="E15" s="1648"/>
      <c r="F15" s="1702"/>
      <c r="G15" s="1703"/>
      <c r="H15" s="1703"/>
      <c r="I15" s="1704"/>
      <c r="J15" s="277"/>
      <c r="K15" s="277"/>
      <c r="L15" s="26"/>
      <c r="M15" s="277"/>
      <c r="N15" s="277"/>
      <c r="O15" s="277"/>
      <c r="P15" s="1426"/>
      <c r="Q15" s="277"/>
      <c r="R15" s="277"/>
      <c r="S15" s="277"/>
      <c r="T15" s="277"/>
      <c r="U15" s="277"/>
    </row>
    <row r="16" spans="1:21" ht="5.25" customHeight="1" x14ac:dyDescent="0.2">
      <c r="A16" s="277"/>
      <c r="B16" s="281"/>
      <c r="C16" s="281"/>
      <c r="D16" s="281"/>
      <c r="E16" s="277"/>
      <c r="F16" s="277"/>
      <c r="G16" s="277"/>
      <c r="H16" s="277"/>
      <c r="I16" s="277"/>
      <c r="J16" s="210"/>
      <c r="K16" s="210"/>
      <c r="L16" s="26"/>
      <c r="M16" s="277"/>
      <c r="N16" s="277"/>
      <c r="O16" s="277"/>
      <c r="P16" s="1426"/>
      <c r="Q16" s="277"/>
      <c r="R16" s="277"/>
      <c r="S16" s="277"/>
      <c r="T16" s="277"/>
      <c r="U16" s="277"/>
    </row>
    <row r="17" spans="1:21" ht="12.75" customHeight="1" x14ac:dyDescent="0.2">
      <c r="A17" s="277"/>
      <c r="B17" s="281" t="s">
        <v>826</v>
      </c>
      <c r="C17" s="281"/>
      <c r="D17" s="281"/>
      <c r="E17" s="1702"/>
      <c r="F17" s="1703"/>
      <c r="G17" s="1703"/>
      <c r="H17" s="1703"/>
      <c r="I17" s="1704"/>
      <c r="J17" s="277"/>
      <c r="K17" s="277"/>
      <c r="L17" s="26"/>
      <c r="M17" s="2"/>
      <c r="N17" s="277"/>
      <c r="O17" s="277"/>
      <c r="P17" s="1426"/>
      <c r="Q17" s="277"/>
      <c r="R17" s="277"/>
      <c r="S17" s="277"/>
      <c r="T17" s="277"/>
      <c r="U17" s="277"/>
    </row>
    <row r="18" spans="1:21" ht="25.5" customHeight="1" x14ac:dyDescent="0.2">
      <c r="A18" s="277"/>
      <c r="B18" s="3" t="s">
        <v>827</v>
      </c>
      <c r="C18" s="281"/>
      <c r="D18" s="281"/>
      <c r="E18" s="210"/>
      <c r="F18" s="210"/>
      <c r="G18" s="210"/>
      <c r="H18" s="210"/>
      <c r="I18" s="210"/>
      <c r="J18" s="210"/>
      <c r="K18" s="210"/>
      <c r="L18" s="26"/>
      <c r="M18" s="277"/>
      <c r="N18" s="277"/>
      <c r="O18" s="277"/>
      <c r="P18" s="1426"/>
      <c r="Q18" s="277"/>
      <c r="R18" s="277"/>
      <c r="S18" s="277"/>
      <c r="T18" s="277"/>
      <c r="U18" s="277"/>
    </row>
    <row r="19" spans="1:21" ht="25.5" customHeight="1" x14ac:dyDescent="0.2">
      <c r="A19" s="277"/>
      <c r="B19" s="1705" t="s">
        <v>192</v>
      </c>
      <c r="C19" s="1705"/>
      <c r="D19" s="1705"/>
      <c r="E19" s="360"/>
      <c r="F19" s="277"/>
      <c r="G19" s="1595" t="s">
        <v>1494</v>
      </c>
      <c r="H19" s="1707"/>
      <c r="I19" s="1712"/>
      <c r="J19" s="1597"/>
      <c r="K19" s="1598"/>
      <c r="L19" s="12"/>
      <c r="M19" s="277"/>
      <c r="N19" s="277"/>
      <c r="O19" s="277"/>
      <c r="P19" s="1596">
        <f>Stammdaten!J42</f>
        <v>1</v>
      </c>
      <c r="Q19" s="277"/>
      <c r="R19" s="277"/>
      <c r="S19" s="277"/>
      <c r="T19" s="277"/>
      <c r="U19" s="277"/>
    </row>
    <row r="20" spans="1:21" x14ac:dyDescent="0.2">
      <c r="A20" s="26"/>
      <c r="B20" s="181" t="s">
        <v>193</v>
      </c>
      <c r="C20" s="277"/>
      <c r="D20" s="277"/>
      <c r="E20" s="307"/>
      <c r="G20" s="277"/>
      <c r="H20" s="277"/>
      <c r="I20" s="277"/>
      <c r="J20" s="12"/>
      <c r="K20" s="277"/>
      <c r="L20" s="12"/>
      <c r="M20" s="277"/>
      <c r="N20" s="277"/>
      <c r="O20" s="277"/>
      <c r="P20" s="1426"/>
      <c r="Q20" s="277"/>
      <c r="R20" s="277"/>
      <c r="S20" s="277"/>
      <c r="T20" s="277"/>
      <c r="U20" s="277"/>
    </row>
    <row r="21" spans="1:21" ht="17.25" customHeight="1" x14ac:dyDescent="0.2">
      <c r="A21" s="26"/>
      <c r="B21" s="2" t="s">
        <v>828</v>
      </c>
      <c r="C21" s="281"/>
      <c r="D21" s="281"/>
      <c r="E21" s="210"/>
      <c r="F21" s="210"/>
      <c r="G21" s="210"/>
      <c r="H21" s="210"/>
      <c r="I21" s="210"/>
      <c r="J21" s="210"/>
      <c r="K21" s="2"/>
      <c r="L21" s="2"/>
      <c r="M21" s="277"/>
      <c r="N21" s="277"/>
      <c r="O21" s="2"/>
      <c r="P21" s="1426"/>
      <c r="Q21" s="277"/>
      <c r="R21" s="277"/>
      <c r="S21" s="277"/>
      <c r="T21" s="277"/>
      <c r="U21" s="277"/>
    </row>
    <row r="22" spans="1:21" ht="6" customHeight="1" x14ac:dyDescent="0.2">
      <c r="A22" s="277"/>
      <c r="B22" s="281"/>
      <c r="C22" s="281"/>
      <c r="D22" s="281"/>
      <c r="E22" s="210"/>
      <c r="F22" s="210"/>
      <c r="G22" s="210"/>
      <c r="H22" s="210"/>
      <c r="I22" s="210"/>
      <c r="J22" s="210"/>
      <c r="K22" s="210"/>
      <c r="L22" s="210"/>
      <c r="M22" s="210"/>
      <c r="N22" s="210"/>
      <c r="O22" s="2"/>
      <c r="P22" s="1426"/>
      <c r="Q22" s="277"/>
      <c r="R22" s="277"/>
      <c r="S22" s="277"/>
      <c r="T22" s="277"/>
      <c r="U22" s="277"/>
    </row>
    <row r="23" spans="1:21" ht="12.75" customHeight="1" x14ac:dyDescent="0.2">
      <c r="A23" s="26"/>
      <c r="B23" s="2" t="s">
        <v>829</v>
      </c>
      <c r="C23" s="281"/>
      <c r="D23" s="2"/>
      <c r="E23" s="1696"/>
      <c r="F23" s="1697"/>
      <c r="G23" s="1698"/>
      <c r="H23" s="403" t="s">
        <v>243</v>
      </c>
      <c r="I23" s="609"/>
      <c r="J23" s="26"/>
      <c r="K23" s="277"/>
      <c r="L23" s="12"/>
      <c r="M23" s="277"/>
      <c r="N23" s="277"/>
      <c r="O23" s="277"/>
      <c r="P23" s="1426"/>
      <c r="Q23" s="277"/>
      <c r="R23" s="277"/>
      <c r="S23" s="277"/>
      <c r="T23" s="277"/>
      <c r="U23" s="277"/>
    </row>
    <row r="24" spans="1:21" ht="6" customHeight="1" x14ac:dyDescent="0.2">
      <c r="A24" s="277"/>
      <c r="B24" s="281"/>
      <c r="C24" s="281"/>
      <c r="D24" s="281"/>
      <c r="E24" s="210"/>
      <c r="F24" s="210"/>
      <c r="G24" s="210"/>
      <c r="H24" s="210"/>
      <c r="I24" s="210"/>
      <c r="J24" s="210"/>
      <c r="K24" s="210"/>
      <c r="L24" s="210"/>
      <c r="M24" s="210"/>
      <c r="N24" s="210"/>
      <c r="O24" s="2"/>
      <c r="P24" s="1426"/>
      <c r="Q24" s="277"/>
      <c r="R24" s="277"/>
      <c r="S24" s="277"/>
      <c r="T24" s="277"/>
      <c r="U24" s="277"/>
    </row>
    <row r="25" spans="1:21" ht="12.75" customHeight="1" x14ac:dyDescent="0.2">
      <c r="A25" s="26"/>
      <c r="B25" s="2" t="s">
        <v>830</v>
      </c>
      <c r="C25" s="281"/>
      <c r="D25" s="2"/>
      <c r="E25" s="1696"/>
      <c r="F25" s="1697"/>
      <c r="G25" s="1697"/>
      <c r="H25" s="1697"/>
      <c r="I25" s="1698"/>
      <c r="J25" s="12"/>
      <c r="K25" s="277"/>
      <c r="L25" s="12"/>
      <c r="M25" s="277"/>
      <c r="N25" s="277"/>
      <c r="O25" s="277"/>
      <c r="P25" s="1426"/>
      <c r="Q25" s="277"/>
      <c r="R25" s="277"/>
      <c r="S25" s="277"/>
      <c r="T25" s="277"/>
      <c r="U25" s="277"/>
    </row>
    <row r="26" spans="1:21" ht="6" customHeight="1" x14ac:dyDescent="0.2">
      <c r="A26" s="277"/>
      <c r="B26" s="281"/>
      <c r="C26" s="281"/>
      <c r="D26" s="281"/>
      <c r="E26" s="210"/>
      <c r="F26" s="210"/>
      <c r="G26" s="210"/>
      <c r="H26" s="210"/>
      <c r="I26" s="360"/>
      <c r="J26" s="210"/>
      <c r="K26" s="210"/>
      <c r="L26" s="210"/>
      <c r="M26" s="210"/>
      <c r="N26" s="210"/>
      <c r="O26" s="2"/>
      <c r="P26" s="1426"/>
      <c r="Q26" s="277"/>
      <c r="R26" s="277"/>
      <c r="S26" s="277"/>
      <c r="T26" s="277"/>
      <c r="U26" s="277"/>
    </row>
    <row r="27" spans="1:21" ht="27" customHeight="1" x14ac:dyDescent="0.25">
      <c r="A27" s="277"/>
      <c r="B27" s="1706" t="str">
        <f>"Referenzzeitraum für die Betriebs- und Kapitalkosten der Tarife "  &amp;Kontaktdaten!D4 &amp;":"</f>
        <v>Referenzzeitraum für die Betriebs- und Kapitalkosten der Tarife 2022:</v>
      </c>
      <c r="C27" s="1711"/>
      <c r="D27" s="1711"/>
      <c r="E27" s="348" t="s">
        <v>831</v>
      </c>
      <c r="F27" s="339"/>
      <c r="G27" s="344" t="s">
        <v>832</v>
      </c>
      <c r="H27" s="339"/>
      <c r="I27" s="360"/>
      <c r="J27" s="12"/>
      <c r="K27" s="277"/>
      <c r="L27" s="12"/>
      <c r="M27" s="12"/>
      <c r="N27" s="277"/>
      <c r="O27" s="2"/>
      <c r="P27" s="1426"/>
      <c r="Q27" s="277"/>
      <c r="R27" s="277"/>
      <c r="S27" s="277"/>
      <c r="T27" s="277"/>
      <c r="U27" s="277"/>
    </row>
    <row r="28" spans="1:21" s="368" customFormat="1" ht="17.25" customHeight="1" x14ac:dyDescent="0.2">
      <c r="A28" s="277"/>
      <c r="B28" s="428" t="s">
        <v>833</v>
      </c>
      <c r="C28" s="428"/>
      <c r="D28" s="428"/>
      <c r="E28" s="429" t="s">
        <v>913</v>
      </c>
      <c r="F28" s="430">
        <f>'Anlagespiegel historisch'!E11</f>
        <v>0</v>
      </c>
      <c r="G28" s="431"/>
      <c r="H28" s="432"/>
      <c r="I28" s="360"/>
      <c r="J28" s="360"/>
      <c r="K28" s="268"/>
      <c r="L28" s="268"/>
      <c r="M28" s="268"/>
      <c r="N28" s="268"/>
      <c r="O28" s="181"/>
      <c r="P28" s="1596"/>
      <c r="Q28" s="360"/>
      <c r="R28" s="360"/>
      <c r="S28" s="360"/>
      <c r="T28" s="360"/>
      <c r="U28" s="360"/>
    </row>
    <row r="29" spans="1:21" ht="26.25" customHeight="1" x14ac:dyDescent="0.2">
      <c r="A29" s="277"/>
      <c r="B29" s="1706" t="str">
        <f>"Kalkulationszeitraum für die Umsatzerlöse aus Netznutzungsentgelten der Tarife "  &amp;Kontaktdaten!D4 &amp;":"</f>
        <v>Kalkulationszeitraum für die Umsatzerlöse aus Netznutzungsentgelten der Tarife 2022:</v>
      </c>
      <c r="C29" s="1706"/>
      <c r="D29" s="1706"/>
      <c r="E29" s="349" t="s">
        <v>831</v>
      </c>
      <c r="F29" s="308">
        <f>'Eingabe Tarifstruktur'!F13</f>
        <v>0</v>
      </c>
      <c r="G29" s="347" t="s">
        <v>832</v>
      </c>
      <c r="H29" s="308">
        <f>'Eingabe Tarifstruktur'!H13</f>
        <v>0</v>
      </c>
      <c r="I29" s="279"/>
      <c r="J29" s="12"/>
      <c r="K29" s="12"/>
      <c r="L29" s="277"/>
      <c r="M29" s="29"/>
      <c r="N29" s="29"/>
      <c r="O29" s="29"/>
      <c r="P29" s="1426"/>
      <c r="Q29" s="277"/>
      <c r="R29" s="277"/>
      <c r="S29" s="277"/>
      <c r="T29" s="277"/>
      <c r="U29" s="277"/>
    </row>
    <row r="30" spans="1:21" ht="12.75" customHeight="1" x14ac:dyDescent="0.2">
      <c r="A30" s="277"/>
      <c r="B30" s="277"/>
      <c r="C30" s="277"/>
      <c r="D30" s="277"/>
      <c r="E30" s="277"/>
      <c r="F30" s="277"/>
      <c r="G30" s="277"/>
      <c r="H30" s="277"/>
      <c r="I30" s="277"/>
      <c r="J30" s="277"/>
      <c r="K30" s="277"/>
      <c r="L30" s="277"/>
      <c r="M30" s="29"/>
      <c r="N30" s="29"/>
      <c r="O30" s="29"/>
      <c r="P30" s="1426"/>
      <c r="Q30" s="277"/>
      <c r="R30" s="277"/>
      <c r="S30" s="277"/>
      <c r="T30" s="277"/>
      <c r="U30" s="277"/>
    </row>
    <row r="31" spans="1:21" ht="21" customHeight="1" x14ac:dyDescent="0.2">
      <c r="A31" s="277"/>
      <c r="B31" s="3" t="s">
        <v>835</v>
      </c>
      <c r="C31" s="277"/>
      <c r="D31" s="277"/>
      <c r="E31" s="277"/>
      <c r="F31" s="277"/>
      <c r="G31" s="277"/>
      <c r="H31" s="277"/>
      <c r="I31" s="277"/>
      <c r="J31" s="277"/>
      <c r="K31" s="277"/>
      <c r="L31" s="30"/>
      <c r="M31" s="29"/>
      <c r="N31" s="29"/>
      <c r="O31" s="29"/>
      <c r="P31" s="1426"/>
      <c r="Q31" s="277"/>
      <c r="R31" s="277"/>
      <c r="S31" s="277"/>
      <c r="T31" s="277"/>
      <c r="U31" s="277"/>
    </row>
    <row r="32" spans="1:21" ht="5.25" customHeight="1" x14ac:dyDescent="0.2">
      <c r="A32" s="277"/>
      <c r="B32" s="3"/>
      <c r="C32" s="277"/>
      <c r="D32" s="277"/>
      <c r="E32" s="277"/>
      <c r="F32" s="277"/>
      <c r="G32" s="277"/>
      <c r="H32" s="277"/>
      <c r="I32" s="277"/>
      <c r="J32" s="277"/>
      <c r="K32" s="277"/>
      <c r="L32" s="12"/>
      <c r="M32" s="29"/>
      <c r="N32" s="29"/>
      <c r="O32" s="29"/>
      <c r="P32" s="1426"/>
      <c r="Q32" s="277"/>
      <c r="R32" s="277"/>
      <c r="S32" s="277"/>
      <c r="T32" s="277"/>
      <c r="U32" s="277"/>
    </row>
    <row r="33" spans="1:27" ht="12.75" customHeight="1" x14ac:dyDescent="0.2">
      <c r="A33" s="277"/>
      <c r="B33" s="281" t="s">
        <v>836</v>
      </c>
      <c r="C33" s="210"/>
      <c r="D33" s="210"/>
      <c r="E33" s="1707"/>
      <c r="F33" s="1708"/>
      <c r="G33" s="1708"/>
      <c r="H33" s="1708"/>
      <c r="I33" s="1709"/>
      <c r="J33" s="277"/>
      <c r="K33" s="1649" t="b">
        <v>0</v>
      </c>
      <c r="M33" s="29"/>
      <c r="N33" s="29"/>
      <c r="O33" s="29"/>
      <c r="P33" s="1426"/>
      <c r="Q33" s="277"/>
      <c r="R33" s="277"/>
      <c r="S33" s="277"/>
      <c r="T33" s="277"/>
      <c r="U33" s="277"/>
      <c r="Y33" s="1180"/>
      <c r="Z33" s="1180"/>
      <c r="AA33" s="1180"/>
    </row>
    <row r="34" spans="1:27" ht="12.75" customHeight="1" x14ac:dyDescent="0.2">
      <c r="A34" s="277"/>
      <c r="B34" s="281" t="s">
        <v>824</v>
      </c>
      <c r="C34" s="210"/>
      <c r="D34" s="210"/>
      <c r="E34" s="1707"/>
      <c r="F34" s="1708"/>
      <c r="G34" s="1708"/>
      <c r="H34" s="1708"/>
      <c r="I34" s="1709"/>
      <c r="J34" s="277"/>
      <c r="K34" s="12"/>
      <c r="L34" s="24"/>
      <c r="M34" s="29"/>
      <c r="N34" s="29"/>
      <c r="O34" s="29"/>
      <c r="P34" s="1173"/>
      <c r="Q34" s="3"/>
      <c r="R34" s="277"/>
      <c r="S34" s="277"/>
      <c r="T34" s="277"/>
      <c r="U34" s="277"/>
      <c r="Y34" s="1180"/>
      <c r="Z34" s="1180"/>
      <c r="AA34" s="1180"/>
    </row>
    <row r="35" spans="1:27" ht="12.75" customHeight="1" x14ac:dyDescent="0.2">
      <c r="A35" s="277"/>
      <c r="B35" s="281" t="s">
        <v>825</v>
      </c>
      <c r="C35" s="210"/>
      <c r="D35" s="210"/>
      <c r="E35" s="309"/>
      <c r="F35" s="1710"/>
      <c r="G35" s="1710"/>
      <c r="H35" s="1710"/>
      <c r="I35" s="1710"/>
      <c r="J35" s="277"/>
      <c r="K35" s="277"/>
      <c r="L35" s="24"/>
      <c r="M35" s="29"/>
      <c r="N35" s="29"/>
      <c r="O35" s="29"/>
      <c r="P35" s="1426"/>
      <c r="Q35" s="277"/>
      <c r="R35" s="277"/>
      <c r="S35" s="277"/>
      <c r="T35" s="277"/>
      <c r="U35" s="277"/>
      <c r="Y35" s="1180"/>
      <c r="Z35" s="1180"/>
      <c r="AA35" s="1180"/>
    </row>
    <row r="36" spans="1:27" ht="12.75" customHeight="1" x14ac:dyDescent="0.2">
      <c r="A36" s="277"/>
      <c r="B36" s="281"/>
      <c r="C36" s="210"/>
      <c r="D36" s="210"/>
      <c r="E36" s="210"/>
      <c r="F36" s="210"/>
      <c r="G36" s="210"/>
      <c r="H36" s="210"/>
      <c r="I36" s="210"/>
      <c r="J36" s="210"/>
      <c r="K36" s="210"/>
      <c r="L36" s="2"/>
      <c r="M36" s="29"/>
      <c r="N36" s="29"/>
      <c r="O36" s="29"/>
      <c r="P36" s="1076"/>
      <c r="Q36" s="2"/>
      <c r="R36" s="2"/>
      <c r="S36" s="277"/>
      <c r="T36" s="277"/>
      <c r="U36" s="277"/>
      <c r="Y36" s="1180"/>
      <c r="Z36" s="1180"/>
      <c r="AA36" s="1180"/>
    </row>
    <row r="37" spans="1:27" ht="12.75" customHeight="1" x14ac:dyDescent="0.2">
      <c r="A37" s="277"/>
      <c r="B37" s="3" t="s">
        <v>838</v>
      </c>
      <c r="C37" s="277"/>
      <c r="D37" s="277"/>
      <c r="E37" s="277"/>
      <c r="F37" s="277"/>
      <c r="G37" s="277"/>
      <c r="H37" s="277"/>
      <c r="I37" s="277"/>
      <c r="J37" s="277"/>
      <c r="K37" s="277"/>
      <c r="L37" s="3"/>
      <c r="M37" s="29"/>
      <c r="N37" s="29"/>
      <c r="O37" s="29"/>
      <c r="P37" s="1076"/>
      <c r="Q37" s="2"/>
      <c r="R37" s="2"/>
      <c r="S37" s="277"/>
      <c r="T37" s="277"/>
      <c r="U37" s="277"/>
      <c r="Y37" s="1180"/>
      <c r="Z37" s="1180"/>
      <c r="AA37" s="1180"/>
    </row>
    <row r="38" spans="1:27" ht="12.75" customHeight="1" x14ac:dyDescent="0.2">
      <c r="A38" s="277"/>
      <c r="B38" s="281" t="s">
        <v>839</v>
      </c>
      <c r="C38" s="210"/>
      <c r="D38" s="210"/>
      <c r="E38" s="1695"/>
      <c r="F38" s="1695"/>
      <c r="G38" s="1695"/>
      <c r="H38" s="1695"/>
      <c r="I38" s="1695"/>
      <c r="J38" s="12"/>
      <c r="K38" s="277"/>
      <c r="L38" s="24"/>
      <c r="M38" s="29"/>
      <c r="N38" s="29"/>
      <c r="O38" s="29"/>
      <c r="P38" s="1076"/>
      <c r="Q38" s="2"/>
      <c r="R38" s="2"/>
      <c r="S38" s="277"/>
      <c r="T38" s="277"/>
      <c r="U38" s="277"/>
      <c r="Y38" s="1180"/>
      <c r="Z38" s="1180"/>
      <c r="AA38" s="1180"/>
    </row>
    <row r="39" spans="1:27" ht="12.75" customHeight="1" x14ac:dyDescent="0.2">
      <c r="A39" s="277"/>
      <c r="B39" s="281" t="s">
        <v>824</v>
      </c>
      <c r="C39" s="210"/>
      <c r="D39" s="210"/>
      <c r="E39" s="1695"/>
      <c r="F39" s="1695"/>
      <c r="G39" s="1695"/>
      <c r="H39" s="1695"/>
      <c r="I39" s="1695"/>
      <c r="J39" s="277"/>
      <c r="K39" s="277"/>
      <c r="L39" s="24"/>
      <c r="M39" s="29"/>
      <c r="N39" s="29"/>
      <c r="O39" s="29"/>
      <c r="P39" s="1426"/>
      <c r="Q39" s="277"/>
      <c r="R39" s="277"/>
      <c r="S39" s="277"/>
      <c r="T39" s="277"/>
      <c r="U39" s="277"/>
      <c r="Y39" s="1180"/>
      <c r="Z39" s="1180"/>
      <c r="AA39" s="1180"/>
    </row>
    <row r="40" spans="1:27" ht="12.75" customHeight="1" x14ac:dyDescent="0.2">
      <c r="A40" s="277"/>
      <c r="B40" s="281" t="s">
        <v>825</v>
      </c>
      <c r="C40" s="210"/>
      <c r="D40" s="210"/>
      <c r="E40" s="307"/>
      <c r="F40" s="1695"/>
      <c r="G40" s="1695"/>
      <c r="H40" s="1695"/>
      <c r="I40" s="1695"/>
      <c r="J40" s="277"/>
      <c r="K40" s="277"/>
      <c r="L40" s="24"/>
      <c r="M40" s="29"/>
      <c r="N40" s="29"/>
      <c r="O40" s="29"/>
      <c r="P40" s="1076"/>
      <c r="Q40" s="2"/>
      <c r="R40" s="2"/>
      <c r="S40" s="2"/>
      <c r="T40" s="277"/>
      <c r="U40" s="277"/>
      <c r="Y40" s="1180"/>
      <c r="Z40" s="1180"/>
      <c r="AA40" s="1180"/>
    </row>
    <row r="41" spans="1:27" ht="12.75" customHeight="1" x14ac:dyDescent="0.2">
      <c r="A41" s="277"/>
      <c r="B41" s="281" t="s">
        <v>840</v>
      </c>
      <c r="C41" s="210"/>
      <c r="D41" s="210"/>
      <c r="E41" s="1695"/>
      <c r="F41" s="1695"/>
      <c r="G41" s="1695"/>
      <c r="H41" s="1695"/>
      <c r="I41" s="1695"/>
      <c r="J41" s="277"/>
      <c r="K41" s="277"/>
      <c r="L41" s="24"/>
      <c r="M41" s="29"/>
      <c r="N41" s="29"/>
      <c r="O41" s="29"/>
      <c r="P41" s="1076"/>
      <c r="Q41" s="2"/>
      <c r="R41" s="2"/>
      <c r="S41" s="2"/>
      <c r="T41" s="277"/>
      <c r="U41" s="277"/>
      <c r="Y41" s="1180"/>
      <c r="Z41" s="1180"/>
      <c r="AA41" s="1180"/>
    </row>
    <row r="42" spans="1:27" ht="12.75" customHeight="1" x14ac:dyDescent="0.2">
      <c r="A42" s="277"/>
      <c r="B42" s="281" t="s">
        <v>841</v>
      </c>
      <c r="C42" s="210"/>
      <c r="D42" s="210"/>
      <c r="E42" s="1695"/>
      <c r="F42" s="1695"/>
      <c r="G42" s="1695"/>
      <c r="H42" s="1695"/>
      <c r="I42" s="1695"/>
      <c r="J42" s="277"/>
      <c r="K42" s="1546"/>
      <c r="M42" s="29"/>
      <c r="N42" s="29"/>
      <c r="O42" s="29"/>
      <c r="P42" s="1076"/>
      <c r="Q42" s="2"/>
      <c r="R42" s="2"/>
      <c r="S42" s="2"/>
      <c r="T42" s="277"/>
      <c r="U42" s="277"/>
    </row>
    <row r="43" spans="1:27" ht="12.75" customHeight="1" x14ac:dyDescent="0.2">
      <c r="A43" s="277"/>
      <c r="B43" s="281" t="s">
        <v>1479</v>
      </c>
      <c r="C43" s="277"/>
      <c r="D43" s="277"/>
      <c r="E43" s="1715"/>
      <c r="F43" s="1715"/>
      <c r="G43" s="1715"/>
      <c r="H43" s="1715"/>
      <c r="I43" s="1715"/>
      <c r="J43" s="277"/>
      <c r="K43" s="277"/>
      <c r="L43" s="277"/>
      <c r="M43" s="29"/>
      <c r="N43" s="29"/>
      <c r="O43" s="29"/>
      <c r="P43" s="1426"/>
      <c r="Q43" s="277"/>
      <c r="R43" s="277"/>
      <c r="S43" s="277"/>
      <c r="T43" s="277"/>
      <c r="U43" s="277"/>
    </row>
    <row r="44" spans="1:27" ht="25.5" customHeight="1" x14ac:dyDescent="0.2">
      <c r="A44" s="277"/>
      <c r="B44" s="3" t="s">
        <v>846</v>
      </c>
      <c r="C44" s="277"/>
      <c r="D44" s="277"/>
      <c r="E44" s="277"/>
      <c r="F44" s="1713" t="s">
        <v>850</v>
      </c>
      <c r="G44" s="1714"/>
      <c r="H44" s="2"/>
      <c r="I44" s="1516" t="s">
        <v>852</v>
      </c>
      <c r="J44" s="281"/>
      <c r="K44" s="210"/>
      <c r="L44" s="3"/>
      <c r="M44" s="29"/>
      <c r="N44" s="29"/>
      <c r="O44" s="29"/>
      <c r="P44" s="1426"/>
      <c r="Q44" s="277"/>
      <c r="R44" s="277"/>
      <c r="S44" s="277"/>
      <c r="T44" s="277"/>
      <c r="U44" s="277"/>
    </row>
    <row r="45" spans="1:27" ht="15" customHeight="1" x14ac:dyDescent="0.2">
      <c r="A45" s="277"/>
      <c r="B45" s="2"/>
      <c r="C45" s="277"/>
      <c r="D45" s="277"/>
      <c r="E45" s="277"/>
      <c r="F45" s="1722" t="s">
        <v>853</v>
      </c>
      <c r="G45" s="1723"/>
      <c r="H45" s="2"/>
      <c r="I45" s="31" t="s">
        <v>854</v>
      </c>
      <c r="J45" s="281"/>
      <c r="K45" s="210"/>
      <c r="L45" s="210"/>
      <c r="M45" s="29"/>
      <c r="N45" s="29"/>
      <c r="O45" s="29"/>
      <c r="P45" s="1426"/>
      <c r="Q45" s="277"/>
      <c r="R45" s="277"/>
      <c r="S45" s="277"/>
      <c r="T45" s="277"/>
      <c r="U45" s="277"/>
    </row>
    <row r="46" spans="1:27" s="346" customFormat="1" ht="64.5" customHeight="1" x14ac:dyDescent="0.2">
      <c r="A46" s="345"/>
      <c r="B46" s="345"/>
      <c r="C46" s="345"/>
      <c r="D46" s="345"/>
      <c r="E46" s="345"/>
      <c r="F46" s="747" t="s">
        <v>332</v>
      </c>
      <c r="G46" s="282"/>
      <c r="H46" s="282"/>
      <c r="I46" s="1729" t="s">
        <v>333</v>
      </c>
      <c r="J46" s="1730"/>
      <c r="K46" s="345"/>
      <c r="L46" s="345"/>
      <c r="M46" s="29"/>
      <c r="N46" s="29"/>
      <c r="O46" s="29"/>
      <c r="P46" s="1599"/>
      <c r="Q46" s="345"/>
      <c r="R46" s="345"/>
      <c r="S46" s="345"/>
      <c r="T46" s="345"/>
      <c r="U46" s="345"/>
    </row>
    <row r="47" spans="1:27" ht="18.75" customHeight="1" x14ac:dyDescent="0.2">
      <c r="A47" s="277"/>
      <c r="B47" s="277"/>
      <c r="C47" s="277"/>
      <c r="D47" s="277"/>
      <c r="E47" s="277"/>
      <c r="F47" s="1722" t="s">
        <v>855</v>
      </c>
      <c r="G47" s="1723"/>
      <c r="H47" s="2"/>
      <c r="I47" s="31" t="s">
        <v>857</v>
      </c>
      <c r="J47" s="281"/>
      <c r="K47" s="1600"/>
      <c r="L47" s="210"/>
      <c r="M47" s="29"/>
      <c r="N47" s="29"/>
      <c r="O47" s="29"/>
      <c r="P47" s="1426"/>
      <c r="Q47" s="277"/>
      <c r="R47" s="277"/>
      <c r="S47" s="277"/>
      <c r="T47" s="277"/>
      <c r="U47" s="277"/>
    </row>
    <row r="48" spans="1:27" ht="17.25" customHeight="1" x14ac:dyDescent="0.2">
      <c r="A48" s="277"/>
      <c r="B48" s="428" t="s">
        <v>1388</v>
      </c>
      <c r="C48" s="277"/>
      <c r="D48" s="1548"/>
      <c r="E48" s="1548"/>
      <c r="G48" s="341" t="s">
        <v>1389</v>
      </c>
      <c r="H48" s="1727"/>
      <c r="I48" s="1728"/>
      <c r="J48" s="1289"/>
      <c r="K48" s="1298"/>
      <c r="L48" s="210"/>
      <c r="M48" s="29"/>
      <c r="N48" s="29"/>
      <c r="O48" s="29"/>
      <c r="P48" s="1426">
        <f>Stammdaten!Z37</f>
        <v>1</v>
      </c>
      <c r="Q48" s="277"/>
      <c r="R48" s="277"/>
      <c r="S48" s="277"/>
      <c r="T48" s="277"/>
      <c r="U48" s="277"/>
    </row>
    <row r="49" spans="1:21" ht="17.25" customHeight="1" x14ac:dyDescent="0.2">
      <c r="A49" s="277"/>
      <c r="B49" s="277"/>
      <c r="C49" s="277"/>
      <c r="D49" s="277"/>
      <c r="E49" s="277"/>
      <c r="F49" s="1722" t="s">
        <v>858</v>
      </c>
      <c r="G49" s="1723"/>
      <c r="H49" s="1707"/>
      <c r="I49" s="1712"/>
      <c r="J49" s="281"/>
      <c r="K49" s="210"/>
      <c r="L49" s="210"/>
      <c r="M49" s="29"/>
      <c r="N49" s="29"/>
      <c r="O49" s="29"/>
      <c r="P49" s="1426">
        <f>Stammdaten!Z31</f>
        <v>1</v>
      </c>
      <c r="Q49" s="277"/>
      <c r="R49" s="277"/>
      <c r="S49" s="277"/>
      <c r="T49" s="277"/>
      <c r="U49" s="277"/>
    </row>
    <row r="50" spans="1:21" ht="12.75" customHeight="1" x14ac:dyDescent="0.2">
      <c r="A50" s="277"/>
      <c r="B50" s="3" t="s">
        <v>859</v>
      </c>
      <c r="C50" s="277"/>
      <c r="D50" s="277"/>
      <c r="E50" s="277"/>
      <c r="F50" s="277"/>
      <c r="G50" s="277"/>
      <c r="H50" s="277"/>
      <c r="I50" s="277"/>
      <c r="J50" s="277"/>
      <c r="K50" s="277"/>
      <c r="L50" s="277"/>
      <c r="M50" s="29"/>
      <c r="N50" s="29"/>
      <c r="O50" s="29"/>
      <c r="P50" s="1426"/>
      <c r="Q50" s="277"/>
      <c r="R50" s="277"/>
      <c r="S50" s="277"/>
      <c r="T50" s="277"/>
      <c r="U50" s="277"/>
    </row>
    <row r="51" spans="1:21" ht="55.5" customHeight="1" x14ac:dyDescent="0.2">
      <c r="A51" s="277"/>
      <c r="B51" s="1731"/>
      <c r="C51" s="1732"/>
      <c r="D51" s="1732"/>
      <c r="E51" s="1732"/>
      <c r="F51" s="1732"/>
      <c r="G51" s="1732"/>
      <c r="H51" s="1732"/>
      <c r="I51" s="1733"/>
      <c r="J51" s="277"/>
      <c r="K51" s="277"/>
      <c r="L51" s="277"/>
      <c r="M51" s="29"/>
      <c r="N51" s="29"/>
      <c r="O51" s="29"/>
      <c r="P51" s="1426"/>
      <c r="Q51" s="277"/>
      <c r="R51" s="277"/>
      <c r="S51" s="277"/>
      <c r="T51" s="277"/>
      <c r="U51" s="277"/>
    </row>
    <row r="52" spans="1:21" ht="19.5" customHeight="1" x14ac:dyDescent="0.2">
      <c r="A52" s="277"/>
      <c r="B52" s="277"/>
      <c r="C52" s="277"/>
      <c r="D52" s="277"/>
      <c r="E52" s="277"/>
      <c r="F52" s="277"/>
      <c r="G52" s="277"/>
      <c r="H52" s="277"/>
      <c r="I52" s="277"/>
      <c r="J52" s="277"/>
      <c r="K52" s="277"/>
      <c r="L52" s="277"/>
      <c r="M52" s="29"/>
      <c r="N52" s="29"/>
      <c r="O52" s="29"/>
      <c r="P52" s="1426"/>
      <c r="Q52" s="277"/>
      <c r="R52" s="277"/>
      <c r="S52" s="277"/>
      <c r="T52" s="277"/>
      <c r="U52" s="277"/>
    </row>
    <row r="53" spans="1:21" ht="41.25" customHeight="1" x14ac:dyDescent="0.2">
      <c r="A53" s="277"/>
      <c r="B53" s="277"/>
      <c r="C53" s="277"/>
      <c r="D53" s="277"/>
      <c r="E53" s="1719" t="str">
        <f>IF('Versand an ElCom'!$B$42="","Bitte am Ende Ihrer Eingaben und vor dem Versand an die ElCom unter Upload die Datenprüfung durchführen!",'Versand an ElCom'!B42)</f>
        <v>Bitte am Ende Ihrer Eingaben und vor dem Versand an die ElCom unter Upload die Datenprüfung durchführen!</v>
      </c>
      <c r="F53" s="1720"/>
      <c r="G53" s="1720"/>
      <c r="H53" s="1720"/>
      <c r="I53" s="1721"/>
      <c r="J53" s="277"/>
      <c r="K53" s="277"/>
      <c r="L53" s="277"/>
      <c r="M53" s="29"/>
      <c r="N53" s="29"/>
      <c r="O53" s="29"/>
      <c r="P53" s="1426"/>
      <c r="Q53" s="277"/>
      <c r="R53" s="277"/>
      <c r="S53" s="277"/>
      <c r="T53" s="277"/>
      <c r="U53" s="277"/>
    </row>
    <row r="54" spans="1:21" ht="25.35" customHeight="1" x14ac:dyDescent="0.2">
      <c r="A54" s="277"/>
      <c r="B54" s="281" t="s">
        <v>863</v>
      </c>
      <c r="C54" s="210"/>
      <c r="D54" s="210"/>
      <c r="E54" s="1716"/>
      <c r="F54" s="1717"/>
      <c r="G54" s="1717"/>
      <c r="H54" s="1717"/>
      <c r="I54" s="1718"/>
      <c r="J54" s="277"/>
      <c r="K54" s="277"/>
      <c r="L54" s="277"/>
      <c r="M54" s="29"/>
      <c r="N54" s="29"/>
      <c r="O54" s="29"/>
      <c r="P54" s="1426"/>
      <c r="Q54" s="277"/>
      <c r="R54" s="277"/>
      <c r="S54" s="277"/>
      <c r="T54" s="277"/>
      <c r="U54" s="277"/>
    </row>
    <row r="55" spans="1:21" ht="25.35" customHeight="1" x14ac:dyDescent="0.2">
      <c r="A55" s="277"/>
      <c r="B55" s="281" t="s">
        <v>864</v>
      </c>
      <c r="C55" s="210"/>
      <c r="D55" s="210"/>
      <c r="E55" s="1724"/>
      <c r="F55" s="1725"/>
      <c r="G55" s="1725"/>
      <c r="H55" s="1725"/>
      <c r="I55" s="1726"/>
      <c r="J55" s="277"/>
      <c r="K55" s="277"/>
      <c r="L55" s="277"/>
      <c r="M55" s="29"/>
      <c r="N55" s="29"/>
      <c r="O55" s="29"/>
      <c r="P55" s="1426"/>
      <c r="Q55" s="277"/>
      <c r="R55" s="277"/>
      <c r="S55" s="277"/>
      <c r="T55" s="277"/>
      <c r="U55" s="277"/>
    </row>
    <row r="56" spans="1:21" ht="27.6" customHeight="1" x14ac:dyDescent="0.2">
      <c r="A56" s="277"/>
      <c r="B56" s="281" t="s">
        <v>867</v>
      </c>
      <c r="C56" s="210"/>
      <c r="D56" s="210"/>
      <c r="E56" s="1716"/>
      <c r="F56" s="1717"/>
      <c r="G56" s="1717"/>
      <c r="H56" s="1717"/>
      <c r="I56" s="1718"/>
      <c r="J56" s="277"/>
      <c r="K56" s="277"/>
      <c r="L56" s="29"/>
      <c r="M56" s="277"/>
      <c r="N56" s="277"/>
      <c r="O56" s="277"/>
      <c r="P56" s="1426"/>
      <c r="Q56" s="277"/>
      <c r="R56" s="277"/>
      <c r="S56" s="277"/>
      <c r="T56" s="277"/>
      <c r="U56" s="277"/>
    </row>
    <row r="57" spans="1:21" ht="25.35" customHeight="1" x14ac:dyDescent="0.2">
      <c r="A57" s="277"/>
      <c r="B57" s="281" t="s">
        <v>868</v>
      </c>
      <c r="C57" s="210"/>
      <c r="D57" s="210"/>
      <c r="E57" s="1716"/>
      <c r="F57" s="1717"/>
      <c r="G57" s="1717"/>
      <c r="H57" s="1717"/>
      <c r="I57" s="1718"/>
      <c r="J57" s="277"/>
      <c r="K57" s="277"/>
      <c r="L57" s="277"/>
      <c r="M57" s="277"/>
      <c r="N57" s="277"/>
      <c r="O57" s="277"/>
      <c r="P57" s="1426"/>
      <c r="Q57" s="277"/>
      <c r="R57" s="277"/>
      <c r="S57" s="277"/>
      <c r="T57" s="277"/>
      <c r="U57" s="277"/>
    </row>
    <row r="58" spans="1:21" ht="25.35" customHeight="1" x14ac:dyDescent="0.2">
      <c r="A58" s="277"/>
      <c r="B58" s="2" t="s">
        <v>1343</v>
      </c>
      <c r="C58" s="210"/>
      <c r="D58" s="210"/>
      <c r="E58" s="1716"/>
      <c r="F58" s="1717"/>
      <c r="G58" s="1717"/>
      <c r="H58" s="1717"/>
      <c r="I58" s="1718"/>
      <c r="J58" s="277"/>
      <c r="K58" s="277"/>
      <c r="L58" s="277"/>
      <c r="M58" s="277"/>
      <c r="N58" s="277"/>
      <c r="O58" s="277"/>
      <c r="P58" s="1426"/>
      <c r="Q58" s="277"/>
      <c r="R58" s="277"/>
      <c r="S58" s="277"/>
      <c r="T58" s="277"/>
      <c r="U58" s="277"/>
    </row>
    <row r="59" spans="1:21" ht="25.35" customHeight="1" x14ac:dyDescent="0.2">
      <c r="A59" s="277"/>
      <c r="B59" s="2" t="s">
        <v>1345</v>
      </c>
      <c r="C59" s="210"/>
      <c r="D59" s="210"/>
      <c r="E59" s="1716"/>
      <c r="F59" s="1717"/>
      <c r="G59" s="1717"/>
      <c r="H59" s="1717"/>
      <c r="I59" s="1718"/>
      <c r="J59" s="277"/>
      <c r="K59" s="277"/>
      <c r="L59" s="277"/>
      <c r="M59" s="277"/>
      <c r="N59" s="277"/>
      <c r="O59" s="277"/>
      <c r="P59" s="1426"/>
      <c r="Q59" s="277"/>
      <c r="R59" s="277"/>
      <c r="S59" s="277"/>
      <c r="T59" s="277"/>
      <c r="U59" s="277"/>
    </row>
    <row r="60" spans="1:21" ht="30" customHeight="1" x14ac:dyDescent="0.2">
      <c r="A60" s="277"/>
      <c r="B60" s="1734" t="s">
        <v>1344</v>
      </c>
      <c r="C60" s="1734"/>
      <c r="D60" s="1734"/>
      <c r="E60" s="1734"/>
      <c r="F60" s="1734"/>
      <c r="G60" s="1734"/>
      <c r="H60" s="1734"/>
      <c r="I60" s="1734"/>
      <c r="J60" s="277"/>
      <c r="K60" s="277"/>
      <c r="L60" s="277"/>
      <c r="M60" s="277"/>
      <c r="N60" s="277"/>
      <c r="O60" s="277"/>
      <c r="P60" s="1426"/>
      <c r="Q60" s="277"/>
      <c r="R60" s="277"/>
      <c r="S60" s="277"/>
      <c r="T60" s="277"/>
      <c r="U60" s="277"/>
    </row>
    <row r="61" spans="1:21" ht="57.75" customHeight="1" x14ac:dyDescent="0.25">
      <c r="A61" s="277"/>
      <c r="B61" s="1735" t="s">
        <v>1355</v>
      </c>
      <c r="C61" s="1736"/>
      <c r="D61" s="1736"/>
      <c r="E61" s="1736"/>
      <c r="F61" s="1736"/>
      <c r="G61" s="1736"/>
      <c r="H61" s="1736"/>
      <c r="I61" s="1736"/>
      <c r="J61" s="277"/>
      <c r="K61" s="277"/>
      <c r="L61" s="277"/>
      <c r="M61" s="277"/>
      <c r="N61" s="277"/>
      <c r="O61" s="277"/>
      <c r="P61" s="1426"/>
      <c r="Q61" s="277"/>
      <c r="R61" s="277"/>
      <c r="S61" s="277"/>
      <c r="T61" s="277"/>
      <c r="U61" s="277"/>
    </row>
    <row r="62" spans="1:21" ht="12.75" customHeight="1" x14ac:dyDescent="0.2">
      <c r="A62" s="277"/>
      <c r="B62" s="277"/>
      <c r="C62" s="277"/>
      <c r="D62" s="277"/>
      <c r="E62" s="277"/>
      <c r="F62" s="277"/>
      <c r="G62" s="277"/>
      <c r="H62" s="277"/>
      <c r="I62" s="277"/>
      <c r="J62" s="277"/>
      <c r="K62" s="277"/>
      <c r="L62" s="277"/>
      <c r="M62" s="277"/>
      <c r="N62" s="277"/>
      <c r="O62" s="277"/>
      <c r="P62" s="1426"/>
      <c r="Q62" s="277"/>
      <c r="R62" s="277"/>
      <c r="S62" s="277"/>
      <c r="T62" s="277"/>
      <c r="U62" s="277"/>
    </row>
    <row r="63" spans="1:21" ht="12.75" customHeight="1" x14ac:dyDescent="0.2">
      <c r="A63" s="277"/>
      <c r="B63" s="3" t="s">
        <v>869</v>
      </c>
      <c r="C63" s="277"/>
      <c r="D63" s="277"/>
      <c r="E63" s="277"/>
      <c r="F63" s="277"/>
      <c r="G63" s="277"/>
      <c r="H63" s="277"/>
      <c r="I63" s="277"/>
      <c r="J63" s="277"/>
      <c r="K63" s="277"/>
      <c r="L63" s="277"/>
      <c r="M63" s="277"/>
      <c r="N63" s="277"/>
      <c r="O63" s="277"/>
      <c r="P63" s="1426"/>
      <c r="Q63" s="277"/>
      <c r="R63" s="277"/>
      <c r="S63" s="277"/>
      <c r="T63" s="277"/>
      <c r="U63" s="277"/>
    </row>
    <row r="64" spans="1:21" ht="12.75" customHeight="1" x14ac:dyDescent="0.2">
      <c r="A64" s="277"/>
      <c r="B64" s="277"/>
      <c r="C64" s="277"/>
      <c r="D64" s="277"/>
      <c r="E64" s="277"/>
      <c r="F64" s="277"/>
      <c r="G64" s="277"/>
      <c r="H64" s="277"/>
      <c r="I64" s="277"/>
      <c r="J64" s="277"/>
      <c r="K64" s="277"/>
      <c r="L64" s="277"/>
      <c r="M64" s="277"/>
      <c r="N64" s="277"/>
      <c r="O64" s="277"/>
      <c r="P64" s="1426"/>
      <c r="Q64" s="277"/>
      <c r="R64" s="277"/>
      <c r="S64" s="277"/>
      <c r="T64" s="277"/>
      <c r="U64" s="277"/>
    </row>
    <row r="65" spans="1:21" ht="12.75" customHeight="1" x14ac:dyDescent="0.2">
      <c r="A65" s="277"/>
      <c r="B65" s="277"/>
      <c r="C65" s="277"/>
      <c r="D65" s="277"/>
      <c r="E65" s="277"/>
      <c r="F65" s="277"/>
      <c r="G65" s="277"/>
      <c r="H65" s="277"/>
      <c r="I65" s="277"/>
      <c r="J65" s="277"/>
      <c r="K65" s="277"/>
      <c r="L65" s="277"/>
      <c r="M65" s="277"/>
      <c r="N65" s="277"/>
      <c r="O65" s="277"/>
      <c r="P65" s="1426"/>
      <c r="Q65" s="277"/>
      <c r="R65" s="277"/>
      <c r="S65" s="277"/>
      <c r="T65" s="277"/>
      <c r="U65" s="277"/>
    </row>
    <row r="66" spans="1:21" x14ac:dyDescent="0.2">
      <c r="A66" s="277"/>
      <c r="B66" s="277"/>
      <c r="C66" s="277"/>
      <c r="D66" s="277"/>
      <c r="E66" s="277"/>
      <c r="F66" s="277"/>
      <c r="G66" s="277"/>
      <c r="H66" s="277"/>
      <c r="I66" s="277"/>
      <c r="J66" s="277"/>
      <c r="K66" s="277"/>
      <c r="L66" s="277"/>
      <c r="M66" s="277"/>
      <c r="N66" s="277"/>
      <c r="O66" s="277"/>
      <c r="P66" s="1426"/>
      <c r="Q66" s="277"/>
      <c r="R66" s="277"/>
      <c r="S66" s="277"/>
      <c r="T66" s="277"/>
      <c r="U66" s="277"/>
    </row>
    <row r="67" spans="1:21" x14ac:dyDescent="0.2">
      <c r="A67" s="277"/>
      <c r="B67" s="277"/>
      <c r="C67" s="277"/>
      <c r="D67" s="277"/>
      <c r="E67" s="277"/>
      <c r="F67" s="277"/>
      <c r="G67" s="277"/>
      <c r="H67" s="277"/>
      <c r="I67" s="277"/>
      <c r="J67" s="277"/>
      <c r="K67" s="277"/>
      <c r="L67" s="277"/>
      <c r="M67" s="277"/>
      <c r="N67" s="277"/>
      <c r="O67" s="277"/>
      <c r="P67" s="1426"/>
      <c r="Q67" s="277"/>
      <c r="R67" s="277"/>
      <c r="S67" s="277"/>
      <c r="T67" s="277"/>
      <c r="U67" s="277"/>
    </row>
    <row r="68" spans="1:21" x14ac:dyDescent="0.2">
      <c r="A68" s="277"/>
      <c r="B68" s="277"/>
      <c r="C68" s="277"/>
      <c r="D68" s="277"/>
      <c r="E68" s="277"/>
      <c r="F68" s="277"/>
      <c r="G68" s="277"/>
      <c r="H68" s="277"/>
      <c r="I68" s="277"/>
      <c r="J68" s="277"/>
      <c r="K68" s="277"/>
      <c r="L68" s="277"/>
      <c r="M68" s="277"/>
      <c r="N68" s="277"/>
      <c r="O68" s="277"/>
      <c r="P68" s="1426"/>
      <c r="Q68" s="277"/>
      <c r="R68" s="277"/>
      <c r="S68" s="277"/>
      <c r="T68" s="277"/>
      <c r="U68" s="277"/>
    </row>
    <row r="69" spans="1:21" x14ac:dyDescent="0.2">
      <c r="A69" s="277"/>
      <c r="C69" s="277"/>
      <c r="D69" s="277"/>
      <c r="E69" s="277"/>
      <c r="F69" s="277"/>
      <c r="G69" s="277"/>
      <c r="H69" s="277"/>
      <c r="I69" s="277"/>
      <c r="J69" s="277"/>
      <c r="K69" s="277"/>
      <c r="L69" s="277"/>
      <c r="M69" s="277"/>
      <c r="N69" s="277"/>
      <c r="O69" s="277"/>
      <c r="P69" s="1426"/>
      <c r="Q69" s="277"/>
      <c r="R69" s="277"/>
      <c r="S69" s="277"/>
      <c r="T69" s="277"/>
      <c r="U69" s="277"/>
    </row>
    <row r="70" spans="1:21" x14ac:dyDescent="0.2">
      <c r="A70" s="277"/>
      <c r="B70" s="277"/>
      <c r="C70" s="277"/>
      <c r="D70" s="277"/>
      <c r="E70" s="277"/>
      <c r="F70" s="277"/>
      <c r="G70" s="277"/>
      <c r="H70" s="277"/>
      <c r="I70" s="277"/>
      <c r="J70" s="277"/>
      <c r="K70" s="277"/>
      <c r="L70" s="277"/>
      <c r="M70" s="277"/>
      <c r="N70" s="277"/>
      <c r="O70" s="277"/>
      <c r="P70" s="1426"/>
      <c r="Q70" s="277"/>
      <c r="R70" s="277"/>
      <c r="S70" s="277"/>
      <c r="T70" s="277"/>
      <c r="U70" s="277"/>
    </row>
    <row r="71" spans="1:21" ht="21" customHeight="1" x14ac:dyDescent="0.2">
      <c r="A71" s="277"/>
      <c r="B71" s="277"/>
      <c r="C71" s="277"/>
      <c r="D71" s="277"/>
      <c r="E71" s="277"/>
      <c r="F71" s="277"/>
      <c r="G71" s="277"/>
      <c r="H71" s="277"/>
      <c r="I71" s="277"/>
      <c r="J71" s="277"/>
      <c r="K71" s="277"/>
      <c r="L71" s="277"/>
      <c r="M71" s="277"/>
      <c r="N71" s="277"/>
      <c r="O71" s="277"/>
      <c r="P71" s="1426"/>
      <c r="Q71" s="277"/>
      <c r="R71" s="277"/>
      <c r="S71" s="277"/>
      <c r="T71" s="277"/>
      <c r="U71" s="277"/>
    </row>
    <row r="72" spans="1:21" x14ac:dyDescent="0.2">
      <c r="A72" s="277"/>
      <c r="B72" s="277"/>
      <c r="C72" s="277"/>
      <c r="D72" s="277"/>
      <c r="E72" s="277"/>
      <c r="F72" s="277"/>
      <c r="G72" s="277"/>
      <c r="H72" s="277"/>
      <c r="I72" s="277"/>
      <c r="J72" s="277"/>
      <c r="K72" s="277"/>
      <c r="L72" s="277"/>
      <c r="M72" s="277"/>
      <c r="N72" s="277"/>
      <c r="O72" s="277"/>
      <c r="P72" s="1426"/>
      <c r="Q72" s="277"/>
      <c r="R72" s="277"/>
      <c r="S72" s="277"/>
      <c r="T72" s="277"/>
      <c r="U72" s="277"/>
    </row>
    <row r="73" spans="1:21" x14ac:dyDescent="0.2">
      <c r="A73" s="1426"/>
      <c r="B73" s="277"/>
      <c r="C73" s="277"/>
      <c r="D73" s="277"/>
      <c r="E73" s="277"/>
      <c r="F73" s="277"/>
      <c r="G73" s="277"/>
      <c r="H73" s="277"/>
      <c r="I73" s="277"/>
      <c r="J73" s="277"/>
      <c r="K73" s="277"/>
      <c r="L73" s="277"/>
      <c r="M73" s="277"/>
      <c r="N73" s="277"/>
      <c r="O73" s="277"/>
      <c r="P73" s="1426"/>
      <c r="Q73" s="277"/>
      <c r="R73" s="277"/>
      <c r="S73" s="277"/>
      <c r="T73" s="277"/>
      <c r="U73" s="277"/>
    </row>
    <row r="74" spans="1:21" x14ac:dyDescent="0.2">
      <c r="A74" s="1426"/>
      <c r="B74" s="277"/>
      <c r="C74" s="277"/>
      <c r="D74" s="277"/>
      <c r="E74" s="277"/>
      <c r="F74" s="277"/>
      <c r="G74" s="277"/>
      <c r="H74" s="277"/>
      <c r="I74" s="277"/>
      <c r="J74" s="277"/>
      <c r="K74" s="277"/>
      <c r="L74" s="277"/>
      <c r="M74" s="277"/>
      <c r="N74" s="277"/>
      <c r="O74" s="277"/>
      <c r="P74" s="1426"/>
      <c r="Q74" s="277"/>
      <c r="R74" s="277"/>
      <c r="S74" s="277"/>
      <c r="T74" s="277"/>
      <c r="U74" s="277"/>
    </row>
    <row r="75" spans="1:21" x14ac:dyDescent="0.2">
      <c r="A75" s="1426"/>
      <c r="B75" s="277"/>
      <c r="C75" s="277"/>
      <c r="D75" s="277"/>
      <c r="E75" s="277"/>
      <c r="F75" s="277"/>
      <c r="G75" s="277"/>
      <c r="H75" s="277"/>
      <c r="I75" s="277"/>
      <c r="J75" s="277"/>
      <c r="K75" s="277"/>
      <c r="L75" s="277"/>
      <c r="M75" s="277"/>
      <c r="N75" s="277"/>
      <c r="O75" s="277"/>
      <c r="P75" s="1426"/>
      <c r="Q75" s="277"/>
      <c r="R75" s="277"/>
      <c r="S75" s="277"/>
      <c r="T75" s="277"/>
      <c r="U75" s="277"/>
    </row>
    <row r="76" spans="1:21" x14ac:dyDescent="0.2">
      <c r="A76" s="277"/>
      <c r="B76" s="277"/>
      <c r="C76" s="277"/>
      <c r="D76" s="277"/>
      <c r="E76" s="277"/>
      <c r="F76" s="277"/>
      <c r="G76" s="277"/>
      <c r="H76" s="277"/>
      <c r="I76" s="277"/>
      <c r="J76" s="277"/>
      <c r="K76" s="277"/>
      <c r="L76" s="277"/>
      <c r="M76" s="277"/>
      <c r="N76" s="277"/>
      <c r="O76" s="277"/>
      <c r="P76" s="1426"/>
      <c r="Q76" s="277"/>
      <c r="R76" s="277"/>
      <c r="S76" s="277"/>
      <c r="T76" s="277"/>
      <c r="U76" s="277"/>
    </row>
    <row r="77" spans="1:21" x14ac:dyDescent="0.2">
      <c r="A77" s="277"/>
      <c r="B77" s="277"/>
      <c r="C77" s="277"/>
      <c r="D77" s="277"/>
      <c r="E77" s="277"/>
      <c r="F77" s="277"/>
      <c r="G77" s="277"/>
      <c r="H77" s="277"/>
      <c r="I77" s="277"/>
      <c r="J77" s="277"/>
      <c r="K77" s="277"/>
      <c r="L77" s="277"/>
      <c r="M77" s="277"/>
      <c r="N77" s="277"/>
      <c r="O77" s="277"/>
      <c r="P77" s="1426"/>
      <c r="Q77" s="277"/>
      <c r="R77" s="277"/>
      <c r="S77" s="277"/>
      <c r="T77" s="277"/>
      <c r="U77" s="277"/>
    </row>
    <row r="78" spans="1:21" x14ac:dyDescent="0.2">
      <c r="A78" s="277"/>
      <c r="B78" s="277"/>
      <c r="C78" s="277"/>
      <c r="D78" s="277"/>
      <c r="E78" s="277"/>
      <c r="F78" s="277"/>
      <c r="G78" s="277"/>
      <c r="H78" s="277"/>
      <c r="I78" s="277"/>
      <c r="J78" s="277"/>
      <c r="K78" s="277"/>
      <c r="L78" s="277"/>
      <c r="M78" s="277"/>
      <c r="N78" s="277"/>
      <c r="O78" s="277"/>
      <c r="P78" s="1426"/>
      <c r="Q78" s="277"/>
      <c r="R78" s="277"/>
      <c r="S78" s="277"/>
      <c r="T78" s="277"/>
      <c r="U78" s="277"/>
    </row>
    <row r="79" spans="1:21" x14ac:dyDescent="0.2">
      <c r="A79" s="277"/>
      <c r="B79" s="277"/>
      <c r="C79" s="277"/>
      <c r="D79" s="277"/>
      <c r="E79" s="277"/>
      <c r="F79" s="277"/>
      <c r="G79" s="277"/>
      <c r="H79" s="277"/>
      <c r="I79" s="277"/>
      <c r="J79" s="277"/>
      <c r="K79" s="277"/>
      <c r="L79" s="277"/>
      <c r="M79" s="277"/>
      <c r="N79" s="277"/>
      <c r="O79" s="277"/>
      <c r="P79" s="1426"/>
      <c r="Q79" s="277"/>
      <c r="R79" s="277"/>
      <c r="S79" s="277"/>
      <c r="T79" s="277"/>
      <c r="U79" s="277"/>
    </row>
    <row r="80" spans="1:21" x14ac:dyDescent="0.2">
      <c r="A80" s="277"/>
      <c r="B80" s="277"/>
      <c r="C80" s="277"/>
      <c r="D80" s="277"/>
      <c r="E80" s="277"/>
      <c r="F80" s="277"/>
      <c r="G80" s="277"/>
      <c r="H80" s="277"/>
      <c r="I80" s="277"/>
      <c r="J80" s="277"/>
      <c r="K80" s="277"/>
      <c r="L80" s="277"/>
      <c r="M80" s="277"/>
      <c r="N80" s="277"/>
      <c r="O80" s="277"/>
      <c r="P80" s="1426"/>
      <c r="Q80" s="277"/>
      <c r="R80" s="277"/>
      <c r="S80" s="277"/>
      <c r="T80" s="277"/>
      <c r="U80" s="277"/>
    </row>
    <row r="81" spans="1:21" x14ac:dyDescent="0.2">
      <c r="A81" s="277"/>
      <c r="B81" s="277"/>
      <c r="C81" s="277"/>
      <c r="D81" s="277"/>
      <c r="E81" s="277"/>
      <c r="F81" s="277"/>
      <c r="G81" s="277"/>
      <c r="H81" s="277"/>
      <c r="I81" s="277"/>
      <c r="J81" s="277"/>
      <c r="K81" s="277"/>
      <c r="L81" s="277"/>
      <c r="M81" s="277"/>
      <c r="N81" s="277"/>
      <c r="O81" s="277"/>
      <c r="P81" s="1426"/>
      <c r="Q81" s="277"/>
      <c r="R81" s="277"/>
      <c r="S81" s="277"/>
      <c r="T81" s="277"/>
      <c r="U81" s="277"/>
    </row>
    <row r="82" spans="1:21" x14ac:dyDescent="0.2">
      <c r="A82" s="277"/>
      <c r="B82" s="277"/>
      <c r="C82" s="277"/>
      <c r="D82" s="277"/>
      <c r="E82" s="277"/>
      <c r="F82" s="277"/>
      <c r="G82" s="277"/>
      <c r="H82" s="277"/>
      <c r="I82" s="277"/>
      <c r="J82" s="277"/>
      <c r="K82" s="277"/>
      <c r="L82" s="277"/>
      <c r="M82" s="277"/>
      <c r="N82" s="277"/>
      <c r="O82" s="277"/>
      <c r="P82" s="1426"/>
      <c r="Q82" s="277"/>
      <c r="R82" s="277"/>
      <c r="S82" s="277"/>
      <c r="T82" s="277"/>
      <c r="U82" s="277"/>
    </row>
    <row r="83" spans="1:21" x14ac:dyDescent="0.2">
      <c r="A83" s="277"/>
      <c r="B83" s="277"/>
      <c r="C83" s="277"/>
      <c r="D83" s="277"/>
      <c r="E83" s="277"/>
      <c r="F83" s="277"/>
      <c r="G83" s="277"/>
      <c r="H83" s="277"/>
      <c r="I83" s="277"/>
      <c r="J83" s="277"/>
      <c r="K83" s="277"/>
      <c r="L83" s="277"/>
      <c r="M83" s="277"/>
      <c r="N83" s="277"/>
      <c r="O83" s="277"/>
      <c r="P83" s="1426"/>
      <c r="Q83" s="277"/>
      <c r="R83" s="277"/>
      <c r="S83" s="277"/>
      <c r="T83" s="277"/>
      <c r="U83" s="277"/>
    </row>
    <row r="84" spans="1:21" x14ac:dyDescent="0.2">
      <c r="A84" s="277"/>
      <c r="B84" s="277"/>
      <c r="C84" s="277"/>
      <c r="D84" s="277"/>
      <c r="E84" s="277"/>
      <c r="F84" s="277"/>
      <c r="G84" s="277"/>
      <c r="H84" s="277"/>
      <c r="I84" s="277"/>
      <c r="J84" s="277"/>
      <c r="K84" s="277"/>
      <c r="L84" s="277"/>
      <c r="M84" s="277"/>
      <c r="N84" s="277"/>
      <c r="O84" s="277"/>
      <c r="P84" s="1426"/>
      <c r="Q84" s="277"/>
      <c r="R84" s="277"/>
      <c r="S84" s="277"/>
      <c r="T84" s="277"/>
      <c r="U84" s="277"/>
    </row>
    <row r="85" spans="1:21" ht="25.5" x14ac:dyDescent="0.35">
      <c r="A85" s="277"/>
      <c r="B85" s="277"/>
      <c r="C85" s="277"/>
      <c r="D85" s="277"/>
      <c r="E85" s="277"/>
      <c r="F85" s="277"/>
      <c r="G85" s="277"/>
      <c r="H85" s="1108"/>
      <c r="I85" s="277"/>
      <c r="J85" s="277"/>
      <c r="K85" s="277"/>
      <c r="L85" s="277"/>
      <c r="M85" s="277"/>
      <c r="N85" s="277"/>
      <c r="O85" s="277"/>
      <c r="P85" s="1426"/>
      <c r="Q85" s="277"/>
      <c r="R85" s="277"/>
      <c r="S85" s="277"/>
      <c r="T85" s="277"/>
      <c r="U85" s="277"/>
    </row>
    <row r="86" spans="1:21" ht="25.5" x14ac:dyDescent="0.35">
      <c r="A86" s="277"/>
      <c r="B86" s="277"/>
      <c r="C86" s="277"/>
      <c r="D86" s="277"/>
      <c r="E86" s="277"/>
      <c r="F86" s="277"/>
      <c r="G86" s="277"/>
      <c r="H86" s="1108"/>
      <c r="I86" s="277"/>
      <c r="J86" s="277"/>
      <c r="K86" s="277"/>
      <c r="L86" s="277"/>
      <c r="M86" s="277"/>
      <c r="N86" s="277"/>
      <c r="O86" s="277"/>
      <c r="P86" s="1426"/>
      <c r="Q86" s="277"/>
      <c r="R86" s="277"/>
      <c r="S86" s="277"/>
      <c r="T86" s="277"/>
      <c r="U86" s="277"/>
    </row>
    <row r="87" spans="1:21" ht="25.5" x14ac:dyDescent="0.35">
      <c r="A87" s="277"/>
      <c r="B87" s="277"/>
      <c r="C87" s="277"/>
      <c r="D87" s="277"/>
      <c r="E87" s="277"/>
      <c r="F87" s="277"/>
      <c r="G87" s="277"/>
      <c r="H87" s="1108"/>
      <c r="I87" s="277"/>
      <c r="J87" s="277"/>
      <c r="K87" s="277"/>
      <c r="L87" s="277"/>
      <c r="M87" s="277"/>
      <c r="N87" s="277"/>
      <c r="O87" s="277"/>
      <c r="P87" s="1426"/>
      <c r="Q87" s="277"/>
      <c r="R87" s="277"/>
      <c r="S87" s="277"/>
      <c r="T87" s="277"/>
      <c r="U87" s="277"/>
    </row>
    <row r="88" spans="1:21" ht="25.5" x14ac:dyDescent="0.35">
      <c r="A88" s="277"/>
      <c r="B88" s="277"/>
      <c r="C88" s="277"/>
      <c r="D88" s="277"/>
      <c r="E88" s="277"/>
      <c r="F88" s="277"/>
      <c r="G88" s="277"/>
      <c r="H88" s="1108"/>
      <c r="I88" s="277"/>
      <c r="J88" s="277"/>
      <c r="K88" s="277"/>
      <c r="L88" s="277"/>
      <c r="M88" s="277"/>
      <c r="N88" s="277"/>
      <c r="O88" s="277"/>
      <c r="P88" s="1426"/>
      <c r="Q88" s="277"/>
      <c r="R88" s="277"/>
      <c r="S88" s="277"/>
      <c r="T88" s="277"/>
      <c r="U88" s="277"/>
    </row>
    <row r="89" spans="1:21" x14ac:dyDescent="0.2">
      <c r="A89" s="277"/>
      <c r="B89" s="277"/>
      <c r="C89" s="277"/>
      <c r="D89" s="277"/>
      <c r="E89" s="277"/>
      <c r="F89" s="277"/>
      <c r="G89" s="277"/>
      <c r="H89" s="277"/>
      <c r="I89" s="277"/>
      <c r="J89" s="277"/>
      <c r="K89" s="277"/>
      <c r="L89" s="277"/>
      <c r="M89" s="277"/>
      <c r="N89" s="277"/>
      <c r="O89" s="277"/>
      <c r="P89" s="1426"/>
      <c r="Q89" s="277"/>
      <c r="R89" s="277"/>
      <c r="S89" s="277"/>
      <c r="T89" s="277"/>
      <c r="U89" s="277"/>
    </row>
    <row r="90" spans="1:21" x14ac:dyDescent="0.2">
      <c r="A90" s="277"/>
      <c r="B90" s="277"/>
      <c r="C90" s="277"/>
      <c r="D90" s="277"/>
      <c r="E90" s="277"/>
      <c r="F90" s="277"/>
      <c r="G90" s="277"/>
      <c r="H90" s="277"/>
      <c r="I90" s="277"/>
      <c r="J90" s="277"/>
      <c r="K90" s="277"/>
      <c r="L90" s="277"/>
      <c r="M90" s="277"/>
      <c r="N90" s="277"/>
      <c r="O90" s="277"/>
      <c r="P90" s="1426"/>
      <c r="Q90" s="277"/>
      <c r="R90" s="277"/>
      <c r="S90" s="277"/>
      <c r="T90" s="277"/>
      <c r="U90" s="277"/>
    </row>
    <row r="91" spans="1:21" x14ac:dyDescent="0.2">
      <c r="A91" s="277"/>
      <c r="B91" s="277"/>
      <c r="C91" s="277"/>
      <c r="D91" s="277"/>
      <c r="E91" s="277"/>
      <c r="F91" s="277"/>
      <c r="G91" s="277"/>
      <c r="H91" s="277"/>
      <c r="I91" s="277"/>
      <c r="J91" s="277"/>
      <c r="K91" s="277"/>
      <c r="L91" s="277"/>
      <c r="M91" s="277"/>
      <c r="N91" s="277"/>
      <c r="O91" s="277"/>
      <c r="P91" s="1426"/>
      <c r="Q91" s="277"/>
      <c r="R91" s="277"/>
      <c r="S91" s="277"/>
      <c r="T91" s="277"/>
      <c r="U91" s="277"/>
    </row>
    <row r="92" spans="1:21" x14ac:dyDescent="0.2">
      <c r="A92" s="277"/>
      <c r="B92" s="277"/>
      <c r="C92" s="277"/>
      <c r="D92" s="277"/>
      <c r="E92" s="277"/>
      <c r="F92" s="277"/>
      <c r="G92" s="277"/>
      <c r="H92" s="277"/>
      <c r="I92" s="277"/>
      <c r="J92" s="277"/>
      <c r="K92" s="277"/>
      <c r="L92" s="277"/>
      <c r="M92" s="277"/>
      <c r="N92" s="277"/>
      <c r="O92" s="277"/>
      <c r="P92" s="1426"/>
      <c r="Q92" s="277"/>
      <c r="R92" s="277"/>
      <c r="S92" s="277"/>
      <c r="T92" s="277"/>
      <c r="U92" s="277"/>
    </row>
    <row r="93" spans="1:21" x14ac:dyDescent="0.2">
      <c r="A93" s="277"/>
      <c r="B93" s="277"/>
      <c r="C93" s="277"/>
      <c r="D93" s="277"/>
      <c r="E93" s="277"/>
      <c r="F93" s="277"/>
      <c r="G93" s="277"/>
      <c r="H93" s="277"/>
      <c r="I93" s="277"/>
      <c r="J93" s="277"/>
      <c r="K93" s="277"/>
      <c r="L93" s="277"/>
      <c r="M93" s="277"/>
      <c r="N93" s="277"/>
      <c r="O93" s="277"/>
      <c r="P93" s="1426"/>
      <c r="Q93" s="277"/>
      <c r="R93" s="277"/>
      <c r="S93" s="277"/>
      <c r="T93" s="277"/>
      <c r="U93" s="277"/>
    </row>
    <row r="94" spans="1:21" x14ac:dyDescent="0.2">
      <c r="A94" s="277"/>
      <c r="B94" s="277"/>
      <c r="C94" s="277"/>
      <c r="D94" s="277"/>
      <c r="E94" s="277"/>
      <c r="F94" s="277"/>
      <c r="G94" s="277"/>
      <c r="H94" s="277"/>
      <c r="I94" s="277"/>
      <c r="J94" s="277"/>
      <c r="K94" s="277"/>
      <c r="L94" s="277"/>
      <c r="M94" s="277"/>
      <c r="N94" s="277"/>
      <c r="O94" s="277"/>
      <c r="P94" s="1426"/>
      <c r="Q94" s="277"/>
      <c r="R94" s="277"/>
      <c r="S94" s="277"/>
      <c r="T94" s="277"/>
      <c r="U94" s="277"/>
    </row>
    <row r="95" spans="1:21" x14ac:dyDescent="0.2">
      <c r="A95" s="277"/>
      <c r="B95" s="277"/>
      <c r="C95" s="277"/>
      <c r="D95" s="277"/>
      <c r="E95" s="277"/>
      <c r="F95" s="277"/>
      <c r="G95" s="277"/>
      <c r="H95" s="277"/>
      <c r="I95" s="277"/>
      <c r="J95" s="277"/>
      <c r="K95" s="277"/>
      <c r="L95" s="277"/>
      <c r="M95" s="277"/>
      <c r="N95" s="277"/>
      <c r="O95" s="277"/>
      <c r="P95" s="1426"/>
      <c r="Q95" s="277"/>
      <c r="R95" s="277"/>
      <c r="S95" s="277"/>
      <c r="T95" s="277"/>
      <c r="U95" s="277"/>
    </row>
    <row r="96" spans="1:21" x14ac:dyDescent="0.2">
      <c r="A96" s="277"/>
      <c r="B96" s="277"/>
      <c r="C96" s="277"/>
      <c r="D96" s="277"/>
      <c r="E96" s="277"/>
      <c r="F96" s="277"/>
      <c r="G96" s="277"/>
      <c r="H96" s="277"/>
      <c r="I96" s="277"/>
      <c r="J96" s="277"/>
      <c r="K96" s="277"/>
      <c r="L96" s="277"/>
      <c r="M96" s="277"/>
      <c r="N96" s="277"/>
      <c r="O96" s="277"/>
      <c r="P96" s="1426"/>
      <c r="Q96" s="277"/>
      <c r="R96" s="277"/>
      <c r="S96" s="277"/>
      <c r="T96" s="277"/>
      <c r="U96" s="277"/>
    </row>
    <row r="97" spans="1:21" x14ac:dyDescent="0.2">
      <c r="A97" s="277"/>
      <c r="B97" s="277"/>
      <c r="C97" s="277"/>
      <c r="D97" s="277"/>
      <c r="E97" s="277"/>
      <c r="F97" s="277"/>
      <c r="G97" s="277"/>
      <c r="H97" s="277"/>
      <c r="I97" s="277"/>
      <c r="J97" s="277"/>
      <c r="K97" s="277"/>
      <c r="L97" s="277"/>
      <c r="M97" s="277"/>
      <c r="N97" s="277"/>
      <c r="O97" s="277"/>
      <c r="P97" s="1426"/>
      <c r="Q97" s="277"/>
      <c r="R97" s="277"/>
      <c r="S97" s="277"/>
      <c r="T97" s="277"/>
      <c r="U97" s="277"/>
    </row>
    <row r="98" spans="1:21" x14ac:dyDescent="0.2">
      <c r="A98" s="277"/>
      <c r="B98" s="277"/>
      <c r="C98" s="277"/>
      <c r="D98" s="277"/>
      <c r="E98" s="277"/>
      <c r="F98" s="277"/>
      <c r="G98" s="277"/>
      <c r="H98" s="277"/>
      <c r="I98" s="277"/>
      <c r="J98" s="277"/>
      <c r="K98" s="277"/>
      <c r="L98" s="277"/>
      <c r="M98" s="277"/>
      <c r="N98" s="277"/>
      <c r="O98" s="277"/>
      <c r="P98" s="1426"/>
      <c r="Q98" s="277"/>
      <c r="R98" s="277"/>
      <c r="S98" s="277"/>
      <c r="T98" s="277"/>
      <c r="U98" s="277"/>
    </row>
    <row r="99" spans="1:21" x14ac:dyDescent="0.2">
      <c r="A99" s="277"/>
      <c r="B99" s="277"/>
      <c r="C99" s="277"/>
      <c r="D99" s="277"/>
      <c r="E99" s="277"/>
      <c r="F99" s="277"/>
      <c r="G99" s="277"/>
      <c r="H99" s="277"/>
      <c r="I99" s="277"/>
      <c r="J99" s="277"/>
      <c r="K99" s="277"/>
      <c r="L99" s="277"/>
      <c r="M99" s="277"/>
      <c r="N99" s="277"/>
      <c r="O99" s="277"/>
      <c r="P99" s="1426"/>
      <c r="Q99" s="277"/>
      <c r="R99" s="277"/>
      <c r="S99" s="277"/>
      <c r="T99" s="277"/>
      <c r="U99" s="277"/>
    </row>
    <row r="100" spans="1:21" x14ac:dyDescent="0.2">
      <c r="A100" s="277"/>
      <c r="B100" s="277"/>
      <c r="C100" s="277"/>
      <c r="D100" s="277"/>
      <c r="E100" s="277"/>
      <c r="F100" s="277"/>
      <c r="G100" s="277"/>
      <c r="H100" s="277"/>
      <c r="I100" s="277"/>
      <c r="J100" s="277"/>
      <c r="K100" s="277"/>
      <c r="L100" s="277"/>
      <c r="M100" s="277"/>
      <c r="N100" s="277"/>
      <c r="O100" s="277"/>
      <c r="P100" s="1426"/>
      <c r="Q100" s="277"/>
      <c r="R100" s="277"/>
      <c r="S100" s="277"/>
      <c r="T100" s="277"/>
      <c r="U100" s="277"/>
    </row>
    <row r="101" spans="1:21" x14ac:dyDescent="0.2">
      <c r="A101" s="277"/>
      <c r="B101" s="277"/>
      <c r="C101" s="277"/>
      <c r="D101" s="277"/>
      <c r="E101" s="277"/>
      <c r="F101" s="277"/>
      <c r="G101" s="277"/>
      <c r="H101" s="277"/>
      <c r="I101" s="277"/>
      <c r="J101" s="277"/>
      <c r="K101" s="277"/>
      <c r="L101" s="277"/>
      <c r="M101" s="277"/>
      <c r="N101" s="277"/>
      <c r="O101" s="277"/>
      <c r="P101" s="1426"/>
      <c r="Q101" s="277"/>
      <c r="R101" s="277"/>
      <c r="S101" s="277"/>
      <c r="T101" s="277"/>
      <c r="U101" s="277"/>
    </row>
    <row r="102" spans="1:21" x14ac:dyDescent="0.2">
      <c r="A102" s="277"/>
      <c r="B102" s="277"/>
      <c r="C102" s="277"/>
      <c r="D102" s="277"/>
      <c r="E102" s="277"/>
      <c r="F102" s="277"/>
      <c r="G102" s="277"/>
      <c r="H102" s="277"/>
      <c r="I102" s="277"/>
      <c r="J102" s="277"/>
      <c r="K102" s="277"/>
      <c r="L102" s="277"/>
      <c r="M102" s="277"/>
      <c r="N102" s="277"/>
      <c r="O102" s="277"/>
      <c r="P102" s="1426"/>
      <c r="Q102" s="277"/>
      <c r="R102" s="277"/>
      <c r="S102" s="277"/>
      <c r="T102" s="277"/>
      <c r="U102" s="277"/>
    </row>
    <row r="103" spans="1:21" x14ac:dyDescent="0.2">
      <c r="A103" s="277"/>
      <c r="B103" s="277"/>
      <c r="C103" s="277"/>
      <c r="D103" s="277"/>
      <c r="E103" s="277"/>
      <c r="F103" s="277"/>
      <c r="G103" s="277"/>
      <c r="H103" s="277"/>
      <c r="I103" s="277"/>
      <c r="J103" s="277"/>
      <c r="K103" s="277"/>
      <c r="L103" s="277"/>
      <c r="M103" s="277"/>
      <c r="N103" s="277"/>
      <c r="O103" s="277"/>
      <c r="P103" s="1426"/>
      <c r="Q103" s="277"/>
      <c r="R103" s="277"/>
      <c r="S103" s="277"/>
      <c r="T103" s="277"/>
      <c r="U103" s="277"/>
    </row>
    <row r="104" spans="1:21" x14ac:dyDescent="0.2">
      <c r="A104" s="277"/>
      <c r="B104" s="277"/>
      <c r="C104" s="277"/>
      <c r="D104" s="277"/>
      <c r="E104" s="277"/>
      <c r="F104" s="277"/>
      <c r="G104" s="277"/>
      <c r="H104" s="277"/>
      <c r="I104" s="277"/>
      <c r="J104" s="277"/>
      <c r="K104" s="277"/>
      <c r="L104" s="277"/>
      <c r="M104" s="277"/>
      <c r="N104" s="277"/>
      <c r="O104" s="277"/>
      <c r="P104" s="1426"/>
      <c r="Q104" s="277"/>
      <c r="R104" s="277"/>
      <c r="S104" s="277"/>
      <c r="T104" s="277"/>
      <c r="U104" s="277"/>
    </row>
    <row r="105" spans="1:21" x14ac:dyDescent="0.2">
      <c r="A105" s="277"/>
      <c r="B105" s="277"/>
      <c r="C105" s="277"/>
      <c r="D105" s="277"/>
      <c r="E105" s="277"/>
      <c r="F105" s="277"/>
      <c r="G105" s="277"/>
      <c r="H105" s="277"/>
      <c r="I105" s="277"/>
      <c r="J105" s="277"/>
      <c r="K105" s="277"/>
      <c r="L105" s="277"/>
      <c r="M105" s="277"/>
      <c r="N105" s="277"/>
      <c r="O105" s="277"/>
      <c r="P105" s="1426"/>
      <c r="Q105" s="277"/>
      <c r="R105" s="277"/>
      <c r="S105" s="277"/>
      <c r="T105" s="277"/>
      <c r="U105" s="277"/>
    </row>
    <row r="106" spans="1:21" x14ac:dyDescent="0.2">
      <c r="A106" s="277"/>
      <c r="B106" s="277"/>
      <c r="C106" s="277"/>
      <c r="D106" s="277"/>
      <c r="E106" s="277"/>
      <c r="F106" s="277"/>
      <c r="G106" s="277"/>
      <c r="H106" s="277"/>
      <c r="I106" s="277"/>
      <c r="J106" s="277"/>
      <c r="K106" s="277"/>
      <c r="L106" s="277"/>
      <c r="M106" s="277"/>
      <c r="N106" s="277"/>
      <c r="O106" s="277"/>
      <c r="P106" s="1426"/>
      <c r="Q106" s="277"/>
      <c r="R106" s="277"/>
      <c r="S106" s="277"/>
      <c r="T106" s="277"/>
      <c r="U106" s="277"/>
    </row>
    <row r="107" spans="1:21" x14ac:dyDescent="0.2">
      <c r="A107" s="277"/>
      <c r="B107" s="277"/>
      <c r="C107" s="277"/>
      <c r="D107" s="277"/>
      <c r="E107" s="277"/>
      <c r="F107" s="277"/>
      <c r="G107" s="277"/>
      <c r="H107" s="277"/>
      <c r="I107" s="277"/>
      <c r="J107" s="277"/>
      <c r="K107" s="277"/>
      <c r="L107" s="277"/>
      <c r="M107" s="277"/>
      <c r="N107" s="277"/>
      <c r="O107" s="277"/>
      <c r="P107" s="1426"/>
      <c r="Q107" s="277"/>
      <c r="R107" s="277"/>
      <c r="S107" s="277"/>
      <c r="T107" s="277"/>
      <c r="U107" s="277"/>
    </row>
    <row r="108" spans="1:21" x14ac:dyDescent="0.2">
      <c r="A108" s="277"/>
      <c r="B108" s="277"/>
      <c r="C108" s="277"/>
      <c r="D108" s="277"/>
      <c r="E108" s="277"/>
      <c r="F108" s="277"/>
      <c r="G108" s="277"/>
      <c r="H108" s="277"/>
      <c r="I108" s="277"/>
      <c r="J108" s="277"/>
      <c r="K108" s="277"/>
      <c r="L108" s="277"/>
      <c r="M108" s="277"/>
      <c r="N108" s="277"/>
      <c r="O108" s="277"/>
      <c r="P108" s="1426"/>
      <c r="Q108" s="277"/>
      <c r="R108" s="277"/>
      <c r="S108" s="277"/>
      <c r="T108" s="277"/>
      <c r="U108" s="277"/>
    </row>
    <row r="109" spans="1:21" x14ac:dyDescent="0.2">
      <c r="A109" s="277"/>
      <c r="B109" s="277"/>
      <c r="C109" s="277"/>
      <c r="D109" s="277"/>
      <c r="E109" s="277"/>
      <c r="F109" s="277"/>
      <c r="G109" s="277"/>
      <c r="H109" s="277"/>
      <c r="I109" s="277"/>
      <c r="J109" s="277"/>
      <c r="K109" s="277"/>
      <c r="L109" s="277"/>
      <c r="M109" s="277"/>
      <c r="N109" s="277"/>
      <c r="O109" s="277"/>
      <c r="P109" s="1426"/>
      <c r="Q109" s="277"/>
      <c r="R109" s="277"/>
      <c r="S109" s="277"/>
      <c r="T109" s="277"/>
      <c r="U109" s="277"/>
    </row>
    <row r="110" spans="1:21" x14ac:dyDescent="0.2">
      <c r="A110" s="277"/>
      <c r="B110" s="277"/>
      <c r="C110" s="277"/>
      <c r="D110" s="277"/>
      <c r="E110" s="277"/>
      <c r="F110" s="277"/>
      <c r="G110" s="277"/>
      <c r="H110" s="277"/>
      <c r="I110" s="277"/>
      <c r="J110" s="277"/>
      <c r="K110" s="277"/>
      <c r="L110" s="277"/>
      <c r="M110" s="277"/>
      <c r="N110" s="277"/>
      <c r="O110" s="277"/>
      <c r="P110" s="1426"/>
      <c r="Q110" s="277"/>
      <c r="R110" s="277"/>
      <c r="S110" s="277"/>
      <c r="T110" s="277"/>
      <c r="U110" s="277"/>
    </row>
    <row r="111" spans="1:21" x14ac:dyDescent="0.2">
      <c r="A111" s="277"/>
      <c r="B111" s="277"/>
      <c r="C111" s="277"/>
      <c r="D111" s="277"/>
      <c r="E111" s="277"/>
      <c r="F111" s="277"/>
      <c r="G111" s="277"/>
      <c r="H111" s="277"/>
      <c r="I111" s="277"/>
      <c r="J111" s="277"/>
      <c r="K111" s="277"/>
      <c r="L111" s="277"/>
      <c r="M111" s="277"/>
      <c r="N111" s="277"/>
      <c r="O111" s="277"/>
      <c r="P111" s="1426"/>
      <c r="Q111" s="277"/>
      <c r="R111" s="277"/>
      <c r="S111" s="277"/>
      <c r="T111" s="277"/>
      <c r="U111" s="277"/>
    </row>
    <row r="112" spans="1:21" x14ac:dyDescent="0.2">
      <c r="A112" s="277"/>
      <c r="B112" s="277"/>
      <c r="C112" s="277"/>
      <c r="D112" s="277"/>
      <c r="E112" s="277"/>
      <c r="F112" s="277"/>
      <c r="G112" s="277"/>
      <c r="H112" s="277"/>
      <c r="I112" s="277"/>
      <c r="J112" s="277"/>
      <c r="K112" s="277"/>
      <c r="L112" s="277"/>
      <c r="M112" s="277"/>
      <c r="N112" s="277"/>
      <c r="O112" s="277"/>
      <c r="P112" s="1426"/>
      <c r="Q112" s="277"/>
      <c r="R112" s="277"/>
      <c r="S112" s="277"/>
      <c r="T112" s="277"/>
      <c r="U112" s="277"/>
    </row>
    <row r="113" spans="1:21" x14ac:dyDescent="0.2">
      <c r="A113" s="277"/>
      <c r="B113" s="277"/>
      <c r="C113" s="277"/>
      <c r="D113" s="277"/>
      <c r="E113" s="277"/>
      <c r="F113" s="277"/>
      <c r="G113" s="277"/>
      <c r="H113" s="277"/>
      <c r="I113" s="277"/>
      <c r="J113" s="277"/>
      <c r="K113" s="277"/>
      <c r="L113" s="277"/>
      <c r="M113" s="277"/>
      <c r="N113" s="277"/>
      <c r="O113" s="277"/>
      <c r="P113" s="1426"/>
      <c r="Q113" s="277"/>
      <c r="R113" s="277"/>
      <c r="S113" s="277"/>
      <c r="T113" s="277"/>
      <c r="U113" s="277"/>
    </row>
    <row r="114" spans="1:21" x14ac:dyDescent="0.2">
      <c r="A114" s="277"/>
      <c r="B114" s="277"/>
      <c r="C114" s="277"/>
      <c r="D114" s="277"/>
      <c r="E114" s="277"/>
      <c r="F114" s="277"/>
      <c r="G114" s="277"/>
      <c r="H114" s="277"/>
      <c r="I114" s="277"/>
      <c r="J114" s="277"/>
      <c r="K114" s="277"/>
      <c r="L114" s="277"/>
      <c r="M114" s="277"/>
      <c r="N114" s="277"/>
      <c r="O114" s="277"/>
      <c r="P114" s="1426"/>
      <c r="Q114" s="277"/>
      <c r="R114" s="277"/>
      <c r="S114" s="277"/>
      <c r="T114" s="277"/>
      <c r="U114" s="277"/>
    </row>
    <row r="115" spans="1:21" x14ac:dyDescent="0.2">
      <c r="A115" s="277"/>
      <c r="B115" s="277"/>
      <c r="C115" s="277"/>
      <c r="D115" s="277"/>
      <c r="E115" s="277"/>
      <c r="F115" s="277"/>
      <c r="G115" s="277"/>
      <c r="H115" s="277"/>
      <c r="I115" s="277"/>
      <c r="J115" s="277"/>
      <c r="K115" s="277"/>
      <c r="L115" s="277"/>
      <c r="M115" s="277"/>
      <c r="N115" s="277"/>
      <c r="O115" s="277"/>
      <c r="P115" s="1426"/>
      <c r="Q115" s="277"/>
      <c r="R115" s="277"/>
      <c r="S115" s="277"/>
      <c r="T115" s="277"/>
      <c r="U115" s="277"/>
    </row>
    <row r="116" spans="1:21" x14ac:dyDescent="0.2">
      <c r="A116" s="277"/>
      <c r="B116" s="277"/>
      <c r="C116" s="277"/>
      <c r="D116" s="277"/>
      <c r="E116" s="277"/>
      <c r="F116" s="277"/>
      <c r="G116" s="277"/>
      <c r="H116" s="277"/>
      <c r="I116" s="277"/>
      <c r="J116" s="277"/>
      <c r="K116" s="277"/>
      <c r="L116" s="277"/>
      <c r="M116" s="277"/>
      <c r="N116" s="277"/>
      <c r="O116" s="277"/>
      <c r="P116" s="1426"/>
      <c r="Q116" s="277"/>
      <c r="R116" s="277"/>
      <c r="S116" s="277"/>
      <c r="T116" s="277"/>
      <c r="U116" s="277"/>
    </row>
    <row r="117" spans="1:21" x14ac:dyDescent="0.2">
      <c r="A117" s="277"/>
      <c r="B117" s="277"/>
      <c r="C117" s="277"/>
      <c r="D117" s="277"/>
      <c r="E117" s="277"/>
      <c r="F117" s="277"/>
      <c r="G117" s="277"/>
      <c r="H117" s="277"/>
      <c r="I117" s="277"/>
      <c r="J117" s="277"/>
      <c r="K117" s="277"/>
      <c r="L117" s="277"/>
      <c r="M117" s="277"/>
      <c r="N117" s="277"/>
      <c r="O117" s="277"/>
      <c r="P117" s="1426"/>
      <c r="Q117" s="277"/>
      <c r="R117" s="277"/>
      <c r="S117" s="277"/>
      <c r="T117" s="277"/>
      <c r="U117" s="277"/>
    </row>
    <row r="118" spans="1:21" x14ac:dyDescent="0.2">
      <c r="A118" s="277"/>
      <c r="B118" s="277"/>
      <c r="C118" s="277"/>
      <c r="D118" s="277"/>
      <c r="E118" s="277"/>
      <c r="F118" s="277"/>
      <c r="G118" s="277"/>
      <c r="H118" s="277"/>
      <c r="I118" s="277"/>
      <c r="J118" s="277"/>
      <c r="K118" s="277"/>
      <c r="L118" s="277"/>
      <c r="M118" s="277"/>
      <c r="N118" s="277"/>
      <c r="O118" s="277"/>
      <c r="P118" s="1426"/>
      <c r="Q118" s="277"/>
      <c r="R118" s="277"/>
      <c r="S118" s="277"/>
      <c r="T118" s="277"/>
      <c r="U118" s="277"/>
    </row>
    <row r="119" spans="1:21" x14ac:dyDescent="0.2">
      <c r="A119" s="277"/>
      <c r="B119" s="277"/>
      <c r="C119" s="277"/>
      <c r="D119" s="277"/>
      <c r="E119" s="277"/>
      <c r="F119" s="277"/>
      <c r="G119" s="277"/>
      <c r="H119" s="277"/>
      <c r="I119" s="277"/>
      <c r="J119" s="277"/>
      <c r="K119" s="277"/>
      <c r="L119" s="277"/>
      <c r="M119" s="277"/>
      <c r="N119" s="277"/>
      <c r="O119" s="277"/>
      <c r="P119" s="1426"/>
      <c r="Q119" s="277"/>
      <c r="R119" s="277"/>
      <c r="S119" s="277"/>
      <c r="T119" s="277"/>
      <c r="U119" s="277"/>
    </row>
    <row r="120" spans="1:21" x14ac:dyDescent="0.2">
      <c r="A120" s="277"/>
      <c r="B120" s="277"/>
      <c r="C120" s="277"/>
      <c r="D120" s="277"/>
      <c r="E120" s="277"/>
      <c r="F120" s="277"/>
      <c r="G120" s="277"/>
      <c r="H120" s="277"/>
      <c r="I120" s="277"/>
      <c r="J120" s="277"/>
      <c r="K120" s="277"/>
      <c r="L120" s="277"/>
      <c r="M120" s="277"/>
      <c r="N120" s="277"/>
      <c r="O120" s="277"/>
      <c r="P120" s="1426"/>
      <c r="Q120" s="277"/>
      <c r="R120" s="277"/>
      <c r="S120" s="277"/>
      <c r="T120" s="277"/>
      <c r="U120" s="277"/>
    </row>
    <row r="121" spans="1:21" x14ac:dyDescent="0.2">
      <c r="A121" s="277"/>
      <c r="B121" s="277"/>
      <c r="C121" s="277"/>
      <c r="D121" s="277"/>
      <c r="E121" s="277"/>
      <c r="F121" s="277"/>
      <c r="G121" s="277"/>
      <c r="H121" s="277"/>
      <c r="I121" s="277"/>
      <c r="J121" s="277"/>
      <c r="K121" s="277"/>
      <c r="L121" s="277"/>
      <c r="M121" s="277"/>
      <c r="N121" s="277"/>
      <c r="O121" s="277"/>
      <c r="P121" s="1426"/>
      <c r="Q121" s="277"/>
      <c r="R121" s="277"/>
      <c r="S121" s="277"/>
      <c r="T121" s="277"/>
      <c r="U121" s="277"/>
    </row>
    <row r="122" spans="1:21" x14ac:dyDescent="0.2">
      <c r="A122" s="277"/>
      <c r="B122" s="277"/>
      <c r="C122" s="277"/>
      <c r="D122" s="277"/>
      <c r="E122" s="277"/>
      <c r="F122" s="277"/>
      <c r="G122" s="277"/>
      <c r="H122" s="277"/>
      <c r="I122" s="277"/>
      <c r="J122" s="277"/>
      <c r="K122" s="277"/>
      <c r="L122" s="277"/>
      <c r="M122" s="277"/>
      <c r="N122" s="277"/>
      <c r="O122" s="277"/>
      <c r="P122" s="1426"/>
      <c r="Q122" s="277"/>
      <c r="R122" s="277"/>
      <c r="S122" s="277"/>
      <c r="T122" s="277"/>
      <c r="U122" s="277"/>
    </row>
    <row r="123" spans="1:21" x14ac:dyDescent="0.2">
      <c r="A123" s="277"/>
      <c r="B123" s="277"/>
      <c r="C123" s="277"/>
      <c r="D123" s="277"/>
      <c r="E123" s="277"/>
      <c r="F123" s="277"/>
      <c r="G123" s="277"/>
      <c r="H123" s="277"/>
      <c r="I123" s="277"/>
      <c r="J123" s="277"/>
      <c r="K123" s="277"/>
      <c r="L123" s="277"/>
      <c r="M123" s="277"/>
      <c r="N123" s="277"/>
      <c r="O123" s="277"/>
      <c r="P123" s="1426"/>
      <c r="Q123" s="277"/>
      <c r="R123" s="277"/>
      <c r="S123" s="277"/>
      <c r="T123" s="277"/>
      <c r="U123" s="277"/>
    </row>
    <row r="124" spans="1:21" x14ac:dyDescent="0.2">
      <c r="A124" s="277"/>
      <c r="B124" s="277"/>
      <c r="C124" s="277"/>
      <c r="D124" s="277"/>
      <c r="E124" s="277"/>
      <c r="F124" s="277"/>
      <c r="G124" s="277"/>
      <c r="H124" s="277"/>
      <c r="I124" s="277"/>
      <c r="J124" s="277"/>
      <c r="K124" s="277"/>
      <c r="L124" s="277"/>
      <c r="M124" s="277"/>
      <c r="N124" s="277"/>
      <c r="O124" s="277"/>
      <c r="P124" s="1426"/>
      <c r="Q124" s="277"/>
      <c r="R124" s="277"/>
      <c r="S124" s="277"/>
      <c r="T124" s="277"/>
      <c r="U124" s="277"/>
    </row>
    <row r="125" spans="1:21" x14ac:dyDescent="0.2">
      <c r="A125" s="277"/>
      <c r="B125" s="277"/>
      <c r="C125" s="277"/>
      <c r="D125" s="277"/>
      <c r="E125" s="277"/>
      <c r="F125" s="277"/>
      <c r="G125" s="277"/>
      <c r="H125" s="277"/>
      <c r="I125" s="277"/>
      <c r="J125" s="277"/>
      <c r="K125" s="277"/>
      <c r="L125" s="277"/>
      <c r="M125" s="277"/>
      <c r="N125" s="277"/>
      <c r="O125" s="277"/>
      <c r="P125" s="1426"/>
      <c r="Q125" s="277"/>
      <c r="R125" s="277"/>
      <c r="S125" s="277"/>
      <c r="T125" s="277"/>
      <c r="U125" s="277"/>
    </row>
    <row r="126" spans="1:21" x14ac:dyDescent="0.2">
      <c r="A126" s="277"/>
      <c r="B126" s="277"/>
      <c r="C126" s="277"/>
      <c r="D126" s="277"/>
      <c r="E126" s="277"/>
      <c r="F126" s="277"/>
      <c r="G126" s="277"/>
      <c r="H126" s="277"/>
      <c r="I126" s="277"/>
      <c r="J126" s="277"/>
      <c r="K126" s="277"/>
      <c r="L126" s="277"/>
      <c r="M126" s="277"/>
      <c r="N126" s="277"/>
      <c r="O126" s="277"/>
      <c r="P126" s="1426"/>
      <c r="Q126" s="277"/>
      <c r="R126" s="277"/>
      <c r="S126" s="277"/>
      <c r="T126" s="277"/>
      <c r="U126" s="277"/>
    </row>
    <row r="127" spans="1:21" x14ac:dyDescent="0.2">
      <c r="A127" s="277"/>
      <c r="B127" s="277"/>
      <c r="C127" s="277"/>
      <c r="D127" s="277"/>
      <c r="E127" s="277"/>
      <c r="F127" s="277"/>
      <c r="G127" s="277"/>
      <c r="H127" s="277"/>
      <c r="I127" s="277"/>
      <c r="J127" s="277"/>
      <c r="K127" s="277"/>
      <c r="L127" s="277"/>
      <c r="M127" s="277"/>
      <c r="N127" s="277"/>
      <c r="O127" s="277"/>
      <c r="P127" s="1426"/>
      <c r="Q127" s="277"/>
      <c r="R127" s="277"/>
      <c r="S127" s="277"/>
      <c r="T127" s="277"/>
      <c r="U127" s="277"/>
    </row>
    <row r="128" spans="1:21" x14ac:dyDescent="0.2">
      <c r="A128" s="277"/>
      <c r="B128" s="277"/>
      <c r="C128" s="277"/>
      <c r="D128" s="277"/>
      <c r="E128" s="277"/>
      <c r="F128" s="277"/>
      <c r="G128" s="277"/>
      <c r="H128" s="277"/>
      <c r="I128" s="277"/>
      <c r="J128" s="277"/>
      <c r="K128" s="277"/>
      <c r="L128" s="277"/>
      <c r="M128" s="277"/>
      <c r="N128" s="277"/>
      <c r="O128" s="277"/>
      <c r="P128" s="1426"/>
      <c r="Q128" s="277"/>
      <c r="R128" s="277"/>
      <c r="S128" s="277"/>
      <c r="T128" s="277"/>
      <c r="U128" s="277"/>
    </row>
    <row r="129" spans="1:21" x14ac:dyDescent="0.2">
      <c r="A129" s="277"/>
      <c r="B129" s="277"/>
      <c r="C129" s="277"/>
      <c r="D129" s="277"/>
      <c r="E129" s="277"/>
      <c r="F129" s="277"/>
      <c r="G129" s="277"/>
      <c r="H129" s="277"/>
      <c r="I129" s="277"/>
      <c r="J129" s="277"/>
      <c r="K129" s="277"/>
      <c r="L129" s="277"/>
      <c r="M129" s="277"/>
      <c r="N129" s="277"/>
      <c r="O129" s="277"/>
      <c r="P129" s="1426"/>
      <c r="Q129" s="277"/>
      <c r="R129" s="277"/>
      <c r="S129" s="277"/>
      <c r="T129" s="277"/>
      <c r="U129" s="277"/>
    </row>
    <row r="130" spans="1:21" x14ac:dyDescent="0.2">
      <c r="A130" s="277"/>
      <c r="B130" s="277"/>
      <c r="C130" s="277"/>
      <c r="D130" s="277"/>
      <c r="E130" s="277"/>
      <c r="F130" s="277"/>
      <c r="G130" s="277"/>
      <c r="H130" s="277"/>
      <c r="I130" s="277"/>
      <c r="J130" s="277"/>
      <c r="K130" s="277"/>
      <c r="L130" s="277"/>
      <c r="M130" s="277"/>
      <c r="N130" s="277"/>
      <c r="O130" s="277"/>
      <c r="P130" s="1426"/>
      <c r="Q130" s="277"/>
      <c r="R130" s="277"/>
      <c r="S130" s="277"/>
      <c r="T130" s="277"/>
      <c r="U130" s="277"/>
    </row>
    <row r="131" spans="1:21" x14ac:dyDescent="0.2">
      <c r="A131" s="277"/>
      <c r="B131" s="277"/>
      <c r="C131" s="277"/>
      <c r="D131" s="277"/>
      <c r="E131" s="277"/>
      <c r="F131" s="277"/>
      <c r="G131" s="277"/>
      <c r="H131" s="277"/>
      <c r="I131" s="277"/>
      <c r="J131" s="277"/>
      <c r="K131" s="277"/>
      <c r="L131" s="277"/>
      <c r="M131" s="277"/>
      <c r="N131" s="277"/>
      <c r="O131" s="277"/>
      <c r="P131" s="1426"/>
      <c r="Q131" s="277"/>
      <c r="R131" s="277"/>
      <c r="S131" s="277"/>
      <c r="T131" s="277"/>
      <c r="U131" s="277"/>
    </row>
    <row r="132" spans="1:21" x14ac:dyDescent="0.2">
      <c r="A132" s="277"/>
      <c r="B132" s="277"/>
      <c r="C132" s="277"/>
      <c r="D132" s="277"/>
      <c r="E132" s="277"/>
      <c r="F132" s="277"/>
      <c r="G132" s="277"/>
      <c r="H132" s="277"/>
      <c r="I132" s="277"/>
      <c r="J132" s="277"/>
      <c r="K132" s="277"/>
      <c r="L132" s="277"/>
      <c r="M132" s="277"/>
      <c r="N132" s="277"/>
      <c r="O132" s="277"/>
      <c r="P132" s="1426"/>
      <c r="Q132" s="277"/>
      <c r="R132" s="277"/>
      <c r="S132" s="277"/>
      <c r="T132" s="277"/>
      <c r="U132" s="277"/>
    </row>
    <row r="133" spans="1:21" x14ac:dyDescent="0.2">
      <c r="A133" s="277"/>
      <c r="B133" s="277"/>
      <c r="C133" s="277"/>
      <c r="D133" s="277"/>
      <c r="E133" s="277"/>
      <c r="F133" s="277"/>
      <c r="G133" s="277"/>
      <c r="H133" s="277"/>
      <c r="I133" s="277"/>
      <c r="J133" s="277"/>
      <c r="K133" s="277"/>
      <c r="L133" s="277"/>
      <c r="M133" s="277"/>
      <c r="N133" s="277"/>
      <c r="O133" s="277"/>
      <c r="P133" s="1426"/>
      <c r="Q133" s="277"/>
      <c r="R133" s="277"/>
      <c r="S133" s="277"/>
      <c r="T133" s="277"/>
      <c r="U133" s="277"/>
    </row>
    <row r="134" spans="1:21" x14ac:dyDescent="0.2">
      <c r="A134" s="277"/>
      <c r="B134" s="277"/>
      <c r="C134" s="277"/>
      <c r="D134" s="277"/>
      <c r="E134" s="277"/>
      <c r="F134" s="277"/>
      <c r="G134" s="277"/>
      <c r="H134" s="277"/>
      <c r="I134" s="277"/>
      <c r="J134" s="277"/>
      <c r="K134" s="277"/>
      <c r="L134" s="277"/>
      <c r="M134" s="277"/>
      <c r="N134" s="277"/>
      <c r="O134" s="277"/>
      <c r="P134" s="1426"/>
      <c r="Q134" s="277"/>
      <c r="R134" s="277"/>
      <c r="S134" s="277"/>
      <c r="T134" s="277"/>
      <c r="U134" s="277"/>
    </row>
    <row r="135" spans="1:21" x14ac:dyDescent="0.2">
      <c r="A135" s="277"/>
      <c r="B135" s="277"/>
      <c r="C135" s="277"/>
      <c r="D135" s="277"/>
      <c r="E135" s="277"/>
      <c r="F135" s="277"/>
      <c r="G135" s="277"/>
      <c r="H135" s="277"/>
      <c r="I135" s="277"/>
      <c r="J135" s="277"/>
      <c r="K135" s="277"/>
      <c r="L135" s="277"/>
      <c r="M135" s="277"/>
      <c r="N135" s="277"/>
      <c r="O135" s="277"/>
      <c r="P135" s="1426"/>
      <c r="Q135" s="277"/>
      <c r="R135" s="277"/>
      <c r="S135" s="277"/>
      <c r="T135" s="277"/>
      <c r="U135" s="277"/>
    </row>
    <row r="136" spans="1:21" x14ac:dyDescent="0.2">
      <c r="A136" s="277"/>
      <c r="B136" s="277"/>
      <c r="C136" s="277"/>
      <c r="D136" s="277"/>
      <c r="E136" s="277"/>
      <c r="F136" s="277"/>
      <c r="G136" s="277"/>
      <c r="H136" s="277"/>
      <c r="I136" s="277"/>
      <c r="J136" s="277"/>
      <c r="K136" s="277"/>
      <c r="L136" s="277"/>
      <c r="M136" s="277"/>
      <c r="N136" s="277"/>
      <c r="O136" s="277"/>
      <c r="P136" s="1426"/>
      <c r="Q136" s="277"/>
      <c r="R136" s="277"/>
      <c r="S136" s="277"/>
      <c r="T136" s="277"/>
      <c r="U136" s="277"/>
    </row>
    <row r="137" spans="1:21" x14ac:dyDescent="0.2">
      <c r="A137" s="277"/>
      <c r="B137" s="277"/>
      <c r="C137" s="277"/>
      <c r="D137" s="277"/>
      <c r="E137" s="277"/>
      <c r="F137" s="277"/>
      <c r="G137" s="277"/>
      <c r="H137" s="277"/>
      <c r="I137" s="277"/>
      <c r="J137" s="277"/>
      <c r="K137" s="277"/>
      <c r="L137" s="277"/>
      <c r="M137" s="277"/>
      <c r="N137" s="277"/>
      <c r="O137" s="277"/>
      <c r="P137" s="1426"/>
      <c r="Q137" s="277"/>
      <c r="R137" s="277"/>
      <c r="S137" s="277"/>
      <c r="T137" s="277"/>
      <c r="U137" s="277"/>
    </row>
    <row r="138" spans="1:21" x14ac:dyDescent="0.2">
      <c r="A138" s="277"/>
      <c r="B138" s="277"/>
      <c r="C138" s="277"/>
      <c r="D138" s="277"/>
      <c r="E138" s="277"/>
      <c r="F138" s="277"/>
      <c r="G138" s="277"/>
      <c r="H138" s="277"/>
      <c r="I138" s="277"/>
      <c r="J138" s="277"/>
      <c r="K138" s="277"/>
      <c r="L138" s="277"/>
      <c r="M138" s="277"/>
      <c r="N138" s="277"/>
      <c r="O138" s="277"/>
      <c r="P138" s="1426"/>
      <c r="Q138" s="277"/>
      <c r="R138" s="277"/>
      <c r="S138" s="277"/>
      <c r="T138" s="277"/>
      <c r="U138" s="277"/>
    </row>
    <row r="139" spans="1:21" x14ac:dyDescent="0.2">
      <c r="A139" s="277"/>
      <c r="B139" s="277"/>
      <c r="C139" s="277"/>
      <c r="D139" s="277"/>
      <c r="E139" s="277"/>
      <c r="F139" s="277"/>
      <c r="G139" s="277"/>
      <c r="H139" s="277"/>
      <c r="I139" s="277"/>
      <c r="J139" s="277"/>
      <c r="K139" s="277"/>
      <c r="L139" s="277"/>
      <c r="M139" s="277"/>
      <c r="N139" s="277"/>
      <c r="O139" s="277"/>
      <c r="P139" s="1426"/>
      <c r="Q139" s="277"/>
      <c r="R139" s="277"/>
      <c r="S139" s="277"/>
      <c r="T139" s="277"/>
      <c r="U139" s="277"/>
    </row>
    <row r="140" spans="1:21" x14ac:dyDescent="0.2">
      <c r="A140" s="277"/>
      <c r="B140" s="277"/>
      <c r="C140" s="277"/>
      <c r="D140" s="277"/>
      <c r="E140" s="277"/>
      <c r="F140" s="277"/>
      <c r="G140" s="277"/>
      <c r="H140" s="277"/>
      <c r="I140" s="277"/>
      <c r="J140" s="277"/>
      <c r="K140" s="277"/>
      <c r="L140" s="277"/>
      <c r="M140" s="277"/>
      <c r="N140" s="277"/>
      <c r="O140" s="277"/>
      <c r="P140" s="1426"/>
      <c r="Q140" s="277"/>
      <c r="R140" s="277"/>
      <c r="S140" s="277"/>
      <c r="T140" s="277"/>
      <c r="U140" s="277"/>
    </row>
    <row r="141" spans="1:21" x14ac:dyDescent="0.2">
      <c r="A141" s="277"/>
      <c r="B141" s="277"/>
      <c r="C141" s="277"/>
      <c r="D141" s="277"/>
      <c r="E141" s="277"/>
      <c r="F141" s="277"/>
      <c r="G141" s="277"/>
      <c r="H141" s="277"/>
      <c r="I141" s="277"/>
      <c r="J141" s="277"/>
      <c r="K141" s="277"/>
      <c r="L141" s="277"/>
      <c r="M141" s="277"/>
      <c r="N141" s="277"/>
      <c r="O141" s="277"/>
      <c r="P141" s="1426"/>
      <c r="Q141" s="277"/>
      <c r="R141" s="277"/>
      <c r="S141" s="277"/>
      <c r="T141" s="277"/>
      <c r="U141" s="277"/>
    </row>
    <row r="142" spans="1:21" x14ac:dyDescent="0.2">
      <c r="A142" s="277"/>
      <c r="B142" s="277"/>
      <c r="C142" s="277"/>
      <c r="D142" s="277"/>
      <c r="E142" s="277"/>
      <c r="F142" s="277"/>
      <c r="G142" s="277"/>
      <c r="H142" s="277"/>
      <c r="I142" s="277"/>
      <c r="J142" s="277"/>
      <c r="K142" s="277"/>
      <c r="L142" s="277"/>
      <c r="M142" s="277"/>
      <c r="N142" s="277"/>
      <c r="O142" s="277"/>
      <c r="P142" s="1426"/>
      <c r="Q142" s="277"/>
      <c r="R142" s="277"/>
      <c r="S142" s="277"/>
      <c r="T142" s="277"/>
      <c r="U142" s="277"/>
    </row>
    <row r="143" spans="1:21" x14ac:dyDescent="0.2">
      <c r="A143" s="277"/>
      <c r="B143" s="277"/>
      <c r="C143" s="277"/>
      <c r="D143" s="277"/>
      <c r="E143" s="277"/>
      <c r="F143" s="277"/>
      <c r="G143" s="277"/>
      <c r="H143" s="277"/>
      <c r="I143" s="277"/>
      <c r="J143" s="277"/>
      <c r="K143" s="277"/>
      <c r="L143" s="277"/>
      <c r="M143" s="277"/>
      <c r="N143" s="277"/>
      <c r="O143" s="277"/>
      <c r="P143" s="1426"/>
      <c r="Q143" s="277"/>
      <c r="R143" s="277"/>
      <c r="S143" s="277"/>
      <c r="T143" s="277"/>
      <c r="U143" s="277"/>
    </row>
    <row r="144" spans="1:21" x14ac:dyDescent="0.2">
      <c r="A144" s="277"/>
      <c r="B144" s="277"/>
      <c r="C144" s="277"/>
      <c r="D144" s="277"/>
      <c r="E144" s="277"/>
      <c r="F144" s="277"/>
      <c r="G144" s="277"/>
      <c r="H144" s="277"/>
      <c r="I144" s="277"/>
      <c r="J144" s="277"/>
      <c r="K144" s="277"/>
      <c r="L144" s="277"/>
      <c r="M144" s="277"/>
      <c r="N144" s="277"/>
      <c r="O144" s="277"/>
      <c r="P144" s="1426"/>
      <c r="Q144" s="277"/>
      <c r="R144" s="277"/>
      <c r="S144" s="277"/>
      <c r="T144" s="277"/>
      <c r="U144" s="277"/>
    </row>
    <row r="145" spans="1:21" x14ac:dyDescent="0.2">
      <c r="A145" s="277"/>
      <c r="B145" s="277"/>
      <c r="C145" s="277"/>
      <c r="D145" s="277"/>
      <c r="E145" s="277"/>
      <c r="F145" s="277"/>
      <c r="G145" s="277"/>
      <c r="H145" s="277"/>
      <c r="I145" s="277"/>
      <c r="J145" s="277"/>
      <c r="K145" s="277"/>
      <c r="L145" s="277"/>
      <c r="M145" s="277"/>
      <c r="N145" s="277"/>
      <c r="O145" s="277"/>
      <c r="P145" s="1426"/>
      <c r="Q145" s="277"/>
      <c r="R145" s="277"/>
      <c r="S145" s="277"/>
      <c r="T145" s="277"/>
      <c r="U145" s="277"/>
    </row>
    <row r="146" spans="1:21" x14ac:dyDescent="0.2">
      <c r="A146" s="277"/>
      <c r="B146" s="277"/>
      <c r="C146" s="277"/>
      <c r="D146" s="277"/>
      <c r="E146" s="277"/>
      <c r="F146" s="277"/>
      <c r="G146" s="277"/>
      <c r="H146" s="277"/>
      <c r="I146" s="277"/>
      <c r="J146" s="277"/>
      <c r="K146" s="277"/>
      <c r="L146" s="277"/>
      <c r="M146" s="277"/>
      <c r="N146" s="277"/>
      <c r="O146" s="277"/>
      <c r="P146" s="1426"/>
      <c r="Q146" s="277"/>
      <c r="R146" s="277"/>
      <c r="S146" s="277"/>
      <c r="T146" s="277"/>
      <c r="U146" s="277"/>
    </row>
    <row r="147" spans="1:21" x14ac:dyDescent="0.2">
      <c r="A147" s="277"/>
      <c r="B147" s="277"/>
      <c r="C147" s="277"/>
      <c r="D147" s="277"/>
      <c r="E147" s="277"/>
      <c r="F147" s="277"/>
      <c r="G147" s="277"/>
      <c r="H147" s="277"/>
      <c r="I147" s="277"/>
      <c r="J147" s="277"/>
      <c r="K147" s="277"/>
      <c r="L147" s="277"/>
      <c r="M147" s="277"/>
      <c r="N147" s="277"/>
      <c r="O147" s="277"/>
      <c r="P147" s="1426"/>
      <c r="Q147" s="277"/>
      <c r="R147" s="277"/>
      <c r="S147" s="277"/>
      <c r="T147" s="277"/>
      <c r="U147" s="277"/>
    </row>
    <row r="148" spans="1:21" x14ac:dyDescent="0.2">
      <c r="A148" s="277"/>
      <c r="B148" s="277"/>
      <c r="C148" s="277"/>
      <c r="D148" s="277"/>
      <c r="E148" s="277"/>
      <c r="F148" s="277"/>
      <c r="G148" s="277"/>
      <c r="H148" s="277"/>
      <c r="I148" s="277"/>
      <c r="J148" s="277"/>
      <c r="K148" s="277"/>
      <c r="L148" s="277"/>
      <c r="M148" s="277"/>
      <c r="N148" s="277"/>
      <c r="O148" s="277"/>
      <c r="P148" s="1426"/>
      <c r="Q148" s="277"/>
      <c r="R148" s="277"/>
      <c r="S148" s="277"/>
      <c r="T148" s="277"/>
      <c r="U148" s="277"/>
    </row>
    <row r="149" spans="1:21" x14ac:dyDescent="0.2">
      <c r="A149" s="277"/>
      <c r="B149" s="277"/>
      <c r="C149" s="277"/>
      <c r="D149" s="277"/>
      <c r="E149" s="277"/>
      <c r="F149" s="277"/>
      <c r="G149" s="277"/>
      <c r="H149" s="277"/>
      <c r="I149" s="277"/>
      <c r="J149" s="277"/>
      <c r="K149" s="277"/>
      <c r="L149" s="277"/>
      <c r="M149" s="277"/>
      <c r="N149" s="277"/>
      <c r="O149" s="277"/>
      <c r="P149" s="1426"/>
      <c r="Q149" s="277"/>
      <c r="R149" s="277"/>
      <c r="S149" s="277"/>
      <c r="T149" s="277"/>
      <c r="U149" s="277"/>
    </row>
    <row r="150" spans="1:21" x14ac:dyDescent="0.2">
      <c r="A150" s="277"/>
      <c r="B150" s="277"/>
      <c r="C150" s="277"/>
      <c r="D150" s="277"/>
      <c r="E150" s="277"/>
      <c r="F150" s="277"/>
      <c r="G150" s="277"/>
      <c r="H150" s="277"/>
      <c r="I150" s="277"/>
      <c r="J150" s="277"/>
      <c r="K150" s="277"/>
      <c r="L150" s="277"/>
      <c r="M150" s="277"/>
      <c r="N150" s="277"/>
      <c r="O150" s="277"/>
      <c r="P150" s="1426"/>
      <c r="Q150" s="277"/>
      <c r="R150" s="277"/>
      <c r="S150" s="277"/>
      <c r="T150" s="277"/>
      <c r="U150" s="277"/>
    </row>
    <row r="151" spans="1:21" x14ac:dyDescent="0.2">
      <c r="A151" s="277"/>
      <c r="B151" s="277"/>
      <c r="C151" s="277"/>
      <c r="D151" s="277"/>
      <c r="E151" s="277"/>
      <c r="F151" s="277"/>
      <c r="G151" s="277"/>
      <c r="H151" s="277"/>
      <c r="I151" s="277"/>
      <c r="J151" s="277"/>
      <c r="K151" s="277"/>
      <c r="L151" s="277"/>
      <c r="M151" s="277"/>
      <c r="N151" s="277"/>
      <c r="O151" s="277"/>
      <c r="P151" s="1426"/>
      <c r="Q151" s="277"/>
      <c r="R151" s="277"/>
      <c r="S151" s="277"/>
      <c r="T151" s="277"/>
      <c r="U151" s="277"/>
    </row>
    <row r="152" spans="1:21" x14ac:dyDescent="0.2">
      <c r="A152" s="277"/>
      <c r="B152" s="277"/>
      <c r="C152" s="277"/>
      <c r="D152" s="277"/>
      <c r="E152" s="277"/>
      <c r="F152" s="277"/>
      <c r="G152" s="277"/>
      <c r="H152" s="277"/>
      <c r="I152" s="277"/>
      <c r="J152" s="277"/>
      <c r="K152" s="277"/>
      <c r="L152" s="277"/>
      <c r="M152" s="277"/>
      <c r="N152" s="277"/>
      <c r="O152" s="277"/>
      <c r="P152" s="1426"/>
      <c r="Q152" s="277"/>
      <c r="R152" s="277"/>
      <c r="S152" s="277"/>
      <c r="T152" s="277"/>
      <c r="U152" s="277"/>
    </row>
    <row r="153" spans="1:21" x14ac:dyDescent="0.2">
      <c r="A153" s="277"/>
      <c r="B153" s="277"/>
      <c r="C153" s="277"/>
      <c r="D153" s="277"/>
      <c r="E153" s="277"/>
      <c r="F153" s="277"/>
      <c r="G153" s="277"/>
      <c r="H153" s="277"/>
      <c r="I153" s="277"/>
      <c r="J153" s="277"/>
      <c r="K153" s="277"/>
      <c r="L153" s="277"/>
      <c r="M153" s="277"/>
      <c r="N153" s="277"/>
      <c r="O153" s="277"/>
      <c r="P153" s="1426"/>
      <c r="Q153" s="277"/>
      <c r="R153" s="277"/>
      <c r="S153" s="277"/>
      <c r="T153" s="277"/>
      <c r="U153" s="277"/>
    </row>
    <row r="154" spans="1:21" x14ac:dyDescent="0.2">
      <c r="A154" s="277"/>
      <c r="B154" s="277"/>
      <c r="C154" s="277"/>
      <c r="D154" s="277"/>
      <c r="E154" s="277"/>
      <c r="F154" s="277"/>
      <c r="G154" s="277"/>
      <c r="H154" s="277"/>
      <c r="I154" s="277"/>
      <c r="J154" s="277"/>
      <c r="K154" s="277"/>
      <c r="L154" s="277"/>
      <c r="M154" s="277"/>
      <c r="N154" s="277"/>
      <c r="O154" s="277"/>
      <c r="P154" s="1426"/>
      <c r="Q154" s="277"/>
      <c r="R154" s="277"/>
      <c r="S154" s="277"/>
      <c r="T154" s="277"/>
      <c r="U154" s="277"/>
    </row>
    <row r="155" spans="1:21" x14ac:dyDescent="0.2">
      <c r="A155" s="277"/>
      <c r="B155" s="277"/>
      <c r="C155" s="277"/>
      <c r="D155" s="277"/>
      <c r="E155" s="277"/>
      <c r="F155" s="277"/>
      <c r="G155" s="277"/>
      <c r="H155" s="277"/>
      <c r="I155" s="277"/>
      <c r="J155" s="277"/>
      <c r="K155" s="277"/>
      <c r="L155" s="277"/>
      <c r="M155" s="277"/>
      <c r="N155" s="277"/>
      <c r="O155" s="277"/>
      <c r="P155" s="1426"/>
      <c r="Q155" s="277"/>
      <c r="R155" s="277"/>
      <c r="S155" s="277"/>
      <c r="T155" s="277"/>
      <c r="U155" s="277"/>
    </row>
    <row r="156" spans="1:21" x14ac:dyDescent="0.2">
      <c r="A156" s="277"/>
      <c r="B156" s="277"/>
      <c r="C156" s="277"/>
      <c r="D156" s="277"/>
      <c r="E156" s="277"/>
      <c r="F156" s="277"/>
      <c r="G156" s="277"/>
      <c r="H156" s="277"/>
      <c r="I156" s="277"/>
      <c r="J156" s="277"/>
      <c r="K156" s="277"/>
      <c r="L156" s="277"/>
      <c r="M156" s="277"/>
      <c r="N156" s="277"/>
      <c r="O156" s="277"/>
      <c r="P156" s="1426"/>
      <c r="Q156" s="277"/>
      <c r="R156" s="277"/>
      <c r="S156" s="277"/>
      <c r="T156" s="277"/>
      <c r="U156" s="277"/>
    </row>
    <row r="157" spans="1:21" x14ac:dyDescent="0.2">
      <c r="A157" s="277"/>
      <c r="B157" s="277"/>
      <c r="C157" s="277"/>
      <c r="D157" s="277"/>
      <c r="E157" s="277"/>
      <c r="F157" s="277"/>
      <c r="G157" s="277"/>
      <c r="H157" s="277"/>
      <c r="I157" s="277"/>
      <c r="J157" s="277"/>
      <c r="K157" s="277"/>
      <c r="L157" s="277"/>
      <c r="M157" s="277"/>
      <c r="N157" s="277"/>
      <c r="O157" s="277"/>
      <c r="P157" s="1426"/>
      <c r="Q157" s="277"/>
      <c r="R157" s="277"/>
      <c r="S157" s="277"/>
      <c r="T157" s="277"/>
      <c r="U157" s="277"/>
    </row>
    <row r="158" spans="1:21" x14ac:dyDescent="0.2">
      <c r="A158" s="277"/>
      <c r="B158" s="277"/>
      <c r="C158" s="277"/>
      <c r="D158" s="277"/>
      <c r="E158" s="277"/>
      <c r="F158" s="277"/>
      <c r="G158" s="277"/>
      <c r="H158" s="277"/>
      <c r="I158" s="277"/>
      <c r="J158" s="277"/>
      <c r="K158" s="277"/>
      <c r="L158" s="277"/>
      <c r="M158" s="277"/>
      <c r="N158" s="277"/>
      <c r="O158" s="277"/>
      <c r="P158" s="1426"/>
      <c r="Q158" s="277"/>
      <c r="R158" s="277"/>
      <c r="S158" s="277"/>
      <c r="T158" s="277"/>
      <c r="U158" s="277"/>
    </row>
    <row r="159" spans="1:21" x14ac:dyDescent="0.2">
      <c r="A159" s="277"/>
      <c r="B159" s="277"/>
      <c r="C159" s="277"/>
      <c r="D159" s="277"/>
      <c r="E159" s="277"/>
      <c r="F159" s="277"/>
      <c r="G159" s="277"/>
      <c r="H159" s="277"/>
      <c r="I159" s="277"/>
      <c r="J159" s="277"/>
      <c r="K159" s="277"/>
      <c r="L159" s="277"/>
      <c r="M159" s="277"/>
      <c r="N159" s="277"/>
      <c r="O159" s="277"/>
      <c r="P159" s="1426"/>
      <c r="Q159" s="277"/>
      <c r="R159" s="277"/>
      <c r="S159" s="277"/>
      <c r="T159" s="277"/>
      <c r="U159" s="277"/>
    </row>
    <row r="160" spans="1:21" x14ac:dyDescent="0.2">
      <c r="A160" s="277"/>
      <c r="B160" s="277"/>
      <c r="C160" s="277"/>
      <c r="D160" s="277"/>
      <c r="E160" s="277"/>
      <c r="F160" s="277"/>
      <c r="G160" s="277"/>
      <c r="H160" s="277"/>
      <c r="I160" s="277"/>
      <c r="J160" s="277"/>
      <c r="K160" s="277"/>
      <c r="L160" s="277"/>
      <c r="M160" s="277"/>
      <c r="N160" s="277"/>
      <c r="O160" s="277"/>
      <c r="P160" s="1426"/>
      <c r="Q160" s="277"/>
      <c r="R160" s="277"/>
      <c r="S160" s="277"/>
      <c r="T160" s="277"/>
      <c r="U160" s="277"/>
    </row>
    <row r="161" spans="1:21" x14ac:dyDescent="0.2">
      <c r="A161" s="277"/>
      <c r="B161" s="277"/>
      <c r="C161" s="277"/>
      <c r="D161" s="277"/>
      <c r="E161" s="277"/>
      <c r="F161" s="277"/>
      <c r="G161" s="277"/>
      <c r="H161" s="277"/>
      <c r="I161" s="277"/>
      <c r="J161" s="277"/>
      <c r="K161" s="277"/>
      <c r="L161" s="277"/>
      <c r="M161" s="277"/>
      <c r="N161" s="277"/>
      <c r="O161" s="277"/>
      <c r="P161" s="1426"/>
      <c r="Q161" s="277"/>
      <c r="R161" s="277"/>
      <c r="S161" s="277"/>
      <c r="T161" s="277"/>
      <c r="U161" s="277"/>
    </row>
    <row r="162" spans="1:21" x14ac:dyDescent="0.2">
      <c r="A162" s="277"/>
      <c r="B162" s="277"/>
      <c r="C162" s="277"/>
      <c r="D162" s="277"/>
      <c r="E162" s="277"/>
      <c r="F162" s="277"/>
      <c r="G162" s="277"/>
      <c r="H162" s="277"/>
      <c r="I162" s="277"/>
      <c r="J162" s="277"/>
      <c r="K162" s="277"/>
      <c r="L162" s="277"/>
      <c r="M162" s="277"/>
      <c r="N162" s="277"/>
      <c r="O162" s="277"/>
      <c r="P162" s="1426"/>
      <c r="Q162" s="277"/>
      <c r="R162" s="277"/>
      <c r="S162" s="277"/>
      <c r="T162" s="277"/>
      <c r="U162" s="277"/>
    </row>
    <row r="163" spans="1:21" x14ac:dyDescent="0.2">
      <c r="A163" s="277"/>
      <c r="B163" s="277"/>
      <c r="C163" s="277"/>
      <c r="D163" s="277"/>
      <c r="E163" s="277"/>
      <c r="F163" s="277"/>
      <c r="G163" s="277"/>
      <c r="H163" s="277"/>
      <c r="I163" s="277"/>
      <c r="J163" s="277"/>
      <c r="K163" s="277"/>
      <c r="L163" s="277"/>
      <c r="M163" s="277"/>
      <c r="N163" s="277"/>
      <c r="O163" s="277"/>
      <c r="P163" s="1426"/>
      <c r="Q163" s="277"/>
      <c r="R163" s="277"/>
      <c r="S163" s="277"/>
      <c r="T163" s="277"/>
      <c r="U163" s="277"/>
    </row>
    <row r="164" spans="1:21" x14ac:dyDescent="0.2">
      <c r="A164" s="277"/>
      <c r="B164" s="277"/>
      <c r="C164" s="277"/>
      <c r="D164" s="277"/>
      <c r="E164" s="277"/>
      <c r="F164" s="277"/>
      <c r="G164" s="277"/>
      <c r="H164" s="277"/>
      <c r="I164" s="277"/>
      <c r="J164" s="277"/>
      <c r="K164" s="277"/>
      <c r="L164" s="277"/>
      <c r="M164" s="277"/>
      <c r="N164" s="277"/>
      <c r="O164" s="277"/>
      <c r="P164" s="1426"/>
      <c r="Q164" s="277"/>
      <c r="R164" s="277"/>
      <c r="S164" s="277"/>
      <c r="T164" s="277"/>
      <c r="U164" s="277"/>
    </row>
    <row r="165" spans="1:21" x14ac:dyDescent="0.2">
      <c r="A165" s="277"/>
      <c r="B165" s="277"/>
      <c r="C165" s="277"/>
      <c r="D165" s="277"/>
      <c r="E165" s="277"/>
      <c r="F165" s="277"/>
      <c r="G165" s="277"/>
      <c r="H165" s="277"/>
      <c r="I165" s="277"/>
      <c r="J165" s="277"/>
      <c r="K165" s="277"/>
      <c r="L165" s="277"/>
      <c r="M165" s="277"/>
      <c r="N165" s="277"/>
      <c r="O165" s="277"/>
      <c r="P165" s="1426"/>
      <c r="Q165" s="277"/>
      <c r="R165" s="277"/>
      <c r="S165" s="277"/>
      <c r="T165" s="277"/>
      <c r="U165" s="277"/>
    </row>
    <row r="166" spans="1:21" x14ac:dyDescent="0.2">
      <c r="A166" s="277"/>
      <c r="B166" s="277"/>
      <c r="C166" s="277"/>
      <c r="D166" s="277"/>
      <c r="E166" s="277"/>
      <c r="F166" s="277"/>
      <c r="G166" s="277"/>
      <c r="H166" s="277"/>
      <c r="I166" s="277"/>
      <c r="J166" s="277"/>
      <c r="K166" s="277"/>
      <c r="L166" s="277"/>
      <c r="M166" s="277"/>
      <c r="N166" s="277"/>
      <c r="O166" s="277"/>
      <c r="P166" s="1426"/>
      <c r="Q166" s="277"/>
      <c r="R166" s="277"/>
      <c r="S166" s="277"/>
      <c r="T166" s="277"/>
      <c r="U166" s="277"/>
    </row>
    <row r="167" spans="1:21" x14ac:dyDescent="0.2">
      <c r="A167" s="277"/>
      <c r="B167" s="277"/>
      <c r="C167" s="277"/>
      <c r="D167" s="277"/>
      <c r="E167" s="277"/>
      <c r="F167" s="277"/>
      <c r="G167" s="277"/>
      <c r="H167" s="277"/>
      <c r="I167" s="277"/>
      <c r="J167" s="277"/>
      <c r="K167" s="277"/>
      <c r="L167" s="277"/>
      <c r="M167" s="277"/>
      <c r="N167" s="277"/>
      <c r="O167" s="277"/>
      <c r="P167" s="1426"/>
      <c r="Q167" s="277"/>
      <c r="R167" s="277"/>
      <c r="S167" s="277"/>
      <c r="T167" s="277"/>
      <c r="U167" s="277"/>
    </row>
    <row r="168" spans="1:21" x14ac:dyDescent="0.2">
      <c r="A168" s="277"/>
      <c r="B168" s="277"/>
      <c r="C168" s="277"/>
      <c r="D168" s="277"/>
      <c r="E168" s="277"/>
      <c r="F168" s="277"/>
      <c r="G168" s="277"/>
      <c r="H168" s="277"/>
      <c r="I168" s="277"/>
      <c r="J168" s="277"/>
      <c r="K168" s="277"/>
      <c r="L168" s="277"/>
      <c r="M168" s="277"/>
      <c r="N168" s="277"/>
      <c r="O168" s="277"/>
      <c r="P168" s="1426"/>
      <c r="Q168" s="277"/>
      <c r="R168" s="277"/>
      <c r="S168" s="277"/>
      <c r="T168" s="277"/>
      <c r="U168" s="277"/>
    </row>
    <row r="169" spans="1:21" x14ac:dyDescent="0.2">
      <c r="A169" s="277"/>
      <c r="B169" s="277"/>
      <c r="C169" s="277"/>
      <c r="D169" s="277"/>
      <c r="E169" s="277"/>
      <c r="F169" s="277"/>
      <c r="G169" s="277"/>
      <c r="H169" s="277"/>
      <c r="I169" s="277"/>
      <c r="J169" s="277"/>
      <c r="K169" s="277"/>
      <c r="L169" s="277"/>
      <c r="M169" s="277"/>
      <c r="N169" s="277"/>
      <c r="O169" s="277"/>
      <c r="P169" s="1426"/>
      <c r="Q169" s="277"/>
      <c r="R169" s="277"/>
      <c r="S169" s="277"/>
      <c r="T169" s="277"/>
      <c r="U169" s="277"/>
    </row>
    <row r="170" spans="1:21" x14ac:dyDescent="0.2">
      <c r="A170" s="277"/>
      <c r="B170" s="277"/>
      <c r="C170" s="277"/>
      <c r="D170" s="277"/>
      <c r="E170" s="277"/>
      <c r="F170" s="277"/>
      <c r="G170" s="277"/>
      <c r="H170" s="277"/>
      <c r="I170" s="277"/>
      <c r="J170" s="277"/>
      <c r="K170" s="277"/>
      <c r="L170" s="277"/>
      <c r="M170" s="277"/>
      <c r="N170" s="277"/>
      <c r="O170" s="277"/>
      <c r="P170" s="1426"/>
      <c r="Q170" s="277"/>
      <c r="R170" s="277"/>
      <c r="S170" s="277"/>
      <c r="T170" s="277"/>
      <c r="U170" s="277"/>
    </row>
    <row r="171" spans="1:21" x14ac:dyDescent="0.2">
      <c r="A171" s="277"/>
      <c r="B171" s="277"/>
      <c r="C171" s="277"/>
      <c r="D171" s="277"/>
      <c r="E171" s="277"/>
      <c r="F171" s="277"/>
      <c r="G171" s="277"/>
      <c r="H171" s="277"/>
      <c r="I171" s="277"/>
      <c r="J171" s="277"/>
      <c r="K171" s="277"/>
      <c r="L171" s="277"/>
      <c r="M171" s="277"/>
      <c r="N171" s="277"/>
      <c r="O171" s="277"/>
      <c r="P171" s="1426"/>
      <c r="Q171" s="277"/>
      <c r="R171" s="277"/>
      <c r="S171" s="277"/>
      <c r="T171" s="277"/>
      <c r="U171" s="277"/>
    </row>
    <row r="172" spans="1:21" x14ac:dyDescent="0.2">
      <c r="A172" s="277"/>
      <c r="B172" s="277"/>
      <c r="C172" s="277"/>
      <c r="D172" s="277"/>
      <c r="E172" s="277"/>
      <c r="F172" s="277"/>
      <c r="G172" s="277"/>
      <c r="H172" s="277"/>
      <c r="I172" s="277"/>
      <c r="J172" s="277"/>
      <c r="K172" s="277"/>
      <c r="L172" s="277"/>
      <c r="M172" s="277"/>
      <c r="N172" s="277"/>
      <c r="O172" s="277"/>
      <c r="P172" s="1426"/>
      <c r="Q172" s="277"/>
      <c r="R172" s="277"/>
      <c r="S172" s="277"/>
      <c r="T172" s="277"/>
      <c r="U172" s="277"/>
    </row>
    <row r="173" spans="1:21" x14ac:dyDescent="0.2">
      <c r="A173" s="277"/>
      <c r="B173" s="277"/>
      <c r="C173" s="277"/>
      <c r="D173" s="277"/>
      <c r="E173" s="277"/>
      <c r="F173" s="277"/>
      <c r="G173" s="277"/>
      <c r="H173" s="277"/>
      <c r="I173" s="277"/>
      <c r="J173" s="277"/>
      <c r="K173" s="277"/>
      <c r="L173" s="277"/>
      <c r="M173" s="277"/>
      <c r="N173" s="277"/>
      <c r="O173" s="277"/>
      <c r="P173" s="1426"/>
      <c r="Q173" s="277"/>
      <c r="R173" s="277"/>
      <c r="S173" s="277"/>
      <c r="T173" s="277"/>
      <c r="U173" s="277"/>
    </row>
    <row r="174" spans="1:21" x14ac:dyDescent="0.2">
      <c r="A174" s="277"/>
      <c r="B174" s="277"/>
      <c r="C174" s="277"/>
      <c r="D174" s="277"/>
      <c r="E174" s="277"/>
      <c r="F174" s="277"/>
      <c r="G174" s="277"/>
      <c r="H174" s="277"/>
      <c r="I174" s="277"/>
      <c r="J174" s="277"/>
      <c r="K174" s="277"/>
      <c r="L174" s="277"/>
      <c r="M174" s="277"/>
      <c r="N174" s="277"/>
      <c r="O174" s="277"/>
      <c r="P174" s="1426"/>
      <c r="Q174" s="277"/>
      <c r="R174" s="277"/>
      <c r="S174" s="277"/>
      <c r="T174" s="277"/>
      <c r="U174" s="277"/>
    </row>
    <row r="175" spans="1:21" x14ac:dyDescent="0.2">
      <c r="A175" s="277"/>
      <c r="B175" s="277"/>
      <c r="C175" s="277"/>
      <c r="D175" s="277"/>
      <c r="E175" s="277"/>
      <c r="F175" s="277"/>
      <c r="G175" s="277"/>
      <c r="H175" s="277"/>
      <c r="I175" s="277"/>
      <c r="J175" s="277"/>
      <c r="K175" s="277"/>
      <c r="L175" s="277"/>
      <c r="M175" s="277"/>
      <c r="N175" s="277"/>
      <c r="O175" s="277"/>
      <c r="P175" s="1426"/>
      <c r="Q175" s="277"/>
      <c r="R175" s="277"/>
      <c r="S175" s="277"/>
      <c r="T175" s="277"/>
      <c r="U175" s="277"/>
    </row>
    <row r="176" spans="1:21" x14ac:dyDescent="0.2">
      <c r="A176" s="277"/>
      <c r="B176" s="277"/>
      <c r="C176" s="277"/>
      <c r="D176" s="277"/>
      <c r="E176" s="277"/>
      <c r="F176" s="277"/>
      <c r="G176" s="277"/>
      <c r="H176" s="277"/>
      <c r="I176" s="277"/>
      <c r="J176" s="277"/>
      <c r="K176" s="277"/>
      <c r="L176" s="277"/>
      <c r="M176" s="277"/>
      <c r="N176" s="277"/>
      <c r="O176" s="277"/>
      <c r="P176" s="1426"/>
      <c r="Q176" s="277"/>
      <c r="R176" s="277"/>
      <c r="S176" s="277"/>
      <c r="T176" s="277"/>
      <c r="U176" s="277"/>
    </row>
    <row r="177" spans="1:21" x14ac:dyDescent="0.2">
      <c r="A177" s="277"/>
      <c r="B177" s="277"/>
      <c r="C177" s="277"/>
      <c r="D177" s="277"/>
      <c r="E177" s="277"/>
      <c r="F177" s="277"/>
      <c r="G177" s="277"/>
      <c r="H177" s="277"/>
      <c r="I177" s="277"/>
      <c r="J177" s="277"/>
      <c r="K177" s="277"/>
      <c r="L177" s="277"/>
      <c r="M177" s="277"/>
      <c r="N177" s="277"/>
      <c r="O177" s="277"/>
      <c r="P177" s="1426"/>
      <c r="Q177" s="277"/>
      <c r="R177" s="277"/>
      <c r="S177" s="277"/>
      <c r="T177" s="277"/>
      <c r="U177" s="277"/>
    </row>
    <row r="178" spans="1:21" x14ac:dyDescent="0.2">
      <c r="A178" s="277"/>
      <c r="B178" s="277"/>
      <c r="C178" s="277"/>
      <c r="D178" s="277"/>
      <c r="E178" s="277"/>
      <c r="F178" s="277"/>
      <c r="G178" s="277"/>
      <c r="H178" s="277"/>
      <c r="I178" s="277"/>
      <c r="J178" s="277"/>
      <c r="K178" s="277"/>
      <c r="L178" s="277"/>
      <c r="M178" s="277"/>
      <c r="N178" s="277"/>
      <c r="O178" s="277"/>
      <c r="P178" s="1426"/>
      <c r="Q178" s="277"/>
      <c r="R178" s="277"/>
      <c r="S178" s="277"/>
      <c r="T178" s="277"/>
      <c r="U178" s="277"/>
    </row>
    <row r="179" spans="1:21" x14ac:dyDescent="0.2">
      <c r="A179" s="277"/>
      <c r="B179" s="277"/>
      <c r="C179" s="277"/>
      <c r="D179" s="277"/>
      <c r="E179" s="277"/>
      <c r="F179" s="277"/>
      <c r="G179" s="277"/>
      <c r="H179" s="277"/>
      <c r="I179" s="277"/>
      <c r="J179" s="277"/>
      <c r="K179" s="277"/>
      <c r="L179" s="277"/>
      <c r="M179" s="277"/>
      <c r="N179" s="277"/>
      <c r="O179" s="277"/>
      <c r="P179" s="1426"/>
      <c r="Q179" s="277"/>
      <c r="R179" s="277"/>
      <c r="S179" s="277"/>
      <c r="T179" s="277"/>
      <c r="U179" s="277"/>
    </row>
    <row r="180" spans="1:21" x14ac:dyDescent="0.2">
      <c r="A180" s="277"/>
      <c r="B180" s="277"/>
      <c r="C180" s="277"/>
      <c r="D180" s="277"/>
      <c r="E180" s="277"/>
      <c r="F180" s="277"/>
      <c r="G180" s="277"/>
      <c r="H180" s="277"/>
      <c r="I180" s="277"/>
      <c r="J180" s="277"/>
      <c r="K180" s="277"/>
      <c r="L180" s="277"/>
      <c r="M180" s="277"/>
      <c r="N180" s="277"/>
      <c r="O180" s="277"/>
      <c r="P180" s="1426"/>
      <c r="Q180" s="277"/>
      <c r="R180" s="277"/>
      <c r="S180" s="277"/>
      <c r="T180" s="277"/>
      <c r="U180" s="277"/>
    </row>
    <row r="181" spans="1:21" x14ac:dyDescent="0.2">
      <c r="A181" s="277"/>
      <c r="B181" s="277"/>
      <c r="C181" s="277"/>
      <c r="D181" s="277"/>
      <c r="E181" s="277"/>
      <c r="F181" s="277"/>
      <c r="G181" s="277"/>
      <c r="H181" s="277"/>
      <c r="I181" s="277"/>
      <c r="J181" s="277"/>
      <c r="K181" s="277"/>
      <c r="L181" s="277"/>
      <c r="M181" s="277"/>
      <c r="N181" s="277"/>
      <c r="O181" s="277"/>
      <c r="P181" s="1426"/>
      <c r="Q181" s="277"/>
      <c r="R181" s="277"/>
      <c r="S181" s="277"/>
      <c r="T181" s="277"/>
      <c r="U181" s="277"/>
    </row>
    <row r="182" spans="1:21" x14ac:dyDescent="0.2">
      <c r="A182" s="277"/>
      <c r="B182" s="277"/>
      <c r="C182" s="277"/>
      <c r="D182" s="277"/>
      <c r="E182" s="277"/>
      <c r="F182" s="277"/>
      <c r="G182" s="277"/>
      <c r="H182" s="277"/>
      <c r="I182" s="277"/>
      <c r="J182" s="277"/>
      <c r="K182" s="277"/>
      <c r="L182" s="277"/>
      <c r="M182" s="277"/>
      <c r="N182" s="277"/>
      <c r="O182" s="277"/>
      <c r="P182" s="1426"/>
      <c r="Q182" s="277"/>
      <c r="R182" s="277"/>
      <c r="S182" s="277"/>
      <c r="T182" s="277"/>
      <c r="U182" s="277"/>
    </row>
    <row r="183" spans="1:21" x14ac:dyDescent="0.2">
      <c r="A183" s="277"/>
      <c r="B183" s="277"/>
      <c r="C183" s="277"/>
      <c r="D183" s="277"/>
      <c r="E183" s="277"/>
      <c r="F183" s="277"/>
      <c r="G183" s="277"/>
      <c r="H183" s="277"/>
      <c r="I183" s="277"/>
      <c r="J183" s="277"/>
      <c r="K183" s="277"/>
      <c r="L183" s="277"/>
      <c r="M183" s="277"/>
      <c r="N183" s="277"/>
      <c r="O183" s="277"/>
      <c r="P183" s="1426"/>
      <c r="Q183" s="277"/>
      <c r="R183" s="277"/>
      <c r="S183" s="277"/>
      <c r="T183" s="277"/>
      <c r="U183" s="277"/>
    </row>
    <row r="184" spans="1:21" x14ac:dyDescent="0.2">
      <c r="A184" s="277"/>
      <c r="B184" s="277"/>
      <c r="C184" s="277"/>
      <c r="D184" s="277"/>
      <c r="E184" s="277"/>
      <c r="F184" s="277"/>
      <c r="G184" s="277"/>
      <c r="H184" s="277"/>
      <c r="I184" s="277"/>
      <c r="J184" s="277"/>
      <c r="K184" s="277"/>
      <c r="L184" s="277"/>
      <c r="M184" s="277"/>
      <c r="N184" s="277"/>
      <c r="O184" s="277"/>
      <c r="P184" s="1426"/>
      <c r="Q184" s="277"/>
      <c r="R184" s="277"/>
      <c r="S184" s="277"/>
      <c r="T184" s="277"/>
      <c r="U184" s="277"/>
    </row>
    <row r="185" spans="1:21" x14ac:dyDescent="0.2">
      <c r="A185" s="277"/>
      <c r="B185" s="277"/>
      <c r="C185" s="277"/>
      <c r="D185" s="277"/>
      <c r="E185" s="277"/>
      <c r="F185" s="277"/>
      <c r="G185" s="277"/>
      <c r="H185" s="277"/>
      <c r="I185" s="277"/>
      <c r="J185" s="277"/>
      <c r="K185" s="277"/>
      <c r="L185" s="277"/>
      <c r="M185" s="277"/>
      <c r="N185" s="277"/>
      <c r="O185" s="277"/>
      <c r="P185" s="1426"/>
      <c r="Q185" s="277"/>
      <c r="R185" s="277"/>
      <c r="S185" s="277"/>
      <c r="T185" s="277"/>
      <c r="U185" s="277"/>
    </row>
    <row r="186" spans="1:21" x14ac:dyDescent="0.2">
      <c r="A186" s="277"/>
      <c r="B186" s="277"/>
      <c r="C186" s="277"/>
      <c r="D186" s="277"/>
      <c r="E186" s="277"/>
      <c r="F186" s="277"/>
      <c r="G186" s="277"/>
      <c r="H186" s="277"/>
      <c r="I186" s="277"/>
      <c r="J186" s="277"/>
      <c r="K186" s="277"/>
      <c r="L186" s="277"/>
      <c r="M186" s="277"/>
      <c r="N186" s="277"/>
      <c r="O186" s="277"/>
      <c r="P186" s="1426"/>
      <c r="Q186" s="277"/>
      <c r="R186" s="277"/>
      <c r="S186" s="277"/>
      <c r="T186" s="277"/>
      <c r="U186" s="277"/>
    </row>
    <row r="187" spans="1:21" x14ac:dyDescent="0.2">
      <c r="A187" s="277"/>
      <c r="B187" s="277"/>
      <c r="C187" s="277"/>
      <c r="D187" s="277"/>
      <c r="E187" s="277"/>
      <c r="F187" s="277"/>
      <c r="G187" s="277"/>
      <c r="H187" s="277"/>
      <c r="I187" s="277"/>
      <c r="J187" s="277"/>
      <c r="K187" s="277"/>
      <c r="L187" s="277"/>
      <c r="M187" s="277"/>
      <c r="N187" s="277"/>
      <c r="O187" s="277"/>
      <c r="P187" s="1426"/>
      <c r="Q187" s="277"/>
      <c r="R187" s="277"/>
      <c r="S187" s="277"/>
      <c r="T187" s="277"/>
      <c r="U187" s="277"/>
    </row>
    <row r="188" spans="1:21" x14ac:dyDescent="0.2">
      <c r="A188" s="277"/>
      <c r="B188" s="277"/>
      <c r="C188" s="277"/>
      <c r="D188" s="277"/>
      <c r="E188" s="277"/>
      <c r="F188" s="277"/>
      <c r="G188" s="277"/>
      <c r="H188" s="277"/>
      <c r="I188" s="277"/>
      <c r="J188" s="277"/>
      <c r="K188" s="277"/>
      <c r="L188" s="277"/>
      <c r="M188" s="277"/>
      <c r="N188" s="277"/>
      <c r="O188" s="277"/>
      <c r="P188" s="1426"/>
      <c r="Q188" s="277"/>
      <c r="R188" s="277"/>
      <c r="S188" s="277"/>
      <c r="T188" s="277"/>
      <c r="U188" s="277"/>
    </row>
    <row r="189" spans="1:21" x14ac:dyDescent="0.2">
      <c r="A189" s="277"/>
      <c r="B189" s="277"/>
      <c r="C189" s="277"/>
      <c r="D189" s="277"/>
      <c r="E189" s="277"/>
      <c r="F189" s="277"/>
      <c r="G189" s="277"/>
      <c r="H189" s="277"/>
      <c r="I189" s="277"/>
      <c r="J189" s="277"/>
      <c r="K189" s="277"/>
      <c r="L189" s="277"/>
      <c r="M189" s="277"/>
      <c r="N189" s="277"/>
      <c r="O189" s="277"/>
      <c r="P189" s="1426"/>
      <c r="Q189" s="277"/>
      <c r="R189" s="277"/>
      <c r="S189" s="277"/>
      <c r="T189" s="277"/>
      <c r="U189" s="277"/>
    </row>
    <row r="190" spans="1:21" x14ac:dyDescent="0.2">
      <c r="A190" s="277"/>
      <c r="B190" s="277"/>
      <c r="C190" s="277"/>
      <c r="D190" s="277"/>
      <c r="E190" s="277"/>
      <c r="F190" s="277"/>
      <c r="G190" s="277"/>
      <c r="H190" s="277"/>
      <c r="I190" s="277"/>
      <c r="J190" s="277"/>
      <c r="K190" s="277"/>
      <c r="L190" s="277"/>
      <c r="M190" s="277"/>
      <c r="N190" s="277"/>
      <c r="O190" s="277"/>
      <c r="P190" s="1426"/>
      <c r="Q190" s="277"/>
      <c r="R190" s="277"/>
      <c r="S190" s="277"/>
      <c r="T190" s="277"/>
      <c r="U190" s="277"/>
    </row>
    <row r="191" spans="1:21" x14ac:dyDescent="0.2">
      <c r="A191" s="277"/>
      <c r="B191" s="277"/>
      <c r="C191" s="277"/>
      <c r="D191" s="277"/>
      <c r="E191" s="277"/>
      <c r="F191" s="277"/>
      <c r="G191" s="277"/>
      <c r="H191" s="277"/>
      <c r="I191" s="277"/>
      <c r="J191" s="277"/>
      <c r="K191" s="277"/>
      <c r="L191" s="277"/>
      <c r="M191" s="277"/>
      <c r="N191" s="277"/>
      <c r="O191" s="277"/>
      <c r="P191" s="1426"/>
      <c r="Q191" s="277"/>
      <c r="R191" s="277"/>
      <c r="S191" s="277"/>
      <c r="T191" s="277"/>
      <c r="U191" s="277"/>
    </row>
    <row r="192" spans="1:21" x14ac:dyDescent="0.2">
      <c r="A192" s="277"/>
      <c r="B192" s="277"/>
      <c r="C192" s="277"/>
      <c r="D192" s="277"/>
      <c r="E192" s="277"/>
      <c r="F192" s="277"/>
      <c r="G192" s="277"/>
      <c r="H192" s="277"/>
      <c r="I192" s="277"/>
      <c r="J192" s="277"/>
      <c r="K192" s="277"/>
      <c r="L192" s="277"/>
      <c r="M192" s="277"/>
      <c r="N192" s="277"/>
      <c r="O192" s="277"/>
      <c r="P192" s="1426"/>
      <c r="Q192" s="277"/>
      <c r="R192" s="277"/>
      <c r="S192" s="277"/>
      <c r="T192" s="277"/>
      <c r="U192" s="277"/>
    </row>
    <row r="193" spans="1:21" x14ac:dyDescent="0.2">
      <c r="A193" s="277"/>
      <c r="B193" s="277"/>
      <c r="C193" s="277"/>
      <c r="D193" s="277"/>
      <c r="E193" s="277"/>
      <c r="F193" s="277"/>
      <c r="G193" s="277"/>
      <c r="H193" s="277"/>
      <c r="I193" s="277"/>
      <c r="J193" s="277"/>
      <c r="K193" s="277"/>
      <c r="L193" s="277"/>
      <c r="M193" s="277"/>
      <c r="N193" s="277"/>
      <c r="O193" s="277"/>
      <c r="P193" s="1426"/>
      <c r="Q193" s="277"/>
      <c r="R193" s="277"/>
      <c r="S193" s="277"/>
      <c r="T193" s="277"/>
      <c r="U193" s="277"/>
    </row>
    <row r="194" spans="1:21" x14ac:dyDescent="0.2">
      <c r="A194" s="277"/>
      <c r="B194" s="277"/>
      <c r="C194" s="277"/>
      <c r="D194" s="277"/>
      <c r="E194" s="277"/>
      <c r="F194" s="277"/>
      <c r="G194" s="277"/>
      <c r="H194" s="277"/>
      <c r="I194" s="277"/>
      <c r="J194" s="277"/>
      <c r="K194" s="277"/>
      <c r="L194" s="277"/>
      <c r="M194" s="277"/>
      <c r="N194" s="277"/>
      <c r="O194" s="277"/>
      <c r="P194" s="1426"/>
      <c r="Q194" s="277"/>
      <c r="R194" s="277"/>
      <c r="S194" s="277"/>
      <c r="T194" s="277"/>
      <c r="U194" s="277"/>
    </row>
    <row r="195" spans="1:21" x14ac:dyDescent="0.2">
      <c r="A195" s="277"/>
      <c r="B195" s="277"/>
      <c r="C195" s="277"/>
      <c r="D195" s="277"/>
      <c r="E195" s="277"/>
      <c r="F195" s="277"/>
      <c r="G195" s="277"/>
      <c r="H195" s="277"/>
      <c r="I195" s="277"/>
      <c r="J195" s="277"/>
      <c r="K195" s="277"/>
      <c r="L195" s="277"/>
      <c r="M195" s="277"/>
      <c r="N195" s="277"/>
      <c r="O195" s="277"/>
      <c r="P195" s="1426"/>
      <c r="Q195" s="277"/>
      <c r="R195" s="277"/>
      <c r="S195" s="277"/>
      <c r="T195" s="277"/>
      <c r="U195" s="277"/>
    </row>
    <row r="196" spans="1:21" x14ac:dyDescent="0.2">
      <c r="A196" s="277"/>
      <c r="B196" s="277"/>
      <c r="C196" s="277"/>
      <c r="D196" s="277"/>
      <c r="E196" s="277"/>
      <c r="F196" s="277"/>
      <c r="G196" s="277"/>
      <c r="H196" s="277"/>
      <c r="I196" s="277"/>
      <c r="J196" s="277"/>
      <c r="K196" s="277"/>
      <c r="L196" s="277"/>
      <c r="M196" s="277"/>
      <c r="N196" s="277"/>
      <c r="O196" s="277"/>
      <c r="P196" s="1426"/>
      <c r="Q196" s="277"/>
      <c r="R196" s="277"/>
      <c r="S196" s="277"/>
      <c r="T196" s="277"/>
      <c r="U196" s="277"/>
    </row>
    <row r="197" spans="1:21" x14ac:dyDescent="0.2">
      <c r="A197" s="277"/>
      <c r="B197" s="277"/>
      <c r="C197" s="277"/>
      <c r="D197" s="277"/>
      <c r="E197" s="277"/>
      <c r="F197" s="277"/>
      <c r="G197" s="277"/>
      <c r="H197" s="277"/>
      <c r="I197" s="277"/>
      <c r="J197" s="277"/>
      <c r="K197" s="277"/>
      <c r="L197" s="277"/>
      <c r="M197" s="277"/>
      <c r="N197" s="277"/>
      <c r="O197" s="277"/>
      <c r="P197" s="1426"/>
      <c r="Q197" s="277"/>
      <c r="R197" s="277"/>
      <c r="S197" s="277"/>
      <c r="T197" s="277"/>
      <c r="U197" s="277"/>
    </row>
    <row r="198" spans="1:21" x14ac:dyDescent="0.2">
      <c r="A198" s="277"/>
      <c r="B198" s="277"/>
      <c r="C198" s="277"/>
      <c r="D198" s="277"/>
      <c r="E198" s="277"/>
      <c r="F198" s="277"/>
      <c r="G198" s="277"/>
      <c r="H198" s="277"/>
      <c r="I198" s="277"/>
      <c r="J198" s="277"/>
      <c r="K198" s="277"/>
      <c r="L198" s="277"/>
      <c r="M198" s="277"/>
      <c r="N198" s="277"/>
      <c r="O198" s="277"/>
      <c r="P198" s="1426"/>
      <c r="Q198" s="277"/>
      <c r="R198" s="277"/>
      <c r="S198" s="277"/>
      <c r="T198" s="277"/>
      <c r="U198" s="277"/>
    </row>
    <row r="199" spans="1:21" x14ac:dyDescent="0.2">
      <c r="A199" s="277"/>
      <c r="B199" s="277"/>
      <c r="C199" s="277"/>
      <c r="D199" s="277"/>
      <c r="E199" s="277"/>
      <c r="F199" s="277"/>
      <c r="G199" s="277"/>
      <c r="H199" s="277"/>
      <c r="I199" s="277"/>
      <c r="J199" s="277"/>
      <c r="K199" s="277"/>
      <c r="L199" s="277"/>
      <c r="M199" s="277"/>
      <c r="N199" s="277"/>
      <c r="O199" s="277"/>
      <c r="P199" s="1426"/>
      <c r="Q199" s="277"/>
      <c r="R199" s="277"/>
      <c r="S199" s="277"/>
      <c r="T199" s="277"/>
      <c r="U199" s="277"/>
    </row>
    <row r="200" spans="1:21" x14ac:dyDescent="0.2">
      <c r="A200" s="277"/>
      <c r="B200" s="277"/>
      <c r="C200" s="277"/>
      <c r="D200" s="277"/>
      <c r="E200" s="277"/>
      <c r="F200" s="277"/>
      <c r="G200" s="277"/>
      <c r="H200" s="277"/>
      <c r="I200" s="277"/>
      <c r="J200" s="277"/>
      <c r="K200" s="277"/>
      <c r="L200" s="277"/>
      <c r="M200" s="277"/>
      <c r="N200" s="277"/>
      <c r="O200" s="277"/>
      <c r="P200" s="1426"/>
      <c r="Q200" s="277"/>
      <c r="R200" s="277"/>
      <c r="S200" s="277"/>
      <c r="T200" s="277"/>
      <c r="U200" s="277"/>
    </row>
    <row r="201" spans="1:21" x14ac:dyDescent="0.2">
      <c r="A201" s="277"/>
      <c r="B201" s="277"/>
      <c r="C201" s="277"/>
      <c r="D201" s="277"/>
      <c r="E201" s="277"/>
      <c r="F201" s="277"/>
      <c r="G201" s="277"/>
      <c r="H201" s="277"/>
      <c r="I201" s="277"/>
      <c r="J201" s="277"/>
      <c r="K201" s="277"/>
      <c r="L201" s="277"/>
      <c r="M201" s="277"/>
      <c r="N201" s="277"/>
      <c r="O201" s="277"/>
      <c r="P201" s="1426"/>
      <c r="Q201" s="277"/>
      <c r="R201" s="277"/>
      <c r="S201" s="277"/>
      <c r="T201" s="277"/>
      <c r="U201" s="277"/>
    </row>
    <row r="202" spans="1:21" x14ac:dyDescent="0.2">
      <c r="A202" s="277"/>
      <c r="B202" s="277"/>
      <c r="C202" s="277"/>
      <c r="D202" s="277"/>
      <c r="E202" s="277"/>
      <c r="F202" s="277"/>
      <c r="G202" s="277"/>
      <c r="H202" s="277"/>
      <c r="I202" s="277"/>
      <c r="J202" s="277"/>
      <c r="K202" s="277"/>
      <c r="L202" s="277"/>
      <c r="M202" s="277"/>
      <c r="N202" s="277"/>
      <c r="O202" s="277"/>
      <c r="P202" s="1426"/>
      <c r="Q202" s="277"/>
      <c r="R202" s="277"/>
      <c r="S202" s="277"/>
      <c r="T202" s="277"/>
      <c r="U202" s="277"/>
    </row>
    <row r="203" spans="1:21" x14ac:dyDescent="0.2">
      <c r="A203" s="277"/>
      <c r="B203" s="277"/>
      <c r="C203" s="277"/>
      <c r="D203" s="277"/>
      <c r="E203" s="277"/>
      <c r="F203" s="277"/>
      <c r="G203" s="277"/>
      <c r="H203" s="277"/>
      <c r="I203" s="277"/>
      <c r="J203" s="277"/>
      <c r="K203" s="277"/>
      <c r="L203" s="277"/>
      <c r="M203" s="277"/>
      <c r="N203" s="277"/>
      <c r="O203" s="277"/>
      <c r="P203" s="1426"/>
      <c r="Q203" s="277"/>
      <c r="R203" s="277"/>
      <c r="S203" s="277"/>
      <c r="T203" s="277"/>
      <c r="U203" s="277"/>
    </row>
    <row r="204" spans="1:21" x14ac:dyDescent="0.2">
      <c r="A204" s="277"/>
      <c r="B204" s="277"/>
      <c r="C204" s="277"/>
      <c r="D204" s="277"/>
      <c r="E204" s="277"/>
      <c r="F204" s="277"/>
      <c r="G204" s="277"/>
      <c r="H204" s="277"/>
      <c r="I204" s="277"/>
      <c r="J204" s="277"/>
      <c r="K204" s="277"/>
      <c r="L204" s="277"/>
      <c r="M204" s="277"/>
      <c r="N204" s="277"/>
      <c r="O204" s="277"/>
      <c r="P204" s="1426"/>
      <c r="Q204" s="277"/>
      <c r="R204" s="277"/>
      <c r="S204" s="277"/>
      <c r="T204" s="277"/>
      <c r="U204" s="277"/>
    </row>
    <row r="205" spans="1:21" x14ac:dyDescent="0.2">
      <c r="A205" s="277"/>
      <c r="B205" s="277"/>
      <c r="C205" s="277"/>
      <c r="D205" s="277"/>
      <c r="E205" s="277"/>
      <c r="F205" s="277"/>
      <c r="G205" s="277"/>
      <c r="H205" s="277"/>
      <c r="I205" s="277"/>
      <c r="J205" s="277"/>
      <c r="K205" s="277"/>
      <c r="L205" s="277"/>
      <c r="M205" s="277"/>
      <c r="N205" s="277"/>
      <c r="O205" s="277"/>
      <c r="P205" s="1426"/>
      <c r="Q205" s="277"/>
      <c r="R205" s="277"/>
      <c r="S205" s="277"/>
      <c r="T205" s="277"/>
      <c r="U205" s="277"/>
    </row>
    <row r="206" spans="1:21" x14ac:dyDescent="0.2">
      <c r="A206" s="277"/>
      <c r="B206" s="277"/>
      <c r="C206" s="277"/>
      <c r="D206" s="277"/>
      <c r="E206" s="277"/>
      <c r="F206" s="277"/>
      <c r="G206" s="277"/>
      <c r="H206" s="277"/>
      <c r="I206" s="277"/>
      <c r="J206" s="277"/>
      <c r="K206" s="277"/>
      <c r="L206" s="277"/>
      <c r="M206" s="277"/>
      <c r="N206" s="277"/>
      <c r="O206" s="277"/>
      <c r="P206" s="1426"/>
      <c r="Q206" s="277"/>
      <c r="R206" s="277"/>
      <c r="S206" s="277"/>
      <c r="T206" s="277"/>
      <c r="U206" s="277"/>
    </row>
    <row r="207" spans="1:21" x14ac:dyDescent="0.2">
      <c r="A207" s="277"/>
      <c r="B207" s="277"/>
      <c r="C207" s="277"/>
      <c r="D207" s="277"/>
      <c r="E207" s="277"/>
      <c r="F207" s="277"/>
      <c r="G207" s="277"/>
      <c r="H207" s="277"/>
      <c r="I207" s="277"/>
      <c r="J207" s="277"/>
      <c r="K207" s="277"/>
      <c r="L207" s="277"/>
      <c r="M207" s="277"/>
      <c r="N207" s="277"/>
      <c r="O207" s="277"/>
      <c r="P207" s="1426"/>
      <c r="Q207" s="277"/>
      <c r="R207" s="277"/>
      <c r="S207" s="277"/>
      <c r="T207" s="277"/>
      <c r="U207" s="277"/>
    </row>
    <row r="208" spans="1:21" x14ac:dyDescent="0.2">
      <c r="A208" s="277"/>
      <c r="B208" s="277"/>
      <c r="C208" s="277"/>
      <c r="D208" s="277"/>
      <c r="E208" s="277"/>
      <c r="F208" s="277"/>
      <c r="G208" s="277"/>
      <c r="H208" s="277"/>
      <c r="I208" s="277"/>
      <c r="J208" s="277"/>
      <c r="K208" s="277"/>
      <c r="L208" s="277"/>
      <c r="M208" s="277"/>
      <c r="N208" s="277"/>
      <c r="O208" s="277"/>
      <c r="P208" s="1426"/>
      <c r="Q208" s="277"/>
      <c r="R208" s="277"/>
      <c r="S208" s="277"/>
      <c r="T208" s="277"/>
      <c r="U208" s="277"/>
    </row>
    <row r="209" spans="1:21" x14ac:dyDescent="0.2">
      <c r="A209" s="277"/>
      <c r="B209" s="277"/>
      <c r="C209" s="277"/>
      <c r="D209" s="277"/>
      <c r="E209" s="277"/>
      <c r="F209" s="277"/>
      <c r="G209" s="277"/>
      <c r="H209" s="277"/>
      <c r="I209" s="277"/>
      <c r="J209" s="277"/>
      <c r="K209" s="277"/>
      <c r="L209" s="277"/>
      <c r="M209" s="277"/>
      <c r="N209" s="277"/>
      <c r="O209" s="277"/>
      <c r="P209" s="1426"/>
      <c r="Q209" s="277"/>
      <c r="R209" s="277"/>
      <c r="S209" s="277"/>
      <c r="T209" s="277"/>
      <c r="U209" s="277"/>
    </row>
    <row r="210" spans="1:21" x14ac:dyDescent="0.2">
      <c r="A210" s="277"/>
      <c r="B210" s="277"/>
      <c r="C210" s="277"/>
      <c r="D210" s="277"/>
      <c r="E210" s="277"/>
      <c r="F210" s="277"/>
      <c r="G210" s="277"/>
      <c r="H210" s="277"/>
      <c r="I210" s="277"/>
      <c r="J210" s="277"/>
      <c r="K210" s="277"/>
      <c r="L210" s="277"/>
      <c r="M210" s="277"/>
      <c r="N210" s="277"/>
      <c r="O210" s="277"/>
      <c r="P210" s="1426"/>
      <c r="Q210" s="277"/>
      <c r="R210" s="277"/>
      <c r="S210" s="277"/>
      <c r="T210" s="277"/>
      <c r="U210" s="277"/>
    </row>
    <row r="211" spans="1:21" x14ac:dyDescent="0.2">
      <c r="A211" s="277"/>
      <c r="B211" s="277"/>
      <c r="C211" s="277"/>
      <c r="D211" s="277"/>
      <c r="E211" s="277"/>
      <c r="F211" s="277"/>
      <c r="G211" s="277"/>
      <c r="H211" s="277"/>
      <c r="I211" s="277"/>
      <c r="J211" s="277"/>
      <c r="K211" s="277"/>
      <c r="L211" s="277"/>
      <c r="M211" s="277"/>
      <c r="N211" s="277"/>
      <c r="O211" s="277"/>
      <c r="P211" s="1426"/>
      <c r="Q211" s="277"/>
      <c r="R211" s="277"/>
      <c r="S211" s="277"/>
      <c r="T211" s="277"/>
      <c r="U211" s="277"/>
    </row>
    <row r="212" spans="1:21" x14ac:dyDescent="0.2">
      <c r="A212" s="277"/>
      <c r="B212" s="277"/>
      <c r="C212" s="277"/>
      <c r="D212" s="277"/>
      <c r="E212" s="277"/>
      <c r="F212" s="277"/>
      <c r="G212" s="277"/>
      <c r="H212" s="277"/>
      <c r="I212" s="277"/>
      <c r="J212" s="277"/>
      <c r="K212" s="277"/>
      <c r="L212" s="277"/>
      <c r="M212" s="277"/>
      <c r="N212" s="277"/>
      <c r="O212" s="277"/>
      <c r="P212" s="1426"/>
      <c r="Q212" s="277"/>
      <c r="R212" s="277"/>
      <c r="S212" s="277"/>
      <c r="T212" s="277"/>
      <c r="U212" s="277"/>
    </row>
    <row r="213" spans="1:21" x14ac:dyDescent="0.2">
      <c r="A213" s="277"/>
      <c r="B213" s="277"/>
      <c r="C213" s="277"/>
      <c r="D213" s="277"/>
      <c r="E213" s="277"/>
      <c r="F213" s="277"/>
      <c r="G213" s="277"/>
      <c r="H213" s="277"/>
      <c r="I213" s="277"/>
      <c r="J213" s="277"/>
      <c r="K213" s="277"/>
      <c r="L213" s="277"/>
      <c r="M213" s="277"/>
      <c r="N213" s="277"/>
      <c r="O213" s="277"/>
      <c r="P213" s="1426"/>
      <c r="Q213" s="277"/>
      <c r="R213" s="277"/>
      <c r="S213" s="277"/>
      <c r="T213" s="277"/>
      <c r="U213" s="277"/>
    </row>
    <row r="214" spans="1:21" x14ac:dyDescent="0.2">
      <c r="A214" s="277"/>
      <c r="B214" s="277"/>
      <c r="C214" s="277"/>
      <c r="D214" s="277"/>
      <c r="E214" s="277"/>
      <c r="F214" s="277"/>
      <c r="G214" s="277"/>
      <c r="H214" s="277"/>
      <c r="I214" s="277"/>
      <c r="J214" s="277"/>
      <c r="K214" s="277"/>
      <c r="L214" s="277"/>
      <c r="M214" s="277"/>
      <c r="N214" s="277"/>
      <c r="O214" s="277"/>
      <c r="P214" s="1426"/>
      <c r="Q214" s="277"/>
      <c r="R214" s="277"/>
      <c r="S214" s="277"/>
      <c r="T214" s="277"/>
      <c r="U214" s="277"/>
    </row>
    <row r="215" spans="1:21" x14ac:dyDescent="0.2">
      <c r="A215" s="277"/>
      <c r="B215" s="277"/>
      <c r="C215" s="277"/>
      <c r="D215" s="277"/>
      <c r="E215" s="277"/>
      <c r="F215" s="277"/>
      <c r="G215" s="277"/>
      <c r="H215" s="277"/>
      <c r="I215" s="277"/>
      <c r="J215" s="277"/>
      <c r="K215" s="277"/>
      <c r="L215" s="277"/>
      <c r="M215" s="277"/>
      <c r="N215" s="277"/>
      <c r="O215" s="277"/>
      <c r="P215" s="1426"/>
      <c r="Q215" s="277"/>
      <c r="R215" s="277"/>
      <c r="S215" s="277"/>
      <c r="T215" s="277"/>
      <c r="U215" s="277"/>
    </row>
    <row r="216" spans="1:21" x14ac:dyDescent="0.2">
      <c r="A216" s="277"/>
      <c r="B216" s="277"/>
      <c r="C216" s="277"/>
      <c r="D216" s="277"/>
      <c r="E216" s="277"/>
      <c r="F216" s="277"/>
      <c r="G216" s="277"/>
      <c r="H216" s="277"/>
      <c r="I216" s="277"/>
      <c r="J216" s="277"/>
      <c r="K216" s="277"/>
      <c r="L216" s="277"/>
      <c r="M216" s="277"/>
      <c r="N216" s="277"/>
      <c r="O216" s="277"/>
      <c r="P216" s="1426"/>
      <c r="Q216" s="277"/>
      <c r="R216" s="277"/>
      <c r="S216" s="277"/>
      <c r="T216" s="277"/>
      <c r="U216" s="277"/>
    </row>
    <row r="217" spans="1:21" x14ac:dyDescent="0.2">
      <c r="A217" s="277"/>
      <c r="B217" s="277"/>
      <c r="C217" s="277"/>
      <c r="D217" s="277"/>
      <c r="E217" s="277"/>
      <c r="F217" s="277"/>
      <c r="G217" s="277"/>
      <c r="H217" s="277"/>
      <c r="I217" s="277"/>
      <c r="J217" s="277"/>
      <c r="K217" s="277"/>
      <c r="L217" s="277"/>
      <c r="M217" s="277"/>
      <c r="N217" s="277"/>
      <c r="O217" s="277"/>
      <c r="P217" s="1426"/>
      <c r="Q217" s="277"/>
      <c r="R217" s="277"/>
      <c r="S217" s="277"/>
      <c r="T217" s="277"/>
      <c r="U217" s="277"/>
    </row>
    <row r="218" spans="1:21" x14ac:dyDescent="0.2">
      <c r="A218" s="277"/>
      <c r="B218" s="277"/>
      <c r="C218" s="277"/>
      <c r="D218" s="277"/>
      <c r="E218" s="277"/>
      <c r="F218" s="277"/>
      <c r="G218" s="277"/>
      <c r="H218" s="277"/>
      <c r="I218" s="277"/>
      <c r="J218" s="277"/>
      <c r="K218" s="277"/>
      <c r="L218" s="277"/>
      <c r="M218" s="277"/>
      <c r="N218" s="277"/>
      <c r="O218" s="277"/>
      <c r="P218" s="1426"/>
      <c r="Q218" s="277"/>
      <c r="R218" s="277"/>
      <c r="S218" s="277"/>
      <c r="T218" s="277"/>
      <c r="U218" s="277"/>
    </row>
    <row r="219" spans="1:21" x14ac:dyDescent="0.2">
      <c r="A219" s="277"/>
      <c r="B219" s="277"/>
      <c r="C219" s="277"/>
      <c r="D219" s="277"/>
      <c r="E219" s="277"/>
      <c r="F219" s="277"/>
      <c r="G219" s="277"/>
      <c r="H219" s="277"/>
      <c r="I219" s="277"/>
      <c r="J219" s="277"/>
      <c r="K219" s="277"/>
      <c r="L219" s="277"/>
      <c r="M219" s="277"/>
      <c r="N219" s="277"/>
      <c r="O219" s="277"/>
      <c r="P219" s="1426"/>
      <c r="Q219" s="277"/>
      <c r="R219" s="277"/>
      <c r="S219" s="277"/>
      <c r="T219" s="277"/>
      <c r="U219" s="277"/>
    </row>
    <row r="220" spans="1:21" x14ac:dyDescent="0.2">
      <c r="A220" s="277"/>
      <c r="B220" s="277"/>
      <c r="C220" s="277"/>
      <c r="D220" s="277"/>
      <c r="E220" s="277"/>
      <c r="F220" s="277"/>
      <c r="G220" s="277"/>
      <c r="H220" s="277"/>
      <c r="I220" s="277"/>
      <c r="J220" s="277"/>
      <c r="K220" s="277"/>
      <c r="L220" s="277"/>
      <c r="M220" s="277"/>
      <c r="N220" s="277"/>
      <c r="O220" s="277"/>
      <c r="P220" s="1426"/>
      <c r="Q220" s="277"/>
      <c r="R220" s="277"/>
      <c r="S220" s="277"/>
      <c r="T220" s="277"/>
      <c r="U220" s="277"/>
    </row>
    <row r="221" spans="1:21" x14ac:dyDescent="0.2">
      <c r="A221" s="277"/>
      <c r="B221" s="277"/>
      <c r="C221" s="277"/>
      <c r="D221" s="277"/>
      <c r="E221" s="277"/>
      <c r="F221" s="277"/>
      <c r="G221" s="277"/>
      <c r="H221" s="277"/>
      <c r="I221" s="277"/>
      <c r="J221" s="277"/>
      <c r="K221" s="277"/>
      <c r="L221" s="277"/>
      <c r="M221" s="277"/>
      <c r="N221" s="277"/>
      <c r="O221" s="277"/>
      <c r="P221" s="1426"/>
      <c r="Q221" s="277"/>
      <c r="R221" s="277"/>
      <c r="S221" s="277"/>
      <c r="T221" s="277"/>
      <c r="U221" s="277"/>
    </row>
    <row r="222" spans="1:21" x14ac:dyDescent="0.2">
      <c r="A222" s="277"/>
      <c r="B222" s="277"/>
      <c r="C222" s="277"/>
      <c r="D222" s="277"/>
      <c r="E222" s="277"/>
      <c r="F222" s="277"/>
      <c r="G222" s="277"/>
      <c r="H222" s="277"/>
      <c r="I222" s="277"/>
      <c r="J222" s="277"/>
      <c r="K222" s="277"/>
      <c r="L222" s="277"/>
      <c r="M222" s="277"/>
      <c r="N222" s="277"/>
      <c r="O222" s="277"/>
      <c r="P222" s="1426"/>
      <c r="Q222" s="277"/>
      <c r="R222" s="277"/>
      <c r="S222" s="277"/>
      <c r="T222" s="277"/>
      <c r="U222" s="277"/>
    </row>
    <row r="223" spans="1:21" x14ac:dyDescent="0.2">
      <c r="A223" s="277"/>
      <c r="B223" s="277"/>
      <c r="C223" s="277"/>
      <c r="D223" s="277"/>
      <c r="E223" s="277"/>
      <c r="F223" s="277"/>
      <c r="G223" s="277"/>
      <c r="H223" s="277"/>
      <c r="I223" s="277"/>
      <c r="J223" s="277"/>
      <c r="K223" s="277"/>
      <c r="L223" s="277"/>
      <c r="M223" s="277"/>
      <c r="N223" s="277"/>
      <c r="O223" s="277"/>
      <c r="P223" s="1426"/>
      <c r="Q223" s="277"/>
      <c r="R223" s="277"/>
      <c r="S223" s="277"/>
      <c r="T223" s="277"/>
      <c r="U223" s="277"/>
    </row>
    <row r="224" spans="1:21" x14ac:dyDescent="0.2">
      <c r="A224" s="277"/>
      <c r="B224" s="277"/>
      <c r="C224" s="277"/>
      <c r="D224" s="277"/>
      <c r="E224" s="277"/>
      <c r="F224" s="277"/>
      <c r="G224" s="277"/>
      <c r="H224" s="277"/>
      <c r="I224" s="277"/>
      <c r="J224" s="277"/>
      <c r="K224" s="277"/>
      <c r="L224" s="277"/>
      <c r="M224" s="277"/>
      <c r="N224" s="277"/>
      <c r="O224" s="277"/>
      <c r="P224" s="1426"/>
      <c r="Q224" s="277"/>
      <c r="R224" s="277"/>
      <c r="S224" s="277"/>
      <c r="T224" s="277"/>
      <c r="U224" s="277"/>
    </row>
    <row r="225" spans="1:21" x14ac:dyDescent="0.2">
      <c r="A225" s="277"/>
      <c r="B225" s="277"/>
      <c r="C225" s="277"/>
      <c r="D225" s="277"/>
      <c r="E225" s="277"/>
      <c r="F225" s="277"/>
      <c r="G225" s="277"/>
      <c r="H225" s="277"/>
      <c r="I225" s="277"/>
      <c r="J225" s="277"/>
      <c r="K225" s="277"/>
      <c r="L225" s="277"/>
      <c r="M225" s="277"/>
      <c r="N225" s="277"/>
      <c r="O225" s="277"/>
      <c r="P225" s="1426"/>
      <c r="Q225" s="277"/>
      <c r="R225" s="277"/>
      <c r="S225" s="277"/>
      <c r="T225" s="277"/>
      <c r="U225" s="277"/>
    </row>
    <row r="226" spans="1:21" x14ac:dyDescent="0.2">
      <c r="A226" s="277"/>
      <c r="B226" s="277"/>
      <c r="C226" s="277"/>
      <c r="D226" s="277"/>
      <c r="E226" s="277"/>
      <c r="F226" s="277"/>
      <c r="G226" s="277"/>
      <c r="H226" s="277"/>
      <c r="I226" s="277"/>
      <c r="J226" s="277"/>
      <c r="K226" s="277"/>
      <c r="L226" s="277"/>
      <c r="M226" s="277"/>
      <c r="N226" s="277"/>
      <c r="O226" s="277"/>
      <c r="P226" s="1426"/>
      <c r="Q226" s="277"/>
      <c r="R226" s="277"/>
      <c r="S226" s="277"/>
      <c r="T226" s="277"/>
      <c r="U226" s="277"/>
    </row>
    <row r="227" spans="1:21" x14ac:dyDescent="0.2">
      <c r="A227" s="277"/>
      <c r="B227" s="277"/>
      <c r="C227" s="277"/>
      <c r="D227" s="277"/>
      <c r="E227" s="277"/>
      <c r="F227" s="277"/>
      <c r="G227" s="277"/>
      <c r="H227" s="277"/>
      <c r="I227" s="277"/>
      <c r="J227" s="277"/>
      <c r="K227" s="277"/>
      <c r="L227" s="277"/>
      <c r="M227" s="277"/>
      <c r="N227" s="277"/>
      <c r="O227" s="277"/>
      <c r="P227" s="1426"/>
      <c r="Q227" s="277"/>
      <c r="R227" s="277"/>
      <c r="S227" s="277"/>
      <c r="T227" s="277"/>
      <c r="U227" s="277"/>
    </row>
    <row r="228" spans="1:21" x14ac:dyDescent="0.2">
      <c r="A228" s="277"/>
      <c r="B228" s="277"/>
      <c r="C228" s="277"/>
      <c r="D228" s="277"/>
      <c r="E228" s="277"/>
      <c r="F228" s="277"/>
      <c r="G228" s="277"/>
      <c r="H228" s="277"/>
      <c r="I228" s="277"/>
      <c r="J228" s="277"/>
      <c r="K228" s="277"/>
      <c r="L228" s="277"/>
      <c r="M228" s="277"/>
      <c r="N228" s="277"/>
      <c r="O228" s="277"/>
      <c r="P228" s="1426"/>
      <c r="Q228" s="277"/>
      <c r="R228" s="277"/>
      <c r="S228" s="277"/>
      <c r="T228" s="277"/>
      <c r="U228" s="277"/>
    </row>
    <row r="229" spans="1:21" x14ac:dyDescent="0.2">
      <c r="A229" s="277"/>
      <c r="B229" s="277"/>
      <c r="C229" s="277"/>
      <c r="D229" s="277"/>
      <c r="E229" s="277"/>
      <c r="F229" s="277"/>
      <c r="G229" s="277"/>
      <c r="H229" s="277"/>
      <c r="I229" s="277"/>
      <c r="J229" s="277"/>
      <c r="K229" s="277"/>
      <c r="L229" s="277"/>
      <c r="M229" s="277"/>
      <c r="N229" s="277"/>
      <c r="O229" s="277"/>
      <c r="P229" s="1426"/>
      <c r="Q229" s="277"/>
      <c r="R229" s="277"/>
      <c r="S229" s="277"/>
      <c r="T229" s="277"/>
      <c r="U229" s="277"/>
    </row>
    <row r="230" spans="1:21" x14ac:dyDescent="0.2">
      <c r="A230" s="277"/>
      <c r="B230" s="277"/>
      <c r="C230" s="277"/>
      <c r="D230" s="277"/>
      <c r="E230" s="277"/>
      <c r="F230" s="277"/>
      <c r="G230" s="277"/>
      <c r="H230" s="277"/>
      <c r="I230" s="277"/>
      <c r="J230" s="277"/>
      <c r="K230" s="277"/>
      <c r="L230" s="277"/>
      <c r="M230" s="277"/>
      <c r="N230" s="277"/>
      <c r="O230" s="277"/>
      <c r="P230" s="1426"/>
      <c r="Q230" s="277"/>
      <c r="R230" s="277"/>
      <c r="S230" s="277"/>
      <c r="T230" s="277"/>
      <c r="U230" s="277"/>
    </row>
    <row r="231" spans="1:21" x14ac:dyDescent="0.2">
      <c r="A231" s="277"/>
      <c r="B231" s="277"/>
      <c r="C231" s="277"/>
      <c r="D231" s="277"/>
      <c r="E231" s="277"/>
      <c r="F231" s="277"/>
      <c r="G231" s="277"/>
      <c r="H231" s="277"/>
      <c r="I231" s="277"/>
      <c r="J231" s="277"/>
      <c r="K231" s="277"/>
      <c r="L231" s="277"/>
      <c r="M231" s="277"/>
      <c r="N231" s="277"/>
      <c r="O231" s="277"/>
      <c r="P231" s="1426"/>
      <c r="Q231" s="277"/>
      <c r="R231" s="277"/>
      <c r="S231" s="277"/>
      <c r="T231" s="277"/>
      <c r="U231" s="277"/>
    </row>
    <row r="232" spans="1:21" x14ac:dyDescent="0.2">
      <c r="A232" s="277"/>
      <c r="B232" s="277"/>
      <c r="C232" s="277"/>
      <c r="D232" s="277"/>
      <c r="E232" s="277"/>
      <c r="F232" s="277"/>
      <c r="G232" s="277"/>
      <c r="H232" s="277"/>
      <c r="I232" s="277"/>
      <c r="J232" s="277"/>
      <c r="K232" s="277"/>
      <c r="L232" s="277"/>
      <c r="M232" s="277"/>
      <c r="N232" s="277"/>
      <c r="O232" s="277"/>
      <c r="P232" s="1426"/>
      <c r="Q232" s="277"/>
      <c r="R232" s="277"/>
      <c r="S232" s="277"/>
      <c r="T232" s="277"/>
      <c r="U232" s="277"/>
    </row>
    <row r="233" spans="1:21" x14ac:dyDescent="0.2">
      <c r="A233" s="277"/>
      <c r="B233" s="277"/>
      <c r="C233" s="277"/>
      <c r="D233" s="277"/>
      <c r="E233" s="277"/>
      <c r="F233" s="277"/>
      <c r="G233" s="277"/>
      <c r="H233" s="277"/>
      <c r="I233" s="277"/>
      <c r="J233" s="277"/>
      <c r="K233" s="277"/>
      <c r="L233" s="277"/>
      <c r="M233" s="277"/>
      <c r="N233" s="277"/>
      <c r="O233" s="277"/>
      <c r="P233" s="1426"/>
      <c r="Q233" s="277"/>
      <c r="R233" s="277"/>
      <c r="S233" s="277"/>
      <c r="T233" s="277"/>
      <c r="U233" s="277"/>
    </row>
    <row r="234" spans="1:21" x14ac:dyDescent="0.2">
      <c r="A234" s="277"/>
      <c r="B234" s="277"/>
      <c r="C234" s="277"/>
      <c r="D234" s="277"/>
      <c r="E234" s="277"/>
      <c r="F234" s="277"/>
      <c r="G234" s="277"/>
      <c r="H234" s="277"/>
      <c r="I234" s="277"/>
      <c r="J234" s="277"/>
      <c r="K234" s="277"/>
      <c r="L234" s="277"/>
      <c r="M234" s="277"/>
      <c r="N234" s="277"/>
      <c r="O234" s="277"/>
      <c r="P234" s="1426"/>
      <c r="Q234" s="277"/>
      <c r="R234" s="277"/>
      <c r="S234" s="277"/>
      <c r="T234" s="277"/>
      <c r="U234" s="277"/>
    </row>
    <row r="235" spans="1:21" x14ac:dyDescent="0.2">
      <c r="A235" s="277"/>
      <c r="B235" s="277"/>
      <c r="C235" s="277"/>
      <c r="D235" s="277"/>
      <c r="E235" s="277"/>
      <c r="F235" s="277"/>
      <c r="G235" s="277"/>
      <c r="H235" s="277"/>
      <c r="I235" s="277"/>
      <c r="J235" s="277"/>
      <c r="K235" s="277"/>
      <c r="L235" s="277"/>
      <c r="M235" s="277"/>
      <c r="N235" s="277"/>
      <c r="O235" s="277"/>
      <c r="P235" s="1426"/>
      <c r="Q235" s="277"/>
      <c r="R235" s="277"/>
      <c r="S235" s="277"/>
      <c r="T235" s="277"/>
      <c r="U235" s="277"/>
    </row>
  </sheetData>
  <sheetProtection formatCells="0" formatColumns="0" formatRows="0" selectLockedCells="1"/>
  <mergeCells count="38">
    <mergeCell ref="B60:I60"/>
    <mergeCell ref="B61:I61"/>
    <mergeCell ref="E58:I58"/>
    <mergeCell ref="E59:I59"/>
    <mergeCell ref="E57:I57"/>
    <mergeCell ref="E54:I54"/>
    <mergeCell ref="E53:I53"/>
    <mergeCell ref="F45:G45"/>
    <mergeCell ref="E55:I55"/>
    <mergeCell ref="E56:I56"/>
    <mergeCell ref="H48:I48"/>
    <mergeCell ref="I46:J46"/>
    <mergeCell ref="F47:G47"/>
    <mergeCell ref="F49:G49"/>
    <mergeCell ref="H49:I49"/>
    <mergeCell ref="B51:I51"/>
    <mergeCell ref="E39:I39"/>
    <mergeCell ref="F40:I40"/>
    <mergeCell ref="E41:I41"/>
    <mergeCell ref="E42:I42"/>
    <mergeCell ref="F44:G44"/>
    <mergeCell ref="E43:I43"/>
    <mergeCell ref="B19:D19"/>
    <mergeCell ref="B29:D29"/>
    <mergeCell ref="E33:I33"/>
    <mergeCell ref="F35:I35"/>
    <mergeCell ref="E34:I34"/>
    <mergeCell ref="E23:G23"/>
    <mergeCell ref="B27:D27"/>
    <mergeCell ref="H19:I19"/>
    <mergeCell ref="E38:F38"/>
    <mergeCell ref="G38:I38"/>
    <mergeCell ref="E25:I25"/>
    <mergeCell ref="E12:I12"/>
    <mergeCell ref="E13:I13"/>
    <mergeCell ref="E14:I14"/>
    <mergeCell ref="F15:I15"/>
    <mergeCell ref="E17:I17"/>
  </mergeCells>
  <phoneticPr fontId="0" type="noConversion"/>
  <conditionalFormatting sqref="H29 F28:F29">
    <cfRule type="cellIs" dxfId="138" priority="18" stopIfTrue="1" operator="notEqual">
      <formula>0</formula>
    </cfRule>
  </conditionalFormatting>
  <conditionalFormatting sqref="E54:E57 F54:I54 F56:I57 E53:I53 E58:I59">
    <cfRule type="expression" dxfId="137" priority="16" stopIfTrue="1">
      <formula>$G$34&gt;1</formula>
    </cfRule>
    <cfRule type="expression" dxfId="136" priority="17" stopIfTrue="1">
      <formula>OR(Ne2_NL="Nein",Ne2_NL="Non")</formula>
    </cfRule>
  </conditionalFormatting>
  <conditionalFormatting sqref="H49:I49">
    <cfRule type="expression" dxfId="135" priority="5" stopIfTrue="1">
      <formula>$P$49=2</formula>
    </cfRule>
  </conditionalFormatting>
  <conditionalFormatting sqref="H48:I48">
    <cfRule type="expression" dxfId="134" priority="2" stopIfTrue="1">
      <formula>$P$48=3</formula>
    </cfRule>
  </conditionalFormatting>
  <conditionalFormatting sqref="H19:I19">
    <cfRule type="expression" dxfId="133" priority="1" stopIfTrue="1">
      <formula>$P$19=3</formula>
    </cfRule>
  </conditionalFormatting>
  <dataValidations count="6">
    <dataValidation type="whole" allowBlank="1" showInputMessage="1" showErrorMessage="1" error="Bitte geben Sie eine gültige Jahrzahl ein (JJJJ)!" sqref="E20">
      <formula1>1900</formula1>
      <formula2>2050</formula2>
    </dataValidation>
    <dataValidation type="whole" allowBlank="1" showInputMessage="1" showErrorMessage="1" errorTitle="PLZ" error="Postleitzahl der Schweiz" sqref="E40 E35">
      <formula1>1000</formula1>
      <formula2>9999</formula2>
    </dataValidation>
    <dataValidation type="list" allowBlank="1" showInputMessage="1" showErrorMessage="1" sqref="L43">
      <formula1>#REF!</formula1>
    </dataValidation>
    <dataValidation type="date" allowBlank="1" showInputMessage="1" showErrorMessage="1" error="Bitte geben Sie das aktuelle Datum ein." sqref="E55:I55">
      <formula1>39814</formula1>
      <formula2>55153</formula2>
    </dataValidation>
    <dataValidation allowBlank="1" showInputMessage="1" showErrorMessage="1" errorTitle="NPA" error="NPA suisse" sqref="E15"/>
    <dataValidation type="date" allowBlank="1" showInputMessage="1" showErrorMessage="1" error="Bitte prüfen Sie Ihre Eingabe nochmals und geben Sie ein gültiges Datum ein!" sqref="F27 H27">
      <formula1>36526</formula1>
      <formula2>55153</formula2>
    </dataValidation>
  </dataValidations>
  <hyperlinks>
    <hyperlink ref="B60" r:id="rId1"/>
  </hyperlinks>
  <printOptions headings="1"/>
  <pageMargins left="0.59055118110236227" right="0.31496062992125984" top="0.78740157480314965" bottom="0.59055118110236227" header="0.31496062992125984" footer="0.31496062992125984"/>
  <pageSetup paperSize="9" scale="63" fitToHeight="2" orientation="portrait" r:id="rId2"/>
  <headerFooter scaleWithDoc="0">
    <oddHeader>&amp;C&amp;A; &amp;D&amp;R&amp;"Arial,Fett"&amp;12Formular 1.1</oddHeader>
    <oddFooter>&amp;LKostenrechnung für Tarife 2022&amp;RSeite &amp;P von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51" r:id="rId5" name="Drop Down 3">
              <controlPr locked="0" defaultSize="0" autoFill="0" autoLine="0" autoPict="0">
                <anchor moveWithCells="1">
                  <from>
                    <xdr:col>3</xdr:col>
                    <xdr:colOff>1438275</xdr:colOff>
                    <xdr:row>44</xdr:row>
                    <xdr:rowOff>28575</xdr:rowOff>
                  </from>
                  <to>
                    <xdr:col>4</xdr:col>
                    <xdr:colOff>523875</xdr:colOff>
                    <xdr:row>45</xdr:row>
                    <xdr:rowOff>28575</xdr:rowOff>
                  </to>
                </anchor>
              </controlPr>
            </control>
          </mc:Choice>
        </mc:AlternateContent>
        <mc:AlternateContent xmlns:mc="http://schemas.openxmlformats.org/markup-compatibility/2006">
          <mc:Choice Requires="x14">
            <control shapeId="2052" r:id="rId6" name="Drop Down 4">
              <controlPr locked="0" defaultSize="0" autoFill="0" autoLine="0" autoPict="0">
                <anchor moveWithCells="1">
                  <from>
                    <xdr:col>3</xdr:col>
                    <xdr:colOff>1438275</xdr:colOff>
                    <xdr:row>43</xdr:row>
                    <xdr:rowOff>161925</xdr:rowOff>
                  </from>
                  <to>
                    <xdr:col>4</xdr:col>
                    <xdr:colOff>523875</xdr:colOff>
                    <xdr:row>44</xdr:row>
                    <xdr:rowOff>28575</xdr:rowOff>
                  </to>
                </anchor>
              </controlPr>
            </control>
          </mc:Choice>
        </mc:AlternateContent>
        <mc:AlternateContent xmlns:mc="http://schemas.openxmlformats.org/markup-compatibility/2006">
          <mc:Choice Requires="x14">
            <control shapeId="2053" r:id="rId7" name="Drop Down 5">
              <controlPr locked="0" defaultSize="0" autoFill="0" autoLine="0" autoPict="0">
                <anchor moveWithCells="1">
                  <from>
                    <xdr:col>3</xdr:col>
                    <xdr:colOff>1438275</xdr:colOff>
                    <xdr:row>46</xdr:row>
                    <xdr:rowOff>0</xdr:rowOff>
                  </from>
                  <to>
                    <xdr:col>4</xdr:col>
                    <xdr:colOff>523875</xdr:colOff>
                    <xdr:row>46</xdr:row>
                    <xdr:rowOff>219075</xdr:rowOff>
                  </to>
                </anchor>
              </controlPr>
            </control>
          </mc:Choice>
        </mc:AlternateContent>
        <mc:AlternateContent xmlns:mc="http://schemas.openxmlformats.org/markup-compatibility/2006">
          <mc:Choice Requires="x14">
            <control shapeId="2054" r:id="rId8" name="Drop Down 6">
              <controlPr locked="0" defaultSize="0" autoFill="0" autoLine="0" autoPict="0">
                <anchor moveWithCells="1">
                  <from>
                    <xdr:col>3</xdr:col>
                    <xdr:colOff>1438275</xdr:colOff>
                    <xdr:row>45</xdr:row>
                    <xdr:rowOff>66675</xdr:rowOff>
                  </from>
                  <to>
                    <xdr:col>4</xdr:col>
                    <xdr:colOff>523875</xdr:colOff>
                    <xdr:row>45</xdr:row>
                    <xdr:rowOff>266700</xdr:rowOff>
                  </to>
                </anchor>
              </controlPr>
            </control>
          </mc:Choice>
        </mc:AlternateContent>
        <mc:AlternateContent xmlns:mc="http://schemas.openxmlformats.org/markup-compatibility/2006">
          <mc:Choice Requires="x14">
            <control shapeId="2055" r:id="rId9" name="Drop Down 7">
              <controlPr locked="0" defaultSize="0" autoFill="0" autoLine="0" autoPict="0">
                <anchor moveWithCells="1">
                  <from>
                    <xdr:col>3</xdr:col>
                    <xdr:colOff>1438275</xdr:colOff>
                    <xdr:row>48</xdr:row>
                    <xdr:rowOff>0</xdr:rowOff>
                  </from>
                  <to>
                    <xdr:col>4</xdr:col>
                    <xdr:colOff>523875</xdr:colOff>
                    <xdr:row>48</xdr:row>
                    <xdr:rowOff>219075</xdr:rowOff>
                  </to>
                </anchor>
              </controlPr>
            </control>
          </mc:Choice>
        </mc:AlternateContent>
        <mc:AlternateContent xmlns:mc="http://schemas.openxmlformats.org/markup-compatibility/2006">
          <mc:Choice Requires="x14">
            <control shapeId="2056" r:id="rId10" name="Drop Down 8">
              <controlPr locked="0" defaultSize="0" autoFill="0" autoLine="0" autoPict="0">
                <anchor moveWithCells="1">
                  <from>
                    <xdr:col>6</xdr:col>
                    <xdr:colOff>723900</xdr:colOff>
                    <xdr:row>44</xdr:row>
                    <xdr:rowOff>28575</xdr:rowOff>
                  </from>
                  <to>
                    <xdr:col>8</xdr:col>
                    <xdr:colOff>66675</xdr:colOff>
                    <xdr:row>45</xdr:row>
                    <xdr:rowOff>28575</xdr:rowOff>
                  </to>
                </anchor>
              </controlPr>
            </control>
          </mc:Choice>
        </mc:AlternateContent>
        <mc:AlternateContent xmlns:mc="http://schemas.openxmlformats.org/markup-compatibility/2006">
          <mc:Choice Requires="x14">
            <control shapeId="2057" r:id="rId11" name="Drop Down 9">
              <controlPr locked="0" defaultSize="0" autoFill="0" autoLine="0" autoPict="0">
                <anchor moveWithCells="1">
                  <from>
                    <xdr:col>6</xdr:col>
                    <xdr:colOff>723900</xdr:colOff>
                    <xdr:row>43</xdr:row>
                    <xdr:rowOff>152400</xdr:rowOff>
                  </from>
                  <to>
                    <xdr:col>8</xdr:col>
                    <xdr:colOff>66675</xdr:colOff>
                    <xdr:row>44</xdr:row>
                    <xdr:rowOff>9525</xdr:rowOff>
                  </to>
                </anchor>
              </controlPr>
            </control>
          </mc:Choice>
        </mc:AlternateContent>
        <mc:AlternateContent xmlns:mc="http://schemas.openxmlformats.org/markup-compatibility/2006">
          <mc:Choice Requires="x14">
            <control shapeId="2058" r:id="rId12" name="Drop Down 10">
              <controlPr locked="0" defaultSize="0" autoFill="0" autoLine="0" autoPict="0">
                <anchor moveWithCells="1">
                  <from>
                    <xdr:col>6</xdr:col>
                    <xdr:colOff>752475</xdr:colOff>
                    <xdr:row>46</xdr:row>
                    <xdr:rowOff>0</xdr:rowOff>
                  </from>
                  <to>
                    <xdr:col>8</xdr:col>
                    <xdr:colOff>76200</xdr:colOff>
                    <xdr:row>46</xdr:row>
                    <xdr:rowOff>219075</xdr:rowOff>
                  </to>
                </anchor>
              </controlPr>
            </control>
          </mc:Choice>
        </mc:AlternateContent>
        <mc:AlternateContent xmlns:mc="http://schemas.openxmlformats.org/markup-compatibility/2006">
          <mc:Choice Requires="x14">
            <control shapeId="2059" r:id="rId13" name="Drop Down 11">
              <controlPr locked="0" defaultSize="0" autoFill="0" autoLine="0" autoPict="0">
                <anchor moveWithCells="1">
                  <from>
                    <xdr:col>6</xdr:col>
                    <xdr:colOff>723900</xdr:colOff>
                    <xdr:row>45</xdr:row>
                    <xdr:rowOff>66675</xdr:rowOff>
                  </from>
                  <to>
                    <xdr:col>8</xdr:col>
                    <xdr:colOff>66675</xdr:colOff>
                    <xdr:row>45</xdr:row>
                    <xdr:rowOff>257175</xdr:rowOff>
                  </to>
                </anchor>
              </controlPr>
            </control>
          </mc:Choice>
        </mc:AlternateContent>
        <mc:AlternateContent xmlns:mc="http://schemas.openxmlformats.org/markup-compatibility/2006">
          <mc:Choice Requires="x14">
            <control shapeId="1080194" r:id="rId14" name="Drop Down 24450">
              <controlPr locked="0" defaultSize="0" autoFill="0" autoLine="0" autoPict="0">
                <anchor moveWithCells="1">
                  <from>
                    <xdr:col>3</xdr:col>
                    <xdr:colOff>1438275</xdr:colOff>
                    <xdr:row>47</xdr:row>
                    <xdr:rowOff>0</xdr:rowOff>
                  </from>
                  <to>
                    <xdr:col>4</xdr:col>
                    <xdr:colOff>523875</xdr:colOff>
                    <xdr:row>47</xdr:row>
                    <xdr:rowOff>219075</xdr:rowOff>
                  </to>
                </anchor>
              </controlPr>
            </control>
          </mc:Choice>
        </mc:AlternateContent>
        <mc:AlternateContent xmlns:mc="http://schemas.openxmlformats.org/markup-compatibility/2006">
          <mc:Choice Requires="x14">
            <control shapeId="1080247" r:id="rId15" name="Drop Down 24503">
              <controlPr locked="0" defaultSize="0" autoFill="0" autoLine="0" autoPict="0">
                <anchor moveWithCells="1">
                  <from>
                    <xdr:col>4</xdr:col>
                    <xdr:colOff>0</xdr:colOff>
                    <xdr:row>18</xdr:row>
                    <xdr:rowOff>114300</xdr:rowOff>
                  </from>
                  <to>
                    <xdr:col>5</xdr:col>
                    <xdr:colOff>314325</xdr:colOff>
                    <xdr:row>18</xdr:row>
                    <xdr:rowOff>295275</xdr:rowOff>
                  </to>
                </anchor>
              </controlPr>
            </control>
          </mc:Choice>
        </mc:AlternateContent>
        <mc:AlternateContent xmlns:mc="http://schemas.openxmlformats.org/markup-compatibility/2006">
          <mc:Choice Requires="x14">
            <control shapeId="1080248" r:id="rId16" name="Drop Down 24504">
              <controlPr locked="0" defaultSize="0" autoFill="0" autoLine="0" autoPict="0">
                <anchor moveWithCells="1">
                  <from>
                    <xdr:col>4</xdr:col>
                    <xdr:colOff>0</xdr:colOff>
                    <xdr:row>20</xdr:row>
                    <xdr:rowOff>47625</xdr:rowOff>
                  </from>
                  <to>
                    <xdr:col>5</xdr:col>
                    <xdr:colOff>314325</xdr:colOff>
                    <xdr:row>21</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ES276"/>
  <sheetViews>
    <sheetView showGridLines="0" zoomScale="70" zoomScaleNormal="70" workbookViewId="0">
      <pane xSplit="5" ySplit="19" topLeftCell="F20" activePane="bottomRight" state="frozen"/>
      <selection activeCell="C10" sqref="C10"/>
      <selection pane="topRight" activeCell="C10" sqref="C10"/>
      <selection pane="bottomLeft" activeCell="C10" sqref="C10"/>
      <selection pane="bottomRight" activeCell="F20" sqref="F20"/>
    </sheetView>
  </sheetViews>
  <sheetFormatPr baseColWidth="10" defaultColWidth="11.42578125" defaultRowHeight="14.25" x14ac:dyDescent="0.2"/>
  <cols>
    <col min="1" max="1" width="7.5703125" style="278" customWidth="1"/>
    <col min="2" max="2" width="33.5703125" style="278" customWidth="1"/>
    <col min="3" max="3" width="19.42578125" style="278" customWidth="1"/>
    <col min="4" max="4" width="15" style="240" customWidth="1"/>
    <col min="5" max="5" width="1.5703125" style="278" customWidth="1"/>
    <col min="6" max="6" width="13.85546875" style="278" customWidth="1"/>
    <col min="7" max="7" width="1.42578125" style="278" customWidth="1"/>
    <col min="8" max="8" width="13.85546875" style="278" customWidth="1"/>
    <col min="9" max="9" width="1.42578125" style="278" customWidth="1"/>
    <col min="10" max="10" width="13.85546875" style="278" customWidth="1"/>
    <col min="11" max="11" width="1.42578125" style="278" customWidth="1"/>
    <col min="12" max="12" width="13.85546875" style="278" customWidth="1"/>
    <col min="13" max="13" width="1.42578125" style="278" customWidth="1"/>
    <col min="14" max="14" width="13.85546875" style="278" customWidth="1"/>
    <col min="15" max="15" width="1.42578125" style="278" customWidth="1"/>
    <col min="16" max="16" width="13.85546875" style="278" customWidth="1"/>
    <col min="17" max="17" width="1.42578125" style="278" customWidth="1"/>
    <col min="18" max="18" width="13.85546875" style="278" customWidth="1"/>
    <col min="19" max="19" width="1.42578125" style="278" customWidth="1"/>
    <col min="20" max="20" width="13.85546875" style="278" customWidth="1"/>
    <col min="21" max="21" width="1.42578125" style="278" customWidth="1"/>
    <col min="22" max="22" width="13.85546875" style="278" customWidth="1"/>
    <col min="23" max="23" width="1.42578125" style="278" customWidth="1"/>
    <col min="24" max="24" width="13.85546875" style="278" customWidth="1"/>
    <col min="25" max="25" width="1.42578125" style="278" customWidth="1"/>
    <col min="26" max="26" width="13.85546875" style="278" customWidth="1"/>
    <col min="27" max="27" width="1.42578125" style="278" customWidth="1"/>
    <col min="28" max="28" width="13.85546875" style="278" customWidth="1"/>
    <col min="29" max="29" width="1.42578125" style="278" customWidth="1"/>
    <col min="30" max="30" width="13.85546875" style="278" customWidth="1"/>
    <col min="31" max="31" width="1.42578125" style="278" customWidth="1"/>
    <col min="32" max="32" width="13.85546875" style="278" customWidth="1"/>
    <col min="33" max="33" width="1.42578125" style="278" customWidth="1"/>
    <col min="34" max="34" width="13.85546875" style="278" customWidth="1"/>
    <col min="35" max="35" width="1.42578125" style="278" customWidth="1"/>
    <col min="36" max="36" width="13.85546875" style="278" customWidth="1"/>
    <col min="37" max="37" width="1.42578125" style="278" customWidth="1"/>
    <col min="38" max="38" width="13.85546875" style="278" customWidth="1"/>
    <col min="39" max="39" width="1.42578125" style="278" customWidth="1"/>
    <col min="40" max="40" width="13.85546875" style="278" customWidth="1"/>
    <col min="41" max="41" width="1.42578125" style="278" customWidth="1"/>
    <col min="42" max="42" width="13.85546875" style="278" customWidth="1"/>
    <col min="43" max="43" width="1.42578125" style="278" customWidth="1"/>
    <col min="44" max="44" width="13.85546875" style="278" customWidth="1"/>
    <col min="45" max="45" width="1.42578125" style="278" customWidth="1"/>
    <col min="46" max="46" width="13.85546875" style="278" customWidth="1"/>
    <col min="47" max="47" width="1.42578125" style="278" customWidth="1"/>
    <col min="48" max="48" width="13.85546875" style="278" customWidth="1"/>
    <col min="49" max="49" width="1.42578125" style="278" customWidth="1"/>
    <col min="50" max="50" width="13.85546875" style="278" customWidth="1"/>
    <col min="51" max="51" width="1.42578125" style="278" customWidth="1"/>
    <col min="52" max="52" width="13.85546875" style="278" customWidth="1"/>
    <col min="53" max="53" width="1.42578125" style="278" customWidth="1"/>
    <col min="54" max="54" width="13.85546875" style="278" customWidth="1"/>
    <col min="55" max="55" width="1.42578125" style="278" customWidth="1"/>
    <col min="56" max="56" width="13.85546875" style="278" customWidth="1"/>
    <col min="57" max="57" width="1.42578125" style="278" customWidth="1"/>
    <col min="58" max="58" width="13.85546875" style="278" customWidth="1"/>
    <col min="59" max="59" width="1.42578125" style="278" customWidth="1"/>
    <col min="60" max="60" width="13.85546875" style="278" customWidth="1"/>
    <col min="61" max="61" width="1.42578125" style="278" customWidth="1"/>
    <col min="62" max="62" width="13.85546875" style="278" customWidth="1"/>
    <col min="63" max="63" width="1.42578125" style="278" customWidth="1"/>
    <col min="64" max="64" width="13.85546875" style="278" customWidth="1"/>
    <col min="65" max="65" width="1.42578125" style="278" customWidth="1"/>
    <col min="66" max="66" width="13.85546875" style="278" customWidth="1"/>
    <col min="67" max="67" width="1.42578125" style="278" customWidth="1"/>
    <col min="68" max="68" width="13.85546875" style="278" customWidth="1"/>
    <col min="69" max="69" width="1.42578125" style="278" customWidth="1"/>
    <col min="70" max="70" width="13.85546875" style="278" customWidth="1"/>
    <col min="71" max="71" width="1.42578125" style="278" customWidth="1"/>
    <col min="72" max="72" width="13.85546875" style="278" customWidth="1"/>
    <col min="73" max="73" width="1.42578125" style="278" customWidth="1"/>
    <col min="74" max="74" width="13.85546875" style="278" customWidth="1"/>
    <col min="75" max="75" width="1.42578125" style="278" customWidth="1"/>
    <col min="76" max="76" width="13.85546875" style="278" customWidth="1"/>
    <col min="77" max="77" width="1.42578125" style="278" customWidth="1"/>
    <col min="78" max="78" width="13.85546875" style="278" customWidth="1"/>
    <col min="79" max="79" width="1.42578125" style="278" customWidth="1"/>
    <col min="80" max="80" width="13.85546875" style="278" customWidth="1"/>
    <col min="81" max="81" width="1.42578125" style="278" customWidth="1"/>
    <col min="82" max="82" width="13.85546875" style="278" customWidth="1"/>
    <col min="83" max="83" width="1.42578125" style="278" customWidth="1"/>
    <col min="84" max="84" width="13.85546875" style="278" customWidth="1"/>
    <col min="85" max="85" width="1.42578125" style="278" customWidth="1"/>
    <col min="86" max="86" width="13.85546875" style="278" customWidth="1"/>
    <col min="87" max="87" width="1.42578125" style="278" customWidth="1"/>
    <col min="88" max="88" width="13.85546875" style="278" customWidth="1"/>
    <col min="89" max="89" width="1.42578125" style="278" customWidth="1"/>
    <col min="90" max="90" width="13.85546875" style="278" customWidth="1"/>
    <col min="91" max="91" width="1.42578125" style="278" customWidth="1"/>
    <col min="92" max="92" width="13.85546875" style="278" customWidth="1"/>
    <col min="93" max="93" width="1.42578125" style="278" customWidth="1"/>
    <col min="94" max="94" width="13.85546875" style="278" customWidth="1"/>
    <col min="95" max="95" width="1.42578125" style="278" customWidth="1"/>
    <col min="96" max="96" width="13.85546875" style="278" customWidth="1"/>
    <col min="97" max="97" width="1.42578125" style="278" customWidth="1"/>
    <col min="98" max="98" width="13.85546875" style="278" customWidth="1"/>
    <col min="99" max="99" width="1.42578125" style="278" customWidth="1"/>
    <col min="100" max="100" width="13.85546875" style="278" customWidth="1"/>
    <col min="101" max="101" width="1.42578125" style="278" customWidth="1"/>
    <col min="102" max="102" width="13.85546875" style="278" customWidth="1"/>
    <col min="103" max="103" width="1.42578125" style="278" customWidth="1"/>
    <col min="104" max="104" width="13.85546875" style="278" customWidth="1"/>
    <col min="105" max="105" width="1.42578125" style="278" customWidth="1"/>
    <col min="106" max="106" width="13.85546875" style="278" customWidth="1"/>
    <col min="107" max="107" width="1.42578125" style="278" customWidth="1"/>
    <col min="108" max="108" width="13.85546875" style="278" customWidth="1"/>
    <col min="109" max="109" width="1.42578125" style="278" customWidth="1"/>
    <col min="110" max="110" width="13.85546875" style="278" customWidth="1"/>
    <col min="111" max="111" width="1.42578125" style="278" customWidth="1"/>
    <col min="112" max="112" width="13.85546875" style="278" customWidth="1"/>
    <col min="113" max="113" width="1.42578125" style="278" customWidth="1"/>
    <col min="114" max="114" width="25.42578125" style="278" customWidth="1"/>
    <col min="115" max="115" width="2.42578125" style="278" customWidth="1"/>
    <col min="116" max="116" width="5.5703125" style="278" customWidth="1"/>
    <col min="117" max="117" width="26.42578125" style="278" customWidth="1"/>
    <col min="118" max="119" width="11.42578125" style="278" customWidth="1"/>
    <col min="120" max="16384" width="11.42578125" style="278"/>
  </cols>
  <sheetData>
    <row r="1" spans="1:149" ht="14.1"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1430"/>
      <c r="BW1" s="1430"/>
      <c r="BX1" s="1430"/>
      <c r="BY1" s="1430"/>
      <c r="BZ1" s="1430"/>
      <c r="CA1" s="1430"/>
      <c r="CB1" s="1430"/>
      <c r="CC1" s="1430"/>
      <c r="CD1" s="1430"/>
      <c r="CE1" s="1430"/>
      <c r="CF1" s="1430"/>
      <c r="CG1" s="1430"/>
      <c r="CH1" s="1430"/>
      <c r="CI1" s="1430"/>
      <c r="CJ1" s="1430"/>
      <c r="CK1" s="1430"/>
      <c r="CL1" s="1430"/>
      <c r="CM1" s="1430"/>
      <c r="CN1" s="1430"/>
      <c r="CO1" s="1430"/>
      <c r="CP1" s="1430"/>
      <c r="CQ1" s="1430"/>
      <c r="CR1" s="1430"/>
      <c r="CS1" s="1430"/>
      <c r="CT1" s="1430"/>
      <c r="CU1" s="1430"/>
      <c r="CV1" s="1430"/>
      <c r="CW1" s="1430"/>
      <c r="CX1" s="1430"/>
      <c r="CY1" s="1430"/>
      <c r="CZ1" s="1430"/>
      <c r="DA1" s="1430"/>
      <c r="DB1" s="1430"/>
      <c r="DC1" s="1430"/>
      <c r="DD1" s="1430"/>
      <c r="DE1" s="1430"/>
      <c r="DF1" s="1430"/>
      <c r="DG1" s="1430"/>
      <c r="DH1" s="1430"/>
      <c r="DI1" s="1430"/>
      <c r="DJ1" s="1430"/>
      <c r="DK1" s="1430"/>
      <c r="DL1" s="1430"/>
      <c r="DM1" s="1430"/>
      <c r="DN1" s="1430"/>
      <c r="DO1" s="1430"/>
      <c r="DP1" s="1430"/>
      <c r="DQ1" s="1430"/>
      <c r="DR1" s="1430"/>
      <c r="DS1" s="1183"/>
      <c r="DT1" s="1183"/>
      <c r="DU1" s="1183"/>
      <c r="DV1" s="1183"/>
      <c r="DW1" s="1183"/>
      <c r="DX1" s="1183"/>
      <c r="DY1" s="1183"/>
      <c r="DZ1" s="1183"/>
      <c r="EA1" s="1426" t="s">
        <v>844</v>
      </c>
      <c r="EB1" s="1183"/>
      <c r="EC1" s="1183"/>
      <c r="ED1" s="1183"/>
      <c r="EE1" s="1183"/>
      <c r="EF1" s="1183"/>
      <c r="EG1" s="1183"/>
      <c r="EH1" s="1183"/>
      <c r="EI1" s="1183"/>
      <c r="EJ1" s="1183"/>
      <c r="EK1" s="1183"/>
      <c r="EL1" s="1183"/>
      <c r="EM1" s="1183"/>
      <c r="EN1" s="1183"/>
      <c r="EO1" s="1183"/>
      <c r="EP1" s="1183"/>
      <c r="EQ1" s="1183"/>
      <c r="ER1" s="1183"/>
      <c r="ES1" s="1183"/>
    </row>
    <row r="2" spans="1:149" ht="14.1" customHeight="1" x14ac:dyDescent="0.25">
      <c r="A2" s="277"/>
      <c r="B2" s="23" t="str">
        <f>Kontaktdaten!B2</f>
        <v>Kostenrechnung für Tarife 2022</v>
      </c>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1430"/>
      <c r="BW2" s="1430"/>
      <c r="BX2" s="1430"/>
      <c r="BY2" s="1430"/>
      <c r="BZ2" s="1430"/>
      <c r="CA2" s="1430"/>
      <c r="CB2" s="1430"/>
      <c r="CC2" s="1430"/>
      <c r="CD2" s="1430"/>
      <c r="CE2" s="1430"/>
      <c r="CF2" s="1430"/>
      <c r="CG2" s="1430"/>
      <c r="CH2" s="1430"/>
      <c r="CI2" s="1430"/>
      <c r="CJ2" s="1430"/>
      <c r="CK2" s="1430"/>
      <c r="CL2" s="1430"/>
      <c r="CM2" s="1430"/>
      <c r="CN2" s="1430"/>
      <c r="CO2" s="1430"/>
      <c r="CP2" s="1430"/>
      <c r="CQ2" s="1430"/>
      <c r="CR2" s="1430"/>
      <c r="CS2" s="1430"/>
      <c r="CT2" s="1430"/>
      <c r="CU2" s="1430"/>
      <c r="CV2" s="1430"/>
      <c r="CW2" s="1430"/>
      <c r="CX2" s="1430"/>
      <c r="CY2" s="1430"/>
      <c r="CZ2" s="1430"/>
      <c r="DA2" s="1430"/>
      <c r="DB2" s="1430"/>
      <c r="DC2" s="1430"/>
      <c r="DD2" s="1430"/>
      <c r="DE2" s="1430"/>
      <c r="DF2" s="1430"/>
      <c r="DG2" s="1430"/>
      <c r="DH2" s="1430"/>
      <c r="DI2" s="1430"/>
      <c r="DJ2" s="1430"/>
      <c r="DK2" s="1430"/>
      <c r="DL2" s="1430"/>
      <c r="DM2" s="1430"/>
      <c r="DN2" s="1430"/>
      <c r="DO2" s="1430"/>
      <c r="DP2" s="1430"/>
      <c r="DQ2" s="1430"/>
      <c r="DR2" s="1430"/>
      <c r="DS2" s="1183"/>
      <c r="DT2" s="1183"/>
      <c r="DU2" s="1183"/>
      <c r="DV2" s="1183"/>
      <c r="DW2" s="1183"/>
      <c r="DX2" s="1183"/>
      <c r="DY2" s="1183"/>
      <c r="DZ2" s="1183"/>
      <c r="EA2" s="1426"/>
      <c r="EB2" s="1183"/>
      <c r="EC2" s="1183"/>
      <c r="ED2" s="1183"/>
      <c r="EE2" s="1183"/>
      <c r="EF2" s="1183"/>
      <c r="EG2" s="1183"/>
      <c r="EH2" s="1183"/>
      <c r="EI2" s="1183"/>
      <c r="EJ2" s="1183"/>
      <c r="EK2" s="1183"/>
      <c r="EL2" s="1183"/>
      <c r="EM2" s="1183"/>
      <c r="EN2" s="1183"/>
      <c r="EO2" s="1183"/>
      <c r="EP2" s="1183"/>
      <c r="EQ2" s="1183"/>
      <c r="ER2" s="1183"/>
      <c r="ES2" s="1183"/>
    </row>
    <row r="3" spans="1:149" ht="14.1" customHeight="1" x14ac:dyDescent="0.2">
      <c r="A3" s="277"/>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1430"/>
      <c r="BW3" s="1430"/>
      <c r="BX3" s="1430"/>
      <c r="BY3" s="1430"/>
      <c r="BZ3" s="1430"/>
      <c r="CA3" s="1430"/>
      <c r="CB3" s="1430"/>
      <c r="CC3" s="1430"/>
      <c r="CD3" s="1430"/>
      <c r="CE3" s="1430"/>
      <c r="CF3" s="1430"/>
      <c r="CG3" s="1430"/>
      <c r="CH3" s="1430"/>
      <c r="CI3" s="1430"/>
      <c r="CJ3" s="1430"/>
      <c r="CK3" s="1430"/>
      <c r="CL3" s="1430"/>
      <c r="CM3" s="1430"/>
      <c r="CN3" s="1430"/>
      <c r="CO3" s="1430"/>
      <c r="CP3" s="1430"/>
      <c r="CQ3" s="1430"/>
      <c r="CR3" s="1430"/>
      <c r="CS3" s="1430"/>
      <c r="CT3" s="1430"/>
      <c r="CU3" s="1430"/>
      <c r="CV3" s="1430"/>
      <c r="CW3" s="1430"/>
      <c r="CX3" s="1430"/>
      <c r="CY3" s="1430"/>
      <c r="CZ3" s="1430"/>
      <c r="DA3" s="1430"/>
      <c r="DB3" s="1430"/>
      <c r="DC3" s="1430"/>
      <c r="DD3" s="1430"/>
      <c r="DE3" s="1430"/>
      <c r="DF3" s="1430"/>
      <c r="DG3" s="1430"/>
      <c r="DH3" s="1430"/>
      <c r="DI3" s="1430"/>
      <c r="DJ3" s="1430"/>
      <c r="DK3" s="1430"/>
      <c r="DL3" s="1430"/>
      <c r="DM3" s="1430"/>
      <c r="DN3" s="1430"/>
      <c r="DO3" s="1430"/>
      <c r="DP3" s="1430"/>
      <c r="DQ3" s="1430"/>
      <c r="DR3" s="1430"/>
      <c r="DS3" s="1183"/>
      <c r="DT3" s="1183"/>
      <c r="DU3" s="1183"/>
      <c r="DV3" s="1183"/>
      <c r="DW3" s="1183"/>
      <c r="DX3" s="1183"/>
      <c r="DY3" s="1183"/>
      <c r="DZ3" s="1183"/>
      <c r="EA3" s="1426" t="s">
        <v>388</v>
      </c>
      <c r="EB3" s="1183"/>
      <c r="EC3" s="1183"/>
      <c r="ED3" s="1183"/>
      <c r="EE3" s="1183"/>
      <c r="EF3" s="1183"/>
      <c r="EG3" s="1183"/>
      <c r="EH3" s="1183"/>
      <c r="EI3" s="1183"/>
      <c r="EJ3" s="1183"/>
      <c r="EK3" s="1183"/>
      <c r="EL3" s="1183"/>
      <c r="EM3" s="1183"/>
      <c r="EN3" s="1183"/>
      <c r="EO3" s="1183"/>
      <c r="EP3" s="1183"/>
      <c r="EQ3" s="1183"/>
      <c r="ER3" s="1183"/>
      <c r="ES3" s="1183"/>
    </row>
    <row r="4" spans="1:149" ht="20.85" customHeight="1" x14ac:dyDescent="0.3">
      <c r="A4" s="277"/>
      <c r="B4" s="13" t="s">
        <v>1402</v>
      </c>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c r="BF4" s="277"/>
      <c r="BG4" s="277"/>
      <c r="BH4" s="277"/>
      <c r="BI4" s="277"/>
      <c r="BJ4" s="277"/>
      <c r="BK4" s="277"/>
      <c r="BL4" s="277"/>
      <c r="BM4" s="277"/>
      <c r="BN4" s="277"/>
      <c r="BO4" s="277"/>
      <c r="BP4" s="277"/>
      <c r="BQ4" s="277"/>
      <c r="BR4" s="277"/>
      <c r="BS4" s="277"/>
      <c r="BT4" s="277"/>
      <c r="BU4" s="277"/>
      <c r="BV4" s="1430"/>
      <c r="BW4" s="1430"/>
      <c r="BX4" s="1430"/>
      <c r="BY4" s="1430"/>
      <c r="BZ4" s="1430"/>
      <c r="CA4" s="1430"/>
      <c r="CB4" s="1430"/>
      <c r="CC4" s="1430"/>
      <c r="CD4" s="1430"/>
      <c r="CE4" s="1430"/>
      <c r="CF4" s="1430"/>
      <c r="CG4" s="1430"/>
      <c r="CH4" s="1430"/>
      <c r="CI4" s="1430"/>
      <c r="CJ4" s="1430"/>
      <c r="CK4" s="1430"/>
      <c r="CL4" s="1430"/>
      <c r="CM4" s="1430"/>
      <c r="CN4" s="1430"/>
      <c r="CO4" s="1430"/>
      <c r="CP4" s="1430"/>
      <c r="CQ4" s="1430"/>
      <c r="CR4" s="1430"/>
      <c r="CS4" s="1430"/>
      <c r="CT4" s="1430"/>
      <c r="CU4" s="1430"/>
      <c r="CV4" s="1430"/>
      <c r="CW4" s="1430"/>
      <c r="CX4" s="1430"/>
      <c r="CY4" s="1430"/>
      <c r="CZ4" s="1430"/>
      <c r="DA4" s="1430"/>
      <c r="DB4" s="1430"/>
      <c r="DC4" s="1430"/>
      <c r="DD4" s="1430"/>
      <c r="DE4" s="1430"/>
      <c r="DF4" s="1430"/>
      <c r="DG4" s="1430"/>
      <c r="DH4" s="1430"/>
      <c r="DI4" s="1430"/>
      <c r="DJ4" s="1430"/>
      <c r="DK4" s="1430"/>
      <c r="DL4" s="1430"/>
      <c r="DM4" s="1430"/>
      <c r="DN4" s="1430"/>
      <c r="DO4" s="1430"/>
      <c r="DP4" s="1430"/>
      <c r="DQ4" s="1430"/>
      <c r="DR4" s="1430"/>
      <c r="DS4" s="1183"/>
      <c r="DT4" s="1183"/>
      <c r="DU4" s="1183"/>
      <c r="DV4" s="1183"/>
      <c r="DW4" s="1183"/>
      <c r="DX4" s="1183"/>
      <c r="DY4" s="1183"/>
      <c r="DZ4" s="1183"/>
      <c r="EA4" s="1426" t="s">
        <v>339</v>
      </c>
      <c r="EB4" s="1183"/>
      <c r="EC4" s="1183"/>
      <c r="ED4" s="1183"/>
      <c r="EE4" s="1183"/>
      <c r="EF4" s="1183"/>
      <c r="EG4" s="1183"/>
      <c r="EH4" s="1183"/>
      <c r="EI4" s="1183"/>
      <c r="EJ4" s="1183"/>
      <c r="EK4" s="1183"/>
      <c r="EL4" s="1183"/>
      <c r="EM4" s="1183"/>
      <c r="EN4" s="1183"/>
      <c r="EO4" s="1183"/>
      <c r="EP4" s="1183"/>
      <c r="EQ4" s="1183"/>
      <c r="ER4" s="1183"/>
      <c r="ES4" s="1183"/>
    </row>
    <row r="5" spans="1:149" ht="14.1" customHeight="1" x14ac:dyDescent="0.3">
      <c r="A5" s="277"/>
      <c r="B5" s="13" t="s">
        <v>1145</v>
      </c>
      <c r="C5" s="277"/>
      <c r="D5" s="277"/>
      <c r="E5" s="277"/>
      <c r="F5" s="277"/>
      <c r="G5" s="277"/>
      <c r="H5" s="277"/>
      <c r="I5" s="277"/>
      <c r="J5" s="277"/>
      <c r="K5" s="277"/>
      <c r="L5" s="277"/>
      <c r="M5" s="277"/>
      <c r="N5" s="277"/>
      <c r="O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77"/>
      <c r="BP5" s="277"/>
      <c r="BQ5" s="277"/>
      <c r="BR5" s="277"/>
      <c r="BS5" s="277"/>
      <c r="BT5" s="277"/>
      <c r="BU5" s="277"/>
      <c r="BV5" s="1430"/>
      <c r="BW5" s="1430"/>
      <c r="BX5" s="1430"/>
      <c r="BY5" s="1430"/>
      <c r="BZ5" s="1430"/>
      <c r="CA5" s="1430"/>
      <c r="CB5" s="1430"/>
      <c r="CC5" s="1430"/>
      <c r="CD5" s="1430"/>
      <c r="CE5" s="1430"/>
      <c r="CF5" s="1430"/>
      <c r="CG5" s="1430"/>
      <c r="CH5" s="1430"/>
      <c r="CI5" s="1430"/>
      <c r="CJ5" s="1430"/>
      <c r="CK5" s="1430"/>
      <c r="CL5" s="1430"/>
      <c r="CM5" s="1430"/>
      <c r="CN5" s="1430"/>
      <c r="CO5" s="1430"/>
      <c r="CP5" s="1430"/>
      <c r="CQ5" s="1430"/>
      <c r="CR5" s="1430"/>
      <c r="CS5" s="1430"/>
      <c r="CT5" s="1430"/>
      <c r="CU5" s="1430"/>
      <c r="CV5" s="1430"/>
      <c r="CW5" s="1430"/>
      <c r="CX5" s="1430"/>
      <c r="CY5" s="1430"/>
      <c r="CZ5" s="1430"/>
      <c r="DA5" s="1430"/>
      <c r="DB5" s="1430"/>
      <c r="DC5" s="1430"/>
      <c r="DD5" s="1430"/>
      <c r="DE5" s="1430"/>
      <c r="DF5" s="1430"/>
      <c r="DG5" s="1430"/>
      <c r="DH5" s="1430"/>
      <c r="DI5" s="1430"/>
      <c r="DJ5" s="1430"/>
      <c r="DK5" s="1430"/>
      <c r="DL5" s="1430"/>
      <c r="DM5" s="1430"/>
      <c r="DN5" s="1430"/>
      <c r="DO5" s="1430"/>
      <c r="DP5" s="1430"/>
      <c r="DQ5" s="1430"/>
      <c r="DR5" s="1430"/>
      <c r="DS5" s="1183"/>
      <c r="DT5" s="1183"/>
      <c r="DU5" s="1183"/>
      <c r="DV5" s="1183"/>
      <c r="DW5" s="1183"/>
      <c r="DX5" s="1183"/>
      <c r="DY5" s="1183"/>
      <c r="DZ5" s="1183"/>
      <c r="EA5" s="1426" t="s">
        <v>190</v>
      </c>
      <c r="EB5" s="1183"/>
      <c r="EC5" s="1183"/>
      <c r="ED5" s="1183"/>
      <c r="EE5" s="1183"/>
      <c r="EF5" s="1183"/>
      <c r="EG5" s="1183"/>
      <c r="EH5" s="1183"/>
      <c r="EI5" s="1183"/>
      <c r="EJ5" s="1183"/>
      <c r="EK5" s="1183"/>
      <c r="EL5" s="1183"/>
      <c r="EM5" s="1183"/>
      <c r="EN5" s="1183"/>
      <c r="EO5" s="1183"/>
      <c r="EP5" s="1183"/>
      <c r="EQ5" s="1183"/>
      <c r="ER5" s="1183"/>
      <c r="ES5" s="1183"/>
    </row>
    <row r="6" spans="1:149" ht="14.1" customHeight="1" x14ac:dyDescent="0.25">
      <c r="A6" s="277"/>
      <c r="B6" s="533" t="str">
        <f>"Formular 4.4;     "&amp;Kontaktdaten!E12</f>
        <v xml:space="preserve">Formular 4.4;     </v>
      </c>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1430"/>
      <c r="BW6" s="1430"/>
      <c r="BX6" s="1430"/>
      <c r="BY6" s="1430"/>
      <c r="BZ6" s="1430"/>
      <c r="CA6" s="1430"/>
      <c r="CB6" s="1430"/>
      <c r="CC6" s="1430"/>
      <c r="CD6" s="1430"/>
      <c r="CE6" s="1430"/>
      <c r="CF6" s="1430"/>
      <c r="CG6" s="1430"/>
      <c r="CH6" s="1430"/>
      <c r="CI6" s="1430"/>
      <c r="CJ6" s="1430"/>
      <c r="CK6" s="1430"/>
      <c r="CL6" s="1430"/>
      <c r="CM6" s="1430"/>
      <c r="CN6" s="1430"/>
      <c r="CO6" s="1430"/>
      <c r="CP6" s="1430"/>
      <c r="CQ6" s="1430"/>
      <c r="CR6" s="1430"/>
      <c r="CS6" s="1430"/>
      <c r="CT6" s="1430"/>
      <c r="CU6" s="1430"/>
      <c r="CV6" s="1430"/>
      <c r="CW6" s="1430"/>
      <c r="CX6" s="1430"/>
      <c r="CY6" s="1430"/>
      <c r="CZ6" s="1430"/>
      <c r="DA6" s="1430"/>
      <c r="DB6" s="1430"/>
      <c r="DC6" s="1430"/>
      <c r="DD6" s="1430"/>
      <c r="DE6" s="1430"/>
      <c r="DF6" s="1430"/>
      <c r="DG6" s="1430"/>
      <c r="DH6" s="1430"/>
      <c r="DI6" s="1430"/>
      <c r="DJ6" s="1430"/>
      <c r="DK6" s="1430"/>
      <c r="DL6" s="1430"/>
      <c r="DM6" s="1430"/>
      <c r="DN6" s="1430"/>
      <c r="DO6" s="1430"/>
      <c r="DP6" s="1430"/>
      <c r="DQ6" s="1430"/>
      <c r="DR6" s="1430"/>
      <c r="DS6" s="1183"/>
      <c r="DT6" s="1183"/>
      <c r="DU6" s="1183"/>
      <c r="DV6" s="1183"/>
      <c r="DW6" s="1183"/>
      <c r="DX6" s="1183"/>
      <c r="DY6" s="1183"/>
      <c r="DZ6" s="1183"/>
      <c r="EA6" s="1432" t="s">
        <v>1440</v>
      </c>
      <c r="EB6" s="1183"/>
      <c r="EC6" s="1183"/>
      <c r="ED6" s="1183"/>
      <c r="EE6" s="1183"/>
      <c r="EF6" s="1183"/>
      <c r="EG6" s="1183"/>
      <c r="EH6" s="1183"/>
      <c r="EI6" s="1183"/>
      <c r="EJ6" s="1183"/>
      <c r="EK6" s="1183"/>
      <c r="EL6" s="1183"/>
      <c r="EM6" s="1183"/>
      <c r="EN6" s="1183"/>
      <c r="EO6" s="1183"/>
      <c r="EP6" s="1183"/>
      <c r="EQ6" s="1183"/>
      <c r="ER6" s="1183"/>
      <c r="ES6" s="1183"/>
    </row>
    <row r="7" spans="1:149" ht="14.1" customHeight="1" x14ac:dyDescent="0.2">
      <c r="A7" s="277"/>
      <c r="B7" s="553"/>
      <c r="C7" s="277"/>
      <c r="D7" s="277"/>
      <c r="E7" s="277"/>
      <c r="F7" s="277"/>
      <c r="G7" s="277"/>
      <c r="H7" s="277"/>
      <c r="I7" s="277"/>
      <c r="J7" s="277"/>
      <c r="K7" s="277"/>
      <c r="L7" s="277"/>
      <c r="M7" s="277"/>
      <c r="N7" s="426"/>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1430"/>
      <c r="BW7" s="1430"/>
      <c r="BX7" s="1430"/>
      <c r="BY7" s="1430"/>
      <c r="BZ7" s="1430"/>
      <c r="CA7" s="1430"/>
      <c r="CB7" s="1430"/>
      <c r="CC7" s="1430"/>
      <c r="CD7" s="1430"/>
      <c r="CE7" s="1430"/>
      <c r="CF7" s="1430"/>
      <c r="CG7" s="1430"/>
      <c r="CH7" s="1430"/>
      <c r="CI7" s="1430"/>
      <c r="CJ7" s="1430"/>
      <c r="CK7" s="1430"/>
      <c r="CL7" s="1430"/>
      <c r="CM7" s="1430"/>
      <c r="CN7" s="1430"/>
      <c r="CO7" s="1430"/>
      <c r="CP7" s="1430"/>
      <c r="CQ7" s="1430"/>
      <c r="CR7" s="1430"/>
      <c r="CS7" s="1430"/>
      <c r="CT7" s="1430"/>
      <c r="CU7" s="1430"/>
      <c r="CV7" s="1430"/>
      <c r="CW7" s="1430"/>
      <c r="CX7" s="1430"/>
      <c r="CY7" s="1430"/>
      <c r="CZ7" s="1430"/>
      <c r="DA7" s="1430"/>
      <c r="DB7" s="1430"/>
      <c r="DC7" s="1430"/>
      <c r="DD7" s="1430"/>
      <c r="DE7" s="1430"/>
      <c r="DF7" s="1430"/>
      <c r="DG7" s="1430"/>
      <c r="DH7" s="1430"/>
      <c r="DI7" s="1430"/>
      <c r="DJ7" s="1430"/>
      <c r="DK7" s="1430"/>
      <c r="DL7" s="1430"/>
      <c r="DM7" s="1430"/>
      <c r="DN7" s="1430"/>
      <c r="DO7" s="1430"/>
      <c r="DP7" s="1430"/>
      <c r="DQ7" s="1430"/>
      <c r="DR7" s="1430"/>
      <c r="DS7" s="1183"/>
      <c r="DT7" s="1183"/>
      <c r="DU7" s="1183"/>
      <c r="DV7" s="1183"/>
      <c r="DW7" s="1183"/>
      <c r="DX7" s="1183"/>
      <c r="DY7" s="1183"/>
      <c r="DZ7" s="1183"/>
      <c r="EA7" s="1432" t="s">
        <v>1441</v>
      </c>
      <c r="EB7" s="1183"/>
      <c r="EC7" s="1183"/>
      <c r="ED7" s="1183"/>
      <c r="EE7" s="1183"/>
      <c r="EF7" s="1183"/>
      <c r="EG7" s="1183"/>
      <c r="EH7" s="1183"/>
      <c r="EI7" s="1183"/>
      <c r="EJ7" s="1183"/>
      <c r="EK7" s="1183"/>
      <c r="EL7" s="1183"/>
      <c r="EM7" s="1183"/>
      <c r="EN7" s="1183"/>
      <c r="EO7" s="1183"/>
      <c r="EP7" s="1183"/>
      <c r="EQ7" s="1183"/>
      <c r="ER7" s="1183"/>
      <c r="ES7" s="1183"/>
    </row>
    <row r="8" spans="1:149" ht="14.1" customHeight="1" x14ac:dyDescent="0.2">
      <c r="A8" s="277"/>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1430"/>
      <c r="BW8" s="1430"/>
      <c r="BX8" s="1430"/>
      <c r="BY8" s="1430"/>
      <c r="BZ8" s="1430"/>
      <c r="CA8" s="1430"/>
      <c r="CB8" s="1430"/>
      <c r="CC8" s="1430"/>
      <c r="CD8" s="1430"/>
      <c r="CE8" s="1430"/>
      <c r="CF8" s="1430"/>
      <c r="CG8" s="1430"/>
      <c r="CH8" s="1430"/>
      <c r="CI8" s="1430"/>
      <c r="CJ8" s="1430"/>
      <c r="CK8" s="1430"/>
      <c r="CL8" s="1430"/>
      <c r="CM8" s="1430"/>
      <c r="CN8" s="1430"/>
      <c r="CO8" s="1430"/>
      <c r="CP8" s="1430"/>
      <c r="CQ8" s="1430"/>
      <c r="CR8" s="1430"/>
      <c r="CS8" s="1430"/>
      <c r="CT8" s="1430"/>
      <c r="CU8" s="1430"/>
      <c r="CV8" s="1430"/>
      <c r="CW8" s="1430"/>
      <c r="CX8" s="1430"/>
      <c r="CY8" s="1430"/>
      <c r="CZ8" s="1430"/>
      <c r="DA8" s="1430"/>
      <c r="DB8" s="1430"/>
      <c r="DC8" s="1430"/>
      <c r="DD8" s="1430"/>
      <c r="DE8" s="1430"/>
      <c r="DF8" s="1430"/>
      <c r="DG8" s="1430"/>
      <c r="DH8" s="1430"/>
      <c r="DI8" s="1430"/>
      <c r="DJ8" s="1430"/>
      <c r="DK8" s="1430"/>
      <c r="DL8" s="1430"/>
      <c r="DM8" s="1430"/>
      <c r="DN8" s="1430"/>
      <c r="DO8" s="1430"/>
      <c r="DP8" s="1430"/>
      <c r="DQ8" s="1430"/>
      <c r="DR8" s="1430"/>
      <c r="DS8" s="1183"/>
      <c r="DT8" s="1183"/>
      <c r="DU8" s="1183"/>
      <c r="DV8" s="1183"/>
      <c r="DW8" s="1183"/>
      <c r="DX8" s="1183"/>
      <c r="DY8" s="1183"/>
      <c r="DZ8" s="1183"/>
      <c r="EA8" s="1432" t="s">
        <v>1442</v>
      </c>
      <c r="EB8" s="1183"/>
      <c r="EC8" s="1183"/>
      <c r="ED8" s="1183"/>
      <c r="EE8" s="1183"/>
      <c r="EF8" s="1183"/>
      <c r="EG8" s="1183"/>
      <c r="EH8" s="1183"/>
      <c r="EI8" s="1183"/>
      <c r="EJ8" s="1183"/>
      <c r="EK8" s="1183"/>
      <c r="EL8" s="1183"/>
      <c r="EM8" s="1183"/>
      <c r="EN8" s="1183"/>
      <c r="EO8" s="1183"/>
      <c r="EP8" s="1183"/>
      <c r="EQ8" s="1183"/>
      <c r="ER8" s="1183"/>
      <c r="ES8" s="1183"/>
    </row>
    <row r="9" spans="1:149" s="279" customFormat="1" ht="14.1" customHeight="1" x14ac:dyDescent="0.3">
      <c r="A9" s="277"/>
      <c r="B9" s="135"/>
      <c r="C9" s="277"/>
      <c r="D9" s="241"/>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183"/>
      <c r="DT9" s="1183"/>
      <c r="DU9" s="1183"/>
      <c r="DV9" s="1183"/>
      <c r="DW9" s="1183"/>
      <c r="DX9" s="1183"/>
      <c r="DY9" s="1183"/>
      <c r="DZ9" s="1183"/>
      <c r="EA9" s="1432" t="s">
        <v>1443</v>
      </c>
      <c r="EB9" s="1183"/>
      <c r="EC9" s="1183"/>
      <c r="ED9" s="1183"/>
      <c r="EE9" s="1183"/>
      <c r="EF9" s="1183"/>
      <c r="EG9" s="1183"/>
      <c r="EH9" s="1183"/>
      <c r="EI9" s="1183"/>
      <c r="EJ9" s="1183"/>
      <c r="EK9" s="1183"/>
      <c r="EL9" s="1183"/>
      <c r="EM9" s="1183"/>
      <c r="EN9" s="1183"/>
      <c r="EO9" s="1183"/>
      <c r="EP9" s="1183"/>
      <c r="EQ9" s="1183"/>
      <c r="ER9" s="1183"/>
      <c r="ES9" s="1183"/>
    </row>
    <row r="10" spans="1:149" s="279" customFormat="1" ht="14.1" customHeight="1" x14ac:dyDescent="0.2">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183"/>
      <c r="DT10" s="1183"/>
      <c r="DU10" s="1183"/>
      <c r="DV10" s="1183"/>
      <c r="DW10" s="1183"/>
      <c r="DX10" s="1183"/>
      <c r="DY10" s="1183"/>
      <c r="DZ10" s="1183"/>
      <c r="EA10" s="1432" t="s">
        <v>1444</v>
      </c>
      <c r="EB10" s="1183"/>
      <c r="EC10" s="1183"/>
      <c r="ED10" s="1183"/>
      <c r="EE10" s="1183"/>
      <c r="EF10" s="1183"/>
      <c r="EG10" s="1183"/>
      <c r="EH10" s="1183"/>
      <c r="EI10" s="1183"/>
      <c r="EJ10" s="1183"/>
      <c r="EK10" s="1183"/>
      <c r="EL10" s="1183"/>
      <c r="EM10" s="1183"/>
      <c r="EN10" s="1183"/>
      <c r="EO10" s="1183"/>
      <c r="EP10" s="1183"/>
      <c r="EQ10" s="1183"/>
      <c r="ER10" s="1183"/>
      <c r="ES10" s="1183"/>
    </row>
    <row r="11" spans="1:149" ht="14.1" customHeight="1" x14ac:dyDescent="0.2">
      <c r="A11" s="210"/>
      <c r="B11" s="210"/>
      <c r="C11" s="210"/>
      <c r="D11" s="210"/>
      <c r="E11" s="210"/>
      <c r="F11" s="210"/>
      <c r="G11" s="210"/>
      <c r="H11" s="210"/>
      <c r="I11" s="210"/>
      <c r="J11" s="210"/>
      <c r="K11" s="210"/>
      <c r="L11" s="24"/>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1430"/>
      <c r="BW11" s="1430"/>
      <c r="BX11" s="1430"/>
      <c r="BY11" s="1430"/>
      <c r="BZ11" s="1430"/>
      <c r="CA11" s="1430"/>
      <c r="CB11" s="1430"/>
      <c r="CC11" s="1430"/>
      <c r="CD11" s="1430"/>
      <c r="CE11" s="1430"/>
      <c r="CF11" s="1430"/>
      <c r="CG11" s="1430"/>
      <c r="CH11" s="1430"/>
      <c r="CI11" s="1430"/>
      <c r="CJ11" s="1430"/>
      <c r="CK11" s="1430"/>
      <c r="CL11" s="1430"/>
      <c r="CM11" s="1430"/>
      <c r="CN11" s="1430"/>
      <c r="CO11" s="1430"/>
      <c r="CP11" s="1430"/>
      <c r="CQ11" s="1430"/>
      <c r="CR11" s="1430"/>
      <c r="CS11" s="1430"/>
      <c r="CT11" s="1430"/>
      <c r="CU11" s="1430"/>
      <c r="CV11" s="1430"/>
      <c r="CW11" s="1430"/>
      <c r="CX11" s="1430"/>
      <c r="CY11" s="1430"/>
      <c r="CZ11" s="1430"/>
      <c r="DA11" s="1430"/>
      <c r="DB11" s="1430"/>
      <c r="DC11" s="1430"/>
      <c r="DD11" s="1430"/>
      <c r="DE11" s="1430"/>
      <c r="DF11" s="1430"/>
      <c r="DG11" s="1430"/>
      <c r="DH11" s="1430"/>
      <c r="DI11" s="1430"/>
      <c r="DJ11" s="1430"/>
      <c r="DK11" s="1430"/>
      <c r="DL11" s="1430"/>
      <c r="DM11" s="1430"/>
      <c r="DN11" s="1430"/>
      <c r="DO11" s="1430"/>
      <c r="DP11" s="1430"/>
      <c r="DQ11" s="1430"/>
      <c r="DR11" s="1430"/>
      <c r="DS11" s="1183"/>
      <c r="DT11" s="1183"/>
      <c r="DU11" s="1183"/>
      <c r="DV11" s="1183"/>
      <c r="DW11" s="1183"/>
      <c r="DX11" s="1183"/>
      <c r="DY11" s="1183"/>
      <c r="DZ11" s="1183"/>
      <c r="EA11" s="1432" t="s">
        <v>1445</v>
      </c>
      <c r="EB11" s="1183"/>
      <c r="EC11" s="1183"/>
      <c r="ED11" s="1183"/>
      <c r="EE11" s="1183"/>
      <c r="EF11" s="1183"/>
      <c r="EG11" s="1183"/>
      <c r="EH11" s="1183"/>
      <c r="EI11" s="1183"/>
      <c r="EJ11" s="1183"/>
      <c r="EK11" s="1183"/>
      <c r="EL11" s="1183"/>
      <c r="EM11" s="1183"/>
      <c r="EN11" s="1183"/>
      <c r="EO11" s="1183"/>
      <c r="EP11" s="1183"/>
      <c r="EQ11" s="1183"/>
      <c r="ER11" s="1183"/>
      <c r="ES11" s="1183"/>
    </row>
    <row r="12" spans="1:149" ht="14.1" customHeight="1" x14ac:dyDescent="0.25">
      <c r="A12" s="277"/>
      <c r="B12" s="277"/>
      <c r="C12" s="277"/>
      <c r="D12" s="241"/>
      <c r="E12" s="210"/>
      <c r="F12" s="210"/>
      <c r="G12" s="210"/>
      <c r="H12" s="210"/>
      <c r="I12" s="210"/>
      <c r="J12" s="210"/>
      <c r="K12" s="210"/>
      <c r="L12" s="24"/>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1430"/>
      <c r="BW12" s="1430"/>
      <c r="BX12" s="1430"/>
      <c r="BY12" s="1430"/>
      <c r="BZ12" s="1430"/>
      <c r="CA12" s="1430"/>
      <c r="CB12" s="1430"/>
      <c r="CC12" s="1430"/>
      <c r="CD12" s="1430"/>
      <c r="CE12" s="1430"/>
      <c r="CF12" s="1430"/>
      <c r="CG12" s="1430"/>
      <c r="CH12" s="1430"/>
      <c r="CI12" s="1430"/>
      <c r="CJ12" s="1430"/>
      <c r="CK12" s="1430"/>
      <c r="CL12" s="1430"/>
      <c r="CM12" s="1430"/>
      <c r="CN12" s="1430"/>
      <c r="CO12" s="1430"/>
      <c r="CP12" s="1430"/>
      <c r="CQ12" s="1430"/>
      <c r="CR12" s="1430"/>
      <c r="CS12" s="1430"/>
      <c r="CT12" s="1430"/>
      <c r="CU12" s="1430"/>
      <c r="CV12" s="1430"/>
      <c r="CW12" s="1430"/>
      <c r="CX12" s="1430"/>
      <c r="CY12" s="1430"/>
      <c r="CZ12" s="1430"/>
      <c r="DA12" s="1430"/>
      <c r="DB12" s="1430"/>
      <c r="DC12" s="1430"/>
      <c r="DD12" s="1430"/>
      <c r="DE12" s="1430"/>
      <c r="DF12" s="1430"/>
      <c r="DG12" s="1430"/>
      <c r="DH12" s="1430"/>
      <c r="DI12" s="1430"/>
      <c r="DJ12" s="1430"/>
      <c r="DK12" s="1430"/>
      <c r="DL12" s="1430"/>
      <c r="DM12" s="1430"/>
      <c r="DN12" s="1430"/>
      <c r="DO12" s="1430"/>
      <c r="DP12" s="1430"/>
      <c r="DQ12" s="1430"/>
      <c r="DR12" s="1430"/>
      <c r="DS12" s="1183"/>
      <c r="DT12" s="1183"/>
      <c r="DU12" s="1183"/>
      <c r="DV12" s="1183"/>
      <c r="DW12" s="1183"/>
      <c r="DX12" s="1183"/>
      <c r="DY12" s="1183"/>
      <c r="DZ12" s="1183"/>
      <c r="EB12" s="1183"/>
      <c r="EC12" s="1183"/>
      <c r="ED12" s="1183"/>
      <c r="EE12" s="1183"/>
      <c r="EF12" s="1183"/>
      <c r="EG12" s="1183"/>
      <c r="EH12" s="1183"/>
      <c r="EI12" s="1183"/>
      <c r="EJ12" s="1183"/>
      <c r="EK12" s="1183"/>
      <c r="EL12" s="1183"/>
      <c r="EM12" s="1183"/>
      <c r="EN12" s="1183"/>
      <c r="EO12" s="1183"/>
      <c r="EP12" s="1183"/>
      <c r="EQ12" s="1183"/>
      <c r="ER12" s="1183"/>
      <c r="ES12" s="1183"/>
    </row>
    <row r="13" spans="1:149" ht="14.1" customHeight="1" x14ac:dyDescent="0.25">
      <c r="A13" s="277"/>
      <c r="B13" s="277"/>
      <c r="C13" s="277"/>
      <c r="D13" s="241"/>
      <c r="E13" s="210"/>
      <c r="F13" s="210"/>
      <c r="G13" s="210"/>
      <c r="H13" s="210"/>
      <c r="I13" s="210"/>
      <c r="J13" s="210"/>
      <c r="K13" s="210"/>
      <c r="L13" s="24"/>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1430"/>
      <c r="BW13" s="1430"/>
      <c r="BX13" s="1430"/>
      <c r="BY13" s="1430"/>
      <c r="BZ13" s="1430"/>
      <c r="CA13" s="1430"/>
      <c r="CB13" s="1430"/>
      <c r="CC13" s="1430"/>
      <c r="CD13" s="1430"/>
      <c r="CE13" s="1430"/>
      <c r="CF13" s="1430"/>
      <c r="CG13" s="1430"/>
      <c r="CH13" s="1430"/>
      <c r="CI13" s="1430"/>
      <c r="CJ13" s="1430"/>
      <c r="CK13" s="1430"/>
      <c r="CL13" s="1430"/>
      <c r="CM13" s="1430"/>
      <c r="CN13" s="1430"/>
      <c r="CO13" s="1430"/>
      <c r="CP13" s="1430"/>
      <c r="CQ13" s="1430"/>
      <c r="CR13" s="1430"/>
      <c r="CS13" s="1430"/>
      <c r="CT13" s="1430"/>
      <c r="CU13" s="1430"/>
      <c r="CV13" s="1430"/>
      <c r="CW13" s="1430"/>
      <c r="CX13" s="1430"/>
      <c r="CY13" s="1430"/>
      <c r="CZ13" s="1430"/>
      <c r="DA13" s="1430"/>
      <c r="DB13" s="1430"/>
      <c r="DC13" s="1430"/>
      <c r="DD13" s="1430"/>
      <c r="DE13" s="1430"/>
      <c r="DF13" s="1430"/>
      <c r="DG13" s="1430"/>
      <c r="DH13" s="1430"/>
      <c r="DI13" s="1430"/>
      <c r="DJ13" s="1430"/>
      <c r="DK13" s="1430"/>
      <c r="DL13" s="1430"/>
      <c r="DM13" s="1430"/>
      <c r="DN13" s="1430"/>
      <c r="DO13" s="1430"/>
      <c r="DP13" s="1430"/>
      <c r="DQ13" s="1430"/>
      <c r="DR13" s="1430"/>
      <c r="DS13" s="1183"/>
      <c r="DT13" s="1183"/>
      <c r="DU13" s="1183"/>
      <c r="DV13" s="1183"/>
      <c r="DW13" s="1183"/>
      <c r="DX13" s="1183"/>
      <c r="DY13" s="1183"/>
      <c r="DZ13" s="1183"/>
      <c r="EB13" s="1183"/>
      <c r="EC13" s="1183"/>
      <c r="ED13" s="1183"/>
      <c r="EE13" s="1183"/>
      <c r="EF13" s="1183"/>
      <c r="EG13" s="1183"/>
      <c r="EH13" s="1183"/>
      <c r="EI13" s="1183"/>
      <c r="EJ13" s="1183"/>
      <c r="EK13" s="1183"/>
      <c r="EL13" s="1183"/>
      <c r="EM13" s="1183"/>
      <c r="EN13" s="1183"/>
      <c r="EO13" s="1183"/>
      <c r="EP13" s="1183"/>
      <c r="EQ13" s="1183"/>
      <c r="ER13" s="1183"/>
      <c r="ES13" s="1183"/>
    </row>
    <row r="14" spans="1:149" ht="14.1" customHeight="1" x14ac:dyDescent="0.25">
      <c r="A14" s="277"/>
      <c r="B14" s="277"/>
      <c r="C14" s="277"/>
      <c r="D14" s="241"/>
      <c r="E14" s="210"/>
      <c r="F14" s="210"/>
      <c r="G14" s="210"/>
      <c r="H14" s="210"/>
      <c r="I14" s="210"/>
      <c r="J14" s="210"/>
      <c r="K14" s="210"/>
      <c r="L14" s="24"/>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1430"/>
      <c r="BW14" s="1430"/>
      <c r="BX14" s="1430"/>
      <c r="BY14" s="1430"/>
      <c r="BZ14" s="1430"/>
      <c r="CA14" s="1430"/>
      <c r="CB14" s="1430"/>
      <c r="CC14" s="1430"/>
      <c r="CD14" s="1430"/>
      <c r="CE14" s="1430"/>
      <c r="CF14" s="1430"/>
      <c r="CG14" s="1430"/>
      <c r="CH14" s="1430"/>
      <c r="CI14" s="1430"/>
      <c r="CJ14" s="1430"/>
      <c r="CK14" s="1430"/>
      <c r="CL14" s="1430"/>
      <c r="CM14" s="1430"/>
      <c r="CN14" s="1430"/>
      <c r="CO14" s="1430"/>
      <c r="CP14" s="1430"/>
      <c r="CQ14" s="1430"/>
      <c r="CR14" s="1430"/>
      <c r="CS14" s="1430"/>
      <c r="CT14" s="1430"/>
      <c r="CU14" s="1430"/>
      <c r="CV14" s="1430"/>
      <c r="CW14" s="1430"/>
      <c r="CX14" s="1430"/>
      <c r="CY14" s="1430"/>
      <c r="CZ14" s="1430"/>
      <c r="DA14" s="1430"/>
      <c r="DB14" s="1430"/>
      <c r="DC14" s="1430"/>
      <c r="DD14" s="1430"/>
      <c r="DE14" s="1430"/>
      <c r="DF14" s="1430"/>
      <c r="DG14" s="1430"/>
      <c r="DH14" s="1430"/>
      <c r="DI14" s="1430"/>
      <c r="DJ14" s="1430"/>
      <c r="DK14" s="1430"/>
      <c r="DL14" s="1430"/>
      <c r="DM14" s="1430"/>
      <c r="DN14" s="1430"/>
      <c r="DO14" s="1430"/>
      <c r="DP14" s="1430"/>
      <c r="DQ14" s="1430"/>
      <c r="DR14" s="1430"/>
      <c r="DS14" s="1183"/>
      <c r="DT14" s="1183"/>
      <c r="DU14" s="1183"/>
      <c r="DV14" s="1183"/>
      <c r="DW14" s="1183"/>
      <c r="DX14" s="1183"/>
      <c r="DY14" s="1183"/>
      <c r="DZ14" s="1183"/>
      <c r="EA14" s="1541"/>
      <c r="EB14" s="1183"/>
      <c r="EC14" s="1183"/>
      <c r="ED14" s="1183"/>
      <c r="EE14" s="1183"/>
      <c r="EF14" s="1183"/>
      <c r="EG14" s="1183"/>
      <c r="EH14" s="1183"/>
      <c r="EI14" s="1183"/>
      <c r="EJ14" s="1183"/>
      <c r="EK14" s="1183"/>
      <c r="EL14" s="1183"/>
      <c r="EM14" s="1183"/>
      <c r="EN14" s="1183"/>
      <c r="EO14" s="1183"/>
      <c r="EP14" s="1183"/>
      <c r="EQ14" s="1183"/>
      <c r="ER14" s="1183"/>
      <c r="ES14" s="1183"/>
    </row>
    <row r="15" spans="1:149" ht="14.1" customHeight="1" x14ac:dyDescent="0.25">
      <c r="A15" s="277"/>
      <c r="B15" s="23" t="s">
        <v>1146</v>
      </c>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1430"/>
      <c r="BW15" s="1430"/>
      <c r="BX15" s="1430"/>
      <c r="BY15" s="1430"/>
      <c r="BZ15" s="1430"/>
      <c r="CA15" s="1430"/>
      <c r="CB15" s="1430"/>
      <c r="CC15" s="1430"/>
      <c r="CD15" s="1430"/>
      <c r="CE15" s="1430"/>
      <c r="CF15" s="1430"/>
      <c r="CG15" s="1430"/>
      <c r="CH15" s="1430"/>
      <c r="CI15" s="1430"/>
      <c r="CJ15" s="1430"/>
      <c r="CK15" s="1430"/>
      <c r="CL15" s="1430"/>
      <c r="CM15" s="1430"/>
      <c r="CN15" s="1430"/>
      <c r="CO15" s="1430"/>
      <c r="CP15" s="1430"/>
      <c r="CQ15" s="1430"/>
      <c r="CR15" s="1430"/>
      <c r="CS15" s="1430"/>
      <c r="CT15" s="1430"/>
      <c r="CU15" s="1430"/>
      <c r="CV15" s="1430"/>
      <c r="CW15" s="1430"/>
      <c r="CX15" s="1430"/>
      <c r="CY15" s="1430"/>
      <c r="CZ15" s="1430"/>
      <c r="DA15" s="1430"/>
      <c r="DB15" s="1430"/>
      <c r="DC15" s="1430"/>
      <c r="DD15" s="1430"/>
      <c r="DE15" s="1430"/>
      <c r="DF15" s="1430"/>
      <c r="DG15" s="1430"/>
      <c r="DH15" s="1430"/>
      <c r="DI15" s="1430"/>
      <c r="DJ15" s="1430"/>
      <c r="DK15" s="1430"/>
      <c r="DL15" s="1430"/>
      <c r="DM15" s="1430"/>
      <c r="DN15" s="1430"/>
      <c r="DO15" s="1430"/>
      <c r="DP15" s="1430"/>
      <c r="DQ15" s="1430"/>
      <c r="DR15" s="1430"/>
      <c r="DS15" s="1183"/>
      <c r="DT15" s="1183"/>
      <c r="DU15" s="1183"/>
      <c r="DV15" s="1183"/>
      <c r="DW15" s="1183"/>
      <c r="DX15" s="1183"/>
      <c r="DY15" s="1183"/>
      <c r="DZ15" s="1183"/>
      <c r="EA15" s="1541"/>
      <c r="EB15" s="1183"/>
      <c r="EC15" s="1183"/>
      <c r="ED15" s="1183"/>
      <c r="EE15" s="1183"/>
      <c r="EF15" s="1183"/>
      <c r="EG15" s="1183"/>
      <c r="EH15" s="1183"/>
      <c r="EI15" s="1183"/>
      <c r="EJ15" s="1183"/>
      <c r="EK15" s="1183"/>
      <c r="EL15" s="1183"/>
      <c r="EM15" s="1183"/>
      <c r="EN15" s="1183"/>
      <c r="EO15" s="1183"/>
      <c r="EP15" s="1183"/>
      <c r="EQ15" s="1183"/>
      <c r="ER15" s="1183"/>
      <c r="ES15" s="1183"/>
    </row>
    <row r="16" spans="1:149" ht="14.1" customHeight="1" x14ac:dyDescent="0.25">
      <c r="A16" s="1061"/>
      <c r="B16" s="277"/>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row>
    <row r="17" spans="1:122" x14ac:dyDescent="0.2">
      <c r="A17" s="136"/>
      <c r="B17" s="277"/>
      <c r="C17" s="277"/>
      <c r="D17" s="182" t="s">
        <v>1147</v>
      </c>
      <c r="E17" s="277"/>
      <c r="F17" s="280">
        <f>F83+H83+J83+L83+N83+P83+R83</f>
        <v>0</v>
      </c>
      <c r="G17" s="277"/>
      <c r="H17" s="277"/>
      <c r="I17" s="277"/>
      <c r="J17" s="277"/>
      <c r="K17" s="277"/>
      <c r="L17" s="277"/>
      <c r="M17" s="277"/>
      <c r="N17" s="277"/>
      <c r="O17" s="277"/>
      <c r="P17" s="277"/>
      <c r="Q17" s="277"/>
      <c r="R17" s="277"/>
      <c r="S17" s="277"/>
      <c r="T17" s="280">
        <f>T83+V83+X83+Z83+AB83+AD83+AF83</f>
        <v>0</v>
      </c>
      <c r="U17" s="277"/>
      <c r="V17" s="277"/>
      <c r="W17" s="277"/>
      <c r="X17" s="277"/>
      <c r="Y17" s="277"/>
      <c r="Z17" s="277"/>
      <c r="AA17" s="277"/>
      <c r="AB17" s="277"/>
      <c r="AC17" s="277"/>
      <c r="AD17" s="277"/>
      <c r="AE17" s="277"/>
      <c r="AF17" s="277"/>
      <c r="AG17" s="277"/>
      <c r="AH17" s="280">
        <f>AH83+AJ83+AL83+AN83+AP83+AR83+AT83</f>
        <v>0</v>
      </c>
      <c r="AI17" s="277"/>
      <c r="AJ17" s="277"/>
      <c r="AK17" s="277"/>
      <c r="AL17" s="277"/>
      <c r="AM17" s="277"/>
      <c r="AN17" s="277"/>
      <c r="AO17" s="277"/>
      <c r="AP17" s="277"/>
      <c r="AQ17" s="277"/>
      <c r="AR17" s="277"/>
      <c r="AS17" s="277"/>
      <c r="AT17" s="277"/>
      <c r="AU17" s="277"/>
      <c r="AV17" s="280">
        <f>AV83+AX83+AZ83+BB83+BD83+BF83+BH83+BJ83+BL83+BN83+BP83+BR83</f>
        <v>0</v>
      </c>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80">
        <f>BT83+BV83+BX83+BZ83+CB83+CD83+CF83</f>
        <v>0</v>
      </c>
      <c r="BU17" s="277"/>
      <c r="BV17" s="277"/>
      <c r="BW17" s="277"/>
      <c r="BX17" s="277"/>
      <c r="BY17" s="277"/>
      <c r="BZ17" s="277"/>
      <c r="CA17" s="277"/>
      <c r="CB17" s="277"/>
      <c r="CC17" s="277"/>
      <c r="CD17" s="277"/>
      <c r="CE17" s="277"/>
      <c r="CF17" s="277"/>
      <c r="CG17" s="277"/>
      <c r="CH17" s="280">
        <f>CH83+CJ83+CL83+CN83+CP83+CR83+CT83+CV83+CX83+CZ83+DB83+DD83+DF83+DH83</f>
        <v>0</v>
      </c>
      <c r="CI17" s="277"/>
      <c r="CJ17" s="277"/>
      <c r="CK17" s="277"/>
      <c r="CL17" s="277"/>
      <c r="CM17" s="277"/>
      <c r="CN17" s="277"/>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row>
    <row r="18" spans="1:122" ht="15.75" x14ac:dyDescent="0.25">
      <c r="A18" s="277"/>
      <c r="B18" s="276" t="s">
        <v>110</v>
      </c>
      <c r="C18" s="277"/>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7"/>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3" t="s">
        <v>882</v>
      </c>
      <c r="DK18" s="277"/>
      <c r="DL18" s="277"/>
      <c r="DM18" s="277"/>
      <c r="DN18" s="277"/>
      <c r="DO18" s="277"/>
      <c r="DP18" s="277"/>
      <c r="DQ18" s="277"/>
      <c r="DR18" s="277"/>
    </row>
    <row r="19" spans="1:122" ht="6" customHeight="1" x14ac:dyDescent="0.2">
      <c r="A19" s="277"/>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7"/>
      <c r="CO19" s="277"/>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row>
    <row r="20" spans="1:122" ht="16.5" customHeight="1" x14ac:dyDescent="0.2">
      <c r="A20" s="277"/>
      <c r="B20" s="242" t="s">
        <v>392</v>
      </c>
      <c r="C20" s="243"/>
      <c r="D20" s="277"/>
      <c r="E20" s="277"/>
      <c r="F20" s="229"/>
      <c r="G20" s="281"/>
      <c r="H20" s="229"/>
      <c r="I20" s="281"/>
      <c r="J20" s="229"/>
      <c r="K20" s="281"/>
      <c r="L20" s="229"/>
      <c r="M20" s="281"/>
      <c r="N20" s="229"/>
      <c r="O20" s="281"/>
      <c r="P20" s="229"/>
      <c r="Q20" s="281"/>
      <c r="R20" s="229"/>
      <c r="S20" s="281"/>
      <c r="T20" s="229"/>
      <c r="U20" s="281"/>
      <c r="V20" s="229"/>
      <c r="W20" s="281"/>
      <c r="X20" s="229"/>
      <c r="Y20" s="281"/>
      <c r="Z20" s="229"/>
      <c r="AA20" s="281"/>
      <c r="AB20" s="229"/>
      <c r="AC20" s="281"/>
      <c r="AD20" s="229"/>
      <c r="AE20" s="281"/>
      <c r="AF20" s="229"/>
      <c r="AG20" s="281"/>
      <c r="AH20" s="229"/>
      <c r="AI20" s="281"/>
      <c r="AJ20" s="229"/>
      <c r="AK20" s="281"/>
      <c r="AL20" s="229"/>
      <c r="AM20" s="281"/>
      <c r="AN20" s="229"/>
      <c r="AO20" s="281"/>
      <c r="AP20" s="229"/>
      <c r="AQ20" s="281"/>
      <c r="AR20" s="229"/>
      <c r="AS20" s="281"/>
      <c r="AT20" s="229"/>
      <c r="AU20" s="281"/>
      <c r="AV20" s="229"/>
      <c r="AW20" s="281"/>
      <c r="AX20" s="229"/>
      <c r="AY20" s="281"/>
      <c r="AZ20" s="229"/>
      <c r="BA20" s="281"/>
      <c r="BB20" s="229"/>
      <c r="BC20" s="281"/>
      <c r="BD20" s="229"/>
      <c r="BE20" s="281"/>
      <c r="BF20" s="229"/>
      <c r="BG20" s="281"/>
      <c r="BH20" s="229"/>
      <c r="BI20" s="281"/>
      <c r="BJ20" s="229"/>
      <c r="BK20" s="281"/>
      <c r="BL20" s="229"/>
      <c r="BM20" s="281"/>
      <c r="BN20" s="229"/>
      <c r="BO20" s="281"/>
      <c r="BP20" s="229"/>
      <c r="BQ20" s="281"/>
      <c r="BR20" s="229"/>
      <c r="BS20" s="281"/>
      <c r="BT20" s="229"/>
      <c r="BU20" s="281"/>
      <c r="BV20" s="229"/>
      <c r="BW20" s="281"/>
      <c r="BX20" s="229"/>
      <c r="BY20" s="281"/>
      <c r="BZ20" s="229"/>
      <c r="CA20" s="281"/>
      <c r="CB20" s="229"/>
      <c r="CC20" s="281"/>
      <c r="CD20" s="229"/>
      <c r="CE20" s="281"/>
      <c r="CF20" s="229"/>
      <c r="CG20" s="281"/>
      <c r="CH20" s="229"/>
      <c r="CI20" s="281"/>
      <c r="CJ20" s="229"/>
      <c r="CK20" s="281"/>
      <c r="CL20" s="229"/>
      <c r="CM20" s="281"/>
      <c r="CN20" s="229"/>
      <c r="CO20" s="281"/>
      <c r="CP20" s="229"/>
      <c r="CQ20" s="281"/>
      <c r="CR20" s="229"/>
      <c r="CS20" s="281"/>
      <c r="CT20" s="229"/>
      <c r="CU20" s="281"/>
      <c r="CV20" s="229"/>
      <c r="CW20" s="281"/>
      <c r="CX20" s="229"/>
      <c r="CY20" s="281"/>
      <c r="CZ20" s="229"/>
      <c r="DA20" s="281"/>
      <c r="DB20" s="229"/>
      <c r="DC20" s="281"/>
      <c r="DD20" s="229"/>
      <c r="DE20" s="281"/>
      <c r="DF20" s="229"/>
      <c r="DG20" s="281"/>
      <c r="DH20" s="229"/>
      <c r="DI20" s="281"/>
      <c r="DJ20" s="487"/>
      <c r="DK20" s="277"/>
      <c r="DL20" s="277"/>
      <c r="DM20" s="277"/>
      <c r="DN20" s="277"/>
      <c r="DO20" s="277"/>
      <c r="DP20" s="277"/>
      <c r="DQ20" s="277"/>
      <c r="DR20" s="277"/>
    </row>
    <row r="21" spans="1:122" s="279" customFormat="1" ht="6" customHeight="1" x14ac:dyDescent="0.2">
      <c r="A21" s="277"/>
      <c r="B21" s="277"/>
      <c r="C21" s="277"/>
      <c r="D21" s="277"/>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10"/>
      <c r="DL21" s="210"/>
      <c r="DM21" s="210"/>
      <c r="DN21" s="210"/>
      <c r="DO21" s="210"/>
      <c r="DP21" s="210"/>
      <c r="DQ21" s="210"/>
      <c r="DR21" s="210"/>
    </row>
    <row r="22" spans="1:122" x14ac:dyDescent="0.2">
      <c r="A22" s="210"/>
      <c r="B22" s="242" t="s">
        <v>1148</v>
      </c>
      <c r="C22" s="243"/>
      <c r="D22" s="277"/>
      <c r="E22" s="277"/>
      <c r="F22" s="230"/>
      <c r="G22" s="282"/>
      <c r="H22" s="230"/>
      <c r="I22" s="282"/>
      <c r="J22" s="230"/>
      <c r="K22" s="282"/>
      <c r="L22" s="230"/>
      <c r="M22" s="282"/>
      <c r="N22" s="230"/>
      <c r="O22" s="282"/>
      <c r="P22" s="230"/>
      <c r="Q22" s="282"/>
      <c r="R22" s="230"/>
      <c r="S22" s="282"/>
      <c r="T22" s="230"/>
      <c r="U22" s="282"/>
      <c r="V22" s="230"/>
      <c r="W22" s="282"/>
      <c r="X22" s="230"/>
      <c r="Y22" s="282"/>
      <c r="Z22" s="230"/>
      <c r="AA22" s="282"/>
      <c r="AB22" s="230"/>
      <c r="AC22" s="282"/>
      <c r="AD22" s="230"/>
      <c r="AE22" s="282"/>
      <c r="AF22" s="230"/>
      <c r="AG22" s="282"/>
      <c r="AH22" s="230"/>
      <c r="AI22" s="282"/>
      <c r="AJ22" s="230"/>
      <c r="AK22" s="282"/>
      <c r="AL22" s="230"/>
      <c r="AM22" s="282"/>
      <c r="AN22" s="230"/>
      <c r="AO22" s="282"/>
      <c r="AP22" s="230"/>
      <c r="AQ22" s="282"/>
      <c r="AR22" s="230"/>
      <c r="AS22" s="282"/>
      <c r="AT22" s="230"/>
      <c r="AU22" s="282"/>
      <c r="AV22" s="230"/>
      <c r="AW22" s="282"/>
      <c r="AX22" s="230"/>
      <c r="AY22" s="282"/>
      <c r="AZ22" s="230"/>
      <c r="BA22" s="282"/>
      <c r="BB22" s="230"/>
      <c r="BC22" s="282"/>
      <c r="BD22" s="230"/>
      <c r="BE22" s="282"/>
      <c r="BF22" s="230"/>
      <c r="BG22" s="282"/>
      <c r="BH22" s="230"/>
      <c r="BI22" s="282"/>
      <c r="BJ22" s="230"/>
      <c r="BK22" s="282"/>
      <c r="BL22" s="230"/>
      <c r="BM22" s="282"/>
      <c r="BN22" s="230"/>
      <c r="BO22" s="282"/>
      <c r="BP22" s="230"/>
      <c r="BQ22" s="282"/>
      <c r="BR22" s="230"/>
      <c r="BS22" s="282"/>
      <c r="BT22" s="230"/>
      <c r="BU22" s="282"/>
      <c r="BV22" s="230"/>
      <c r="BW22" s="282"/>
      <c r="BX22" s="230"/>
      <c r="BY22" s="282"/>
      <c r="BZ22" s="230"/>
      <c r="CA22" s="282"/>
      <c r="CB22" s="230"/>
      <c r="CC22" s="282"/>
      <c r="CD22" s="230"/>
      <c r="CE22" s="282"/>
      <c r="CF22" s="230"/>
      <c r="CG22" s="282"/>
      <c r="CH22" s="230"/>
      <c r="CI22" s="282"/>
      <c r="CJ22" s="230"/>
      <c r="CK22" s="282"/>
      <c r="CL22" s="230"/>
      <c r="CM22" s="282"/>
      <c r="CN22" s="230"/>
      <c r="CO22" s="282"/>
      <c r="CP22" s="230"/>
      <c r="CQ22" s="282"/>
      <c r="CR22" s="230"/>
      <c r="CS22" s="282"/>
      <c r="CT22" s="230"/>
      <c r="CU22" s="282"/>
      <c r="CV22" s="230"/>
      <c r="CW22" s="282"/>
      <c r="CX22" s="230"/>
      <c r="CY22" s="282"/>
      <c r="CZ22" s="230"/>
      <c r="DA22" s="282"/>
      <c r="DB22" s="230"/>
      <c r="DC22" s="282"/>
      <c r="DD22" s="230"/>
      <c r="DE22" s="282"/>
      <c r="DF22" s="230"/>
      <c r="DG22" s="282"/>
      <c r="DH22" s="230"/>
      <c r="DI22" s="282"/>
      <c r="DJ22" s="487"/>
      <c r="DK22" s="277"/>
      <c r="DL22" s="277"/>
      <c r="DM22" s="277"/>
      <c r="DN22" s="277"/>
      <c r="DO22" s="277"/>
      <c r="DP22" s="277"/>
      <c r="DQ22" s="277"/>
      <c r="DR22" s="277"/>
    </row>
    <row r="23" spans="1:122" s="279" customFormat="1" ht="6" customHeight="1" x14ac:dyDescent="0.2">
      <c r="A23" s="277"/>
      <c r="B23" s="277"/>
      <c r="C23" s="277"/>
      <c r="D23" s="277"/>
      <c r="E23" s="277"/>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3"/>
      <c r="DK23" s="210"/>
      <c r="DL23" s="210"/>
      <c r="DM23" s="210"/>
      <c r="DN23" s="210"/>
      <c r="DO23" s="210"/>
      <c r="DP23" s="210"/>
      <c r="DQ23" s="210"/>
      <c r="DR23" s="210"/>
    </row>
    <row r="24" spans="1:122" x14ac:dyDescent="0.2">
      <c r="A24" s="210"/>
      <c r="B24" s="242" t="s">
        <v>1149</v>
      </c>
      <c r="C24" s="243"/>
      <c r="D24" s="277"/>
      <c r="E24" s="277"/>
      <c r="F24" s="229"/>
      <c r="G24" s="281"/>
      <c r="H24" s="229"/>
      <c r="I24" s="281"/>
      <c r="J24" s="229"/>
      <c r="K24" s="281"/>
      <c r="L24" s="229"/>
      <c r="M24" s="281"/>
      <c r="N24" s="229"/>
      <c r="O24" s="281"/>
      <c r="P24" s="229"/>
      <c r="Q24" s="281"/>
      <c r="R24" s="229"/>
      <c r="S24" s="281"/>
      <c r="T24" s="229"/>
      <c r="U24" s="281"/>
      <c r="V24" s="229"/>
      <c r="W24" s="281"/>
      <c r="X24" s="229"/>
      <c r="Y24" s="281"/>
      <c r="Z24" s="229"/>
      <c r="AA24" s="281"/>
      <c r="AB24" s="229"/>
      <c r="AC24" s="281"/>
      <c r="AD24" s="229"/>
      <c r="AE24" s="281"/>
      <c r="AF24" s="229"/>
      <c r="AG24" s="281"/>
      <c r="AH24" s="229"/>
      <c r="AI24" s="281"/>
      <c r="AJ24" s="229"/>
      <c r="AK24" s="281"/>
      <c r="AL24" s="229"/>
      <c r="AM24" s="281"/>
      <c r="AN24" s="229"/>
      <c r="AO24" s="281"/>
      <c r="AP24" s="229"/>
      <c r="AQ24" s="281"/>
      <c r="AR24" s="229"/>
      <c r="AS24" s="281"/>
      <c r="AT24" s="229"/>
      <c r="AU24" s="281"/>
      <c r="AV24" s="229"/>
      <c r="AW24" s="281"/>
      <c r="AX24" s="229"/>
      <c r="AY24" s="281"/>
      <c r="AZ24" s="229"/>
      <c r="BA24" s="281"/>
      <c r="BB24" s="229"/>
      <c r="BC24" s="281"/>
      <c r="BD24" s="229"/>
      <c r="BE24" s="281"/>
      <c r="BF24" s="229"/>
      <c r="BG24" s="281"/>
      <c r="BH24" s="229"/>
      <c r="BI24" s="281"/>
      <c r="BJ24" s="229"/>
      <c r="BK24" s="281"/>
      <c r="BL24" s="229"/>
      <c r="BM24" s="281"/>
      <c r="BN24" s="229"/>
      <c r="BO24" s="281"/>
      <c r="BP24" s="229"/>
      <c r="BQ24" s="281"/>
      <c r="BR24" s="229"/>
      <c r="BS24" s="281"/>
      <c r="BT24" s="229"/>
      <c r="BU24" s="281"/>
      <c r="BV24" s="229"/>
      <c r="BW24" s="281"/>
      <c r="BX24" s="229"/>
      <c r="BY24" s="281"/>
      <c r="BZ24" s="229"/>
      <c r="CA24" s="281"/>
      <c r="CB24" s="229"/>
      <c r="CC24" s="281"/>
      <c r="CD24" s="229"/>
      <c r="CE24" s="281"/>
      <c r="CF24" s="229"/>
      <c r="CG24" s="281"/>
      <c r="CH24" s="229"/>
      <c r="CI24" s="281"/>
      <c r="CJ24" s="229"/>
      <c r="CK24" s="281"/>
      <c r="CL24" s="229"/>
      <c r="CM24" s="281"/>
      <c r="CN24" s="229"/>
      <c r="CO24" s="281"/>
      <c r="CP24" s="229"/>
      <c r="CQ24" s="281"/>
      <c r="CR24" s="229"/>
      <c r="CS24" s="281"/>
      <c r="CT24" s="229"/>
      <c r="CU24" s="281"/>
      <c r="CV24" s="229"/>
      <c r="CW24" s="281"/>
      <c r="CX24" s="229"/>
      <c r="CY24" s="281"/>
      <c r="CZ24" s="229"/>
      <c r="DA24" s="281"/>
      <c r="DB24" s="229"/>
      <c r="DC24" s="281"/>
      <c r="DD24" s="229"/>
      <c r="DE24" s="281"/>
      <c r="DF24" s="229"/>
      <c r="DG24" s="281"/>
      <c r="DH24" s="229"/>
      <c r="DI24" s="281"/>
      <c r="DJ24" s="487"/>
      <c r="DK24" s="277"/>
      <c r="DL24" s="277"/>
      <c r="DM24" s="277"/>
      <c r="DN24" s="277"/>
      <c r="DO24" s="277"/>
      <c r="DP24" s="277"/>
      <c r="DQ24" s="277"/>
      <c r="DR24" s="277"/>
    </row>
    <row r="25" spans="1:122" s="279" customFormat="1" ht="6" customHeight="1" x14ac:dyDescent="0.2">
      <c r="A25" s="277"/>
      <c r="B25" s="277"/>
      <c r="C25" s="277"/>
      <c r="D25" s="277"/>
      <c r="E25" s="277"/>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10"/>
      <c r="DL25" s="210"/>
      <c r="DM25" s="210"/>
      <c r="DN25" s="210"/>
      <c r="DO25" s="210"/>
      <c r="DP25" s="210"/>
      <c r="DQ25" s="210"/>
      <c r="DR25" s="210"/>
    </row>
    <row r="26" spans="1:122" x14ac:dyDescent="0.2">
      <c r="A26" s="279"/>
      <c r="B26" s="244" t="s">
        <v>32</v>
      </c>
      <c r="C26" s="245"/>
      <c r="D26" s="277"/>
      <c r="E26" s="277"/>
      <c r="F26" s="229"/>
      <c r="G26" s="281"/>
      <c r="H26" s="229"/>
      <c r="I26" s="281"/>
      <c r="J26" s="229"/>
      <c r="K26" s="281"/>
      <c r="L26" s="229"/>
      <c r="M26" s="281"/>
      <c r="N26" s="229"/>
      <c r="O26" s="281"/>
      <c r="P26" s="229"/>
      <c r="Q26" s="281"/>
      <c r="R26" s="229"/>
      <c r="S26" s="281"/>
      <c r="T26" s="229"/>
      <c r="U26" s="281"/>
      <c r="V26" s="229"/>
      <c r="W26" s="281"/>
      <c r="X26" s="229"/>
      <c r="Y26" s="281"/>
      <c r="Z26" s="229"/>
      <c r="AA26" s="281"/>
      <c r="AB26" s="229"/>
      <c r="AC26" s="281"/>
      <c r="AD26" s="229"/>
      <c r="AE26" s="281"/>
      <c r="AF26" s="229"/>
      <c r="AG26" s="281"/>
      <c r="AH26" s="229"/>
      <c r="AI26" s="281"/>
      <c r="AJ26" s="229"/>
      <c r="AK26" s="281"/>
      <c r="AL26" s="229"/>
      <c r="AM26" s="281"/>
      <c r="AN26" s="229"/>
      <c r="AO26" s="281"/>
      <c r="AP26" s="229"/>
      <c r="AQ26" s="281"/>
      <c r="AR26" s="229"/>
      <c r="AS26" s="281"/>
      <c r="AT26" s="229"/>
      <c r="AU26" s="281"/>
      <c r="AV26" s="229"/>
      <c r="AW26" s="281"/>
      <c r="AX26" s="229"/>
      <c r="AY26" s="281"/>
      <c r="AZ26" s="229"/>
      <c r="BA26" s="281"/>
      <c r="BB26" s="229"/>
      <c r="BC26" s="281"/>
      <c r="BD26" s="229"/>
      <c r="BE26" s="281"/>
      <c r="BF26" s="229"/>
      <c r="BG26" s="281"/>
      <c r="BH26" s="229"/>
      <c r="BI26" s="281"/>
      <c r="BJ26" s="229"/>
      <c r="BK26" s="281"/>
      <c r="BL26" s="229"/>
      <c r="BM26" s="281"/>
      <c r="BN26" s="229"/>
      <c r="BO26" s="281"/>
      <c r="BP26" s="229"/>
      <c r="BQ26" s="281"/>
      <c r="BR26" s="229"/>
      <c r="BS26" s="281"/>
      <c r="BT26" s="229"/>
      <c r="BU26" s="281"/>
      <c r="BV26" s="229"/>
      <c r="BW26" s="281"/>
      <c r="BX26" s="229"/>
      <c r="BY26" s="281"/>
      <c r="BZ26" s="229"/>
      <c r="CA26" s="281"/>
      <c r="CB26" s="229"/>
      <c r="CC26" s="281"/>
      <c r="CD26" s="229"/>
      <c r="CE26" s="281"/>
      <c r="CF26" s="229"/>
      <c r="CG26" s="281"/>
      <c r="CH26" s="229"/>
      <c r="CI26" s="281"/>
      <c r="CJ26" s="229"/>
      <c r="CK26" s="281"/>
      <c r="CL26" s="229"/>
      <c r="CM26" s="281"/>
      <c r="CN26" s="229"/>
      <c r="CO26" s="281"/>
      <c r="CP26" s="229"/>
      <c r="CQ26" s="281"/>
      <c r="CR26" s="229"/>
      <c r="CS26" s="281"/>
      <c r="CT26" s="229"/>
      <c r="CU26" s="281"/>
      <c r="CV26" s="229"/>
      <c r="CW26" s="281"/>
      <c r="CX26" s="229"/>
      <c r="CY26" s="281"/>
      <c r="CZ26" s="229"/>
      <c r="DA26" s="281"/>
      <c r="DB26" s="229"/>
      <c r="DC26" s="281"/>
      <c r="DD26" s="229"/>
      <c r="DE26" s="281"/>
      <c r="DF26" s="229"/>
      <c r="DG26" s="281"/>
      <c r="DH26" s="229"/>
      <c r="DI26" s="281"/>
      <c r="DJ26" s="487"/>
      <c r="DK26" s="277"/>
      <c r="DL26" s="277"/>
      <c r="DM26" s="277"/>
      <c r="DN26" s="277"/>
      <c r="DO26" s="277"/>
      <c r="DP26" s="277"/>
      <c r="DQ26" s="277"/>
      <c r="DR26" s="277"/>
    </row>
    <row r="27" spans="1:122" s="279" customFormat="1" ht="6" customHeight="1" x14ac:dyDescent="0.2">
      <c r="A27" s="277"/>
      <c r="B27" s="277"/>
      <c r="C27" s="277"/>
      <c r="D27" s="277"/>
      <c r="E27" s="277"/>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3"/>
      <c r="DK27" s="210"/>
      <c r="DL27" s="210"/>
      <c r="DM27" s="210"/>
      <c r="DN27" s="210"/>
      <c r="DO27" s="210"/>
      <c r="DP27" s="210"/>
      <c r="DQ27" s="210"/>
      <c r="DR27" s="210"/>
    </row>
    <row r="28" spans="1:122" x14ac:dyDescent="0.2">
      <c r="A28" s="279"/>
      <c r="B28" s="1053" t="s">
        <v>33</v>
      </c>
      <c r="C28" s="1054"/>
      <c r="D28" s="277"/>
      <c r="E28" s="277"/>
      <c r="F28" s="1056"/>
      <c r="G28" s="281"/>
      <c r="H28" s="1056"/>
      <c r="I28" s="281"/>
      <c r="J28" s="1056"/>
      <c r="K28" s="281"/>
      <c r="L28" s="1056"/>
      <c r="M28" s="281"/>
      <c r="N28" s="1056"/>
      <c r="O28" s="281"/>
      <c r="P28" s="1056"/>
      <c r="Q28" s="281"/>
      <c r="R28" s="1056"/>
      <c r="S28" s="281"/>
      <c r="T28" s="1056"/>
      <c r="U28" s="281"/>
      <c r="V28" s="1056"/>
      <c r="W28" s="281"/>
      <c r="X28" s="1056"/>
      <c r="Y28" s="281"/>
      <c r="Z28" s="1056"/>
      <c r="AA28" s="281"/>
      <c r="AB28" s="1056"/>
      <c r="AC28" s="281"/>
      <c r="AD28" s="1056"/>
      <c r="AE28" s="281"/>
      <c r="AF28" s="1056"/>
      <c r="AG28" s="281"/>
      <c r="AH28" s="1056"/>
      <c r="AI28" s="281"/>
      <c r="AJ28" s="1056"/>
      <c r="AK28" s="281"/>
      <c r="AL28" s="1056"/>
      <c r="AM28" s="281"/>
      <c r="AN28" s="1056"/>
      <c r="AO28" s="281"/>
      <c r="AP28" s="1056"/>
      <c r="AQ28" s="281"/>
      <c r="AR28" s="1056"/>
      <c r="AS28" s="281"/>
      <c r="AT28" s="1056"/>
      <c r="AU28" s="281"/>
      <c r="AV28" s="1056"/>
      <c r="AW28" s="281"/>
      <c r="AX28" s="1056"/>
      <c r="AY28" s="281"/>
      <c r="AZ28" s="1056"/>
      <c r="BA28" s="281"/>
      <c r="BB28" s="1056"/>
      <c r="BC28" s="281"/>
      <c r="BD28" s="1056"/>
      <c r="BE28" s="281"/>
      <c r="BF28" s="1056"/>
      <c r="BG28" s="281"/>
      <c r="BH28" s="1056"/>
      <c r="BI28" s="281"/>
      <c r="BJ28" s="1056"/>
      <c r="BK28" s="281"/>
      <c r="BL28" s="1056"/>
      <c r="BM28" s="281"/>
      <c r="BN28" s="1056"/>
      <c r="BO28" s="281"/>
      <c r="BP28" s="1056"/>
      <c r="BQ28" s="281"/>
      <c r="BR28" s="1056"/>
      <c r="BS28" s="281"/>
      <c r="BT28" s="1056"/>
      <c r="BU28" s="281"/>
      <c r="BV28" s="1056"/>
      <c r="BW28" s="281"/>
      <c r="BX28" s="1056"/>
      <c r="BY28" s="281"/>
      <c r="BZ28" s="1056"/>
      <c r="CA28" s="281"/>
      <c r="CB28" s="1056"/>
      <c r="CC28" s="281"/>
      <c r="CD28" s="1056"/>
      <c r="CE28" s="281"/>
      <c r="CF28" s="1056"/>
      <c r="CG28" s="281"/>
      <c r="CH28" s="1056"/>
      <c r="CI28" s="281"/>
      <c r="CJ28" s="1056"/>
      <c r="CK28" s="281"/>
      <c r="CL28" s="1056"/>
      <c r="CM28" s="281"/>
      <c r="CN28" s="1056"/>
      <c r="CO28" s="281"/>
      <c r="CP28" s="1056"/>
      <c r="CQ28" s="281"/>
      <c r="CR28" s="1056"/>
      <c r="CS28" s="281"/>
      <c r="CT28" s="1056"/>
      <c r="CU28" s="281"/>
      <c r="CV28" s="1056"/>
      <c r="CW28" s="281"/>
      <c r="CX28" s="1056"/>
      <c r="CY28" s="281"/>
      <c r="CZ28" s="1056"/>
      <c r="DA28" s="281"/>
      <c r="DB28" s="1056"/>
      <c r="DC28" s="281"/>
      <c r="DD28" s="1056"/>
      <c r="DE28" s="281"/>
      <c r="DF28" s="1056"/>
      <c r="DG28" s="281"/>
      <c r="DH28" s="1056"/>
      <c r="DI28" s="281"/>
      <c r="DJ28" s="487"/>
      <c r="DK28" s="277"/>
      <c r="DL28" s="277"/>
      <c r="DM28" s="277"/>
      <c r="DN28" s="277"/>
      <c r="DO28" s="277"/>
      <c r="DP28" s="277"/>
      <c r="DQ28" s="277"/>
      <c r="DR28" s="277"/>
    </row>
    <row r="29" spans="1:122" s="279" customFormat="1" ht="6" customHeight="1" x14ac:dyDescent="0.2">
      <c r="A29" s="277"/>
      <c r="B29" s="277"/>
      <c r="C29" s="277"/>
      <c r="D29" s="277"/>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10"/>
      <c r="DL29" s="210"/>
      <c r="DM29" s="210"/>
      <c r="DN29" s="210"/>
      <c r="DO29" s="210"/>
      <c r="DP29" s="210"/>
      <c r="DQ29" s="210"/>
      <c r="DR29" s="210"/>
    </row>
    <row r="30" spans="1:122" x14ac:dyDescent="0.2">
      <c r="A30" s="210"/>
      <c r="B30" s="244" t="s">
        <v>1152</v>
      </c>
      <c r="C30" s="245"/>
      <c r="D30" s="277"/>
      <c r="E30" s="277"/>
      <c r="F30" s="229"/>
      <c r="G30" s="281"/>
      <c r="H30" s="229"/>
      <c r="I30" s="281"/>
      <c r="J30" s="229"/>
      <c r="K30" s="281"/>
      <c r="L30" s="229"/>
      <c r="M30" s="281"/>
      <c r="N30" s="229"/>
      <c r="O30" s="281"/>
      <c r="P30" s="229"/>
      <c r="Q30" s="281"/>
      <c r="R30" s="229"/>
      <c r="S30" s="281"/>
      <c r="T30" s="229"/>
      <c r="U30" s="281"/>
      <c r="V30" s="229"/>
      <c r="W30" s="281"/>
      <c r="X30" s="229"/>
      <c r="Y30" s="281"/>
      <c r="Z30" s="229"/>
      <c r="AA30" s="281"/>
      <c r="AB30" s="229"/>
      <c r="AC30" s="281"/>
      <c r="AD30" s="229"/>
      <c r="AE30" s="281"/>
      <c r="AF30" s="229"/>
      <c r="AG30" s="281"/>
      <c r="AH30" s="229"/>
      <c r="AI30" s="281"/>
      <c r="AJ30" s="229"/>
      <c r="AK30" s="281"/>
      <c r="AL30" s="229"/>
      <c r="AM30" s="281"/>
      <c r="AN30" s="229"/>
      <c r="AO30" s="281"/>
      <c r="AP30" s="229"/>
      <c r="AQ30" s="281"/>
      <c r="AR30" s="229"/>
      <c r="AS30" s="281"/>
      <c r="AT30" s="229"/>
      <c r="AU30" s="281"/>
      <c r="AV30" s="229"/>
      <c r="AW30" s="281"/>
      <c r="AX30" s="229"/>
      <c r="AY30" s="281"/>
      <c r="AZ30" s="229"/>
      <c r="BA30" s="281"/>
      <c r="BB30" s="229"/>
      <c r="BC30" s="281"/>
      <c r="BD30" s="229"/>
      <c r="BE30" s="281"/>
      <c r="BF30" s="229"/>
      <c r="BG30" s="281"/>
      <c r="BH30" s="229"/>
      <c r="BI30" s="281"/>
      <c r="BJ30" s="229"/>
      <c r="BK30" s="281"/>
      <c r="BL30" s="229"/>
      <c r="BM30" s="281"/>
      <c r="BN30" s="229"/>
      <c r="BO30" s="281"/>
      <c r="BP30" s="229"/>
      <c r="BQ30" s="281"/>
      <c r="BR30" s="229"/>
      <c r="BS30" s="281"/>
      <c r="BT30" s="229"/>
      <c r="BU30" s="281"/>
      <c r="BV30" s="229"/>
      <c r="BW30" s="281"/>
      <c r="BX30" s="229"/>
      <c r="BY30" s="281"/>
      <c r="BZ30" s="229"/>
      <c r="CA30" s="281"/>
      <c r="CB30" s="229"/>
      <c r="CC30" s="281"/>
      <c r="CD30" s="229"/>
      <c r="CE30" s="281"/>
      <c r="CF30" s="229"/>
      <c r="CG30" s="281"/>
      <c r="CH30" s="229"/>
      <c r="CI30" s="281"/>
      <c r="CJ30" s="229"/>
      <c r="CK30" s="281"/>
      <c r="CL30" s="229"/>
      <c r="CM30" s="281"/>
      <c r="CN30" s="229"/>
      <c r="CO30" s="281"/>
      <c r="CP30" s="229"/>
      <c r="CQ30" s="281"/>
      <c r="CR30" s="229"/>
      <c r="CS30" s="281"/>
      <c r="CT30" s="229"/>
      <c r="CU30" s="281"/>
      <c r="CV30" s="229"/>
      <c r="CW30" s="281"/>
      <c r="CX30" s="229"/>
      <c r="CY30" s="281"/>
      <c r="CZ30" s="229"/>
      <c r="DA30" s="281"/>
      <c r="DB30" s="229"/>
      <c r="DC30" s="281"/>
      <c r="DD30" s="229"/>
      <c r="DE30" s="281"/>
      <c r="DF30" s="229"/>
      <c r="DG30" s="281"/>
      <c r="DH30" s="229"/>
      <c r="DI30" s="281"/>
      <c r="DJ30" s="487"/>
      <c r="DK30" s="277"/>
      <c r="DL30" s="277"/>
      <c r="DM30" s="277"/>
      <c r="DN30" s="277"/>
      <c r="DO30" s="277"/>
      <c r="DP30" s="277"/>
      <c r="DQ30" s="277"/>
      <c r="DR30" s="277"/>
    </row>
    <row r="31" spans="1:122" s="279" customFormat="1" ht="6" customHeight="1" x14ac:dyDescent="0.2">
      <c r="A31" s="277"/>
      <c r="B31" s="277"/>
      <c r="C31" s="277"/>
      <c r="D31" s="277"/>
      <c r="E31" s="277"/>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10"/>
      <c r="DL31" s="210"/>
      <c r="DM31" s="210"/>
      <c r="DN31" s="210"/>
      <c r="DO31" s="210"/>
      <c r="DP31" s="210"/>
      <c r="DQ31" s="210"/>
      <c r="DR31" s="210"/>
    </row>
    <row r="32" spans="1:122" x14ac:dyDescent="0.2">
      <c r="A32" s="210"/>
      <c r="B32" s="244" t="s">
        <v>1153</v>
      </c>
      <c r="C32" s="294"/>
      <c r="D32" s="277"/>
      <c r="E32" s="277"/>
      <c r="F32" s="229"/>
      <c r="G32" s="281"/>
      <c r="H32" s="229"/>
      <c r="I32" s="281"/>
      <c r="J32" s="229"/>
      <c r="K32" s="281"/>
      <c r="L32" s="229"/>
      <c r="M32" s="281"/>
      <c r="N32" s="229"/>
      <c r="O32" s="281"/>
      <c r="P32" s="229"/>
      <c r="Q32" s="281"/>
      <c r="R32" s="229"/>
      <c r="S32" s="281"/>
      <c r="T32" s="229"/>
      <c r="U32" s="281"/>
      <c r="V32" s="229"/>
      <c r="W32" s="281"/>
      <c r="X32" s="229"/>
      <c r="Y32" s="281"/>
      <c r="Z32" s="229"/>
      <c r="AA32" s="281"/>
      <c r="AB32" s="229"/>
      <c r="AC32" s="281"/>
      <c r="AD32" s="229"/>
      <c r="AE32" s="281"/>
      <c r="AF32" s="229"/>
      <c r="AG32" s="281"/>
      <c r="AH32" s="229"/>
      <c r="AI32" s="281"/>
      <c r="AJ32" s="229"/>
      <c r="AK32" s="281"/>
      <c r="AL32" s="229"/>
      <c r="AM32" s="281"/>
      <c r="AN32" s="229"/>
      <c r="AO32" s="281"/>
      <c r="AP32" s="229"/>
      <c r="AQ32" s="281"/>
      <c r="AR32" s="229"/>
      <c r="AS32" s="281"/>
      <c r="AT32" s="229"/>
      <c r="AU32" s="281"/>
      <c r="AV32" s="229"/>
      <c r="AW32" s="281"/>
      <c r="AX32" s="229"/>
      <c r="AY32" s="281"/>
      <c r="AZ32" s="229"/>
      <c r="BA32" s="281"/>
      <c r="BB32" s="229"/>
      <c r="BC32" s="281"/>
      <c r="BD32" s="229"/>
      <c r="BE32" s="281"/>
      <c r="BF32" s="229"/>
      <c r="BG32" s="281"/>
      <c r="BH32" s="229"/>
      <c r="BI32" s="281"/>
      <c r="BJ32" s="229"/>
      <c r="BK32" s="281"/>
      <c r="BL32" s="229"/>
      <c r="BM32" s="281"/>
      <c r="BN32" s="229"/>
      <c r="BO32" s="281"/>
      <c r="BP32" s="229"/>
      <c r="BQ32" s="281"/>
      <c r="BR32" s="229"/>
      <c r="BS32" s="281"/>
      <c r="BT32" s="229"/>
      <c r="BU32" s="281"/>
      <c r="BV32" s="229"/>
      <c r="BW32" s="281"/>
      <c r="BX32" s="229"/>
      <c r="BY32" s="281"/>
      <c r="BZ32" s="229"/>
      <c r="CA32" s="281"/>
      <c r="CB32" s="229"/>
      <c r="CC32" s="281"/>
      <c r="CD32" s="229"/>
      <c r="CE32" s="281"/>
      <c r="CF32" s="229"/>
      <c r="CG32" s="281"/>
      <c r="CH32" s="229"/>
      <c r="CI32" s="281"/>
      <c r="CJ32" s="229"/>
      <c r="CK32" s="281"/>
      <c r="CL32" s="229"/>
      <c r="CM32" s="281"/>
      <c r="CN32" s="229"/>
      <c r="CO32" s="281"/>
      <c r="CP32" s="229"/>
      <c r="CQ32" s="281"/>
      <c r="CR32" s="229"/>
      <c r="CS32" s="281"/>
      <c r="CT32" s="229"/>
      <c r="CU32" s="281"/>
      <c r="CV32" s="229"/>
      <c r="CW32" s="281"/>
      <c r="CX32" s="229"/>
      <c r="CY32" s="281"/>
      <c r="CZ32" s="229"/>
      <c r="DA32" s="281"/>
      <c r="DB32" s="229"/>
      <c r="DC32" s="281"/>
      <c r="DD32" s="229"/>
      <c r="DE32" s="281"/>
      <c r="DF32" s="229"/>
      <c r="DG32" s="281"/>
      <c r="DH32" s="229"/>
      <c r="DI32" s="281"/>
      <c r="DJ32" s="487"/>
      <c r="DK32" s="277"/>
      <c r="DL32" s="277"/>
      <c r="DM32" s="277"/>
      <c r="DN32" s="277"/>
      <c r="DO32" s="277"/>
      <c r="DP32" s="277"/>
      <c r="DQ32" s="277"/>
      <c r="DR32" s="277"/>
    </row>
    <row r="33" spans="1:122" s="279" customFormat="1" ht="12" customHeight="1" x14ac:dyDescent="0.2">
      <c r="A33" s="277"/>
      <c r="B33" s="277"/>
      <c r="C33" s="277"/>
      <c r="D33" s="277"/>
      <c r="E33" s="277"/>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3"/>
      <c r="DK33" s="210"/>
      <c r="DL33" s="210"/>
      <c r="DM33" s="210"/>
      <c r="DN33" s="210"/>
      <c r="DO33" s="210"/>
      <c r="DP33" s="210"/>
      <c r="DQ33" s="210"/>
      <c r="DR33" s="210"/>
    </row>
    <row r="34" spans="1:122" s="279" customFormat="1" ht="15.75" x14ac:dyDescent="0.25">
      <c r="A34" s="210"/>
      <c r="B34" s="276" t="s">
        <v>111</v>
      </c>
      <c r="C34" s="277"/>
      <c r="D34" s="277"/>
      <c r="E34" s="277"/>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3"/>
      <c r="DK34" s="210"/>
      <c r="DL34" s="210"/>
      <c r="DM34" s="210"/>
      <c r="DN34" s="210"/>
      <c r="DO34" s="210"/>
      <c r="DP34" s="210"/>
      <c r="DQ34" s="210"/>
      <c r="DR34" s="210"/>
    </row>
    <row r="35" spans="1:122" ht="6" hidden="1" customHeight="1" x14ac:dyDescent="0.2">
      <c r="A35" s="210"/>
      <c r="B35" s="210"/>
      <c r="C35" s="210"/>
      <c r="D35" s="210"/>
      <c r="E35" s="210"/>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5"/>
      <c r="DK35" s="277"/>
      <c r="DL35" s="277"/>
      <c r="DM35" s="277"/>
      <c r="DN35" s="277"/>
      <c r="DO35" s="277"/>
      <c r="DP35" s="277"/>
      <c r="DQ35" s="277"/>
      <c r="DR35" s="277"/>
    </row>
    <row r="36" spans="1:122" x14ac:dyDescent="0.2">
      <c r="A36" s="277"/>
      <c r="B36" s="242" t="s">
        <v>1154</v>
      </c>
      <c r="C36" s="295"/>
      <c r="D36" s="231">
        <f>SUM(F36:DH36)</f>
        <v>0</v>
      </c>
      <c r="E36" s="277"/>
      <c r="F36" s="49"/>
      <c r="G36" s="281"/>
      <c r="H36" s="49"/>
      <c r="I36" s="281"/>
      <c r="J36" s="49"/>
      <c r="K36" s="281"/>
      <c r="L36" s="49"/>
      <c r="M36" s="281"/>
      <c r="N36" s="49"/>
      <c r="O36" s="281"/>
      <c r="P36" s="49"/>
      <c r="Q36" s="281"/>
      <c r="R36" s="49"/>
      <c r="S36" s="281"/>
      <c r="T36" s="49"/>
      <c r="U36" s="281"/>
      <c r="V36" s="49"/>
      <c r="W36" s="281"/>
      <c r="X36" s="49"/>
      <c r="Y36" s="281"/>
      <c r="Z36" s="49"/>
      <c r="AA36" s="281"/>
      <c r="AB36" s="49"/>
      <c r="AC36" s="281"/>
      <c r="AD36" s="49"/>
      <c r="AE36" s="281"/>
      <c r="AF36" s="49"/>
      <c r="AG36" s="281"/>
      <c r="AH36" s="49"/>
      <c r="AI36" s="281"/>
      <c r="AJ36" s="49"/>
      <c r="AK36" s="281"/>
      <c r="AL36" s="49"/>
      <c r="AM36" s="281"/>
      <c r="AN36" s="49"/>
      <c r="AO36" s="281"/>
      <c r="AP36" s="49"/>
      <c r="AQ36" s="281"/>
      <c r="AR36" s="49"/>
      <c r="AS36" s="281"/>
      <c r="AT36" s="49"/>
      <c r="AU36" s="281"/>
      <c r="AV36" s="49"/>
      <c r="AW36" s="281"/>
      <c r="AX36" s="49"/>
      <c r="AY36" s="281"/>
      <c r="AZ36" s="49"/>
      <c r="BA36" s="281"/>
      <c r="BB36" s="49"/>
      <c r="BC36" s="281"/>
      <c r="BD36" s="49"/>
      <c r="BE36" s="281"/>
      <c r="BF36" s="49"/>
      <c r="BG36" s="281"/>
      <c r="BH36" s="49"/>
      <c r="BI36" s="281"/>
      <c r="BJ36" s="49"/>
      <c r="BK36" s="281"/>
      <c r="BL36" s="49"/>
      <c r="BM36" s="281"/>
      <c r="BN36" s="49"/>
      <c r="BO36" s="281"/>
      <c r="BP36" s="49"/>
      <c r="BQ36" s="281"/>
      <c r="BR36" s="49"/>
      <c r="BS36" s="281"/>
      <c r="BT36" s="49"/>
      <c r="BU36" s="281"/>
      <c r="BV36" s="49"/>
      <c r="BW36" s="281"/>
      <c r="BX36" s="49"/>
      <c r="BY36" s="281"/>
      <c r="BZ36" s="49"/>
      <c r="CA36" s="281"/>
      <c r="CB36" s="49"/>
      <c r="CC36" s="281"/>
      <c r="CD36" s="49"/>
      <c r="CE36" s="281"/>
      <c r="CF36" s="49"/>
      <c r="CG36" s="281"/>
      <c r="CH36" s="49"/>
      <c r="CI36" s="281"/>
      <c r="CJ36" s="49"/>
      <c r="CK36" s="281"/>
      <c r="CL36" s="49"/>
      <c r="CM36" s="281"/>
      <c r="CN36" s="49"/>
      <c r="CO36" s="281"/>
      <c r="CP36" s="49"/>
      <c r="CQ36" s="281"/>
      <c r="CR36" s="49"/>
      <c r="CS36" s="281"/>
      <c r="CT36" s="49"/>
      <c r="CU36" s="281"/>
      <c r="CV36" s="49"/>
      <c r="CW36" s="281"/>
      <c r="CX36" s="49"/>
      <c r="CY36" s="281"/>
      <c r="CZ36" s="49"/>
      <c r="DA36" s="281"/>
      <c r="DB36" s="49"/>
      <c r="DC36" s="281"/>
      <c r="DD36" s="49"/>
      <c r="DE36" s="281"/>
      <c r="DF36" s="49"/>
      <c r="DG36" s="281"/>
      <c r="DH36" s="49"/>
      <c r="DI36" s="281"/>
      <c r="DJ36" s="487"/>
      <c r="DK36" s="277"/>
      <c r="DL36" s="277"/>
      <c r="DM36" s="277"/>
      <c r="DN36" s="277"/>
      <c r="DO36" s="277"/>
      <c r="DP36" s="277"/>
      <c r="DQ36" s="277"/>
      <c r="DR36" s="277"/>
    </row>
    <row r="37" spans="1:122" s="279" customFormat="1" ht="6" customHeight="1" x14ac:dyDescent="0.2">
      <c r="A37" s="277"/>
      <c r="B37" s="277"/>
      <c r="C37" s="277"/>
      <c r="D37" s="277"/>
      <c r="E37" s="277"/>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3"/>
      <c r="DK37" s="210"/>
      <c r="DL37" s="210"/>
      <c r="DM37" s="210"/>
      <c r="DN37" s="210"/>
      <c r="DO37" s="210"/>
      <c r="DP37" s="210"/>
      <c r="DQ37" s="210"/>
      <c r="DR37" s="210"/>
    </row>
    <row r="38" spans="1:122" hidden="1" x14ac:dyDescent="0.2">
      <c r="A38" s="1343"/>
      <c r="B38" s="244" t="s">
        <v>911</v>
      </c>
      <c r="C38" s="295"/>
      <c r="D38" s="231">
        <f>SUM(F38:DH38)</f>
        <v>0</v>
      </c>
      <c r="E38" s="210"/>
      <c r="F38" s="49"/>
      <c r="G38" s="284"/>
      <c r="H38" s="49"/>
      <c r="I38" s="284"/>
      <c r="J38" s="49"/>
      <c r="K38" s="284"/>
      <c r="L38" s="49"/>
      <c r="M38" s="284"/>
      <c r="N38" s="49"/>
      <c r="O38" s="284"/>
      <c r="P38" s="49"/>
      <c r="Q38" s="284"/>
      <c r="R38" s="49"/>
      <c r="S38" s="284"/>
      <c r="T38" s="49"/>
      <c r="U38" s="284"/>
      <c r="V38" s="49"/>
      <c r="W38" s="284"/>
      <c r="X38" s="49"/>
      <c r="Y38" s="284"/>
      <c r="Z38" s="49"/>
      <c r="AA38" s="284"/>
      <c r="AB38" s="49"/>
      <c r="AC38" s="284"/>
      <c r="AD38" s="49"/>
      <c r="AE38" s="284"/>
      <c r="AF38" s="49"/>
      <c r="AG38" s="284"/>
      <c r="AH38" s="49"/>
      <c r="AI38" s="284"/>
      <c r="AJ38" s="49"/>
      <c r="AK38" s="284"/>
      <c r="AL38" s="49"/>
      <c r="AM38" s="284"/>
      <c r="AN38" s="49"/>
      <c r="AO38" s="284"/>
      <c r="AP38" s="49"/>
      <c r="AQ38" s="284"/>
      <c r="AR38" s="49"/>
      <c r="AS38" s="284"/>
      <c r="AT38" s="49"/>
      <c r="AU38" s="284"/>
      <c r="AV38" s="49"/>
      <c r="AW38" s="284"/>
      <c r="AX38" s="49"/>
      <c r="AY38" s="284"/>
      <c r="AZ38" s="49"/>
      <c r="BA38" s="284"/>
      <c r="BB38" s="49"/>
      <c r="BC38" s="284"/>
      <c r="BD38" s="49"/>
      <c r="BE38" s="284"/>
      <c r="BF38" s="49"/>
      <c r="BG38" s="284"/>
      <c r="BH38" s="49"/>
      <c r="BI38" s="284"/>
      <c r="BJ38" s="49"/>
      <c r="BK38" s="284"/>
      <c r="BL38" s="49"/>
      <c r="BM38" s="284"/>
      <c r="BN38" s="49"/>
      <c r="BO38" s="284"/>
      <c r="BP38" s="49"/>
      <c r="BQ38" s="284"/>
      <c r="BR38" s="49"/>
      <c r="BS38" s="284"/>
      <c r="BT38" s="49"/>
      <c r="BU38" s="284"/>
      <c r="BV38" s="49"/>
      <c r="BW38" s="284"/>
      <c r="BX38" s="49"/>
      <c r="BY38" s="284"/>
      <c r="BZ38" s="49"/>
      <c r="CA38" s="284"/>
      <c r="CB38" s="49"/>
      <c r="CC38" s="284"/>
      <c r="CD38" s="49"/>
      <c r="CE38" s="284"/>
      <c r="CF38" s="49"/>
      <c r="CG38" s="284"/>
      <c r="CH38" s="49"/>
      <c r="CI38" s="284"/>
      <c r="CJ38" s="49"/>
      <c r="CK38" s="284"/>
      <c r="CL38" s="49"/>
      <c r="CM38" s="284"/>
      <c r="CN38" s="49"/>
      <c r="CO38" s="284"/>
      <c r="CP38" s="49"/>
      <c r="CQ38" s="284"/>
      <c r="CR38" s="49"/>
      <c r="CS38" s="284"/>
      <c r="CT38" s="49"/>
      <c r="CU38" s="284"/>
      <c r="CV38" s="49"/>
      <c r="CW38" s="284"/>
      <c r="CX38" s="49"/>
      <c r="CY38" s="284"/>
      <c r="CZ38" s="49"/>
      <c r="DA38" s="284"/>
      <c r="DB38" s="49"/>
      <c r="DC38" s="284"/>
      <c r="DD38" s="49"/>
      <c r="DE38" s="284"/>
      <c r="DF38" s="49"/>
      <c r="DG38" s="284"/>
      <c r="DH38" s="49"/>
      <c r="DI38" s="284"/>
      <c r="DJ38" s="487"/>
      <c r="DK38" s="277"/>
      <c r="DL38" s="277"/>
      <c r="DM38" s="277"/>
      <c r="DN38" s="277"/>
      <c r="DO38" s="277"/>
      <c r="DP38" s="277"/>
      <c r="DQ38" s="277"/>
      <c r="DR38" s="277"/>
    </row>
    <row r="39" spans="1:122" s="279" customFormat="1" ht="6" hidden="1" customHeight="1" x14ac:dyDescent="0.2">
      <c r="A39" s="277"/>
      <c r="B39" s="277"/>
      <c r="C39" s="277"/>
      <c r="D39" s="277"/>
      <c r="E39" s="277"/>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3"/>
      <c r="DK39" s="210"/>
      <c r="DL39" s="210"/>
      <c r="DM39" s="210"/>
      <c r="DN39" s="210"/>
      <c r="DO39" s="210"/>
      <c r="DP39" s="210"/>
      <c r="DQ39" s="210"/>
      <c r="DR39" s="210"/>
    </row>
    <row r="40" spans="1:122" x14ac:dyDescent="0.2">
      <c r="A40" s="210"/>
      <c r="B40" s="286" t="s">
        <v>1155</v>
      </c>
      <c r="C40" s="296"/>
      <c r="D40" s="231">
        <f>SUM(F40:DH40)</f>
        <v>0</v>
      </c>
      <c r="E40" s="277"/>
      <c r="F40" s="49"/>
      <c r="G40" s="281"/>
      <c r="H40" s="49"/>
      <c r="I40" s="281"/>
      <c r="J40" s="49"/>
      <c r="K40" s="281"/>
      <c r="L40" s="49"/>
      <c r="M40" s="281"/>
      <c r="N40" s="49"/>
      <c r="O40" s="281"/>
      <c r="P40" s="49"/>
      <c r="Q40" s="281"/>
      <c r="R40" s="49"/>
      <c r="S40" s="281"/>
      <c r="T40" s="49"/>
      <c r="U40" s="281"/>
      <c r="V40" s="49"/>
      <c r="W40" s="281"/>
      <c r="X40" s="49"/>
      <c r="Y40" s="281"/>
      <c r="Z40" s="49"/>
      <c r="AA40" s="281"/>
      <c r="AB40" s="49"/>
      <c r="AC40" s="281"/>
      <c r="AD40" s="49"/>
      <c r="AE40" s="281"/>
      <c r="AF40" s="49"/>
      <c r="AG40" s="281"/>
      <c r="AH40" s="49"/>
      <c r="AI40" s="281"/>
      <c r="AJ40" s="49"/>
      <c r="AK40" s="281"/>
      <c r="AL40" s="49"/>
      <c r="AM40" s="281"/>
      <c r="AN40" s="49"/>
      <c r="AO40" s="281"/>
      <c r="AP40" s="49"/>
      <c r="AQ40" s="281"/>
      <c r="AR40" s="49"/>
      <c r="AS40" s="281"/>
      <c r="AT40" s="49"/>
      <c r="AU40" s="281"/>
      <c r="AV40" s="49"/>
      <c r="AW40" s="281"/>
      <c r="AX40" s="49"/>
      <c r="AY40" s="281"/>
      <c r="AZ40" s="49"/>
      <c r="BA40" s="281"/>
      <c r="BB40" s="49"/>
      <c r="BC40" s="281"/>
      <c r="BD40" s="49"/>
      <c r="BE40" s="281"/>
      <c r="BF40" s="49"/>
      <c r="BG40" s="281"/>
      <c r="BH40" s="49"/>
      <c r="BI40" s="281"/>
      <c r="BJ40" s="49"/>
      <c r="BK40" s="281"/>
      <c r="BL40" s="49"/>
      <c r="BM40" s="281"/>
      <c r="BN40" s="49"/>
      <c r="BO40" s="281"/>
      <c r="BP40" s="49"/>
      <c r="BQ40" s="281"/>
      <c r="BR40" s="49"/>
      <c r="BS40" s="281"/>
      <c r="BT40" s="49"/>
      <c r="BU40" s="281"/>
      <c r="BV40" s="49"/>
      <c r="BW40" s="281"/>
      <c r="BX40" s="49"/>
      <c r="BY40" s="281"/>
      <c r="BZ40" s="49"/>
      <c r="CA40" s="281"/>
      <c r="CB40" s="49"/>
      <c r="CC40" s="281"/>
      <c r="CD40" s="49"/>
      <c r="CE40" s="281"/>
      <c r="CF40" s="49"/>
      <c r="CG40" s="281"/>
      <c r="CH40" s="49"/>
      <c r="CI40" s="281"/>
      <c r="CJ40" s="49"/>
      <c r="CK40" s="281"/>
      <c r="CL40" s="49"/>
      <c r="CM40" s="281"/>
      <c r="CN40" s="49"/>
      <c r="CO40" s="281"/>
      <c r="CP40" s="49"/>
      <c r="CQ40" s="281"/>
      <c r="CR40" s="49"/>
      <c r="CS40" s="281"/>
      <c r="CT40" s="49"/>
      <c r="CU40" s="281"/>
      <c r="CV40" s="49"/>
      <c r="CW40" s="281"/>
      <c r="CX40" s="49"/>
      <c r="CY40" s="281"/>
      <c r="CZ40" s="49"/>
      <c r="DA40" s="281"/>
      <c r="DB40" s="49"/>
      <c r="DC40" s="281"/>
      <c r="DD40" s="49"/>
      <c r="DE40" s="281"/>
      <c r="DF40" s="49"/>
      <c r="DG40" s="281"/>
      <c r="DH40" s="49"/>
      <c r="DI40" s="281"/>
      <c r="DJ40" s="487"/>
      <c r="DK40" s="277"/>
      <c r="DL40" s="277"/>
      <c r="DM40" s="277"/>
      <c r="DN40" s="277"/>
      <c r="DO40" s="277"/>
      <c r="DP40" s="277"/>
      <c r="DQ40" s="277"/>
      <c r="DR40" s="277"/>
    </row>
    <row r="41" spans="1:122" ht="6" customHeight="1" x14ac:dyDescent="0.2">
      <c r="A41" s="277"/>
      <c r="B41" s="281"/>
      <c r="C41" s="281"/>
      <c r="D41" s="210"/>
      <c r="E41" s="210"/>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c r="CY41" s="284"/>
      <c r="CZ41" s="284"/>
      <c r="DA41" s="284"/>
      <c r="DB41" s="284"/>
      <c r="DC41" s="284"/>
      <c r="DD41" s="284"/>
      <c r="DE41" s="284"/>
      <c r="DF41" s="284"/>
      <c r="DG41" s="284"/>
      <c r="DH41" s="284"/>
      <c r="DI41" s="284"/>
      <c r="DJ41" s="284"/>
      <c r="DK41" s="277"/>
      <c r="DL41" s="277"/>
      <c r="DM41" s="277"/>
      <c r="DN41" s="277"/>
      <c r="DO41" s="277"/>
      <c r="DP41" s="277"/>
      <c r="DQ41" s="277"/>
      <c r="DR41" s="277"/>
    </row>
    <row r="42" spans="1:122" x14ac:dyDescent="0.2">
      <c r="A42" s="277"/>
      <c r="B42" s="287" t="s">
        <v>1156</v>
      </c>
      <c r="C42" s="297"/>
      <c r="D42" s="231">
        <f t="shared" ref="D42:D54" si="0">SUM(F42:DH42)</f>
        <v>0</v>
      </c>
      <c r="E42" s="277"/>
      <c r="F42" s="49"/>
      <c r="G42" s="281"/>
      <c r="H42" s="49"/>
      <c r="I42" s="281"/>
      <c r="J42" s="49"/>
      <c r="K42" s="281"/>
      <c r="L42" s="49"/>
      <c r="M42" s="281"/>
      <c r="N42" s="49"/>
      <c r="O42" s="281"/>
      <c r="P42" s="49"/>
      <c r="Q42" s="281"/>
      <c r="R42" s="49"/>
      <c r="S42" s="281"/>
      <c r="T42" s="49"/>
      <c r="U42" s="281"/>
      <c r="V42" s="49"/>
      <c r="W42" s="281"/>
      <c r="X42" s="49"/>
      <c r="Y42" s="281"/>
      <c r="Z42" s="49"/>
      <c r="AA42" s="281"/>
      <c r="AB42" s="49"/>
      <c r="AC42" s="281"/>
      <c r="AD42" s="49"/>
      <c r="AE42" s="281"/>
      <c r="AF42" s="49"/>
      <c r="AG42" s="281"/>
      <c r="AH42" s="49"/>
      <c r="AI42" s="281"/>
      <c r="AJ42" s="49"/>
      <c r="AK42" s="281"/>
      <c r="AL42" s="49"/>
      <c r="AM42" s="281"/>
      <c r="AN42" s="49"/>
      <c r="AO42" s="281"/>
      <c r="AP42" s="49"/>
      <c r="AQ42" s="281"/>
      <c r="AR42" s="49"/>
      <c r="AS42" s="281"/>
      <c r="AT42" s="49"/>
      <c r="AU42" s="281"/>
      <c r="AV42" s="49"/>
      <c r="AW42" s="281"/>
      <c r="AX42" s="49"/>
      <c r="AY42" s="281"/>
      <c r="AZ42" s="49"/>
      <c r="BA42" s="281"/>
      <c r="BB42" s="49"/>
      <c r="BC42" s="281"/>
      <c r="BD42" s="49"/>
      <c r="BE42" s="281"/>
      <c r="BF42" s="49"/>
      <c r="BG42" s="281"/>
      <c r="BH42" s="49"/>
      <c r="BI42" s="281"/>
      <c r="BJ42" s="49"/>
      <c r="BK42" s="281"/>
      <c r="BL42" s="49"/>
      <c r="BM42" s="281"/>
      <c r="BN42" s="49"/>
      <c r="BO42" s="281"/>
      <c r="BP42" s="49"/>
      <c r="BQ42" s="281"/>
      <c r="BR42" s="49"/>
      <c r="BS42" s="281"/>
      <c r="BT42" s="49"/>
      <c r="BU42" s="281"/>
      <c r="BV42" s="49"/>
      <c r="BW42" s="281"/>
      <c r="BX42" s="49"/>
      <c r="BY42" s="281"/>
      <c r="BZ42" s="49"/>
      <c r="CA42" s="281"/>
      <c r="CB42" s="49"/>
      <c r="CC42" s="281"/>
      <c r="CD42" s="49"/>
      <c r="CE42" s="281"/>
      <c r="CF42" s="49"/>
      <c r="CG42" s="281"/>
      <c r="CH42" s="49"/>
      <c r="CI42" s="281"/>
      <c r="CJ42" s="49"/>
      <c r="CK42" s="281"/>
      <c r="CL42" s="49"/>
      <c r="CM42" s="281"/>
      <c r="CN42" s="49"/>
      <c r="CO42" s="281"/>
      <c r="CP42" s="49"/>
      <c r="CQ42" s="281"/>
      <c r="CR42" s="49"/>
      <c r="CS42" s="281"/>
      <c r="CT42" s="49"/>
      <c r="CU42" s="281"/>
      <c r="CV42" s="49"/>
      <c r="CW42" s="281"/>
      <c r="CX42" s="49"/>
      <c r="CY42" s="281"/>
      <c r="CZ42" s="49"/>
      <c r="DA42" s="281"/>
      <c r="DB42" s="49"/>
      <c r="DC42" s="281"/>
      <c r="DD42" s="49"/>
      <c r="DE42" s="281"/>
      <c r="DF42" s="49"/>
      <c r="DG42" s="281"/>
      <c r="DH42" s="49"/>
      <c r="DI42" s="281"/>
      <c r="DJ42" s="487"/>
      <c r="DK42" s="277"/>
      <c r="DL42" s="277"/>
      <c r="DM42" s="277"/>
      <c r="DN42" s="277"/>
      <c r="DO42" s="277"/>
      <c r="DP42" s="277"/>
      <c r="DQ42" s="277"/>
      <c r="DR42" s="277"/>
    </row>
    <row r="43" spans="1:122" ht="6" customHeight="1" x14ac:dyDescent="0.2">
      <c r="A43" s="277"/>
      <c r="B43" s="281"/>
      <c r="C43" s="281"/>
      <c r="D43" s="210"/>
      <c r="E43" s="210"/>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4"/>
      <c r="BU43" s="28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c r="CY43" s="284"/>
      <c r="CZ43" s="284"/>
      <c r="DA43" s="284"/>
      <c r="DB43" s="284"/>
      <c r="DC43" s="284"/>
      <c r="DD43" s="284"/>
      <c r="DE43" s="284"/>
      <c r="DF43" s="284"/>
      <c r="DG43" s="284"/>
      <c r="DH43" s="284"/>
      <c r="DI43" s="284"/>
      <c r="DJ43" s="285"/>
      <c r="DK43" s="277"/>
      <c r="DL43" s="277"/>
      <c r="DM43" s="277"/>
      <c r="DN43" s="277"/>
      <c r="DO43" s="277"/>
      <c r="DP43" s="277"/>
      <c r="DQ43" s="277"/>
      <c r="DR43" s="277"/>
    </row>
    <row r="44" spans="1:122" x14ac:dyDescent="0.2">
      <c r="A44" s="277"/>
      <c r="B44" s="481" t="s">
        <v>1157</v>
      </c>
      <c r="C44" s="298"/>
      <c r="D44" s="231">
        <f t="shared" si="0"/>
        <v>0</v>
      </c>
      <c r="E44" s="277"/>
      <c r="F44" s="49"/>
      <c r="G44" s="281"/>
      <c r="H44" s="49"/>
      <c r="I44" s="281"/>
      <c r="J44" s="49"/>
      <c r="K44" s="281"/>
      <c r="L44" s="49"/>
      <c r="M44" s="281"/>
      <c r="N44" s="49"/>
      <c r="O44" s="281"/>
      <c r="P44" s="49"/>
      <c r="Q44" s="281"/>
      <c r="R44" s="49"/>
      <c r="S44" s="281"/>
      <c r="T44" s="49"/>
      <c r="U44" s="281"/>
      <c r="V44" s="49"/>
      <c r="W44" s="281"/>
      <c r="X44" s="49"/>
      <c r="Y44" s="281"/>
      <c r="Z44" s="49"/>
      <c r="AA44" s="281"/>
      <c r="AB44" s="49"/>
      <c r="AC44" s="281"/>
      <c r="AD44" s="49"/>
      <c r="AE44" s="281"/>
      <c r="AF44" s="49"/>
      <c r="AG44" s="281"/>
      <c r="AH44" s="49"/>
      <c r="AI44" s="281"/>
      <c r="AJ44" s="49"/>
      <c r="AK44" s="281"/>
      <c r="AL44" s="49"/>
      <c r="AM44" s="281"/>
      <c r="AN44" s="49"/>
      <c r="AO44" s="281"/>
      <c r="AP44" s="49"/>
      <c r="AQ44" s="281"/>
      <c r="AR44" s="49"/>
      <c r="AS44" s="281"/>
      <c r="AT44" s="49"/>
      <c r="AU44" s="281"/>
      <c r="AV44" s="49"/>
      <c r="AW44" s="281"/>
      <c r="AX44" s="49"/>
      <c r="AY44" s="281"/>
      <c r="AZ44" s="49"/>
      <c r="BA44" s="281"/>
      <c r="BB44" s="49"/>
      <c r="BC44" s="281"/>
      <c r="BD44" s="49"/>
      <c r="BE44" s="281"/>
      <c r="BF44" s="49"/>
      <c r="BG44" s="281"/>
      <c r="BH44" s="49"/>
      <c r="BI44" s="281"/>
      <c r="BJ44" s="49"/>
      <c r="BK44" s="281"/>
      <c r="BL44" s="49"/>
      <c r="BM44" s="281"/>
      <c r="BN44" s="49"/>
      <c r="BO44" s="281"/>
      <c r="BP44" s="49"/>
      <c r="BQ44" s="281"/>
      <c r="BR44" s="49"/>
      <c r="BS44" s="281"/>
      <c r="BT44" s="49"/>
      <c r="BU44" s="281"/>
      <c r="BV44" s="49"/>
      <c r="BW44" s="281"/>
      <c r="BX44" s="49"/>
      <c r="BY44" s="281"/>
      <c r="BZ44" s="49"/>
      <c r="CA44" s="281"/>
      <c r="CB44" s="49"/>
      <c r="CC44" s="281"/>
      <c r="CD44" s="49"/>
      <c r="CE44" s="281"/>
      <c r="CF44" s="49"/>
      <c r="CG44" s="281"/>
      <c r="CH44" s="49"/>
      <c r="CI44" s="281"/>
      <c r="CJ44" s="49"/>
      <c r="CK44" s="281"/>
      <c r="CL44" s="49"/>
      <c r="CM44" s="281"/>
      <c r="CN44" s="49"/>
      <c r="CO44" s="281"/>
      <c r="CP44" s="49"/>
      <c r="CQ44" s="281"/>
      <c r="CR44" s="49"/>
      <c r="CS44" s="281"/>
      <c r="CT44" s="49"/>
      <c r="CU44" s="281"/>
      <c r="CV44" s="49"/>
      <c r="CW44" s="281"/>
      <c r="CX44" s="49"/>
      <c r="CY44" s="281"/>
      <c r="CZ44" s="49"/>
      <c r="DA44" s="281"/>
      <c r="DB44" s="49"/>
      <c r="DC44" s="281"/>
      <c r="DD44" s="49"/>
      <c r="DE44" s="281"/>
      <c r="DF44" s="49"/>
      <c r="DG44" s="281"/>
      <c r="DH44" s="49"/>
      <c r="DI44" s="281"/>
      <c r="DJ44" s="487"/>
      <c r="DK44" s="277"/>
      <c r="DL44" s="277"/>
      <c r="DM44" s="277"/>
      <c r="DN44" s="277"/>
      <c r="DO44" s="277"/>
      <c r="DP44" s="277"/>
      <c r="DQ44" s="277"/>
      <c r="DR44" s="277"/>
    </row>
    <row r="45" spans="1:122" ht="6" customHeight="1" x14ac:dyDescent="0.2">
      <c r="A45" s="277"/>
      <c r="B45" s="281"/>
      <c r="C45" s="281"/>
      <c r="D45" s="210"/>
      <c r="E45" s="210"/>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c r="CY45" s="284"/>
      <c r="CZ45" s="284"/>
      <c r="DA45" s="284"/>
      <c r="DB45" s="284"/>
      <c r="DC45" s="284"/>
      <c r="DD45" s="284"/>
      <c r="DE45" s="284"/>
      <c r="DF45" s="284"/>
      <c r="DG45" s="284"/>
      <c r="DH45" s="284"/>
      <c r="DI45" s="284"/>
      <c r="DJ45" s="284"/>
      <c r="DK45" s="277"/>
      <c r="DL45" s="277"/>
      <c r="DM45" s="277"/>
      <c r="DN45" s="277"/>
      <c r="DO45" s="277"/>
      <c r="DP45" s="277"/>
      <c r="DQ45" s="277"/>
      <c r="DR45" s="277"/>
    </row>
    <row r="46" spans="1:122" x14ac:dyDescent="0.2">
      <c r="A46" s="277"/>
      <c r="B46" s="481" t="s">
        <v>1158</v>
      </c>
      <c r="C46" s="298"/>
      <c r="D46" s="231">
        <f t="shared" si="0"/>
        <v>0</v>
      </c>
      <c r="E46" s="277"/>
      <c r="F46" s="49"/>
      <c r="G46" s="281"/>
      <c r="H46" s="49"/>
      <c r="I46" s="281"/>
      <c r="J46" s="49"/>
      <c r="K46" s="281"/>
      <c r="L46" s="49"/>
      <c r="M46" s="281"/>
      <c r="N46" s="49"/>
      <c r="O46" s="281"/>
      <c r="P46" s="49"/>
      <c r="Q46" s="281"/>
      <c r="R46" s="49"/>
      <c r="S46" s="281"/>
      <c r="T46" s="49"/>
      <c r="U46" s="281"/>
      <c r="V46" s="49"/>
      <c r="W46" s="281"/>
      <c r="X46" s="49"/>
      <c r="Y46" s="281"/>
      <c r="Z46" s="49"/>
      <c r="AA46" s="281"/>
      <c r="AB46" s="49"/>
      <c r="AC46" s="281"/>
      <c r="AD46" s="49"/>
      <c r="AE46" s="281"/>
      <c r="AF46" s="49"/>
      <c r="AG46" s="281"/>
      <c r="AH46" s="49"/>
      <c r="AI46" s="281"/>
      <c r="AJ46" s="49"/>
      <c r="AK46" s="281"/>
      <c r="AL46" s="49"/>
      <c r="AM46" s="281"/>
      <c r="AN46" s="49"/>
      <c r="AO46" s="281"/>
      <c r="AP46" s="49"/>
      <c r="AQ46" s="281"/>
      <c r="AR46" s="49"/>
      <c r="AS46" s="281"/>
      <c r="AT46" s="49"/>
      <c r="AU46" s="281"/>
      <c r="AV46" s="49"/>
      <c r="AW46" s="281"/>
      <c r="AX46" s="49"/>
      <c r="AY46" s="281"/>
      <c r="AZ46" s="49"/>
      <c r="BA46" s="281"/>
      <c r="BB46" s="49"/>
      <c r="BC46" s="281"/>
      <c r="BD46" s="49"/>
      <c r="BE46" s="281"/>
      <c r="BF46" s="49"/>
      <c r="BG46" s="281"/>
      <c r="BH46" s="49"/>
      <c r="BI46" s="281"/>
      <c r="BJ46" s="49"/>
      <c r="BK46" s="281"/>
      <c r="BL46" s="49"/>
      <c r="BM46" s="281"/>
      <c r="BN46" s="49"/>
      <c r="BO46" s="281"/>
      <c r="BP46" s="49"/>
      <c r="BQ46" s="281"/>
      <c r="BR46" s="49"/>
      <c r="BS46" s="281"/>
      <c r="BT46" s="49"/>
      <c r="BU46" s="281"/>
      <c r="BV46" s="49"/>
      <c r="BW46" s="281"/>
      <c r="BX46" s="49"/>
      <c r="BY46" s="281"/>
      <c r="BZ46" s="49"/>
      <c r="CA46" s="281"/>
      <c r="CB46" s="49"/>
      <c r="CC46" s="281"/>
      <c r="CD46" s="49"/>
      <c r="CE46" s="281"/>
      <c r="CF46" s="49"/>
      <c r="CG46" s="281"/>
      <c r="CH46" s="49"/>
      <c r="CI46" s="281"/>
      <c r="CJ46" s="49"/>
      <c r="CK46" s="281"/>
      <c r="CL46" s="49"/>
      <c r="CM46" s="281"/>
      <c r="CN46" s="49"/>
      <c r="CO46" s="281"/>
      <c r="CP46" s="49"/>
      <c r="CQ46" s="281"/>
      <c r="CR46" s="49"/>
      <c r="CS46" s="281"/>
      <c r="CT46" s="49"/>
      <c r="CU46" s="281"/>
      <c r="CV46" s="49"/>
      <c r="CW46" s="281"/>
      <c r="CX46" s="49"/>
      <c r="CY46" s="281"/>
      <c r="CZ46" s="49"/>
      <c r="DA46" s="281"/>
      <c r="DB46" s="49"/>
      <c r="DC46" s="281"/>
      <c r="DD46" s="49"/>
      <c r="DE46" s="281"/>
      <c r="DF46" s="49"/>
      <c r="DG46" s="281"/>
      <c r="DH46" s="49"/>
      <c r="DI46" s="281"/>
      <c r="DJ46" s="487"/>
      <c r="DK46" s="277"/>
      <c r="DL46" s="277"/>
      <c r="DM46" s="277"/>
      <c r="DN46" s="277"/>
      <c r="DO46" s="277"/>
      <c r="DP46" s="277"/>
      <c r="DQ46" s="277"/>
      <c r="DR46" s="277"/>
    </row>
    <row r="47" spans="1:122" ht="6" customHeight="1" x14ac:dyDescent="0.2">
      <c r="A47" s="277"/>
      <c r="B47" s="281"/>
      <c r="C47" s="281"/>
      <c r="D47" s="210"/>
      <c r="E47" s="210"/>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c r="CH47" s="284"/>
      <c r="CI47" s="284"/>
      <c r="CJ47" s="284"/>
      <c r="CK47" s="284"/>
      <c r="CL47" s="284"/>
      <c r="CM47" s="284"/>
      <c r="CN47" s="284"/>
      <c r="CO47" s="284"/>
      <c r="CP47" s="284"/>
      <c r="CQ47" s="284"/>
      <c r="CR47" s="284"/>
      <c r="CS47" s="284"/>
      <c r="CT47" s="284"/>
      <c r="CU47" s="284"/>
      <c r="CV47" s="284"/>
      <c r="CW47" s="284"/>
      <c r="CX47" s="284"/>
      <c r="CY47" s="284"/>
      <c r="CZ47" s="284"/>
      <c r="DA47" s="284"/>
      <c r="DB47" s="284"/>
      <c r="DC47" s="284"/>
      <c r="DD47" s="284"/>
      <c r="DE47" s="284"/>
      <c r="DF47" s="284"/>
      <c r="DG47" s="284"/>
      <c r="DH47" s="284"/>
      <c r="DI47" s="284"/>
      <c r="DJ47" s="285"/>
      <c r="DK47" s="277"/>
      <c r="DL47" s="277"/>
      <c r="DM47" s="277"/>
      <c r="DN47" s="277"/>
      <c r="DO47" s="277"/>
      <c r="DP47" s="277"/>
      <c r="DQ47" s="277"/>
      <c r="DR47" s="277"/>
    </row>
    <row r="48" spans="1:122" x14ac:dyDescent="0.2">
      <c r="A48" s="277"/>
      <c r="B48" s="244" t="s">
        <v>1159</v>
      </c>
      <c r="C48" s="299"/>
      <c r="D48" s="231">
        <f t="shared" si="0"/>
        <v>0</v>
      </c>
      <c r="E48" s="277"/>
      <c r="F48" s="49"/>
      <c r="G48" s="281"/>
      <c r="H48" s="49"/>
      <c r="I48" s="281"/>
      <c r="J48" s="49"/>
      <c r="K48" s="281"/>
      <c r="L48" s="49"/>
      <c r="M48" s="281"/>
      <c r="N48" s="49"/>
      <c r="O48" s="281"/>
      <c r="P48" s="49"/>
      <c r="Q48" s="281"/>
      <c r="R48" s="49"/>
      <c r="S48" s="281"/>
      <c r="T48" s="49"/>
      <c r="U48" s="281"/>
      <c r="V48" s="49"/>
      <c r="W48" s="281"/>
      <c r="X48" s="49"/>
      <c r="Y48" s="281"/>
      <c r="Z48" s="49"/>
      <c r="AA48" s="281"/>
      <c r="AB48" s="49"/>
      <c r="AC48" s="281"/>
      <c r="AD48" s="49"/>
      <c r="AE48" s="281"/>
      <c r="AF48" s="49"/>
      <c r="AG48" s="281"/>
      <c r="AH48" s="49"/>
      <c r="AI48" s="281"/>
      <c r="AJ48" s="49"/>
      <c r="AK48" s="281"/>
      <c r="AL48" s="49"/>
      <c r="AM48" s="281"/>
      <c r="AN48" s="49"/>
      <c r="AO48" s="281"/>
      <c r="AP48" s="49"/>
      <c r="AQ48" s="281"/>
      <c r="AR48" s="49"/>
      <c r="AS48" s="281"/>
      <c r="AT48" s="49"/>
      <c r="AU48" s="281"/>
      <c r="AV48" s="49"/>
      <c r="AW48" s="281"/>
      <c r="AX48" s="49"/>
      <c r="AY48" s="281"/>
      <c r="AZ48" s="49"/>
      <c r="BA48" s="281"/>
      <c r="BB48" s="49"/>
      <c r="BC48" s="281"/>
      <c r="BD48" s="49"/>
      <c r="BE48" s="281"/>
      <c r="BF48" s="49"/>
      <c r="BG48" s="281"/>
      <c r="BH48" s="49"/>
      <c r="BI48" s="281"/>
      <c r="BJ48" s="49"/>
      <c r="BK48" s="281"/>
      <c r="BL48" s="49"/>
      <c r="BM48" s="281"/>
      <c r="BN48" s="49"/>
      <c r="BO48" s="281"/>
      <c r="BP48" s="49"/>
      <c r="BQ48" s="281"/>
      <c r="BR48" s="49"/>
      <c r="BS48" s="281"/>
      <c r="BT48" s="49"/>
      <c r="BU48" s="281"/>
      <c r="BV48" s="49"/>
      <c r="BW48" s="281"/>
      <c r="BX48" s="49"/>
      <c r="BY48" s="281"/>
      <c r="BZ48" s="49"/>
      <c r="CA48" s="281"/>
      <c r="CB48" s="49"/>
      <c r="CC48" s="281"/>
      <c r="CD48" s="49"/>
      <c r="CE48" s="281"/>
      <c r="CF48" s="49"/>
      <c r="CG48" s="281"/>
      <c r="CH48" s="49"/>
      <c r="CI48" s="281"/>
      <c r="CJ48" s="49"/>
      <c r="CK48" s="281"/>
      <c r="CL48" s="49"/>
      <c r="CM48" s="281"/>
      <c r="CN48" s="49"/>
      <c r="CO48" s="281"/>
      <c r="CP48" s="49"/>
      <c r="CQ48" s="281"/>
      <c r="CR48" s="49"/>
      <c r="CS48" s="281"/>
      <c r="CT48" s="49"/>
      <c r="CU48" s="281"/>
      <c r="CV48" s="49"/>
      <c r="CW48" s="281"/>
      <c r="CX48" s="49"/>
      <c r="CY48" s="281"/>
      <c r="CZ48" s="49"/>
      <c r="DA48" s="281"/>
      <c r="DB48" s="49"/>
      <c r="DC48" s="281"/>
      <c r="DD48" s="49"/>
      <c r="DE48" s="281"/>
      <c r="DF48" s="49"/>
      <c r="DG48" s="281"/>
      <c r="DH48" s="49"/>
      <c r="DI48" s="281"/>
      <c r="DJ48" s="487"/>
      <c r="DK48" s="277"/>
      <c r="DL48" s="277"/>
      <c r="DM48" s="277"/>
      <c r="DN48" s="277"/>
      <c r="DO48" s="277"/>
      <c r="DP48" s="277"/>
      <c r="DQ48" s="277"/>
      <c r="DR48" s="277"/>
    </row>
    <row r="49" spans="1:122" ht="6" customHeight="1" x14ac:dyDescent="0.2">
      <c r="A49" s="277"/>
      <c r="B49" s="281"/>
      <c r="C49" s="281"/>
      <c r="D49" s="210"/>
      <c r="E49" s="210"/>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c r="AR49" s="284"/>
      <c r="AS49" s="284"/>
      <c r="AT49" s="284"/>
      <c r="AU49" s="284"/>
      <c r="AV49" s="284"/>
      <c r="AW49" s="284"/>
      <c r="AX49" s="284"/>
      <c r="AY49" s="284"/>
      <c r="AZ49" s="284"/>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c r="BW49" s="284"/>
      <c r="BX49" s="284"/>
      <c r="BY49" s="284"/>
      <c r="BZ49" s="284"/>
      <c r="CA49" s="284"/>
      <c r="CB49" s="284"/>
      <c r="CC49" s="284"/>
      <c r="CD49" s="284"/>
      <c r="CE49" s="284"/>
      <c r="CF49" s="284"/>
      <c r="CG49" s="284"/>
      <c r="CH49" s="284"/>
      <c r="CI49" s="284"/>
      <c r="CJ49" s="284"/>
      <c r="CK49" s="284"/>
      <c r="CL49" s="284"/>
      <c r="CM49" s="284"/>
      <c r="CN49" s="284"/>
      <c r="CO49" s="284"/>
      <c r="CP49" s="284"/>
      <c r="CQ49" s="284"/>
      <c r="CR49" s="284"/>
      <c r="CS49" s="284"/>
      <c r="CT49" s="284"/>
      <c r="CU49" s="284"/>
      <c r="CV49" s="284"/>
      <c r="CW49" s="284"/>
      <c r="CX49" s="284"/>
      <c r="CY49" s="284"/>
      <c r="CZ49" s="284"/>
      <c r="DA49" s="284"/>
      <c r="DB49" s="284"/>
      <c r="DC49" s="284"/>
      <c r="DD49" s="284"/>
      <c r="DE49" s="284"/>
      <c r="DF49" s="284"/>
      <c r="DG49" s="284"/>
      <c r="DH49" s="284"/>
      <c r="DI49" s="284"/>
      <c r="DJ49" s="284"/>
      <c r="DK49" s="277"/>
      <c r="DL49" s="277"/>
      <c r="DM49" s="277"/>
      <c r="DN49" s="277"/>
      <c r="DO49" s="277"/>
      <c r="DP49" s="277"/>
      <c r="DQ49" s="277"/>
      <c r="DR49" s="277"/>
    </row>
    <row r="50" spans="1:122" x14ac:dyDescent="0.2">
      <c r="A50" s="277"/>
      <c r="B50" s="244" t="s">
        <v>1160</v>
      </c>
      <c r="C50" s="299"/>
      <c r="D50" s="231">
        <f t="shared" si="0"/>
        <v>0</v>
      </c>
      <c r="E50" s="277"/>
      <c r="F50" s="49"/>
      <c r="G50" s="281"/>
      <c r="H50" s="49"/>
      <c r="I50" s="281"/>
      <c r="J50" s="49"/>
      <c r="K50" s="281"/>
      <c r="L50" s="49"/>
      <c r="M50" s="281"/>
      <c r="N50" s="49"/>
      <c r="O50" s="281"/>
      <c r="P50" s="49"/>
      <c r="Q50" s="281"/>
      <c r="R50" s="49"/>
      <c r="S50" s="281"/>
      <c r="T50" s="49"/>
      <c r="U50" s="281"/>
      <c r="V50" s="49"/>
      <c r="W50" s="281"/>
      <c r="X50" s="49"/>
      <c r="Y50" s="281"/>
      <c r="Z50" s="49"/>
      <c r="AA50" s="281"/>
      <c r="AB50" s="49"/>
      <c r="AC50" s="281"/>
      <c r="AD50" s="49"/>
      <c r="AE50" s="281"/>
      <c r="AF50" s="49"/>
      <c r="AG50" s="281"/>
      <c r="AH50" s="49"/>
      <c r="AI50" s="281"/>
      <c r="AJ50" s="49"/>
      <c r="AK50" s="281"/>
      <c r="AL50" s="49"/>
      <c r="AM50" s="281"/>
      <c r="AN50" s="49"/>
      <c r="AO50" s="281"/>
      <c r="AP50" s="49"/>
      <c r="AQ50" s="281"/>
      <c r="AR50" s="49"/>
      <c r="AS50" s="281"/>
      <c r="AT50" s="49"/>
      <c r="AU50" s="281"/>
      <c r="AV50" s="49"/>
      <c r="AW50" s="281"/>
      <c r="AX50" s="49"/>
      <c r="AY50" s="281"/>
      <c r="AZ50" s="49"/>
      <c r="BA50" s="281"/>
      <c r="BB50" s="49"/>
      <c r="BC50" s="281"/>
      <c r="BD50" s="49"/>
      <c r="BE50" s="281"/>
      <c r="BF50" s="49"/>
      <c r="BG50" s="281"/>
      <c r="BH50" s="49"/>
      <c r="BI50" s="281"/>
      <c r="BJ50" s="49"/>
      <c r="BK50" s="281"/>
      <c r="BL50" s="49"/>
      <c r="BM50" s="281"/>
      <c r="BN50" s="49"/>
      <c r="BO50" s="281"/>
      <c r="BP50" s="49"/>
      <c r="BQ50" s="281"/>
      <c r="BR50" s="49"/>
      <c r="BS50" s="281"/>
      <c r="BT50" s="49"/>
      <c r="BU50" s="281"/>
      <c r="BV50" s="49"/>
      <c r="BW50" s="281"/>
      <c r="BX50" s="49"/>
      <c r="BY50" s="281"/>
      <c r="BZ50" s="49"/>
      <c r="CA50" s="281"/>
      <c r="CB50" s="49"/>
      <c r="CC50" s="281"/>
      <c r="CD50" s="49"/>
      <c r="CE50" s="281"/>
      <c r="CF50" s="49"/>
      <c r="CG50" s="281"/>
      <c r="CH50" s="49"/>
      <c r="CI50" s="281"/>
      <c r="CJ50" s="49"/>
      <c r="CK50" s="281"/>
      <c r="CL50" s="49"/>
      <c r="CM50" s="281"/>
      <c r="CN50" s="49"/>
      <c r="CO50" s="281"/>
      <c r="CP50" s="49"/>
      <c r="CQ50" s="281"/>
      <c r="CR50" s="49"/>
      <c r="CS50" s="281"/>
      <c r="CT50" s="49"/>
      <c r="CU50" s="281"/>
      <c r="CV50" s="49"/>
      <c r="CW50" s="281"/>
      <c r="CX50" s="49"/>
      <c r="CY50" s="281"/>
      <c r="CZ50" s="49"/>
      <c r="DA50" s="281"/>
      <c r="DB50" s="49"/>
      <c r="DC50" s="281"/>
      <c r="DD50" s="49"/>
      <c r="DE50" s="281"/>
      <c r="DF50" s="49"/>
      <c r="DG50" s="281"/>
      <c r="DH50" s="49"/>
      <c r="DI50" s="281"/>
      <c r="DJ50" s="487"/>
      <c r="DK50" s="277"/>
      <c r="DL50" s="277"/>
      <c r="DM50" s="277"/>
      <c r="DN50" s="277"/>
      <c r="DO50" s="277"/>
      <c r="DP50" s="277"/>
      <c r="DQ50" s="277"/>
      <c r="DR50" s="277"/>
    </row>
    <row r="51" spans="1:122" ht="6" customHeight="1" x14ac:dyDescent="0.2">
      <c r="A51" s="277"/>
      <c r="B51" s="281"/>
      <c r="C51" s="281"/>
      <c r="D51" s="210"/>
      <c r="E51" s="210"/>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c r="CM51" s="284"/>
      <c r="CN51" s="284"/>
      <c r="CO51" s="284"/>
      <c r="CP51" s="284"/>
      <c r="CQ51" s="284"/>
      <c r="CR51" s="284"/>
      <c r="CS51" s="284"/>
      <c r="CT51" s="284"/>
      <c r="CU51" s="284"/>
      <c r="CV51" s="284"/>
      <c r="CW51" s="284"/>
      <c r="CX51" s="284"/>
      <c r="CY51" s="284"/>
      <c r="CZ51" s="284"/>
      <c r="DA51" s="284"/>
      <c r="DB51" s="284"/>
      <c r="DC51" s="284"/>
      <c r="DD51" s="284"/>
      <c r="DE51" s="284"/>
      <c r="DF51" s="284"/>
      <c r="DG51" s="284"/>
      <c r="DH51" s="284"/>
      <c r="DI51" s="284"/>
      <c r="DJ51" s="284"/>
      <c r="DK51" s="277"/>
      <c r="DL51" s="277"/>
      <c r="DM51" s="277"/>
      <c r="DN51" s="277"/>
      <c r="DO51" s="277"/>
      <c r="DP51" s="277"/>
      <c r="DQ51" s="277"/>
      <c r="DR51" s="277"/>
    </row>
    <row r="52" spans="1:122" x14ac:dyDescent="0.2">
      <c r="A52" s="277"/>
      <c r="B52" s="244" t="s">
        <v>1161</v>
      </c>
      <c r="C52" s="300"/>
      <c r="D52" s="231">
        <f t="shared" si="0"/>
        <v>0</v>
      </c>
      <c r="E52" s="277"/>
      <c r="F52" s="49"/>
      <c r="G52" s="281"/>
      <c r="H52" s="49"/>
      <c r="I52" s="281"/>
      <c r="J52" s="49"/>
      <c r="K52" s="281"/>
      <c r="L52" s="49"/>
      <c r="M52" s="281"/>
      <c r="N52" s="49"/>
      <c r="O52" s="281"/>
      <c r="P52" s="49"/>
      <c r="Q52" s="281"/>
      <c r="R52" s="49"/>
      <c r="S52" s="281"/>
      <c r="T52" s="49"/>
      <c r="U52" s="281"/>
      <c r="V52" s="49"/>
      <c r="W52" s="281"/>
      <c r="X52" s="49"/>
      <c r="Y52" s="281"/>
      <c r="Z52" s="49"/>
      <c r="AA52" s="281"/>
      <c r="AB52" s="49"/>
      <c r="AC52" s="281"/>
      <c r="AD52" s="49"/>
      <c r="AE52" s="281"/>
      <c r="AF52" s="49"/>
      <c r="AG52" s="281"/>
      <c r="AH52" s="49"/>
      <c r="AI52" s="281"/>
      <c r="AJ52" s="49"/>
      <c r="AK52" s="281"/>
      <c r="AL52" s="49"/>
      <c r="AM52" s="281"/>
      <c r="AN52" s="49"/>
      <c r="AO52" s="281"/>
      <c r="AP52" s="49"/>
      <c r="AQ52" s="281"/>
      <c r="AR52" s="49"/>
      <c r="AS52" s="281"/>
      <c r="AT52" s="49"/>
      <c r="AU52" s="281"/>
      <c r="AV52" s="49"/>
      <c r="AW52" s="281"/>
      <c r="AX52" s="49"/>
      <c r="AY52" s="281"/>
      <c r="AZ52" s="49"/>
      <c r="BA52" s="281"/>
      <c r="BB52" s="49"/>
      <c r="BC52" s="281"/>
      <c r="BD52" s="49"/>
      <c r="BE52" s="281"/>
      <c r="BF52" s="49"/>
      <c r="BG52" s="281"/>
      <c r="BH52" s="49"/>
      <c r="BI52" s="281"/>
      <c r="BJ52" s="49"/>
      <c r="BK52" s="281"/>
      <c r="BL52" s="49"/>
      <c r="BM52" s="281"/>
      <c r="BN52" s="49"/>
      <c r="BO52" s="281"/>
      <c r="BP52" s="49"/>
      <c r="BQ52" s="281"/>
      <c r="BR52" s="49"/>
      <c r="BS52" s="281"/>
      <c r="BT52" s="49"/>
      <c r="BU52" s="281"/>
      <c r="BV52" s="49"/>
      <c r="BW52" s="281"/>
      <c r="BX52" s="49"/>
      <c r="BY52" s="281"/>
      <c r="BZ52" s="49"/>
      <c r="CA52" s="281"/>
      <c r="CB52" s="49"/>
      <c r="CC52" s="281"/>
      <c r="CD52" s="49"/>
      <c r="CE52" s="281"/>
      <c r="CF52" s="49"/>
      <c r="CG52" s="281"/>
      <c r="CH52" s="49"/>
      <c r="CI52" s="281"/>
      <c r="CJ52" s="49"/>
      <c r="CK52" s="281"/>
      <c r="CL52" s="49"/>
      <c r="CM52" s="281"/>
      <c r="CN52" s="49"/>
      <c r="CO52" s="281"/>
      <c r="CP52" s="49"/>
      <c r="CQ52" s="281"/>
      <c r="CR52" s="49"/>
      <c r="CS52" s="281"/>
      <c r="CT52" s="49"/>
      <c r="CU52" s="281"/>
      <c r="CV52" s="49"/>
      <c r="CW52" s="281"/>
      <c r="CX52" s="49"/>
      <c r="CY52" s="281"/>
      <c r="CZ52" s="49"/>
      <c r="DA52" s="281"/>
      <c r="DB52" s="49"/>
      <c r="DC52" s="281"/>
      <c r="DD52" s="49"/>
      <c r="DE52" s="281"/>
      <c r="DF52" s="49"/>
      <c r="DG52" s="281"/>
      <c r="DH52" s="49"/>
      <c r="DI52" s="281"/>
      <c r="DJ52" s="487"/>
      <c r="DK52" s="277"/>
      <c r="DL52" s="277"/>
      <c r="DM52" s="277"/>
      <c r="DN52" s="277"/>
      <c r="DO52" s="277"/>
      <c r="DP52" s="277"/>
      <c r="DQ52" s="277"/>
      <c r="DR52" s="277"/>
    </row>
    <row r="53" spans="1:122" ht="6" customHeight="1" x14ac:dyDescent="0.2">
      <c r="A53" s="277"/>
      <c r="B53" s="281"/>
      <c r="C53" s="281"/>
      <c r="D53" s="210"/>
      <c r="E53" s="210"/>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4"/>
      <c r="AS53" s="284"/>
      <c r="AT53" s="284"/>
      <c r="AU53" s="284"/>
      <c r="AV53" s="284"/>
      <c r="AW53" s="284"/>
      <c r="AX53" s="284"/>
      <c r="AY53" s="284"/>
      <c r="AZ53" s="284"/>
      <c r="BA53" s="284"/>
      <c r="BB53" s="284"/>
      <c r="BC53" s="284"/>
      <c r="BD53" s="284"/>
      <c r="BE53" s="284"/>
      <c r="BF53" s="284"/>
      <c r="BG53" s="284"/>
      <c r="BH53" s="284"/>
      <c r="BI53" s="284"/>
      <c r="BJ53" s="284"/>
      <c r="BK53" s="284"/>
      <c r="BL53" s="284"/>
      <c r="BM53" s="284"/>
      <c r="BN53" s="284"/>
      <c r="BO53" s="284"/>
      <c r="BP53" s="284"/>
      <c r="BQ53" s="284"/>
      <c r="BR53" s="284"/>
      <c r="BS53" s="284"/>
      <c r="BT53" s="284"/>
      <c r="BU53" s="284"/>
      <c r="BV53" s="284"/>
      <c r="BW53" s="284"/>
      <c r="BX53" s="284"/>
      <c r="BY53" s="284"/>
      <c r="BZ53" s="284"/>
      <c r="CA53" s="284"/>
      <c r="CB53" s="284"/>
      <c r="CC53" s="284"/>
      <c r="CD53" s="284"/>
      <c r="CE53" s="284"/>
      <c r="CF53" s="284"/>
      <c r="CG53" s="284"/>
      <c r="CH53" s="284"/>
      <c r="CI53" s="284"/>
      <c r="CJ53" s="284"/>
      <c r="CK53" s="284"/>
      <c r="CL53" s="284"/>
      <c r="CM53" s="284"/>
      <c r="CN53" s="284"/>
      <c r="CO53" s="284"/>
      <c r="CP53" s="284"/>
      <c r="CQ53" s="284"/>
      <c r="CR53" s="284"/>
      <c r="CS53" s="284"/>
      <c r="CT53" s="284"/>
      <c r="CU53" s="284"/>
      <c r="CV53" s="284"/>
      <c r="CW53" s="284"/>
      <c r="CX53" s="284"/>
      <c r="CY53" s="284"/>
      <c r="CZ53" s="284"/>
      <c r="DA53" s="284"/>
      <c r="DB53" s="284"/>
      <c r="DC53" s="284"/>
      <c r="DD53" s="284"/>
      <c r="DE53" s="284"/>
      <c r="DF53" s="284"/>
      <c r="DG53" s="284"/>
      <c r="DH53" s="284"/>
      <c r="DI53" s="284"/>
      <c r="DJ53" s="285"/>
      <c r="DK53" s="277"/>
      <c r="DL53" s="277"/>
      <c r="DM53" s="277"/>
      <c r="DN53" s="277"/>
      <c r="DO53" s="277"/>
      <c r="DP53" s="277"/>
      <c r="DQ53" s="277"/>
      <c r="DR53" s="277"/>
    </row>
    <row r="54" spans="1:122" x14ac:dyDescent="0.2">
      <c r="A54" s="277"/>
      <c r="B54" s="244" t="s">
        <v>1161</v>
      </c>
      <c r="C54" s="300"/>
      <c r="D54" s="231">
        <f t="shared" si="0"/>
        <v>0</v>
      </c>
      <c r="E54" s="277"/>
      <c r="F54" s="49"/>
      <c r="G54" s="281"/>
      <c r="H54" s="49"/>
      <c r="I54" s="281"/>
      <c r="J54" s="49"/>
      <c r="K54" s="281"/>
      <c r="L54" s="49"/>
      <c r="M54" s="281"/>
      <c r="N54" s="49"/>
      <c r="O54" s="281"/>
      <c r="P54" s="49"/>
      <c r="Q54" s="281"/>
      <c r="R54" s="49"/>
      <c r="S54" s="281"/>
      <c r="T54" s="49"/>
      <c r="U54" s="281"/>
      <c r="V54" s="49"/>
      <c r="W54" s="281"/>
      <c r="X54" s="49"/>
      <c r="Y54" s="281"/>
      <c r="Z54" s="49"/>
      <c r="AA54" s="281"/>
      <c r="AB54" s="49"/>
      <c r="AC54" s="281"/>
      <c r="AD54" s="49"/>
      <c r="AE54" s="281"/>
      <c r="AF54" s="49"/>
      <c r="AG54" s="281"/>
      <c r="AH54" s="49"/>
      <c r="AI54" s="281"/>
      <c r="AJ54" s="49"/>
      <c r="AK54" s="281"/>
      <c r="AL54" s="49"/>
      <c r="AM54" s="281"/>
      <c r="AN54" s="49"/>
      <c r="AO54" s="281"/>
      <c r="AP54" s="49"/>
      <c r="AQ54" s="281"/>
      <c r="AR54" s="49"/>
      <c r="AS54" s="281"/>
      <c r="AT54" s="49"/>
      <c r="AU54" s="281"/>
      <c r="AV54" s="49"/>
      <c r="AW54" s="281"/>
      <c r="AX54" s="49"/>
      <c r="AY54" s="281"/>
      <c r="AZ54" s="49"/>
      <c r="BA54" s="281"/>
      <c r="BB54" s="49"/>
      <c r="BC54" s="281"/>
      <c r="BD54" s="49"/>
      <c r="BE54" s="281"/>
      <c r="BF54" s="49"/>
      <c r="BG54" s="281"/>
      <c r="BH54" s="49"/>
      <c r="BI54" s="281"/>
      <c r="BJ54" s="49"/>
      <c r="BK54" s="281"/>
      <c r="BL54" s="49"/>
      <c r="BM54" s="281"/>
      <c r="BN54" s="49"/>
      <c r="BO54" s="281"/>
      <c r="BP54" s="49"/>
      <c r="BQ54" s="281"/>
      <c r="BR54" s="49"/>
      <c r="BS54" s="281"/>
      <c r="BT54" s="49"/>
      <c r="BU54" s="281"/>
      <c r="BV54" s="49"/>
      <c r="BW54" s="281"/>
      <c r="BX54" s="49"/>
      <c r="BY54" s="281"/>
      <c r="BZ54" s="49"/>
      <c r="CA54" s="281"/>
      <c r="CB54" s="49"/>
      <c r="CC54" s="281"/>
      <c r="CD54" s="49"/>
      <c r="CE54" s="281"/>
      <c r="CF54" s="49"/>
      <c r="CG54" s="281"/>
      <c r="CH54" s="49"/>
      <c r="CI54" s="281"/>
      <c r="CJ54" s="49"/>
      <c r="CK54" s="281"/>
      <c r="CL54" s="49"/>
      <c r="CM54" s="281"/>
      <c r="CN54" s="49"/>
      <c r="CO54" s="281"/>
      <c r="CP54" s="49"/>
      <c r="CQ54" s="281"/>
      <c r="CR54" s="49"/>
      <c r="CS54" s="281"/>
      <c r="CT54" s="49"/>
      <c r="CU54" s="281"/>
      <c r="CV54" s="49"/>
      <c r="CW54" s="281"/>
      <c r="CX54" s="49"/>
      <c r="CY54" s="281"/>
      <c r="CZ54" s="49"/>
      <c r="DA54" s="281"/>
      <c r="DB54" s="49"/>
      <c r="DC54" s="281"/>
      <c r="DD54" s="49"/>
      <c r="DE54" s="281"/>
      <c r="DF54" s="49"/>
      <c r="DG54" s="281"/>
      <c r="DH54" s="49"/>
      <c r="DI54" s="281"/>
      <c r="DJ54" s="487"/>
      <c r="DK54" s="277"/>
      <c r="DL54" s="277"/>
      <c r="DM54" s="277"/>
      <c r="DN54" s="277"/>
      <c r="DO54" s="277"/>
      <c r="DP54" s="277"/>
      <c r="DQ54" s="277"/>
      <c r="DR54" s="277"/>
    </row>
    <row r="55" spans="1:122" ht="33.75" customHeight="1" x14ac:dyDescent="0.25">
      <c r="A55" s="277"/>
      <c r="B55" s="276" t="s">
        <v>112</v>
      </c>
      <c r="C55" s="281"/>
      <c r="D55" s="587"/>
      <c r="E55" s="210"/>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84"/>
      <c r="BX55" s="284"/>
      <c r="BY55" s="284"/>
      <c r="BZ55" s="284"/>
      <c r="CA55" s="284"/>
      <c r="CB55" s="284"/>
      <c r="CC55" s="284"/>
      <c r="CD55" s="284"/>
      <c r="CE55" s="284"/>
      <c r="CF55" s="284"/>
      <c r="CG55" s="284"/>
      <c r="CH55" s="284"/>
      <c r="CI55" s="284"/>
      <c r="CJ55" s="284"/>
      <c r="CK55" s="284"/>
      <c r="CL55" s="284"/>
      <c r="CM55" s="284"/>
      <c r="CN55" s="284"/>
      <c r="CO55" s="284"/>
      <c r="CP55" s="284"/>
      <c r="CQ55" s="284"/>
      <c r="CR55" s="284"/>
      <c r="CS55" s="284"/>
      <c r="CT55" s="284"/>
      <c r="CU55" s="284"/>
      <c r="CV55" s="284"/>
      <c r="CW55" s="284"/>
      <c r="CX55" s="284"/>
      <c r="CY55" s="284"/>
      <c r="CZ55" s="284"/>
      <c r="DA55" s="284"/>
      <c r="DB55" s="284"/>
      <c r="DC55" s="284"/>
      <c r="DD55" s="284"/>
      <c r="DE55" s="284"/>
      <c r="DF55" s="284"/>
      <c r="DG55" s="284"/>
      <c r="DH55" s="284"/>
      <c r="DI55" s="284"/>
      <c r="DJ55" s="285"/>
      <c r="DK55" s="277"/>
      <c r="DL55" s="277"/>
      <c r="DM55" s="277"/>
      <c r="DN55" s="277"/>
      <c r="DO55" s="277"/>
      <c r="DP55" s="277"/>
      <c r="DQ55" s="277"/>
      <c r="DR55" s="277"/>
    </row>
    <row r="56" spans="1:122" x14ac:dyDescent="0.2">
      <c r="B56" s="244" t="s">
        <v>1162</v>
      </c>
      <c r="C56" s="245"/>
      <c r="D56" s="277"/>
      <c r="E56" s="277"/>
      <c r="F56" s="126"/>
      <c r="G56" s="284"/>
      <c r="H56" s="126"/>
      <c r="I56" s="284"/>
      <c r="J56" s="126"/>
      <c r="K56" s="284"/>
      <c r="L56" s="126"/>
      <c r="M56" s="284"/>
      <c r="N56" s="126"/>
      <c r="O56" s="284"/>
      <c r="P56" s="126"/>
      <c r="Q56" s="284"/>
      <c r="R56" s="126"/>
      <c r="S56" s="284"/>
      <c r="T56" s="126"/>
      <c r="U56" s="284"/>
      <c r="V56" s="126"/>
      <c r="W56" s="284"/>
      <c r="X56" s="126"/>
      <c r="Y56" s="284"/>
      <c r="Z56" s="126"/>
      <c r="AA56" s="284"/>
      <c r="AB56" s="126"/>
      <c r="AC56" s="284"/>
      <c r="AD56" s="126"/>
      <c r="AE56" s="284"/>
      <c r="AF56" s="126"/>
      <c r="AG56" s="284"/>
      <c r="AH56" s="126"/>
      <c r="AI56" s="284"/>
      <c r="AJ56" s="126"/>
      <c r="AK56" s="284"/>
      <c r="AL56" s="126"/>
      <c r="AM56" s="284"/>
      <c r="AN56" s="126"/>
      <c r="AO56" s="284"/>
      <c r="AP56" s="126"/>
      <c r="AQ56" s="284"/>
      <c r="AR56" s="126"/>
      <c r="AS56" s="284"/>
      <c r="AT56" s="126"/>
      <c r="AU56" s="284"/>
      <c r="AV56" s="126"/>
      <c r="AW56" s="284"/>
      <c r="AX56" s="126"/>
      <c r="AY56" s="284"/>
      <c r="AZ56" s="126"/>
      <c r="BA56" s="284"/>
      <c r="BB56" s="126"/>
      <c r="BC56" s="284"/>
      <c r="BD56" s="126"/>
      <c r="BE56" s="284"/>
      <c r="BF56" s="126"/>
      <c r="BG56" s="284"/>
      <c r="BH56" s="126"/>
      <c r="BI56" s="284"/>
      <c r="BJ56" s="126"/>
      <c r="BK56" s="284"/>
      <c r="BL56" s="126"/>
      <c r="BM56" s="284"/>
      <c r="BN56" s="126"/>
      <c r="BO56" s="284"/>
      <c r="BP56" s="126"/>
      <c r="BQ56" s="284"/>
      <c r="BR56" s="126"/>
      <c r="BS56" s="284"/>
      <c r="BT56" s="126"/>
      <c r="BU56" s="284"/>
      <c r="BV56" s="126"/>
      <c r="BW56" s="284"/>
      <c r="BX56" s="126"/>
      <c r="BY56" s="284"/>
      <c r="BZ56" s="126"/>
      <c r="CA56" s="284"/>
      <c r="CB56" s="126"/>
      <c r="CC56" s="284"/>
      <c r="CD56" s="126"/>
      <c r="CE56" s="284"/>
      <c r="CF56" s="126"/>
      <c r="CG56" s="284"/>
      <c r="CH56" s="126"/>
      <c r="CI56" s="284"/>
      <c r="CJ56" s="126"/>
      <c r="CK56" s="284"/>
      <c r="CL56" s="126"/>
      <c r="CM56" s="284"/>
      <c r="CN56" s="126"/>
      <c r="CO56" s="284"/>
      <c r="CP56" s="126"/>
      <c r="CQ56" s="284"/>
      <c r="CR56" s="126"/>
      <c r="CS56" s="284"/>
      <c r="CT56" s="126"/>
      <c r="CU56" s="284"/>
      <c r="CV56" s="126"/>
      <c r="CW56" s="284"/>
      <c r="CX56" s="126"/>
      <c r="CY56" s="284"/>
      <c r="CZ56" s="126"/>
      <c r="DA56" s="284"/>
      <c r="DB56" s="126"/>
      <c r="DC56" s="284"/>
      <c r="DD56" s="126"/>
      <c r="DE56" s="284"/>
      <c r="DF56" s="126"/>
      <c r="DG56" s="284"/>
      <c r="DH56" s="126"/>
      <c r="DI56" s="284"/>
      <c r="DJ56" s="487"/>
      <c r="DK56" s="277"/>
      <c r="DL56" s="277"/>
      <c r="DM56" s="277"/>
      <c r="DN56" s="277"/>
      <c r="DO56" s="277"/>
      <c r="DP56" s="277"/>
      <c r="DQ56" s="277"/>
      <c r="DR56" s="277"/>
    </row>
    <row r="57" spans="1:122" ht="6" customHeight="1" x14ac:dyDescent="0.2">
      <c r="A57" s="277"/>
      <c r="B57" s="281"/>
      <c r="C57" s="281"/>
      <c r="D57" s="277"/>
      <c r="E57" s="210"/>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4"/>
      <c r="AS57" s="284"/>
      <c r="AT57" s="284"/>
      <c r="AU57" s="284"/>
      <c r="AV57" s="284"/>
      <c r="AW57" s="284"/>
      <c r="AX57" s="284"/>
      <c r="AY57" s="284"/>
      <c r="AZ57" s="284"/>
      <c r="BA57" s="284"/>
      <c r="BB57" s="284"/>
      <c r="BC57" s="284"/>
      <c r="BD57" s="284"/>
      <c r="BE57" s="284"/>
      <c r="BF57" s="284"/>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c r="CH57" s="284"/>
      <c r="CI57" s="284"/>
      <c r="CJ57" s="284"/>
      <c r="CK57" s="284"/>
      <c r="CL57" s="284"/>
      <c r="CM57" s="284"/>
      <c r="CN57" s="284"/>
      <c r="CO57" s="284"/>
      <c r="CP57" s="284"/>
      <c r="CQ57" s="284"/>
      <c r="CR57" s="284"/>
      <c r="CS57" s="284"/>
      <c r="CT57" s="284"/>
      <c r="CU57" s="284"/>
      <c r="CV57" s="284"/>
      <c r="CW57" s="284"/>
      <c r="CX57" s="284"/>
      <c r="CY57" s="284"/>
      <c r="CZ57" s="284"/>
      <c r="DA57" s="284"/>
      <c r="DB57" s="284"/>
      <c r="DC57" s="284"/>
      <c r="DD57" s="284"/>
      <c r="DE57" s="284"/>
      <c r="DF57" s="284"/>
      <c r="DG57" s="284"/>
      <c r="DH57" s="284"/>
      <c r="DI57" s="284"/>
      <c r="DJ57" s="285"/>
      <c r="DK57" s="277"/>
      <c r="DL57" s="277"/>
      <c r="DM57" s="277"/>
      <c r="DN57" s="277"/>
      <c r="DO57" s="277"/>
      <c r="DP57" s="277"/>
      <c r="DQ57" s="277"/>
      <c r="DR57" s="277"/>
    </row>
    <row r="58" spans="1:122" hidden="1" x14ac:dyDescent="0.2">
      <c r="A58" s="1343"/>
      <c r="B58" s="244" t="s">
        <v>910</v>
      </c>
      <c r="C58" s="245"/>
      <c r="D58" s="277"/>
      <c r="E58" s="277"/>
      <c r="F58" s="126"/>
      <c r="G58" s="288"/>
      <c r="H58" s="126"/>
      <c r="I58" s="288"/>
      <c r="J58" s="126"/>
      <c r="K58" s="288"/>
      <c r="L58" s="126"/>
      <c r="M58" s="288"/>
      <c r="N58" s="126"/>
      <c r="O58" s="288"/>
      <c r="P58" s="126"/>
      <c r="Q58" s="288"/>
      <c r="R58" s="126"/>
      <c r="S58" s="288"/>
      <c r="T58" s="126"/>
      <c r="U58" s="288"/>
      <c r="V58" s="126"/>
      <c r="W58" s="288"/>
      <c r="X58" s="126"/>
      <c r="Y58" s="288"/>
      <c r="Z58" s="126"/>
      <c r="AA58" s="288"/>
      <c r="AB58" s="126"/>
      <c r="AC58" s="288"/>
      <c r="AD58" s="126"/>
      <c r="AE58" s="288"/>
      <c r="AF58" s="126"/>
      <c r="AG58" s="288"/>
      <c r="AH58" s="126"/>
      <c r="AI58" s="288"/>
      <c r="AJ58" s="126"/>
      <c r="AK58" s="288"/>
      <c r="AL58" s="126"/>
      <c r="AM58" s="288"/>
      <c r="AN58" s="126"/>
      <c r="AO58" s="288"/>
      <c r="AP58" s="126"/>
      <c r="AQ58" s="288"/>
      <c r="AR58" s="126"/>
      <c r="AS58" s="288"/>
      <c r="AT58" s="126"/>
      <c r="AU58" s="288"/>
      <c r="AV58" s="126"/>
      <c r="AW58" s="288"/>
      <c r="AX58" s="126"/>
      <c r="AY58" s="288"/>
      <c r="AZ58" s="126"/>
      <c r="BA58" s="288"/>
      <c r="BB58" s="126"/>
      <c r="BC58" s="288"/>
      <c r="BD58" s="126"/>
      <c r="BE58" s="288"/>
      <c r="BF58" s="126"/>
      <c r="BG58" s="288"/>
      <c r="BH58" s="126"/>
      <c r="BI58" s="288"/>
      <c r="BJ58" s="126"/>
      <c r="BK58" s="288"/>
      <c r="BL58" s="126"/>
      <c r="BM58" s="288"/>
      <c r="BN58" s="126"/>
      <c r="BO58" s="288"/>
      <c r="BP58" s="126"/>
      <c r="BQ58" s="288"/>
      <c r="BR58" s="126"/>
      <c r="BS58" s="288"/>
      <c r="BT58" s="126"/>
      <c r="BU58" s="288"/>
      <c r="BV58" s="126"/>
      <c r="BW58" s="288"/>
      <c r="BX58" s="126"/>
      <c r="BY58" s="288"/>
      <c r="BZ58" s="126"/>
      <c r="CA58" s="288"/>
      <c r="CB58" s="126"/>
      <c r="CC58" s="288"/>
      <c r="CD58" s="126"/>
      <c r="CE58" s="288"/>
      <c r="CF58" s="126"/>
      <c r="CG58" s="288"/>
      <c r="CH58" s="126"/>
      <c r="CI58" s="288"/>
      <c r="CJ58" s="126"/>
      <c r="CK58" s="288"/>
      <c r="CL58" s="126"/>
      <c r="CM58" s="288"/>
      <c r="CN58" s="126"/>
      <c r="CO58" s="288"/>
      <c r="CP58" s="126"/>
      <c r="CQ58" s="288"/>
      <c r="CR58" s="126"/>
      <c r="CS58" s="288"/>
      <c r="CT58" s="126"/>
      <c r="CU58" s="288"/>
      <c r="CV58" s="126"/>
      <c r="CW58" s="288"/>
      <c r="CX58" s="126"/>
      <c r="CY58" s="288"/>
      <c r="CZ58" s="126"/>
      <c r="DA58" s="288"/>
      <c r="DB58" s="126"/>
      <c r="DC58" s="288"/>
      <c r="DD58" s="126"/>
      <c r="DE58" s="288"/>
      <c r="DF58" s="126"/>
      <c r="DG58" s="288"/>
      <c r="DH58" s="126"/>
      <c r="DI58" s="288"/>
      <c r="DJ58" s="487"/>
      <c r="DK58" s="277"/>
      <c r="DL58" s="277"/>
      <c r="DM58" s="277"/>
      <c r="DN58" s="277"/>
      <c r="DO58" s="277"/>
      <c r="DP58" s="277"/>
      <c r="DQ58" s="277"/>
      <c r="DR58" s="277"/>
    </row>
    <row r="59" spans="1:122" ht="6" hidden="1" customHeight="1" x14ac:dyDescent="0.2">
      <c r="A59" s="277"/>
      <c r="B59" s="281"/>
      <c r="C59" s="281"/>
      <c r="D59" s="277"/>
      <c r="E59" s="210"/>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289"/>
      <c r="CZ59" s="289"/>
      <c r="DA59" s="289"/>
      <c r="DB59" s="289"/>
      <c r="DC59" s="289"/>
      <c r="DD59" s="289"/>
      <c r="DE59" s="289"/>
      <c r="DF59" s="289"/>
      <c r="DG59" s="289"/>
      <c r="DH59" s="289"/>
      <c r="DI59" s="289"/>
      <c r="DJ59" s="284"/>
      <c r="DK59" s="277"/>
      <c r="DL59" s="277"/>
      <c r="DM59" s="277"/>
      <c r="DN59" s="277"/>
      <c r="DO59" s="277"/>
      <c r="DP59" s="277"/>
      <c r="DQ59" s="277"/>
      <c r="DR59" s="277"/>
    </row>
    <row r="60" spans="1:122" x14ac:dyDescent="0.2">
      <c r="A60" s="277"/>
      <c r="B60" s="244" t="s">
        <v>1163</v>
      </c>
      <c r="C60" s="245"/>
      <c r="D60" s="277"/>
      <c r="E60" s="277"/>
      <c r="F60" s="126"/>
      <c r="G60" s="288"/>
      <c r="H60" s="126"/>
      <c r="I60" s="288"/>
      <c r="J60" s="126"/>
      <c r="K60" s="288"/>
      <c r="L60" s="126"/>
      <c r="M60" s="288"/>
      <c r="N60" s="126"/>
      <c r="O60" s="288"/>
      <c r="P60" s="126"/>
      <c r="Q60" s="288"/>
      <c r="R60" s="126"/>
      <c r="S60" s="288"/>
      <c r="T60" s="126"/>
      <c r="U60" s="288"/>
      <c r="V60" s="126"/>
      <c r="W60" s="288"/>
      <c r="X60" s="126"/>
      <c r="Y60" s="288"/>
      <c r="Z60" s="126"/>
      <c r="AA60" s="288"/>
      <c r="AB60" s="126"/>
      <c r="AC60" s="288"/>
      <c r="AD60" s="126"/>
      <c r="AE60" s="288"/>
      <c r="AF60" s="126"/>
      <c r="AG60" s="288"/>
      <c r="AH60" s="126"/>
      <c r="AI60" s="288"/>
      <c r="AJ60" s="126"/>
      <c r="AK60" s="288"/>
      <c r="AL60" s="126"/>
      <c r="AM60" s="288"/>
      <c r="AN60" s="126"/>
      <c r="AO60" s="288"/>
      <c r="AP60" s="126"/>
      <c r="AQ60" s="288"/>
      <c r="AR60" s="126"/>
      <c r="AS60" s="288"/>
      <c r="AT60" s="126"/>
      <c r="AU60" s="288"/>
      <c r="AV60" s="126"/>
      <c r="AW60" s="288"/>
      <c r="AX60" s="126"/>
      <c r="AY60" s="288"/>
      <c r="AZ60" s="126"/>
      <c r="BA60" s="288"/>
      <c r="BB60" s="126"/>
      <c r="BC60" s="288"/>
      <c r="BD60" s="126"/>
      <c r="BE60" s="288"/>
      <c r="BF60" s="126"/>
      <c r="BG60" s="288"/>
      <c r="BH60" s="126"/>
      <c r="BI60" s="288"/>
      <c r="BJ60" s="126"/>
      <c r="BK60" s="288"/>
      <c r="BL60" s="126"/>
      <c r="BM60" s="288"/>
      <c r="BN60" s="126"/>
      <c r="BO60" s="288"/>
      <c r="BP60" s="126"/>
      <c r="BQ60" s="288"/>
      <c r="BR60" s="126"/>
      <c r="BS60" s="288"/>
      <c r="BT60" s="126"/>
      <c r="BU60" s="288"/>
      <c r="BV60" s="126"/>
      <c r="BW60" s="288"/>
      <c r="BX60" s="126"/>
      <c r="BY60" s="288"/>
      <c r="BZ60" s="126"/>
      <c r="CA60" s="288"/>
      <c r="CB60" s="126"/>
      <c r="CC60" s="288"/>
      <c r="CD60" s="126"/>
      <c r="CE60" s="288"/>
      <c r="CF60" s="126"/>
      <c r="CG60" s="288"/>
      <c r="CH60" s="126"/>
      <c r="CI60" s="288"/>
      <c r="CJ60" s="126"/>
      <c r="CK60" s="288"/>
      <c r="CL60" s="126"/>
      <c r="CM60" s="288"/>
      <c r="CN60" s="126"/>
      <c r="CO60" s="288"/>
      <c r="CP60" s="126"/>
      <c r="CQ60" s="288"/>
      <c r="CR60" s="126"/>
      <c r="CS60" s="288"/>
      <c r="CT60" s="126"/>
      <c r="CU60" s="288"/>
      <c r="CV60" s="126"/>
      <c r="CW60" s="288"/>
      <c r="CX60" s="126"/>
      <c r="CY60" s="288"/>
      <c r="CZ60" s="126"/>
      <c r="DA60" s="288"/>
      <c r="DB60" s="126"/>
      <c r="DC60" s="288"/>
      <c r="DD60" s="126"/>
      <c r="DE60" s="288"/>
      <c r="DF60" s="126"/>
      <c r="DG60" s="288"/>
      <c r="DH60" s="126"/>
      <c r="DI60" s="288"/>
      <c r="DJ60" s="487"/>
      <c r="DK60" s="277"/>
      <c r="DL60" s="277"/>
      <c r="DM60" s="277"/>
      <c r="DN60" s="277"/>
      <c r="DO60" s="277"/>
      <c r="DP60" s="277"/>
      <c r="DQ60" s="277"/>
      <c r="DR60" s="277"/>
    </row>
    <row r="61" spans="1:122" ht="6" customHeight="1" x14ac:dyDescent="0.2">
      <c r="A61" s="277"/>
      <c r="B61" s="281"/>
      <c r="C61" s="281"/>
      <c r="D61" s="210"/>
      <c r="E61" s="210"/>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c r="BR61" s="289"/>
      <c r="BS61" s="289"/>
      <c r="BT61" s="289"/>
      <c r="BU61" s="289"/>
      <c r="BV61" s="289"/>
      <c r="BW61" s="289"/>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c r="DD61" s="289"/>
      <c r="DE61" s="289"/>
      <c r="DF61" s="289"/>
      <c r="DG61" s="289"/>
      <c r="DH61" s="289"/>
      <c r="DI61" s="289"/>
      <c r="DJ61" s="285"/>
      <c r="DK61" s="277"/>
      <c r="DL61" s="277"/>
      <c r="DM61" s="277"/>
      <c r="DN61" s="277"/>
      <c r="DO61" s="277"/>
      <c r="DP61" s="277"/>
      <c r="DQ61" s="277"/>
      <c r="DR61" s="277"/>
    </row>
    <row r="62" spans="1:122" x14ac:dyDescent="0.2">
      <c r="A62" s="277"/>
      <c r="B62" s="287" t="s">
        <v>1164</v>
      </c>
      <c r="C62" s="297"/>
      <c r="D62" s="304"/>
      <c r="E62" s="210"/>
      <c r="F62" s="126"/>
      <c r="G62" s="288"/>
      <c r="H62" s="126"/>
      <c r="I62" s="288"/>
      <c r="J62" s="126"/>
      <c r="K62" s="288"/>
      <c r="L62" s="126"/>
      <c r="M62" s="288"/>
      <c r="N62" s="126"/>
      <c r="O62" s="288"/>
      <c r="P62" s="126"/>
      <c r="Q62" s="288"/>
      <c r="R62" s="126"/>
      <c r="S62" s="288"/>
      <c r="T62" s="126"/>
      <c r="U62" s="288"/>
      <c r="V62" s="126"/>
      <c r="W62" s="288"/>
      <c r="X62" s="126"/>
      <c r="Y62" s="288"/>
      <c r="Z62" s="126"/>
      <c r="AA62" s="288"/>
      <c r="AB62" s="126"/>
      <c r="AC62" s="288"/>
      <c r="AD62" s="126"/>
      <c r="AE62" s="288"/>
      <c r="AF62" s="126"/>
      <c r="AG62" s="288"/>
      <c r="AH62" s="126"/>
      <c r="AI62" s="288"/>
      <c r="AJ62" s="126"/>
      <c r="AK62" s="288"/>
      <c r="AL62" s="126"/>
      <c r="AM62" s="288"/>
      <c r="AN62" s="126"/>
      <c r="AO62" s="288"/>
      <c r="AP62" s="126"/>
      <c r="AQ62" s="288"/>
      <c r="AR62" s="126"/>
      <c r="AS62" s="288"/>
      <c r="AT62" s="126"/>
      <c r="AU62" s="288"/>
      <c r="AV62" s="126"/>
      <c r="AW62" s="288"/>
      <c r="AX62" s="126"/>
      <c r="AY62" s="288"/>
      <c r="AZ62" s="126"/>
      <c r="BA62" s="288"/>
      <c r="BB62" s="126"/>
      <c r="BC62" s="288"/>
      <c r="BD62" s="126"/>
      <c r="BE62" s="288"/>
      <c r="BF62" s="126"/>
      <c r="BG62" s="288"/>
      <c r="BH62" s="126"/>
      <c r="BI62" s="288"/>
      <c r="BJ62" s="126"/>
      <c r="BK62" s="288"/>
      <c r="BL62" s="126"/>
      <c r="BM62" s="288"/>
      <c r="BN62" s="126"/>
      <c r="BO62" s="288"/>
      <c r="BP62" s="126"/>
      <c r="BQ62" s="288"/>
      <c r="BR62" s="126"/>
      <c r="BS62" s="288"/>
      <c r="BT62" s="126"/>
      <c r="BU62" s="288"/>
      <c r="BV62" s="126"/>
      <c r="BW62" s="288"/>
      <c r="BX62" s="126"/>
      <c r="BY62" s="288"/>
      <c r="BZ62" s="126"/>
      <c r="CA62" s="288"/>
      <c r="CB62" s="126"/>
      <c r="CC62" s="288"/>
      <c r="CD62" s="126"/>
      <c r="CE62" s="288"/>
      <c r="CF62" s="126"/>
      <c r="CG62" s="288"/>
      <c r="CH62" s="126"/>
      <c r="CI62" s="288"/>
      <c r="CJ62" s="126"/>
      <c r="CK62" s="288"/>
      <c r="CL62" s="126"/>
      <c r="CM62" s="288"/>
      <c r="CN62" s="126"/>
      <c r="CO62" s="288"/>
      <c r="CP62" s="126"/>
      <c r="CQ62" s="288"/>
      <c r="CR62" s="126"/>
      <c r="CS62" s="288"/>
      <c r="CT62" s="126"/>
      <c r="CU62" s="288"/>
      <c r="CV62" s="126"/>
      <c r="CW62" s="288"/>
      <c r="CX62" s="126"/>
      <c r="CY62" s="288"/>
      <c r="CZ62" s="126"/>
      <c r="DA62" s="288"/>
      <c r="DB62" s="126"/>
      <c r="DC62" s="288"/>
      <c r="DD62" s="126"/>
      <c r="DE62" s="288"/>
      <c r="DF62" s="126"/>
      <c r="DG62" s="288"/>
      <c r="DH62" s="126"/>
      <c r="DI62" s="288"/>
      <c r="DJ62" s="487"/>
      <c r="DK62" s="277"/>
      <c r="DL62" s="277"/>
      <c r="DM62" s="277"/>
      <c r="DN62" s="277"/>
      <c r="DO62" s="277"/>
      <c r="DP62" s="277"/>
      <c r="DQ62" s="277"/>
      <c r="DR62" s="277"/>
    </row>
    <row r="63" spans="1:122" ht="6" customHeight="1" x14ac:dyDescent="0.2">
      <c r="A63" s="277"/>
      <c r="B63" s="281"/>
      <c r="C63" s="281"/>
      <c r="D63" s="210"/>
      <c r="E63" s="210"/>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c r="BM63" s="289"/>
      <c r="BN63" s="289"/>
      <c r="BO63" s="289"/>
      <c r="BP63" s="289"/>
      <c r="BQ63" s="289"/>
      <c r="BR63" s="289"/>
      <c r="BS63" s="289"/>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4"/>
      <c r="DK63" s="277"/>
      <c r="DL63" s="277"/>
      <c r="DM63" s="277"/>
      <c r="DN63" s="277"/>
      <c r="DO63" s="277"/>
      <c r="DP63" s="277"/>
      <c r="DQ63" s="277"/>
      <c r="DR63" s="277"/>
    </row>
    <row r="64" spans="1:122" x14ac:dyDescent="0.2">
      <c r="A64" s="277"/>
      <c r="B64" s="287" t="s">
        <v>1165</v>
      </c>
      <c r="C64" s="297"/>
      <c r="D64" s="304"/>
      <c r="E64" s="210"/>
      <c r="F64" s="126"/>
      <c r="G64" s="288"/>
      <c r="H64" s="126"/>
      <c r="I64" s="288"/>
      <c r="J64" s="126"/>
      <c r="K64" s="288"/>
      <c r="L64" s="126"/>
      <c r="M64" s="288"/>
      <c r="N64" s="126"/>
      <c r="O64" s="288"/>
      <c r="P64" s="126"/>
      <c r="Q64" s="288"/>
      <c r="R64" s="126"/>
      <c r="S64" s="288"/>
      <c r="T64" s="126"/>
      <c r="U64" s="288"/>
      <c r="V64" s="126"/>
      <c r="W64" s="288"/>
      <c r="X64" s="126"/>
      <c r="Y64" s="288"/>
      <c r="Z64" s="126"/>
      <c r="AA64" s="288"/>
      <c r="AB64" s="126"/>
      <c r="AC64" s="288"/>
      <c r="AD64" s="126"/>
      <c r="AE64" s="288"/>
      <c r="AF64" s="126"/>
      <c r="AG64" s="288"/>
      <c r="AH64" s="126"/>
      <c r="AI64" s="288"/>
      <c r="AJ64" s="126"/>
      <c r="AK64" s="288"/>
      <c r="AL64" s="126"/>
      <c r="AM64" s="288"/>
      <c r="AN64" s="126"/>
      <c r="AO64" s="288"/>
      <c r="AP64" s="126"/>
      <c r="AQ64" s="288"/>
      <c r="AR64" s="126"/>
      <c r="AS64" s="288"/>
      <c r="AT64" s="126"/>
      <c r="AU64" s="288"/>
      <c r="AV64" s="126"/>
      <c r="AW64" s="288"/>
      <c r="AX64" s="126"/>
      <c r="AY64" s="288"/>
      <c r="AZ64" s="126"/>
      <c r="BA64" s="288"/>
      <c r="BB64" s="126"/>
      <c r="BC64" s="288"/>
      <c r="BD64" s="126"/>
      <c r="BE64" s="288"/>
      <c r="BF64" s="126"/>
      <c r="BG64" s="288"/>
      <c r="BH64" s="126"/>
      <c r="BI64" s="288"/>
      <c r="BJ64" s="126"/>
      <c r="BK64" s="288"/>
      <c r="BL64" s="126"/>
      <c r="BM64" s="288"/>
      <c r="BN64" s="126"/>
      <c r="BO64" s="288"/>
      <c r="BP64" s="126"/>
      <c r="BQ64" s="288"/>
      <c r="BR64" s="126"/>
      <c r="BS64" s="288"/>
      <c r="BT64" s="126"/>
      <c r="BU64" s="288"/>
      <c r="BV64" s="126"/>
      <c r="BW64" s="288"/>
      <c r="BX64" s="126"/>
      <c r="BY64" s="288"/>
      <c r="BZ64" s="126"/>
      <c r="CA64" s="288"/>
      <c r="CB64" s="126"/>
      <c r="CC64" s="288"/>
      <c r="CD64" s="126"/>
      <c r="CE64" s="288"/>
      <c r="CF64" s="126"/>
      <c r="CG64" s="288"/>
      <c r="CH64" s="126"/>
      <c r="CI64" s="288"/>
      <c r="CJ64" s="126"/>
      <c r="CK64" s="288"/>
      <c r="CL64" s="126"/>
      <c r="CM64" s="288"/>
      <c r="CN64" s="126"/>
      <c r="CO64" s="288"/>
      <c r="CP64" s="126"/>
      <c r="CQ64" s="288"/>
      <c r="CR64" s="126"/>
      <c r="CS64" s="288"/>
      <c r="CT64" s="126"/>
      <c r="CU64" s="288"/>
      <c r="CV64" s="126"/>
      <c r="CW64" s="288"/>
      <c r="CX64" s="126"/>
      <c r="CY64" s="288"/>
      <c r="CZ64" s="126"/>
      <c r="DA64" s="288"/>
      <c r="DB64" s="126"/>
      <c r="DC64" s="288"/>
      <c r="DD64" s="126"/>
      <c r="DE64" s="288"/>
      <c r="DF64" s="126"/>
      <c r="DG64" s="288"/>
      <c r="DH64" s="126"/>
      <c r="DI64" s="288"/>
      <c r="DJ64" s="487"/>
      <c r="DK64" s="277"/>
      <c r="DL64" s="277"/>
      <c r="DM64" s="277"/>
      <c r="DN64" s="277"/>
      <c r="DO64" s="277"/>
      <c r="DP64" s="277"/>
      <c r="DQ64" s="277"/>
      <c r="DR64" s="277"/>
    </row>
    <row r="65" spans="1:122" ht="6" customHeight="1" x14ac:dyDescent="0.2">
      <c r="A65" s="277"/>
      <c r="B65" s="281"/>
      <c r="C65" s="281"/>
      <c r="D65" s="210"/>
      <c r="E65" s="210"/>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289"/>
      <c r="CA65" s="289"/>
      <c r="CB65" s="289"/>
      <c r="CC65" s="289"/>
      <c r="CD65" s="289"/>
      <c r="CE65" s="289"/>
      <c r="CF65" s="289"/>
      <c r="CG65" s="289"/>
      <c r="CH65" s="289"/>
      <c r="CI65" s="289"/>
      <c r="CJ65" s="289"/>
      <c r="CK65" s="289"/>
      <c r="CL65" s="289"/>
      <c r="CM65" s="289"/>
      <c r="CN65" s="289"/>
      <c r="CO65" s="289"/>
      <c r="CP65" s="289"/>
      <c r="CQ65" s="289"/>
      <c r="CR65" s="289"/>
      <c r="CS65" s="289"/>
      <c r="CT65" s="289"/>
      <c r="CU65" s="289"/>
      <c r="CV65" s="289"/>
      <c r="CW65" s="289"/>
      <c r="CX65" s="289"/>
      <c r="CY65" s="289"/>
      <c r="CZ65" s="289"/>
      <c r="DA65" s="289"/>
      <c r="DB65" s="289"/>
      <c r="DC65" s="289"/>
      <c r="DD65" s="289"/>
      <c r="DE65" s="289"/>
      <c r="DF65" s="289"/>
      <c r="DG65" s="289"/>
      <c r="DH65" s="289"/>
      <c r="DI65" s="289"/>
      <c r="DJ65" s="285"/>
      <c r="DK65" s="277"/>
      <c r="DL65" s="277"/>
      <c r="DM65" s="277"/>
      <c r="DN65" s="277"/>
      <c r="DO65" s="277"/>
      <c r="DP65" s="277"/>
      <c r="DQ65" s="277"/>
      <c r="DR65" s="277"/>
    </row>
    <row r="66" spans="1:122" x14ac:dyDescent="0.2">
      <c r="A66" s="277"/>
      <c r="B66" s="481" t="s">
        <v>1166</v>
      </c>
      <c r="C66" s="298"/>
      <c r="D66" s="305"/>
      <c r="E66" s="277"/>
      <c r="F66" s="126"/>
      <c r="G66" s="288"/>
      <c r="H66" s="126"/>
      <c r="I66" s="288"/>
      <c r="J66" s="126"/>
      <c r="K66" s="288"/>
      <c r="L66" s="126"/>
      <c r="M66" s="288"/>
      <c r="N66" s="126"/>
      <c r="O66" s="288"/>
      <c r="P66" s="126"/>
      <c r="Q66" s="288"/>
      <c r="R66" s="126"/>
      <c r="S66" s="288"/>
      <c r="T66" s="126"/>
      <c r="U66" s="288"/>
      <c r="V66" s="126"/>
      <c r="W66" s="288"/>
      <c r="X66" s="126"/>
      <c r="Y66" s="288"/>
      <c r="Z66" s="126"/>
      <c r="AA66" s="288"/>
      <c r="AB66" s="126"/>
      <c r="AC66" s="288"/>
      <c r="AD66" s="126"/>
      <c r="AE66" s="288"/>
      <c r="AF66" s="126"/>
      <c r="AG66" s="288"/>
      <c r="AH66" s="126"/>
      <c r="AI66" s="288"/>
      <c r="AJ66" s="126"/>
      <c r="AK66" s="288"/>
      <c r="AL66" s="126"/>
      <c r="AM66" s="288"/>
      <c r="AN66" s="126"/>
      <c r="AO66" s="288"/>
      <c r="AP66" s="126"/>
      <c r="AQ66" s="288"/>
      <c r="AR66" s="126"/>
      <c r="AS66" s="288"/>
      <c r="AT66" s="126"/>
      <c r="AU66" s="288"/>
      <c r="AV66" s="126"/>
      <c r="AW66" s="288"/>
      <c r="AX66" s="126"/>
      <c r="AY66" s="288"/>
      <c r="AZ66" s="126"/>
      <c r="BA66" s="288"/>
      <c r="BB66" s="126"/>
      <c r="BC66" s="288"/>
      <c r="BD66" s="126"/>
      <c r="BE66" s="288"/>
      <c r="BF66" s="126"/>
      <c r="BG66" s="288"/>
      <c r="BH66" s="126"/>
      <c r="BI66" s="288"/>
      <c r="BJ66" s="126"/>
      <c r="BK66" s="288"/>
      <c r="BL66" s="126"/>
      <c r="BM66" s="288"/>
      <c r="BN66" s="126"/>
      <c r="BO66" s="288"/>
      <c r="BP66" s="126"/>
      <c r="BQ66" s="288"/>
      <c r="BR66" s="126"/>
      <c r="BS66" s="288"/>
      <c r="BT66" s="126"/>
      <c r="BU66" s="288"/>
      <c r="BV66" s="126"/>
      <c r="BW66" s="288"/>
      <c r="BX66" s="126"/>
      <c r="BY66" s="288"/>
      <c r="BZ66" s="126"/>
      <c r="CA66" s="288"/>
      <c r="CB66" s="126"/>
      <c r="CC66" s="288"/>
      <c r="CD66" s="126"/>
      <c r="CE66" s="288"/>
      <c r="CF66" s="126"/>
      <c r="CG66" s="288"/>
      <c r="CH66" s="126"/>
      <c r="CI66" s="288"/>
      <c r="CJ66" s="126"/>
      <c r="CK66" s="288"/>
      <c r="CL66" s="126"/>
      <c r="CM66" s="288"/>
      <c r="CN66" s="126"/>
      <c r="CO66" s="288"/>
      <c r="CP66" s="126"/>
      <c r="CQ66" s="288"/>
      <c r="CR66" s="126"/>
      <c r="CS66" s="288"/>
      <c r="CT66" s="126"/>
      <c r="CU66" s="288"/>
      <c r="CV66" s="126"/>
      <c r="CW66" s="288"/>
      <c r="CX66" s="126"/>
      <c r="CY66" s="288"/>
      <c r="CZ66" s="126"/>
      <c r="DA66" s="288"/>
      <c r="DB66" s="126"/>
      <c r="DC66" s="288"/>
      <c r="DD66" s="126"/>
      <c r="DE66" s="288"/>
      <c r="DF66" s="126"/>
      <c r="DG66" s="288"/>
      <c r="DH66" s="126"/>
      <c r="DI66" s="288"/>
      <c r="DJ66" s="487"/>
      <c r="DK66" s="277"/>
      <c r="DL66" s="277"/>
      <c r="DM66" s="277"/>
      <c r="DN66" s="277"/>
      <c r="DO66" s="277"/>
      <c r="DP66" s="277"/>
      <c r="DQ66" s="277"/>
      <c r="DR66" s="277"/>
    </row>
    <row r="67" spans="1:122" ht="6" customHeight="1" x14ac:dyDescent="0.2">
      <c r="A67" s="277"/>
      <c r="B67" s="281"/>
      <c r="C67" s="281"/>
      <c r="D67" s="210"/>
      <c r="E67" s="210"/>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c r="BT67" s="289"/>
      <c r="BU67" s="289"/>
      <c r="BV67" s="289"/>
      <c r="BW67" s="289"/>
      <c r="BX67" s="289"/>
      <c r="BY67" s="289"/>
      <c r="BZ67" s="289"/>
      <c r="CA67" s="289"/>
      <c r="CB67" s="289"/>
      <c r="CC67" s="289"/>
      <c r="CD67" s="289"/>
      <c r="CE67" s="289"/>
      <c r="CF67" s="289"/>
      <c r="CG67" s="289"/>
      <c r="CH67" s="289"/>
      <c r="CI67" s="289"/>
      <c r="CJ67" s="289"/>
      <c r="CK67" s="289"/>
      <c r="CL67" s="289"/>
      <c r="CM67" s="289"/>
      <c r="CN67" s="289"/>
      <c r="CO67" s="289"/>
      <c r="CP67" s="289"/>
      <c r="CQ67" s="289"/>
      <c r="CR67" s="289"/>
      <c r="CS67" s="289"/>
      <c r="CT67" s="289"/>
      <c r="CU67" s="289"/>
      <c r="CV67" s="289"/>
      <c r="CW67" s="289"/>
      <c r="CX67" s="289"/>
      <c r="CY67" s="289"/>
      <c r="CZ67" s="289"/>
      <c r="DA67" s="289"/>
      <c r="DB67" s="289"/>
      <c r="DC67" s="289"/>
      <c r="DD67" s="289"/>
      <c r="DE67" s="289"/>
      <c r="DF67" s="289"/>
      <c r="DG67" s="289"/>
      <c r="DH67" s="289"/>
      <c r="DI67" s="289"/>
      <c r="DJ67" s="284"/>
      <c r="DK67" s="277"/>
      <c r="DL67" s="277"/>
      <c r="DM67" s="277"/>
      <c r="DN67" s="277"/>
      <c r="DO67" s="277"/>
      <c r="DP67" s="277"/>
      <c r="DQ67" s="277"/>
      <c r="DR67" s="277"/>
    </row>
    <row r="68" spans="1:122" x14ac:dyDescent="0.2">
      <c r="A68" s="277"/>
      <c r="B68" s="481" t="s">
        <v>1167</v>
      </c>
      <c r="C68" s="298"/>
      <c r="D68" s="305"/>
      <c r="E68" s="277"/>
      <c r="F68" s="126"/>
      <c r="G68" s="288"/>
      <c r="H68" s="126"/>
      <c r="I68" s="288"/>
      <c r="J68" s="126"/>
      <c r="K68" s="288"/>
      <c r="L68" s="126"/>
      <c r="M68" s="288"/>
      <c r="N68" s="126"/>
      <c r="O68" s="288"/>
      <c r="P68" s="126"/>
      <c r="Q68" s="288"/>
      <c r="R68" s="126"/>
      <c r="S68" s="288"/>
      <c r="T68" s="126"/>
      <c r="U68" s="288"/>
      <c r="V68" s="126"/>
      <c r="W68" s="288"/>
      <c r="X68" s="126"/>
      <c r="Y68" s="288"/>
      <c r="Z68" s="126"/>
      <c r="AA68" s="288"/>
      <c r="AB68" s="126"/>
      <c r="AC68" s="288"/>
      <c r="AD68" s="126"/>
      <c r="AE68" s="288"/>
      <c r="AF68" s="126"/>
      <c r="AG68" s="288"/>
      <c r="AH68" s="126"/>
      <c r="AI68" s="288"/>
      <c r="AJ68" s="126"/>
      <c r="AK68" s="288"/>
      <c r="AL68" s="126"/>
      <c r="AM68" s="288"/>
      <c r="AN68" s="126"/>
      <c r="AO68" s="288"/>
      <c r="AP68" s="126"/>
      <c r="AQ68" s="288"/>
      <c r="AR68" s="126"/>
      <c r="AS68" s="288"/>
      <c r="AT68" s="126"/>
      <c r="AU68" s="288"/>
      <c r="AV68" s="126"/>
      <c r="AW68" s="288"/>
      <c r="AX68" s="126"/>
      <c r="AY68" s="288"/>
      <c r="AZ68" s="126"/>
      <c r="BA68" s="288"/>
      <c r="BB68" s="126"/>
      <c r="BC68" s="288"/>
      <c r="BD68" s="126"/>
      <c r="BE68" s="288"/>
      <c r="BF68" s="126"/>
      <c r="BG68" s="288"/>
      <c r="BH68" s="126"/>
      <c r="BI68" s="288"/>
      <c r="BJ68" s="126"/>
      <c r="BK68" s="288"/>
      <c r="BL68" s="126"/>
      <c r="BM68" s="288"/>
      <c r="BN68" s="126"/>
      <c r="BO68" s="288"/>
      <c r="BP68" s="126"/>
      <c r="BQ68" s="288"/>
      <c r="BR68" s="126"/>
      <c r="BS68" s="288"/>
      <c r="BT68" s="126"/>
      <c r="BU68" s="288"/>
      <c r="BV68" s="126"/>
      <c r="BW68" s="288"/>
      <c r="BX68" s="126"/>
      <c r="BY68" s="288"/>
      <c r="BZ68" s="126"/>
      <c r="CA68" s="288"/>
      <c r="CB68" s="126"/>
      <c r="CC68" s="288"/>
      <c r="CD68" s="126"/>
      <c r="CE68" s="288"/>
      <c r="CF68" s="126"/>
      <c r="CG68" s="288"/>
      <c r="CH68" s="126"/>
      <c r="CI68" s="288"/>
      <c r="CJ68" s="126"/>
      <c r="CK68" s="288"/>
      <c r="CL68" s="126"/>
      <c r="CM68" s="288"/>
      <c r="CN68" s="126"/>
      <c r="CO68" s="288"/>
      <c r="CP68" s="126"/>
      <c r="CQ68" s="288"/>
      <c r="CR68" s="126"/>
      <c r="CS68" s="288"/>
      <c r="CT68" s="126"/>
      <c r="CU68" s="288"/>
      <c r="CV68" s="126"/>
      <c r="CW68" s="288"/>
      <c r="CX68" s="126"/>
      <c r="CY68" s="288"/>
      <c r="CZ68" s="126"/>
      <c r="DA68" s="288"/>
      <c r="DB68" s="126"/>
      <c r="DC68" s="288"/>
      <c r="DD68" s="126"/>
      <c r="DE68" s="288"/>
      <c r="DF68" s="126"/>
      <c r="DG68" s="288"/>
      <c r="DH68" s="126"/>
      <c r="DI68" s="288"/>
      <c r="DJ68" s="487"/>
      <c r="DK68" s="277"/>
      <c r="DL68" s="277"/>
      <c r="DM68" s="12"/>
      <c r="DN68" s="277"/>
      <c r="DO68" s="277"/>
      <c r="DP68" s="277"/>
      <c r="DQ68" s="277"/>
      <c r="DR68" s="277"/>
    </row>
    <row r="69" spans="1:122" ht="6" customHeight="1" x14ac:dyDescent="0.2">
      <c r="A69" s="277"/>
      <c r="B69" s="281"/>
      <c r="C69" s="281"/>
      <c r="D69" s="210"/>
      <c r="E69" s="210"/>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c r="AQ69" s="289"/>
      <c r="AR69" s="289"/>
      <c r="AS69" s="289"/>
      <c r="AT69" s="289"/>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289"/>
      <c r="CA69" s="289"/>
      <c r="CB69" s="289"/>
      <c r="CC69" s="289"/>
      <c r="CD69" s="289"/>
      <c r="CE69" s="289"/>
      <c r="CF69" s="289"/>
      <c r="CG69" s="289"/>
      <c r="CH69" s="289"/>
      <c r="CI69" s="289"/>
      <c r="CJ69" s="289"/>
      <c r="CK69" s="289"/>
      <c r="CL69" s="289"/>
      <c r="CM69" s="289"/>
      <c r="CN69" s="289"/>
      <c r="CO69" s="289"/>
      <c r="CP69" s="289"/>
      <c r="CQ69" s="289"/>
      <c r="CR69" s="289"/>
      <c r="CS69" s="289"/>
      <c r="CT69" s="289"/>
      <c r="CU69" s="289"/>
      <c r="CV69" s="289"/>
      <c r="CW69" s="289"/>
      <c r="CX69" s="289"/>
      <c r="CY69" s="289"/>
      <c r="CZ69" s="289"/>
      <c r="DA69" s="289"/>
      <c r="DB69" s="289"/>
      <c r="DC69" s="289"/>
      <c r="DD69" s="289"/>
      <c r="DE69" s="289"/>
      <c r="DF69" s="289"/>
      <c r="DG69" s="289"/>
      <c r="DH69" s="289"/>
      <c r="DI69" s="289"/>
      <c r="DJ69" s="284"/>
      <c r="DK69" s="277"/>
      <c r="DL69" s="277"/>
      <c r="DM69" s="277"/>
      <c r="DN69" s="277"/>
      <c r="DO69" s="277"/>
      <c r="DP69" s="277"/>
      <c r="DQ69" s="277"/>
      <c r="DR69" s="277"/>
    </row>
    <row r="70" spans="1:122" x14ac:dyDescent="0.2">
      <c r="A70" s="277"/>
      <c r="B70" s="244" t="s">
        <v>1168</v>
      </c>
      <c r="C70" s="245"/>
      <c r="D70" s="277"/>
      <c r="E70" s="277"/>
      <c r="F70" s="126"/>
      <c r="G70" s="288"/>
      <c r="H70" s="126"/>
      <c r="I70" s="288"/>
      <c r="J70" s="126"/>
      <c r="K70" s="288"/>
      <c r="L70" s="126"/>
      <c r="M70" s="288"/>
      <c r="N70" s="126"/>
      <c r="O70" s="288"/>
      <c r="P70" s="126"/>
      <c r="Q70" s="288"/>
      <c r="R70" s="126"/>
      <c r="S70" s="288"/>
      <c r="T70" s="126"/>
      <c r="U70" s="288"/>
      <c r="V70" s="126"/>
      <c r="W70" s="288"/>
      <c r="X70" s="126"/>
      <c r="Y70" s="288"/>
      <c r="Z70" s="126"/>
      <c r="AA70" s="288"/>
      <c r="AB70" s="126"/>
      <c r="AC70" s="288"/>
      <c r="AD70" s="126"/>
      <c r="AE70" s="288"/>
      <c r="AF70" s="126"/>
      <c r="AG70" s="288"/>
      <c r="AH70" s="126"/>
      <c r="AI70" s="288"/>
      <c r="AJ70" s="126"/>
      <c r="AK70" s="288"/>
      <c r="AL70" s="126"/>
      <c r="AM70" s="288"/>
      <c r="AN70" s="126"/>
      <c r="AO70" s="288"/>
      <c r="AP70" s="126"/>
      <c r="AQ70" s="288"/>
      <c r="AR70" s="126"/>
      <c r="AS70" s="288"/>
      <c r="AT70" s="126"/>
      <c r="AU70" s="288"/>
      <c r="AV70" s="126"/>
      <c r="AW70" s="288"/>
      <c r="AX70" s="126"/>
      <c r="AY70" s="288"/>
      <c r="AZ70" s="126"/>
      <c r="BA70" s="288"/>
      <c r="BB70" s="126"/>
      <c r="BC70" s="288"/>
      <c r="BD70" s="126"/>
      <c r="BE70" s="288"/>
      <c r="BF70" s="126"/>
      <c r="BG70" s="288"/>
      <c r="BH70" s="126"/>
      <c r="BI70" s="288"/>
      <c r="BJ70" s="126"/>
      <c r="BK70" s="288"/>
      <c r="BL70" s="126"/>
      <c r="BM70" s="288"/>
      <c r="BN70" s="126"/>
      <c r="BO70" s="288"/>
      <c r="BP70" s="126"/>
      <c r="BQ70" s="288"/>
      <c r="BR70" s="126"/>
      <c r="BS70" s="288"/>
      <c r="BT70" s="126"/>
      <c r="BU70" s="288"/>
      <c r="BV70" s="126"/>
      <c r="BW70" s="288"/>
      <c r="BX70" s="126"/>
      <c r="BY70" s="288"/>
      <c r="BZ70" s="126"/>
      <c r="CA70" s="288"/>
      <c r="CB70" s="126"/>
      <c r="CC70" s="288"/>
      <c r="CD70" s="126"/>
      <c r="CE70" s="288"/>
      <c r="CF70" s="126"/>
      <c r="CG70" s="288"/>
      <c r="CH70" s="126"/>
      <c r="CI70" s="288"/>
      <c r="CJ70" s="126"/>
      <c r="CK70" s="288"/>
      <c r="CL70" s="126"/>
      <c r="CM70" s="288"/>
      <c r="CN70" s="126"/>
      <c r="CO70" s="288"/>
      <c r="CP70" s="126"/>
      <c r="CQ70" s="288"/>
      <c r="CR70" s="126"/>
      <c r="CS70" s="288"/>
      <c r="CT70" s="126"/>
      <c r="CU70" s="288"/>
      <c r="CV70" s="126"/>
      <c r="CW70" s="288"/>
      <c r="CX70" s="126"/>
      <c r="CY70" s="288"/>
      <c r="CZ70" s="126"/>
      <c r="DA70" s="288"/>
      <c r="DB70" s="126"/>
      <c r="DC70" s="288"/>
      <c r="DD70" s="126"/>
      <c r="DE70" s="288"/>
      <c r="DF70" s="126"/>
      <c r="DG70" s="288"/>
      <c r="DH70" s="126"/>
      <c r="DI70" s="288"/>
      <c r="DJ70" s="487"/>
      <c r="DK70" s="277"/>
      <c r="DL70" s="277"/>
      <c r="DM70" s="277"/>
      <c r="DN70" s="277"/>
      <c r="DO70" s="277"/>
      <c r="DP70" s="277"/>
      <c r="DQ70" s="277"/>
      <c r="DR70" s="277"/>
    </row>
    <row r="71" spans="1:122" ht="6" customHeight="1" x14ac:dyDescent="0.2">
      <c r="A71" s="277"/>
      <c r="B71" s="281"/>
      <c r="C71" s="281"/>
      <c r="D71" s="210"/>
      <c r="E71" s="210"/>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89"/>
      <c r="AM71" s="289"/>
      <c r="AN71" s="289"/>
      <c r="AO71" s="289"/>
      <c r="AP71" s="289"/>
      <c r="AQ71" s="289"/>
      <c r="AR71" s="289"/>
      <c r="AS71" s="289"/>
      <c r="AT71" s="289"/>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c r="BZ71" s="289"/>
      <c r="CA71" s="289"/>
      <c r="CB71" s="289"/>
      <c r="CC71" s="289"/>
      <c r="CD71" s="289"/>
      <c r="CE71" s="289"/>
      <c r="CF71" s="289"/>
      <c r="CG71" s="289"/>
      <c r="CH71" s="289"/>
      <c r="CI71" s="289"/>
      <c r="CJ71" s="289"/>
      <c r="CK71" s="289"/>
      <c r="CL71" s="289"/>
      <c r="CM71" s="289"/>
      <c r="CN71" s="289"/>
      <c r="CO71" s="289"/>
      <c r="CP71" s="289"/>
      <c r="CQ71" s="289"/>
      <c r="CR71" s="289"/>
      <c r="CS71" s="289"/>
      <c r="CT71" s="289"/>
      <c r="CU71" s="289"/>
      <c r="CV71" s="289"/>
      <c r="CW71" s="289"/>
      <c r="CX71" s="289"/>
      <c r="CY71" s="289"/>
      <c r="CZ71" s="289"/>
      <c r="DA71" s="289"/>
      <c r="DB71" s="289"/>
      <c r="DC71" s="289"/>
      <c r="DD71" s="289"/>
      <c r="DE71" s="289"/>
      <c r="DF71" s="289"/>
      <c r="DG71" s="289"/>
      <c r="DH71" s="289"/>
      <c r="DI71" s="289"/>
      <c r="DJ71" s="285"/>
      <c r="DK71" s="277"/>
      <c r="DL71" s="277"/>
      <c r="DM71" s="277"/>
      <c r="DN71" s="277"/>
      <c r="DO71" s="277"/>
      <c r="DP71" s="277"/>
      <c r="DQ71" s="277"/>
      <c r="DR71" s="277"/>
    </row>
    <row r="72" spans="1:122" x14ac:dyDescent="0.2">
      <c r="A72" s="277"/>
      <c r="B72" s="244" t="s">
        <v>1169</v>
      </c>
      <c r="C72" s="245"/>
      <c r="D72" s="277"/>
      <c r="E72" s="277"/>
      <c r="F72" s="126"/>
      <c r="G72" s="288"/>
      <c r="H72" s="126"/>
      <c r="I72" s="288"/>
      <c r="J72" s="126"/>
      <c r="K72" s="288"/>
      <c r="L72" s="126"/>
      <c r="M72" s="288"/>
      <c r="N72" s="126"/>
      <c r="O72" s="288"/>
      <c r="P72" s="126"/>
      <c r="Q72" s="288"/>
      <c r="R72" s="126"/>
      <c r="S72" s="288"/>
      <c r="T72" s="126"/>
      <c r="U72" s="288"/>
      <c r="V72" s="126"/>
      <c r="W72" s="288"/>
      <c r="X72" s="126"/>
      <c r="Y72" s="288"/>
      <c r="Z72" s="126"/>
      <c r="AA72" s="288"/>
      <c r="AB72" s="126"/>
      <c r="AC72" s="288"/>
      <c r="AD72" s="126"/>
      <c r="AE72" s="288"/>
      <c r="AF72" s="126"/>
      <c r="AG72" s="288"/>
      <c r="AH72" s="126"/>
      <c r="AI72" s="288"/>
      <c r="AJ72" s="126"/>
      <c r="AK72" s="288"/>
      <c r="AL72" s="126"/>
      <c r="AM72" s="288"/>
      <c r="AN72" s="126"/>
      <c r="AO72" s="288"/>
      <c r="AP72" s="126"/>
      <c r="AQ72" s="288"/>
      <c r="AR72" s="126"/>
      <c r="AS72" s="288"/>
      <c r="AT72" s="126"/>
      <c r="AU72" s="288"/>
      <c r="AV72" s="126"/>
      <c r="AW72" s="288"/>
      <c r="AX72" s="126"/>
      <c r="AY72" s="288"/>
      <c r="AZ72" s="126"/>
      <c r="BA72" s="288"/>
      <c r="BB72" s="126"/>
      <c r="BC72" s="288"/>
      <c r="BD72" s="126"/>
      <c r="BE72" s="288"/>
      <c r="BF72" s="126"/>
      <c r="BG72" s="288"/>
      <c r="BH72" s="126"/>
      <c r="BI72" s="288"/>
      <c r="BJ72" s="126"/>
      <c r="BK72" s="288"/>
      <c r="BL72" s="126"/>
      <c r="BM72" s="288"/>
      <c r="BN72" s="126"/>
      <c r="BO72" s="288"/>
      <c r="BP72" s="126"/>
      <c r="BQ72" s="288"/>
      <c r="BR72" s="126"/>
      <c r="BS72" s="288"/>
      <c r="BT72" s="126"/>
      <c r="BU72" s="288"/>
      <c r="BV72" s="126"/>
      <c r="BW72" s="288"/>
      <c r="BX72" s="126"/>
      <c r="BY72" s="288"/>
      <c r="BZ72" s="126"/>
      <c r="CA72" s="288"/>
      <c r="CB72" s="126"/>
      <c r="CC72" s="288"/>
      <c r="CD72" s="126"/>
      <c r="CE72" s="288"/>
      <c r="CF72" s="126"/>
      <c r="CG72" s="288"/>
      <c r="CH72" s="126"/>
      <c r="CI72" s="288"/>
      <c r="CJ72" s="126"/>
      <c r="CK72" s="288"/>
      <c r="CL72" s="126"/>
      <c r="CM72" s="288"/>
      <c r="CN72" s="126"/>
      <c r="CO72" s="288"/>
      <c r="CP72" s="126"/>
      <c r="CQ72" s="288"/>
      <c r="CR72" s="126"/>
      <c r="CS72" s="288"/>
      <c r="CT72" s="126"/>
      <c r="CU72" s="288"/>
      <c r="CV72" s="126"/>
      <c r="CW72" s="288"/>
      <c r="CX72" s="126"/>
      <c r="CY72" s="288"/>
      <c r="CZ72" s="126"/>
      <c r="DA72" s="288"/>
      <c r="DB72" s="126"/>
      <c r="DC72" s="288"/>
      <c r="DD72" s="126"/>
      <c r="DE72" s="288"/>
      <c r="DF72" s="126"/>
      <c r="DG72" s="288"/>
      <c r="DH72" s="126"/>
      <c r="DI72" s="288"/>
      <c r="DJ72" s="487"/>
      <c r="DK72" s="277"/>
      <c r="DL72" s="277"/>
      <c r="DM72" s="277"/>
      <c r="DN72" s="277"/>
      <c r="DO72" s="277"/>
      <c r="DP72" s="277"/>
      <c r="DQ72" s="277"/>
      <c r="DR72" s="277"/>
    </row>
    <row r="73" spans="1:122" ht="6" customHeight="1" x14ac:dyDescent="0.2">
      <c r="A73" s="277"/>
      <c r="B73" s="281"/>
      <c r="C73" s="281"/>
      <c r="D73" s="210"/>
      <c r="E73" s="210"/>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c r="AS73" s="289"/>
      <c r="AT73" s="289"/>
      <c r="AU73" s="289"/>
      <c r="AV73" s="289"/>
      <c r="AW73" s="289"/>
      <c r="AX73" s="289"/>
      <c r="AY73" s="289"/>
      <c r="AZ73" s="289"/>
      <c r="BA73" s="289"/>
      <c r="BB73" s="289"/>
      <c r="BC73" s="289"/>
      <c r="BD73" s="289"/>
      <c r="BE73" s="289"/>
      <c r="BF73" s="289"/>
      <c r="BG73" s="289"/>
      <c r="BH73" s="289"/>
      <c r="BI73" s="289"/>
      <c r="BJ73" s="289"/>
      <c r="BK73" s="289"/>
      <c r="BL73" s="289"/>
      <c r="BM73" s="289"/>
      <c r="BN73" s="289"/>
      <c r="BO73" s="289"/>
      <c r="BP73" s="289"/>
      <c r="BQ73" s="289"/>
      <c r="BR73" s="289"/>
      <c r="BS73" s="289"/>
      <c r="BT73" s="289"/>
      <c r="BU73" s="289"/>
      <c r="BV73" s="289"/>
      <c r="BW73" s="289"/>
      <c r="BX73" s="289"/>
      <c r="BY73" s="289"/>
      <c r="BZ73" s="289"/>
      <c r="CA73" s="289"/>
      <c r="CB73" s="289"/>
      <c r="CC73" s="289"/>
      <c r="CD73" s="289"/>
      <c r="CE73" s="289"/>
      <c r="CF73" s="289"/>
      <c r="CG73" s="289"/>
      <c r="CH73" s="289"/>
      <c r="CI73" s="289"/>
      <c r="CJ73" s="289"/>
      <c r="CK73" s="289"/>
      <c r="CL73" s="289"/>
      <c r="CM73" s="289"/>
      <c r="CN73" s="289"/>
      <c r="CO73" s="289"/>
      <c r="CP73" s="289"/>
      <c r="CQ73" s="289"/>
      <c r="CR73" s="289"/>
      <c r="CS73" s="289"/>
      <c r="CT73" s="289"/>
      <c r="CU73" s="289"/>
      <c r="CV73" s="289"/>
      <c r="CW73" s="289"/>
      <c r="CX73" s="289"/>
      <c r="CY73" s="289"/>
      <c r="CZ73" s="289"/>
      <c r="DA73" s="289"/>
      <c r="DB73" s="289"/>
      <c r="DC73" s="289"/>
      <c r="DD73" s="289"/>
      <c r="DE73" s="289"/>
      <c r="DF73" s="289"/>
      <c r="DG73" s="289"/>
      <c r="DH73" s="289"/>
      <c r="DI73" s="289"/>
      <c r="DJ73" s="285"/>
      <c r="DK73" s="277"/>
      <c r="DL73" s="277"/>
      <c r="DM73" s="277"/>
      <c r="DN73" s="277"/>
      <c r="DO73" s="277"/>
      <c r="DP73" s="277"/>
      <c r="DQ73" s="277"/>
      <c r="DR73" s="277"/>
    </row>
    <row r="74" spans="1:122" x14ac:dyDescent="0.2">
      <c r="A74" s="277"/>
      <c r="B74" s="232" t="s">
        <v>1170</v>
      </c>
      <c r="C74" s="298"/>
      <c r="D74" s="305"/>
      <c r="E74" s="277"/>
      <c r="F74" s="126"/>
      <c r="G74" s="288"/>
      <c r="H74" s="126"/>
      <c r="I74" s="288"/>
      <c r="J74" s="126"/>
      <c r="K74" s="288"/>
      <c r="L74" s="126"/>
      <c r="M74" s="288"/>
      <c r="N74" s="126"/>
      <c r="O74" s="288"/>
      <c r="P74" s="126"/>
      <c r="Q74" s="288"/>
      <c r="R74" s="126"/>
      <c r="S74" s="288"/>
      <c r="T74" s="126"/>
      <c r="U74" s="288"/>
      <c r="V74" s="126"/>
      <c r="W74" s="288"/>
      <c r="X74" s="126"/>
      <c r="Y74" s="288"/>
      <c r="Z74" s="126"/>
      <c r="AA74" s="288"/>
      <c r="AB74" s="126"/>
      <c r="AC74" s="288"/>
      <c r="AD74" s="126"/>
      <c r="AE74" s="288"/>
      <c r="AF74" s="126"/>
      <c r="AG74" s="288"/>
      <c r="AH74" s="126"/>
      <c r="AI74" s="288"/>
      <c r="AJ74" s="126"/>
      <c r="AK74" s="288"/>
      <c r="AL74" s="126"/>
      <c r="AM74" s="288"/>
      <c r="AN74" s="126"/>
      <c r="AO74" s="288"/>
      <c r="AP74" s="126"/>
      <c r="AQ74" s="288"/>
      <c r="AR74" s="126"/>
      <c r="AS74" s="288"/>
      <c r="AT74" s="126"/>
      <c r="AU74" s="288"/>
      <c r="AV74" s="126"/>
      <c r="AW74" s="288"/>
      <c r="AX74" s="126"/>
      <c r="AY74" s="288"/>
      <c r="AZ74" s="126"/>
      <c r="BA74" s="288"/>
      <c r="BB74" s="126"/>
      <c r="BC74" s="288"/>
      <c r="BD74" s="126"/>
      <c r="BE74" s="288"/>
      <c r="BF74" s="126"/>
      <c r="BG74" s="288"/>
      <c r="BH74" s="126"/>
      <c r="BI74" s="288"/>
      <c r="BJ74" s="126"/>
      <c r="BK74" s="288"/>
      <c r="BL74" s="126"/>
      <c r="BM74" s="288"/>
      <c r="BN74" s="126"/>
      <c r="BO74" s="288"/>
      <c r="BP74" s="126"/>
      <c r="BQ74" s="288"/>
      <c r="BR74" s="126"/>
      <c r="BS74" s="288"/>
      <c r="BT74" s="126"/>
      <c r="BU74" s="288"/>
      <c r="BV74" s="126"/>
      <c r="BW74" s="288"/>
      <c r="BX74" s="126"/>
      <c r="BY74" s="288"/>
      <c r="BZ74" s="126"/>
      <c r="CA74" s="288"/>
      <c r="CB74" s="126"/>
      <c r="CC74" s="288"/>
      <c r="CD74" s="126"/>
      <c r="CE74" s="288"/>
      <c r="CF74" s="126"/>
      <c r="CG74" s="288"/>
      <c r="CH74" s="126"/>
      <c r="CI74" s="288"/>
      <c r="CJ74" s="126"/>
      <c r="CK74" s="288"/>
      <c r="CL74" s="126"/>
      <c r="CM74" s="288"/>
      <c r="CN74" s="126"/>
      <c r="CO74" s="288"/>
      <c r="CP74" s="126"/>
      <c r="CQ74" s="288"/>
      <c r="CR74" s="126"/>
      <c r="CS74" s="288"/>
      <c r="CT74" s="126"/>
      <c r="CU74" s="288"/>
      <c r="CV74" s="126"/>
      <c r="CW74" s="288"/>
      <c r="CX74" s="126"/>
      <c r="CY74" s="288"/>
      <c r="CZ74" s="126"/>
      <c r="DA74" s="288"/>
      <c r="DB74" s="126"/>
      <c r="DC74" s="288"/>
      <c r="DD74" s="126"/>
      <c r="DE74" s="288"/>
      <c r="DF74" s="126"/>
      <c r="DG74" s="288"/>
      <c r="DH74" s="126"/>
      <c r="DI74" s="288"/>
      <c r="DJ74" s="487"/>
      <c r="DK74" s="277"/>
      <c r="DL74" s="277"/>
      <c r="DM74" s="277"/>
      <c r="DN74" s="277"/>
      <c r="DO74" s="277"/>
      <c r="DP74" s="277"/>
      <c r="DQ74" s="277"/>
      <c r="DR74" s="277"/>
    </row>
    <row r="75" spans="1:122" ht="6" customHeight="1" x14ac:dyDescent="0.2">
      <c r="A75" s="277"/>
      <c r="B75" s="281"/>
      <c r="C75" s="281"/>
      <c r="D75" s="210"/>
      <c r="E75" s="210"/>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289"/>
      <c r="CA75" s="289"/>
      <c r="CB75" s="289"/>
      <c r="CC75" s="289"/>
      <c r="CD75" s="289"/>
      <c r="CE75" s="289"/>
      <c r="CF75" s="289"/>
      <c r="CG75" s="289"/>
      <c r="CH75" s="289"/>
      <c r="CI75" s="289"/>
      <c r="CJ75" s="289"/>
      <c r="CK75" s="289"/>
      <c r="CL75" s="289"/>
      <c r="CM75" s="289"/>
      <c r="CN75" s="289"/>
      <c r="CO75" s="289"/>
      <c r="CP75" s="289"/>
      <c r="CQ75" s="289"/>
      <c r="CR75" s="289"/>
      <c r="CS75" s="289"/>
      <c r="CT75" s="289"/>
      <c r="CU75" s="289"/>
      <c r="CV75" s="289"/>
      <c r="CW75" s="289"/>
      <c r="CX75" s="289"/>
      <c r="CY75" s="289"/>
      <c r="CZ75" s="289"/>
      <c r="DA75" s="289"/>
      <c r="DB75" s="289"/>
      <c r="DC75" s="289"/>
      <c r="DD75" s="289"/>
      <c r="DE75" s="289"/>
      <c r="DF75" s="289"/>
      <c r="DG75" s="289"/>
      <c r="DH75" s="289"/>
      <c r="DI75" s="289"/>
      <c r="DJ75" s="284"/>
      <c r="DK75" s="277"/>
      <c r="DL75" s="277"/>
      <c r="DM75" s="277"/>
      <c r="DN75" s="277"/>
      <c r="DO75" s="277"/>
      <c r="DP75" s="277"/>
      <c r="DQ75" s="277"/>
      <c r="DR75" s="277"/>
    </row>
    <row r="76" spans="1:122" x14ac:dyDescent="0.2">
      <c r="A76" s="277"/>
      <c r="B76" s="244" t="s">
        <v>1171</v>
      </c>
      <c r="C76" s="300"/>
      <c r="D76" s="305"/>
      <c r="E76" s="277"/>
      <c r="F76" s="126"/>
      <c r="G76" s="288"/>
      <c r="H76" s="126"/>
      <c r="I76" s="288"/>
      <c r="J76" s="126"/>
      <c r="K76" s="288"/>
      <c r="L76" s="126"/>
      <c r="M76" s="288"/>
      <c r="N76" s="126"/>
      <c r="O76" s="288"/>
      <c r="P76" s="126"/>
      <c r="Q76" s="288"/>
      <c r="R76" s="126"/>
      <c r="S76" s="288"/>
      <c r="T76" s="126"/>
      <c r="U76" s="288"/>
      <c r="V76" s="126"/>
      <c r="W76" s="288"/>
      <c r="X76" s="126"/>
      <c r="Y76" s="288"/>
      <c r="Z76" s="126"/>
      <c r="AA76" s="288"/>
      <c r="AB76" s="126"/>
      <c r="AC76" s="288"/>
      <c r="AD76" s="126"/>
      <c r="AE76" s="288"/>
      <c r="AF76" s="126"/>
      <c r="AG76" s="288"/>
      <c r="AH76" s="126"/>
      <c r="AI76" s="288"/>
      <c r="AJ76" s="126"/>
      <c r="AK76" s="288"/>
      <c r="AL76" s="126"/>
      <c r="AM76" s="288"/>
      <c r="AN76" s="126"/>
      <c r="AO76" s="288"/>
      <c r="AP76" s="126"/>
      <c r="AQ76" s="288"/>
      <c r="AR76" s="126"/>
      <c r="AS76" s="288"/>
      <c r="AT76" s="126"/>
      <c r="AU76" s="288"/>
      <c r="AV76" s="126"/>
      <c r="AW76" s="288"/>
      <c r="AX76" s="126"/>
      <c r="AY76" s="288"/>
      <c r="AZ76" s="126"/>
      <c r="BA76" s="288"/>
      <c r="BB76" s="126"/>
      <c r="BC76" s="288"/>
      <c r="BD76" s="126"/>
      <c r="BE76" s="288"/>
      <c r="BF76" s="126"/>
      <c r="BG76" s="288"/>
      <c r="BH76" s="126"/>
      <c r="BI76" s="288"/>
      <c r="BJ76" s="126"/>
      <c r="BK76" s="288"/>
      <c r="BL76" s="126"/>
      <c r="BM76" s="288"/>
      <c r="BN76" s="126"/>
      <c r="BO76" s="288"/>
      <c r="BP76" s="126"/>
      <c r="BQ76" s="288"/>
      <c r="BR76" s="126"/>
      <c r="BS76" s="288"/>
      <c r="BT76" s="126"/>
      <c r="BU76" s="288"/>
      <c r="BV76" s="126"/>
      <c r="BW76" s="288"/>
      <c r="BX76" s="126"/>
      <c r="BY76" s="288"/>
      <c r="BZ76" s="126"/>
      <c r="CA76" s="288"/>
      <c r="CB76" s="126"/>
      <c r="CC76" s="288"/>
      <c r="CD76" s="126"/>
      <c r="CE76" s="288"/>
      <c r="CF76" s="126"/>
      <c r="CG76" s="288"/>
      <c r="CH76" s="126"/>
      <c r="CI76" s="288"/>
      <c r="CJ76" s="126"/>
      <c r="CK76" s="288"/>
      <c r="CL76" s="126"/>
      <c r="CM76" s="288"/>
      <c r="CN76" s="126"/>
      <c r="CO76" s="288"/>
      <c r="CP76" s="126"/>
      <c r="CQ76" s="288"/>
      <c r="CR76" s="126"/>
      <c r="CS76" s="288"/>
      <c r="CT76" s="126"/>
      <c r="CU76" s="288"/>
      <c r="CV76" s="126"/>
      <c r="CW76" s="288"/>
      <c r="CX76" s="126"/>
      <c r="CY76" s="288"/>
      <c r="CZ76" s="126"/>
      <c r="DA76" s="288"/>
      <c r="DB76" s="126"/>
      <c r="DC76" s="288"/>
      <c r="DD76" s="126"/>
      <c r="DE76" s="288"/>
      <c r="DF76" s="126"/>
      <c r="DG76" s="288"/>
      <c r="DH76" s="126"/>
      <c r="DI76" s="288"/>
      <c r="DJ76" s="487"/>
      <c r="DK76" s="277"/>
      <c r="DL76" s="277"/>
      <c r="DM76" s="277"/>
      <c r="DN76" s="277"/>
      <c r="DO76" s="277"/>
      <c r="DP76" s="277"/>
      <c r="DQ76" s="277"/>
      <c r="DR76" s="277"/>
    </row>
    <row r="77" spans="1:122" ht="6" customHeight="1" x14ac:dyDescent="0.2">
      <c r="A77" s="277"/>
      <c r="B77" s="281"/>
      <c r="C77" s="281"/>
      <c r="D77" s="210"/>
      <c r="E77" s="210"/>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89"/>
      <c r="BJ77" s="289"/>
      <c r="BK77" s="289"/>
      <c r="BL77" s="289"/>
      <c r="BM77" s="289"/>
      <c r="BN77" s="289"/>
      <c r="BO77" s="289"/>
      <c r="BP77" s="289"/>
      <c r="BQ77" s="289"/>
      <c r="BR77" s="289"/>
      <c r="BS77" s="289"/>
      <c r="BT77" s="289"/>
      <c r="BU77" s="289"/>
      <c r="BV77" s="289"/>
      <c r="BW77" s="289"/>
      <c r="BX77" s="289"/>
      <c r="BY77" s="289"/>
      <c r="BZ77" s="289"/>
      <c r="CA77" s="289"/>
      <c r="CB77" s="289"/>
      <c r="CC77" s="289"/>
      <c r="CD77" s="289"/>
      <c r="CE77" s="289"/>
      <c r="CF77" s="289"/>
      <c r="CG77" s="289"/>
      <c r="CH77" s="289"/>
      <c r="CI77" s="289"/>
      <c r="CJ77" s="289"/>
      <c r="CK77" s="289"/>
      <c r="CL77" s="289"/>
      <c r="CM77" s="289"/>
      <c r="CN77" s="289"/>
      <c r="CO77" s="289"/>
      <c r="CP77" s="289"/>
      <c r="CQ77" s="289"/>
      <c r="CR77" s="289"/>
      <c r="CS77" s="289"/>
      <c r="CT77" s="289"/>
      <c r="CU77" s="289"/>
      <c r="CV77" s="289"/>
      <c r="CW77" s="289"/>
      <c r="CX77" s="289"/>
      <c r="CY77" s="289"/>
      <c r="CZ77" s="289"/>
      <c r="DA77" s="289"/>
      <c r="DB77" s="289"/>
      <c r="DC77" s="289"/>
      <c r="DD77" s="289"/>
      <c r="DE77" s="289"/>
      <c r="DF77" s="289"/>
      <c r="DG77" s="289"/>
      <c r="DH77" s="289"/>
      <c r="DI77" s="289"/>
      <c r="DJ77" s="285"/>
      <c r="DK77" s="277"/>
      <c r="DL77" s="277"/>
      <c r="DM77" s="277"/>
      <c r="DN77" s="277"/>
      <c r="DO77" s="277"/>
      <c r="DP77" s="277"/>
      <c r="DQ77" s="277"/>
      <c r="DR77" s="277"/>
    </row>
    <row r="78" spans="1:122" x14ac:dyDescent="0.2">
      <c r="A78" s="277"/>
      <c r="B78" s="244" t="s">
        <v>1171</v>
      </c>
      <c r="C78" s="300"/>
      <c r="D78" s="305"/>
      <c r="E78" s="277"/>
      <c r="F78" s="126"/>
      <c r="G78" s="288"/>
      <c r="H78" s="126"/>
      <c r="I78" s="288"/>
      <c r="J78" s="126"/>
      <c r="K78" s="288"/>
      <c r="L78" s="126"/>
      <c r="M78" s="288"/>
      <c r="N78" s="126"/>
      <c r="O78" s="288"/>
      <c r="P78" s="126"/>
      <c r="Q78" s="288"/>
      <c r="R78" s="126"/>
      <c r="S78" s="288"/>
      <c r="T78" s="126"/>
      <c r="U78" s="288"/>
      <c r="V78" s="126"/>
      <c r="W78" s="288"/>
      <c r="X78" s="126"/>
      <c r="Y78" s="288"/>
      <c r="Z78" s="126"/>
      <c r="AA78" s="288"/>
      <c r="AB78" s="126"/>
      <c r="AC78" s="288"/>
      <c r="AD78" s="126"/>
      <c r="AE78" s="288"/>
      <c r="AF78" s="126"/>
      <c r="AG78" s="288"/>
      <c r="AH78" s="126"/>
      <c r="AI78" s="288"/>
      <c r="AJ78" s="126"/>
      <c r="AK78" s="288"/>
      <c r="AL78" s="126"/>
      <c r="AM78" s="288"/>
      <c r="AN78" s="126"/>
      <c r="AO78" s="288"/>
      <c r="AP78" s="126"/>
      <c r="AQ78" s="288"/>
      <c r="AR78" s="126"/>
      <c r="AS78" s="288"/>
      <c r="AT78" s="126"/>
      <c r="AU78" s="288"/>
      <c r="AV78" s="126"/>
      <c r="AW78" s="288"/>
      <c r="AX78" s="126"/>
      <c r="AY78" s="288"/>
      <c r="AZ78" s="126"/>
      <c r="BA78" s="288"/>
      <c r="BB78" s="126"/>
      <c r="BC78" s="288"/>
      <c r="BD78" s="126"/>
      <c r="BE78" s="288"/>
      <c r="BF78" s="126"/>
      <c r="BG78" s="288"/>
      <c r="BH78" s="126"/>
      <c r="BI78" s="288"/>
      <c r="BJ78" s="126"/>
      <c r="BK78" s="288"/>
      <c r="BL78" s="126"/>
      <c r="BM78" s="288"/>
      <c r="BN78" s="126"/>
      <c r="BO78" s="288"/>
      <c r="BP78" s="126"/>
      <c r="BQ78" s="288"/>
      <c r="BR78" s="126"/>
      <c r="BS78" s="288"/>
      <c r="BT78" s="126"/>
      <c r="BU78" s="288"/>
      <c r="BV78" s="126"/>
      <c r="BW78" s="288"/>
      <c r="BX78" s="126"/>
      <c r="BY78" s="288"/>
      <c r="BZ78" s="126"/>
      <c r="CA78" s="288"/>
      <c r="CB78" s="126"/>
      <c r="CC78" s="288"/>
      <c r="CD78" s="126"/>
      <c r="CE78" s="288"/>
      <c r="CF78" s="126"/>
      <c r="CG78" s="288"/>
      <c r="CH78" s="126"/>
      <c r="CI78" s="288"/>
      <c r="CJ78" s="126"/>
      <c r="CK78" s="288"/>
      <c r="CL78" s="126"/>
      <c r="CM78" s="288"/>
      <c r="CN78" s="126"/>
      <c r="CO78" s="288"/>
      <c r="CP78" s="126"/>
      <c r="CQ78" s="288"/>
      <c r="CR78" s="126"/>
      <c r="CS78" s="288"/>
      <c r="CT78" s="126"/>
      <c r="CU78" s="288"/>
      <c r="CV78" s="126"/>
      <c r="CW78" s="288"/>
      <c r="CX78" s="126"/>
      <c r="CY78" s="288"/>
      <c r="CZ78" s="126"/>
      <c r="DA78" s="288"/>
      <c r="DB78" s="126"/>
      <c r="DC78" s="288"/>
      <c r="DD78" s="126"/>
      <c r="DE78" s="288"/>
      <c r="DF78" s="126"/>
      <c r="DG78" s="288"/>
      <c r="DH78" s="126"/>
      <c r="DI78" s="288"/>
      <c r="DJ78" s="487"/>
      <c r="DK78" s="277"/>
      <c r="DL78" s="277"/>
      <c r="DM78" s="277"/>
      <c r="DN78" s="277"/>
      <c r="DO78" s="277"/>
      <c r="DP78" s="277"/>
      <c r="DQ78" s="277"/>
      <c r="DR78" s="277"/>
    </row>
    <row r="79" spans="1:122" ht="6" customHeight="1" x14ac:dyDescent="0.2">
      <c r="A79" s="277"/>
      <c r="B79" s="281"/>
      <c r="C79" s="281"/>
      <c r="D79" s="210"/>
      <c r="E79" s="210"/>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c r="CM79" s="284"/>
      <c r="CN79" s="284"/>
      <c r="CO79" s="284"/>
      <c r="CP79" s="284"/>
      <c r="CQ79" s="284"/>
      <c r="CR79" s="284"/>
      <c r="CS79" s="284"/>
      <c r="CT79" s="284"/>
      <c r="CU79" s="284"/>
      <c r="CV79" s="284"/>
      <c r="CW79" s="284"/>
      <c r="CX79" s="284"/>
      <c r="CY79" s="284"/>
      <c r="CZ79" s="284"/>
      <c r="DA79" s="284"/>
      <c r="DB79" s="284"/>
      <c r="DC79" s="284"/>
      <c r="DD79" s="284"/>
      <c r="DE79" s="284"/>
      <c r="DF79" s="284"/>
      <c r="DG79" s="284"/>
      <c r="DH79" s="284"/>
      <c r="DI79" s="284"/>
      <c r="DJ79" s="285"/>
      <c r="DK79" s="277"/>
      <c r="DL79" s="277"/>
      <c r="DM79" s="277"/>
      <c r="DN79" s="277"/>
      <c r="DO79" s="277"/>
      <c r="DP79" s="277"/>
      <c r="DQ79" s="277"/>
      <c r="DR79" s="277"/>
    </row>
    <row r="80" spans="1:122" x14ac:dyDescent="0.2">
      <c r="A80" s="277"/>
      <c r="B80" s="502" t="s">
        <v>45</v>
      </c>
      <c r="C80" s="301"/>
      <c r="D80" s="305"/>
      <c r="E80" s="277"/>
      <c r="F80" s="233" t="e">
        <f>F83/F36</f>
        <v>#DIV/0!</v>
      </c>
      <c r="G80" s="290"/>
      <c r="H80" s="233" t="e">
        <f>H83/H36</f>
        <v>#DIV/0!</v>
      </c>
      <c r="I80" s="290"/>
      <c r="J80" s="233" t="e">
        <f>J83/J36</f>
        <v>#DIV/0!</v>
      </c>
      <c r="K80" s="290"/>
      <c r="L80" s="233" t="e">
        <f>L83/L36</f>
        <v>#DIV/0!</v>
      </c>
      <c r="M80" s="290"/>
      <c r="N80" s="233" t="e">
        <f>N83/N36</f>
        <v>#DIV/0!</v>
      </c>
      <c r="O80" s="290"/>
      <c r="P80" s="233" t="e">
        <f>P83/P36</f>
        <v>#DIV/0!</v>
      </c>
      <c r="Q80" s="290"/>
      <c r="R80" s="233" t="e">
        <f>R83/R36</f>
        <v>#DIV/0!</v>
      </c>
      <c r="S80" s="290"/>
      <c r="T80" s="233" t="e">
        <f>T83/T36</f>
        <v>#DIV/0!</v>
      </c>
      <c r="U80" s="290"/>
      <c r="V80" s="233" t="e">
        <f>V83/V36</f>
        <v>#DIV/0!</v>
      </c>
      <c r="W80" s="290"/>
      <c r="X80" s="233" t="e">
        <f>X83/X36</f>
        <v>#DIV/0!</v>
      </c>
      <c r="Y80" s="290"/>
      <c r="Z80" s="233" t="e">
        <f>Z83/Z36</f>
        <v>#DIV/0!</v>
      </c>
      <c r="AA80" s="290"/>
      <c r="AB80" s="233" t="e">
        <f>AB83/AB36</f>
        <v>#DIV/0!</v>
      </c>
      <c r="AC80" s="290"/>
      <c r="AD80" s="233" t="e">
        <f>AD83/AD36</f>
        <v>#DIV/0!</v>
      </c>
      <c r="AE80" s="290"/>
      <c r="AF80" s="233" t="e">
        <f>AF83/AF36</f>
        <v>#DIV/0!</v>
      </c>
      <c r="AG80" s="290"/>
      <c r="AH80" s="233" t="e">
        <f>AH83/AH36</f>
        <v>#DIV/0!</v>
      </c>
      <c r="AI80" s="290"/>
      <c r="AJ80" s="233" t="e">
        <f>AJ83/AJ36</f>
        <v>#DIV/0!</v>
      </c>
      <c r="AK80" s="290"/>
      <c r="AL80" s="233" t="e">
        <f>AL83/AL36</f>
        <v>#DIV/0!</v>
      </c>
      <c r="AM80" s="290"/>
      <c r="AN80" s="233" t="e">
        <f>AN83/AN36</f>
        <v>#DIV/0!</v>
      </c>
      <c r="AO80" s="290"/>
      <c r="AP80" s="233" t="e">
        <f>AP83/AP36</f>
        <v>#DIV/0!</v>
      </c>
      <c r="AQ80" s="290"/>
      <c r="AR80" s="233" t="e">
        <f>AR83/AR36</f>
        <v>#DIV/0!</v>
      </c>
      <c r="AS80" s="290"/>
      <c r="AT80" s="233" t="e">
        <f>AT83/AT36</f>
        <v>#DIV/0!</v>
      </c>
      <c r="AU80" s="290"/>
      <c r="AV80" s="233" t="e">
        <f>AV83/AV36</f>
        <v>#DIV/0!</v>
      </c>
      <c r="AW80" s="290"/>
      <c r="AX80" s="233" t="e">
        <f>AX83/AX36</f>
        <v>#DIV/0!</v>
      </c>
      <c r="AY80" s="290"/>
      <c r="AZ80" s="233" t="e">
        <f>AZ83/AZ36</f>
        <v>#DIV/0!</v>
      </c>
      <c r="BA80" s="290"/>
      <c r="BB80" s="233" t="e">
        <f>BB83/BB36</f>
        <v>#DIV/0!</v>
      </c>
      <c r="BC80" s="290"/>
      <c r="BD80" s="233" t="e">
        <f>BD83/BD36</f>
        <v>#DIV/0!</v>
      </c>
      <c r="BE80" s="290"/>
      <c r="BF80" s="233" t="e">
        <f>BF83/BF36</f>
        <v>#DIV/0!</v>
      </c>
      <c r="BG80" s="290"/>
      <c r="BH80" s="233" t="e">
        <f>BH83/BH36</f>
        <v>#DIV/0!</v>
      </c>
      <c r="BI80" s="290"/>
      <c r="BJ80" s="233" t="e">
        <f>BJ83/BJ36</f>
        <v>#DIV/0!</v>
      </c>
      <c r="BK80" s="290"/>
      <c r="BL80" s="233" t="e">
        <f>BL83/BL36</f>
        <v>#DIV/0!</v>
      </c>
      <c r="BM80" s="290"/>
      <c r="BN80" s="233" t="e">
        <f>BN83/BN36</f>
        <v>#DIV/0!</v>
      </c>
      <c r="BO80" s="290"/>
      <c r="BP80" s="233" t="e">
        <f>BP83/BP36</f>
        <v>#DIV/0!</v>
      </c>
      <c r="BQ80" s="290"/>
      <c r="BR80" s="233" t="e">
        <f>BR83/BR36</f>
        <v>#DIV/0!</v>
      </c>
      <c r="BS80" s="290"/>
      <c r="BT80" s="233" t="e">
        <f>BT83/BT36</f>
        <v>#DIV/0!</v>
      </c>
      <c r="BU80" s="290"/>
      <c r="BV80" s="233" t="e">
        <f>BV83/BV36</f>
        <v>#DIV/0!</v>
      </c>
      <c r="BW80" s="290"/>
      <c r="BX80" s="233" t="e">
        <f>BX83/BX36</f>
        <v>#DIV/0!</v>
      </c>
      <c r="BY80" s="290"/>
      <c r="BZ80" s="233" t="e">
        <f>BZ83/BZ36</f>
        <v>#DIV/0!</v>
      </c>
      <c r="CA80" s="290"/>
      <c r="CB80" s="233" t="e">
        <f>CB83/CB36</f>
        <v>#DIV/0!</v>
      </c>
      <c r="CC80" s="290"/>
      <c r="CD80" s="233" t="e">
        <f>CD83/CD36</f>
        <v>#DIV/0!</v>
      </c>
      <c r="CE80" s="290"/>
      <c r="CF80" s="233" t="e">
        <f>CF83/CF36</f>
        <v>#DIV/0!</v>
      </c>
      <c r="CG80" s="290"/>
      <c r="CH80" s="233" t="e">
        <f>CH83/CH36</f>
        <v>#DIV/0!</v>
      </c>
      <c r="CI80" s="290"/>
      <c r="CJ80" s="233" t="e">
        <f>CJ83/CJ36</f>
        <v>#DIV/0!</v>
      </c>
      <c r="CK80" s="290"/>
      <c r="CL80" s="233" t="e">
        <f>CL83/CL36</f>
        <v>#DIV/0!</v>
      </c>
      <c r="CM80" s="290"/>
      <c r="CN80" s="233" t="e">
        <f>CN83/CN36</f>
        <v>#DIV/0!</v>
      </c>
      <c r="CO80" s="290"/>
      <c r="CP80" s="233" t="e">
        <f>CP83/CP36</f>
        <v>#DIV/0!</v>
      </c>
      <c r="CQ80" s="290"/>
      <c r="CR80" s="233" t="e">
        <f>CR83/CR36</f>
        <v>#DIV/0!</v>
      </c>
      <c r="CS80" s="290"/>
      <c r="CT80" s="233" t="e">
        <f>CT83/CT36</f>
        <v>#DIV/0!</v>
      </c>
      <c r="CU80" s="290"/>
      <c r="CV80" s="233" t="e">
        <f>CV83/CV36</f>
        <v>#DIV/0!</v>
      </c>
      <c r="CW80" s="290"/>
      <c r="CX80" s="233" t="e">
        <f>CX83/CX36</f>
        <v>#DIV/0!</v>
      </c>
      <c r="CY80" s="290"/>
      <c r="CZ80" s="233" t="e">
        <f>CZ83/CZ36</f>
        <v>#DIV/0!</v>
      </c>
      <c r="DA80" s="290"/>
      <c r="DB80" s="233" t="e">
        <f>DB83/DB36</f>
        <v>#DIV/0!</v>
      </c>
      <c r="DC80" s="290"/>
      <c r="DD80" s="233" t="e">
        <f>DD83/DD36</f>
        <v>#DIV/0!</v>
      </c>
      <c r="DE80" s="290"/>
      <c r="DF80" s="233" t="e">
        <f>DF83/DF36</f>
        <v>#DIV/0!</v>
      </c>
      <c r="DG80" s="290"/>
      <c r="DH80" s="233" t="e">
        <f>DH83/DH36</f>
        <v>#DIV/0!</v>
      </c>
      <c r="DI80" s="290"/>
      <c r="DJ80" s="234"/>
      <c r="DK80" s="277"/>
      <c r="DL80" s="277"/>
      <c r="DM80" s="277"/>
      <c r="DN80" s="277"/>
      <c r="DO80" s="277"/>
      <c r="DP80" s="277"/>
      <c r="DQ80" s="277"/>
      <c r="DR80" s="277"/>
    </row>
    <row r="81" spans="1:122" x14ac:dyDescent="0.2">
      <c r="A81" s="277"/>
      <c r="B81" s="502" t="s">
        <v>46</v>
      </c>
      <c r="C81" s="302"/>
      <c r="D81" s="305"/>
      <c r="E81" s="277"/>
      <c r="F81" s="235" t="e">
        <f>SUM(F40:F46)/F36</f>
        <v>#DIV/0!</v>
      </c>
      <c r="G81" s="291"/>
      <c r="H81" s="235" t="e">
        <f>SUM(H40:H46)/H36</f>
        <v>#DIV/0!</v>
      </c>
      <c r="I81" s="291"/>
      <c r="J81" s="235" t="e">
        <f>SUM(J40:J46)/J36</f>
        <v>#DIV/0!</v>
      </c>
      <c r="K81" s="291"/>
      <c r="L81" s="235" t="e">
        <f>SUM(L40:L46)/L36</f>
        <v>#DIV/0!</v>
      </c>
      <c r="M81" s="291"/>
      <c r="N81" s="235" t="e">
        <f>SUM(N40:N46)/N36</f>
        <v>#DIV/0!</v>
      </c>
      <c r="O81" s="291"/>
      <c r="P81" s="235" t="e">
        <f>SUM(P40:P46)/P36</f>
        <v>#DIV/0!</v>
      </c>
      <c r="Q81" s="291"/>
      <c r="R81" s="235" t="e">
        <f>SUM(R40:R46)/R36</f>
        <v>#DIV/0!</v>
      </c>
      <c r="S81" s="291"/>
      <c r="T81" s="235" t="e">
        <f>SUM(T40:T46)/T36</f>
        <v>#DIV/0!</v>
      </c>
      <c r="U81" s="291"/>
      <c r="V81" s="235" t="e">
        <f>SUM(V40:V46)/V36</f>
        <v>#DIV/0!</v>
      </c>
      <c r="W81" s="291"/>
      <c r="X81" s="235" t="e">
        <f>SUM(X40:X46)/X36</f>
        <v>#DIV/0!</v>
      </c>
      <c r="Y81" s="291"/>
      <c r="Z81" s="235" t="e">
        <f>SUM(Z40:Z46)/Z36</f>
        <v>#DIV/0!</v>
      </c>
      <c r="AA81" s="291"/>
      <c r="AB81" s="235" t="e">
        <f>SUM(AB40:AB46)/AB36</f>
        <v>#DIV/0!</v>
      </c>
      <c r="AC81" s="291"/>
      <c r="AD81" s="235" t="e">
        <f>SUM(AD40:AD46)/AD36</f>
        <v>#DIV/0!</v>
      </c>
      <c r="AE81" s="291"/>
      <c r="AF81" s="235" t="e">
        <f>SUM(AF40:AF46)/AF36</f>
        <v>#DIV/0!</v>
      </c>
      <c r="AG81" s="291"/>
      <c r="AH81" s="235" t="e">
        <f>SUM(AH40:AH46)/AH36</f>
        <v>#DIV/0!</v>
      </c>
      <c r="AI81" s="291"/>
      <c r="AJ81" s="235" t="e">
        <f>SUM(AJ40:AJ46)/AJ36</f>
        <v>#DIV/0!</v>
      </c>
      <c r="AK81" s="291"/>
      <c r="AL81" s="235" t="e">
        <f>SUM(AL40:AL46)/AL36</f>
        <v>#DIV/0!</v>
      </c>
      <c r="AM81" s="291"/>
      <c r="AN81" s="235" t="e">
        <f>SUM(AN40:AN46)/AN36</f>
        <v>#DIV/0!</v>
      </c>
      <c r="AO81" s="291"/>
      <c r="AP81" s="235" t="e">
        <f>SUM(AP40:AP46)/AP36</f>
        <v>#DIV/0!</v>
      </c>
      <c r="AQ81" s="291"/>
      <c r="AR81" s="235" t="e">
        <f>SUM(AR40:AR46)/AR36</f>
        <v>#DIV/0!</v>
      </c>
      <c r="AS81" s="291"/>
      <c r="AT81" s="235" t="e">
        <f>SUM(AT40:AT46)/AT36</f>
        <v>#DIV/0!</v>
      </c>
      <c r="AU81" s="291"/>
      <c r="AV81" s="235" t="e">
        <f>SUM(AV40:AV46)/AV36</f>
        <v>#DIV/0!</v>
      </c>
      <c r="AW81" s="291"/>
      <c r="AX81" s="235" t="e">
        <f>SUM(AX40:AX46)/AX36</f>
        <v>#DIV/0!</v>
      </c>
      <c r="AY81" s="291"/>
      <c r="AZ81" s="235" t="e">
        <f>SUM(AZ40:AZ46)/AZ36</f>
        <v>#DIV/0!</v>
      </c>
      <c r="BA81" s="291"/>
      <c r="BB81" s="235" t="e">
        <f>SUM(BB40:BB46)/BB36</f>
        <v>#DIV/0!</v>
      </c>
      <c r="BC81" s="291"/>
      <c r="BD81" s="235" t="e">
        <f>SUM(BD40:BD46)/BD36</f>
        <v>#DIV/0!</v>
      </c>
      <c r="BE81" s="291"/>
      <c r="BF81" s="235" t="e">
        <f>SUM(BF40:BF46)/BF36</f>
        <v>#DIV/0!</v>
      </c>
      <c r="BG81" s="291"/>
      <c r="BH81" s="235" t="e">
        <f>SUM(BH40:BH46)/BH36</f>
        <v>#DIV/0!</v>
      </c>
      <c r="BI81" s="291"/>
      <c r="BJ81" s="235" t="e">
        <f>SUM(BJ40:BJ46)/BJ36</f>
        <v>#DIV/0!</v>
      </c>
      <c r="BK81" s="291"/>
      <c r="BL81" s="235" t="e">
        <f>SUM(BL40:BL46)/BL36</f>
        <v>#DIV/0!</v>
      </c>
      <c r="BM81" s="291"/>
      <c r="BN81" s="235" t="e">
        <f>SUM(BN40:BN46)/BN36</f>
        <v>#DIV/0!</v>
      </c>
      <c r="BO81" s="291"/>
      <c r="BP81" s="235" t="e">
        <f>SUM(BP40:BP46)/BP36</f>
        <v>#DIV/0!</v>
      </c>
      <c r="BQ81" s="291"/>
      <c r="BR81" s="235" t="e">
        <f>SUM(BR40:BR46)/BR36</f>
        <v>#DIV/0!</v>
      </c>
      <c r="BS81" s="291"/>
      <c r="BT81" s="235" t="e">
        <f>SUM(BT40:BT46)/BT36</f>
        <v>#DIV/0!</v>
      </c>
      <c r="BU81" s="291"/>
      <c r="BV81" s="235" t="e">
        <f>SUM(BV40:BV46)/BV36</f>
        <v>#DIV/0!</v>
      </c>
      <c r="BW81" s="291"/>
      <c r="BX81" s="235" t="e">
        <f>SUM(BX40:BX46)/BX36</f>
        <v>#DIV/0!</v>
      </c>
      <c r="BY81" s="291"/>
      <c r="BZ81" s="235" t="e">
        <f>SUM(BZ40:BZ46)/BZ36</f>
        <v>#DIV/0!</v>
      </c>
      <c r="CA81" s="291"/>
      <c r="CB81" s="235" t="e">
        <f>SUM(CB40:CB46)/CB36</f>
        <v>#DIV/0!</v>
      </c>
      <c r="CC81" s="291"/>
      <c r="CD81" s="235" t="e">
        <f>SUM(CD40:CD46)/CD36</f>
        <v>#DIV/0!</v>
      </c>
      <c r="CE81" s="291"/>
      <c r="CF81" s="235" t="e">
        <f>SUM(CF40:CF46)/CF36</f>
        <v>#DIV/0!</v>
      </c>
      <c r="CG81" s="291"/>
      <c r="CH81" s="235" t="e">
        <f>SUM(CH40:CH46)/CH36</f>
        <v>#DIV/0!</v>
      </c>
      <c r="CI81" s="291"/>
      <c r="CJ81" s="235" t="e">
        <f>SUM(CJ40:CJ46)/CJ36</f>
        <v>#DIV/0!</v>
      </c>
      <c r="CK81" s="291"/>
      <c r="CL81" s="235" t="e">
        <f>SUM(CL40:CL46)/CL36</f>
        <v>#DIV/0!</v>
      </c>
      <c r="CM81" s="291"/>
      <c r="CN81" s="235" t="e">
        <f>SUM(CN40:CN46)/CN36</f>
        <v>#DIV/0!</v>
      </c>
      <c r="CO81" s="291"/>
      <c r="CP81" s="235" t="e">
        <f>SUM(CP40:CP46)/CP36</f>
        <v>#DIV/0!</v>
      </c>
      <c r="CQ81" s="291"/>
      <c r="CR81" s="235" t="e">
        <f>SUM(CR40:CR46)/CR36</f>
        <v>#DIV/0!</v>
      </c>
      <c r="CS81" s="291"/>
      <c r="CT81" s="235" t="e">
        <f>SUM(CT40:CT46)/CT36</f>
        <v>#DIV/0!</v>
      </c>
      <c r="CU81" s="291"/>
      <c r="CV81" s="235" t="e">
        <f>SUM(CV40:CV46)/CV36</f>
        <v>#DIV/0!</v>
      </c>
      <c r="CW81" s="291"/>
      <c r="CX81" s="235" t="e">
        <f>SUM(CX40:CX46)/CX36</f>
        <v>#DIV/0!</v>
      </c>
      <c r="CY81" s="291"/>
      <c r="CZ81" s="235" t="e">
        <f>SUM(CZ40:CZ46)/CZ36</f>
        <v>#DIV/0!</v>
      </c>
      <c r="DA81" s="291"/>
      <c r="DB81" s="235" t="e">
        <f>SUM(DB40:DB46)/DB36</f>
        <v>#DIV/0!</v>
      </c>
      <c r="DC81" s="291"/>
      <c r="DD81" s="235" t="e">
        <f>SUM(DD40:DD46)/DD36</f>
        <v>#DIV/0!</v>
      </c>
      <c r="DE81" s="291"/>
      <c r="DF81" s="235" t="e">
        <f>SUM(DF40:DF46)/DF36</f>
        <v>#DIV/0!</v>
      </c>
      <c r="DG81" s="291"/>
      <c r="DH81" s="235" t="e">
        <f>SUM(DH40:DH46)/DH36</f>
        <v>#DIV/0!</v>
      </c>
      <c r="DI81" s="291"/>
      <c r="DJ81" s="236"/>
      <c r="DK81" s="277"/>
      <c r="DL81" s="277"/>
      <c r="DM81" s="277"/>
      <c r="DN81" s="277"/>
      <c r="DO81" s="277"/>
      <c r="DP81" s="277"/>
      <c r="DQ81" s="277"/>
      <c r="DR81" s="277"/>
    </row>
    <row r="82" spans="1:122" x14ac:dyDescent="0.2">
      <c r="A82" s="277"/>
      <c r="B82" s="502" t="s">
        <v>47</v>
      </c>
      <c r="C82" s="301"/>
      <c r="D82" s="305"/>
      <c r="E82" s="277"/>
      <c r="F82" s="237" t="e">
        <f>100*F80/F81</f>
        <v>#DIV/0!</v>
      </c>
      <c r="G82" s="292"/>
      <c r="H82" s="237" t="e">
        <f>100*H80/H81</f>
        <v>#DIV/0!</v>
      </c>
      <c r="I82" s="292"/>
      <c r="J82" s="237" t="e">
        <f>100*J80/J81</f>
        <v>#DIV/0!</v>
      </c>
      <c r="K82" s="292"/>
      <c r="L82" s="237" t="e">
        <f>100*L80/L81</f>
        <v>#DIV/0!</v>
      </c>
      <c r="M82" s="292"/>
      <c r="N82" s="237" t="e">
        <f>100*N80/N81</f>
        <v>#DIV/0!</v>
      </c>
      <c r="O82" s="292"/>
      <c r="P82" s="237" t="e">
        <f>100*P80/P81</f>
        <v>#DIV/0!</v>
      </c>
      <c r="Q82" s="292"/>
      <c r="R82" s="237" t="e">
        <f>100*R80/R81</f>
        <v>#DIV/0!</v>
      </c>
      <c r="S82" s="292"/>
      <c r="T82" s="237" t="e">
        <f>100*T80/T81</f>
        <v>#DIV/0!</v>
      </c>
      <c r="U82" s="292"/>
      <c r="V82" s="237" t="e">
        <f>100*V80/V81</f>
        <v>#DIV/0!</v>
      </c>
      <c r="W82" s="292"/>
      <c r="X82" s="237" t="e">
        <f>100*X80/X81</f>
        <v>#DIV/0!</v>
      </c>
      <c r="Y82" s="292"/>
      <c r="Z82" s="237" t="e">
        <f>100*Z80/Z81</f>
        <v>#DIV/0!</v>
      </c>
      <c r="AA82" s="292"/>
      <c r="AB82" s="237" t="e">
        <f>100*AB80/AB81</f>
        <v>#DIV/0!</v>
      </c>
      <c r="AC82" s="292"/>
      <c r="AD82" s="237" t="e">
        <f>100*AD80/AD81</f>
        <v>#DIV/0!</v>
      </c>
      <c r="AE82" s="292"/>
      <c r="AF82" s="237" t="e">
        <f>100*AF80/AF81</f>
        <v>#DIV/0!</v>
      </c>
      <c r="AG82" s="292"/>
      <c r="AH82" s="237" t="e">
        <f>100*AH80/AH81</f>
        <v>#DIV/0!</v>
      </c>
      <c r="AI82" s="292"/>
      <c r="AJ82" s="237" t="e">
        <f>100*AJ80/AJ81</f>
        <v>#DIV/0!</v>
      </c>
      <c r="AK82" s="292"/>
      <c r="AL82" s="237" t="e">
        <f>100*AL80/AL81</f>
        <v>#DIV/0!</v>
      </c>
      <c r="AM82" s="292"/>
      <c r="AN82" s="237" t="e">
        <f>100*AN80/AN81</f>
        <v>#DIV/0!</v>
      </c>
      <c r="AO82" s="292"/>
      <c r="AP82" s="237" t="e">
        <f>100*AP80/AP81</f>
        <v>#DIV/0!</v>
      </c>
      <c r="AQ82" s="292"/>
      <c r="AR82" s="237" t="e">
        <f>100*AR80/AR81</f>
        <v>#DIV/0!</v>
      </c>
      <c r="AS82" s="292"/>
      <c r="AT82" s="237" t="e">
        <f>100*AT80/AT81</f>
        <v>#DIV/0!</v>
      </c>
      <c r="AU82" s="292"/>
      <c r="AV82" s="237" t="e">
        <f>100*AV80/AV81</f>
        <v>#DIV/0!</v>
      </c>
      <c r="AW82" s="292"/>
      <c r="AX82" s="237" t="e">
        <f>100*AX80/AX81</f>
        <v>#DIV/0!</v>
      </c>
      <c r="AY82" s="292"/>
      <c r="AZ82" s="237" t="e">
        <f>100*AZ80/AZ81</f>
        <v>#DIV/0!</v>
      </c>
      <c r="BA82" s="292"/>
      <c r="BB82" s="237" t="e">
        <f>100*BB80/BB81</f>
        <v>#DIV/0!</v>
      </c>
      <c r="BC82" s="292"/>
      <c r="BD82" s="237" t="e">
        <f>100*BD80/BD81</f>
        <v>#DIV/0!</v>
      </c>
      <c r="BE82" s="292"/>
      <c r="BF82" s="237" t="e">
        <f>100*BF80/BF81</f>
        <v>#DIV/0!</v>
      </c>
      <c r="BG82" s="292"/>
      <c r="BH82" s="237" t="e">
        <f>100*BH80/BH81</f>
        <v>#DIV/0!</v>
      </c>
      <c r="BI82" s="292"/>
      <c r="BJ82" s="237" t="e">
        <f>100*BJ80/BJ81</f>
        <v>#DIV/0!</v>
      </c>
      <c r="BK82" s="292"/>
      <c r="BL82" s="237" t="e">
        <f>100*BL80/BL81</f>
        <v>#DIV/0!</v>
      </c>
      <c r="BM82" s="292"/>
      <c r="BN82" s="237" t="e">
        <f>100*BN80/BN81</f>
        <v>#DIV/0!</v>
      </c>
      <c r="BO82" s="292"/>
      <c r="BP82" s="237" t="e">
        <f>100*BP80/BP81</f>
        <v>#DIV/0!</v>
      </c>
      <c r="BQ82" s="292"/>
      <c r="BR82" s="237" t="e">
        <f>100*BR80/BR81</f>
        <v>#DIV/0!</v>
      </c>
      <c r="BS82" s="292"/>
      <c r="BT82" s="237" t="e">
        <f>100*BT80/BT81</f>
        <v>#DIV/0!</v>
      </c>
      <c r="BU82" s="292"/>
      <c r="BV82" s="237" t="e">
        <f>100*BV80/BV81</f>
        <v>#DIV/0!</v>
      </c>
      <c r="BW82" s="292"/>
      <c r="BX82" s="237" t="e">
        <f>100*BX80/BX81</f>
        <v>#DIV/0!</v>
      </c>
      <c r="BY82" s="292"/>
      <c r="BZ82" s="237" t="e">
        <f>100*BZ80/BZ81</f>
        <v>#DIV/0!</v>
      </c>
      <c r="CA82" s="292"/>
      <c r="CB82" s="237" t="e">
        <f>100*CB80/CB81</f>
        <v>#DIV/0!</v>
      </c>
      <c r="CC82" s="292"/>
      <c r="CD82" s="237" t="e">
        <f>100*CD80/CD81</f>
        <v>#DIV/0!</v>
      </c>
      <c r="CE82" s="292"/>
      <c r="CF82" s="237" t="e">
        <f>100*CF80/CF81</f>
        <v>#DIV/0!</v>
      </c>
      <c r="CG82" s="292"/>
      <c r="CH82" s="237" t="e">
        <f>100*CH80/CH81</f>
        <v>#DIV/0!</v>
      </c>
      <c r="CI82" s="292"/>
      <c r="CJ82" s="237" t="e">
        <f>100*CJ80/CJ81</f>
        <v>#DIV/0!</v>
      </c>
      <c r="CK82" s="292"/>
      <c r="CL82" s="237" t="e">
        <f>100*CL80/CL81</f>
        <v>#DIV/0!</v>
      </c>
      <c r="CM82" s="292"/>
      <c r="CN82" s="237" t="e">
        <f>100*CN80/CN81</f>
        <v>#DIV/0!</v>
      </c>
      <c r="CO82" s="292"/>
      <c r="CP82" s="237" t="e">
        <f>100*CP80/CP81</f>
        <v>#DIV/0!</v>
      </c>
      <c r="CQ82" s="292"/>
      <c r="CR82" s="237" t="e">
        <f>100*CR80/CR81</f>
        <v>#DIV/0!</v>
      </c>
      <c r="CS82" s="292"/>
      <c r="CT82" s="237" t="e">
        <f>100*CT80/CT81</f>
        <v>#DIV/0!</v>
      </c>
      <c r="CU82" s="292"/>
      <c r="CV82" s="237" t="e">
        <f>100*CV80/CV81</f>
        <v>#DIV/0!</v>
      </c>
      <c r="CW82" s="292"/>
      <c r="CX82" s="237" t="e">
        <f>100*CX80/CX81</f>
        <v>#DIV/0!</v>
      </c>
      <c r="CY82" s="292"/>
      <c r="CZ82" s="237" t="e">
        <f>100*CZ80/CZ81</f>
        <v>#DIV/0!</v>
      </c>
      <c r="DA82" s="292"/>
      <c r="DB82" s="237" t="e">
        <f>100*DB80/DB81</f>
        <v>#DIV/0!</v>
      </c>
      <c r="DC82" s="292"/>
      <c r="DD82" s="237" t="e">
        <f>100*DD80/DD81</f>
        <v>#DIV/0!</v>
      </c>
      <c r="DE82" s="292"/>
      <c r="DF82" s="237" t="e">
        <f>100*DF80/DF81</f>
        <v>#DIV/0!</v>
      </c>
      <c r="DG82" s="292"/>
      <c r="DH82" s="237" t="e">
        <f>100*DH80/DH81</f>
        <v>#DIV/0!</v>
      </c>
      <c r="DI82" s="292"/>
      <c r="DJ82" s="236"/>
      <c r="DK82" s="277"/>
      <c r="DL82" s="221">
        <v>45</v>
      </c>
      <c r="DM82" s="277"/>
      <c r="DN82" s="277"/>
      <c r="DO82" s="277"/>
      <c r="DP82" s="277"/>
      <c r="DQ82" s="277"/>
      <c r="DR82" s="277"/>
    </row>
    <row r="83" spans="1:122" ht="15" thickBot="1" x14ac:dyDescent="0.25">
      <c r="A83" s="277"/>
      <c r="B83" s="238" t="s">
        <v>1172</v>
      </c>
      <c r="C83" s="303"/>
      <c r="D83" s="356">
        <f>SUM(F83:DH83)</f>
        <v>0</v>
      </c>
      <c r="E83" s="280"/>
      <c r="F83" s="239">
        <f>(F40*F62+F42*F64+F44*F66+F46*F68+F74*SUM(F40:F46)+F50*F70+F52*F76+F54*F78)/100+F48*F60+F36*F56+F72</f>
        <v>0</v>
      </c>
      <c r="G83" s="246" t="s">
        <v>1173</v>
      </c>
      <c r="H83" s="239">
        <f>(H40*H62+H42*H64+H44*H66+H46*H68+H74*SUM(H40:H46)+H50*H70+H52*H76+H54*H78)/100+H48*H60+H36*H56+H72</f>
        <v>0</v>
      </c>
      <c r="I83" s="246" t="s">
        <v>1173</v>
      </c>
      <c r="J83" s="239">
        <f>(J40*J62+J42*J64+J44*J66+J46*J68+J74*SUM(J40:J46)+J50*J70+J52*J76+J54*J78)/100+J48*J60+J36*J56+J72</f>
        <v>0</v>
      </c>
      <c r="K83" s="246" t="s">
        <v>1173</v>
      </c>
      <c r="L83" s="239">
        <f>(L40*L62+L42*L64+L44*L66+L46*L68+L74*SUM(L40:L46)+L50*L70+L52*L76+L54*L78)/100+L48*L60+L36*L56+L72</f>
        <v>0</v>
      </c>
      <c r="M83" s="246" t="s">
        <v>1173</v>
      </c>
      <c r="N83" s="239">
        <f>(N40*N62+N42*N64+N44*N66+N46*N68+N74*SUM(N40:N46)+N50*N70+N52*N76+N54*N78)/100+N48*N60+N36*N56+N72</f>
        <v>0</v>
      </c>
      <c r="O83" s="246" t="s">
        <v>1173</v>
      </c>
      <c r="P83" s="239">
        <f>(P40*P62+P42*P64+P44*P66+P46*P68+P74*SUM(P40:P46)+P50*P70+P52*P76+P54*P78)/100+P48*P60+P36*P56+P72</f>
        <v>0</v>
      </c>
      <c r="Q83" s="246" t="s">
        <v>1173</v>
      </c>
      <c r="R83" s="239">
        <f>(R40*R62+R42*R64+R44*R66+R46*R68+R74*SUM(R40:R46)+R50*R70+R52*R76+R54*R78)/100+R48*R60+R36*R56+R72</f>
        <v>0</v>
      </c>
      <c r="S83" s="246" t="s">
        <v>1173</v>
      </c>
      <c r="T83" s="239">
        <f>(T40*T62+T42*T64+T44*T66+T46*T68+T74*SUM(T40:T46)+T50*T70+T52*T76+T54*T78)/100+T48*T60+T36*T56+T72</f>
        <v>0</v>
      </c>
      <c r="U83" s="246" t="s">
        <v>1173</v>
      </c>
      <c r="V83" s="239">
        <f>(V40*V62+V42*V64+V44*V66+V46*V68+V74*SUM(V40:V46)+V50*V70+V52*V76+V54*V78)/100+V48*V60+V36*V56+V72</f>
        <v>0</v>
      </c>
      <c r="W83" s="246" t="s">
        <v>1173</v>
      </c>
      <c r="X83" s="239">
        <f>(X40*X62+X42*X64+X44*X66+X46*X68+X74*SUM(X40:X46)+X50*X70+X52*X76+X54*X78)/100+X48*X60+X36*X56+X72</f>
        <v>0</v>
      </c>
      <c r="Y83" s="246" t="s">
        <v>1173</v>
      </c>
      <c r="Z83" s="239">
        <f>(Z40*Z62+Z42*Z64+Z44*Z66+Z46*Z68+Z74*SUM(Z40:Z46)+Z50*Z70+Z52*Z76+Z54*Z78)/100+Z48*Z60+Z36*Z56+Z72</f>
        <v>0</v>
      </c>
      <c r="AA83" s="246" t="s">
        <v>1173</v>
      </c>
      <c r="AB83" s="239">
        <f>(AB40*AB62+AB42*AB64+AB44*AB66+AB46*AB68+AB74*SUM(AB40:AB46)+AB50*AB70+AB52*AB76+AB54*AB78)/100+AB48*AB60+AB36*AB56+AB72</f>
        <v>0</v>
      </c>
      <c r="AC83" s="246" t="s">
        <v>1173</v>
      </c>
      <c r="AD83" s="239">
        <f>(AD40*AD62+AD42*AD64+AD44*AD66+AD46*AD68+AD74*SUM(AD40:AD46)+AD50*AD70+AD52*AD76+AD54*AD78)/100+AD48*AD60+AD36*AD56+AD72</f>
        <v>0</v>
      </c>
      <c r="AE83" s="246" t="s">
        <v>1173</v>
      </c>
      <c r="AF83" s="239">
        <f>(AF40*AF62+AF42*AF64+AF44*AF66+AF46*AF68+AF74*SUM(AF40:AF46)+AF50*AF70+AF52*AF76+AF54*AF78)/100+AF48*AF60+AF36*AF56+AF72</f>
        <v>0</v>
      </c>
      <c r="AG83" s="246" t="s">
        <v>1173</v>
      </c>
      <c r="AH83" s="239">
        <f>(AH40*AH62+AH42*AH64+AH44*AH66+AH46*AH68+AH74*SUM(AH40:AH46)+AH50*AH70+AH52*AH76+AH54*AH78)/100+AH48*AH60+AH36*AH56+AH72</f>
        <v>0</v>
      </c>
      <c r="AI83" s="246" t="s">
        <v>1173</v>
      </c>
      <c r="AJ83" s="239">
        <f>(AJ40*AJ62+AJ42*AJ64+AJ44*AJ66+AJ46*AJ68+AJ74*SUM(AJ40:AJ46)+AJ50*AJ70+AJ52*AJ76+AJ54*AJ78)/100+AJ48*AJ60+AJ36*AJ56+AJ72</f>
        <v>0</v>
      </c>
      <c r="AK83" s="246" t="s">
        <v>1173</v>
      </c>
      <c r="AL83" s="239">
        <f>(AL40*AL62+AL42*AL64+AL44*AL66+AL46*AL68+AL74*SUM(AL40:AL46)+AL50*AL70+AL52*AL76+AL54*AL78)/100+AL48*AL60+AL36*AL56+AL72</f>
        <v>0</v>
      </c>
      <c r="AM83" s="246" t="s">
        <v>1173</v>
      </c>
      <c r="AN83" s="239">
        <f>(AN40*AN62+AN42*AN64+AN44*AN66+AN46*AN68+AN74*SUM(AN40:AN46)+AN50*AN70+AN52*AN76+AN54*AN78)/100+AN48*AN60+AN36*AN56+AN72</f>
        <v>0</v>
      </c>
      <c r="AO83" s="246" t="s">
        <v>1173</v>
      </c>
      <c r="AP83" s="239">
        <f>(AP40*AP62+AP42*AP64+AP44*AP66+AP46*AP68+AP74*SUM(AP40:AP46)+AP50*AP70+AP52*AP76+AP54*AP78)/100+AP48*AP60+AP36*AP56+AP72</f>
        <v>0</v>
      </c>
      <c r="AQ83" s="246" t="s">
        <v>1173</v>
      </c>
      <c r="AR83" s="239">
        <f>(AR40*AR62+AR42*AR64+AR44*AR66+AR46*AR68+AR74*SUM(AR40:AR46)+AR50*AR70+AR52*AR76+AR54*AR78)/100+AR48*AR60+AR36*AR56+AR72</f>
        <v>0</v>
      </c>
      <c r="AS83" s="246" t="s">
        <v>1173</v>
      </c>
      <c r="AT83" s="239">
        <f>(AT40*AT62+AT42*AT64+AT44*AT66+AT46*AT68+AT74*SUM(AT40:AT46)+AT50*AT70+AT52*AT76+AT54*AT78)/100+AT48*AT60+AT36*AT56+AT72</f>
        <v>0</v>
      </c>
      <c r="AU83" s="246" t="s">
        <v>1173</v>
      </c>
      <c r="AV83" s="239">
        <f>(AV40*AV62+AV42*AV64+AV44*AV66+AV46*AV68+AV74*SUM(AV40:AV46)+AV50*AV70+AV52*AV76+AV54*AV78)/100+AV48*AV60+AV36*AV56+AV72</f>
        <v>0</v>
      </c>
      <c r="AW83" s="246" t="s">
        <v>1173</v>
      </c>
      <c r="AX83" s="239">
        <f>(AX40*AX62+AX42*AX64+AX44*AX66+AX46*AX68+AX74*SUM(AX40:AX46)+AX50*AX70+AX52*AX76+AX54*AX78)/100+AX48*AX60+AX36*AX56+AX72</f>
        <v>0</v>
      </c>
      <c r="AY83" s="246" t="s">
        <v>1173</v>
      </c>
      <c r="AZ83" s="239">
        <f>(AZ40*AZ62+AZ42*AZ64+AZ44*AZ66+AZ46*AZ68+AZ74*SUM(AZ40:AZ46)+AZ50*AZ70+AZ52*AZ76+AZ54*AZ78)/100+AZ48*AZ60+AZ36*AZ56+AZ72</f>
        <v>0</v>
      </c>
      <c r="BA83" s="246" t="s">
        <v>1173</v>
      </c>
      <c r="BB83" s="239">
        <f>(BB40*BB62+BB42*BB64+BB44*BB66+BB46*BB68+BB74*SUM(BB40:BB46)+BB50*BB70+BB52*BB76+BB54*BB78)/100+BB48*BB60+BB36*BB56+BB72</f>
        <v>0</v>
      </c>
      <c r="BC83" s="246" t="s">
        <v>1173</v>
      </c>
      <c r="BD83" s="239">
        <f>(BD40*BD62+BD42*BD64+BD44*BD66+BD46*BD68+BD74*SUM(BD40:BD46)+BD50*BD70+BD52*BD76+BD54*BD78)/100+BD48*BD60+BD36*BD56+BD72</f>
        <v>0</v>
      </c>
      <c r="BE83" s="246" t="s">
        <v>1173</v>
      </c>
      <c r="BF83" s="239">
        <f>(BF40*BF62+BF42*BF64+BF44*BF66+BF46*BF68+BF74*SUM(BF40:BF46)+BF50*BF70+BF52*BF76+BF54*BF78)/100+BF48*BF60+BF36*BF56+BF72</f>
        <v>0</v>
      </c>
      <c r="BG83" s="246" t="s">
        <v>1173</v>
      </c>
      <c r="BH83" s="239">
        <f>(BH40*BH62+BH42*BH64+BH44*BH66+BH46*BH68+BH74*SUM(BH40:BH46)+BH50*BH70+BH52*BH76+BH54*BH78)/100+BH48*BH60+BH36*BH56+BH72</f>
        <v>0</v>
      </c>
      <c r="BI83" s="246" t="s">
        <v>1173</v>
      </c>
      <c r="BJ83" s="239">
        <f>(BJ40*BJ62+BJ42*BJ64+BJ44*BJ66+BJ46*BJ68+BJ74*SUM(BJ40:BJ46)+BJ50*BJ70+BJ52*BJ76+BJ54*BJ78)/100+BJ48*BJ60+BJ36*BJ56+BJ72</f>
        <v>0</v>
      </c>
      <c r="BK83" s="246" t="s">
        <v>1173</v>
      </c>
      <c r="BL83" s="239">
        <f>(BL40*BL62+BL42*BL64+BL44*BL66+BL46*BL68+BL74*SUM(BL40:BL46)+BL50*BL70+BL52*BL76+BL54*BL78)/100+BL48*BL60+BL36*BL56+BL72</f>
        <v>0</v>
      </c>
      <c r="BM83" s="246" t="s">
        <v>1173</v>
      </c>
      <c r="BN83" s="239">
        <f>(BN40*BN62+BN42*BN64+BN44*BN66+BN46*BN68+BN74*SUM(BN40:BN46)+BN50*BN70+BN52*BN76+BN54*BN78)/100+BN48*BN60+BN36*BN56+BN72</f>
        <v>0</v>
      </c>
      <c r="BO83" s="246" t="s">
        <v>1173</v>
      </c>
      <c r="BP83" s="239">
        <f>(BP40*BP62+BP42*BP64+BP44*BP66+BP46*BP68+BP74*SUM(BP40:BP46)+BP50*BP70+BP52*BP76+BP54*BP78)/100+BP48*BP60+BP36*BP56+BP72</f>
        <v>0</v>
      </c>
      <c r="BQ83" s="246" t="s">
        <v>1173</v>
      </c>
      <c r="BR83" s="239">
        <f>(BR40*BR62+BR42*BR64+BR44*BR66+BR46*BR68+BR74*SUM(BR40:BR46)+BR50*BR70+BR52*BR76+BR54*BR78)/100+BR48*BR60+BR36*BR56+BR72</f>
        <v>0</v>
      </c>
      <c r="BS83" s="246" t="s">
        <v>1173</v>
      </c>
      <c r="BT83" s="239">
        <f>(BT40*BT62+BT42*BT64+BT44*BT66+BT46*BT68+BT74*SUM(BT40:BT46)+BT50*BT70+BT52*BT76+BT54*BT78)/100+BT48*BT60+BT36*BT56+BT72</f>
        <v>0</v>
      </c>
      <c r="BU83" s="246" t="s">
        <v>1173</v>
      </c>
      <c r="BV83" s="239">
        <f>(BV40*BV62+BV42*BV64+BV44*BV66+BV46*BV68+BV74*SUM(BV40:BV46)+BV50*BV70+BV52*BV76+BV54*BV78)/100+BV48*BV60+BV36*BV56+BV72</f>
        <v>0</v>
      </c>
      <c r="BW83" s="246" t="s">
        <v>1173</v>
      </c>
      <c r="BX83" s="239">
        <f>(BX40*BX62+BX42*BX64+BX44*BX66+BX46*BX68+BX74*SUM(BX40:BX46)+BX50*BX70+BX52*BX76+BX54*BX78)/100+BX48*BX60+BX36*BX56+BX72</f>
        <v>0</v>
      </c>
      <c r="BY83" s="246" t="s">
        <v>1173</v>
      </c>
      <c r="BZ83" s="239">
        <f>(BZ40*BZ62+BZ42*BZ64+BZ44*BZ66+BZ46*BZ68+BZ74*SUM(BZ40:BZ46)+BZ50*BZ70+BZ52*BZ76+BZ54*BZ78)/100+BZ48*BZ60+BZ36*BZ56+BZ72</f>
        <v>0</v>
      </c>
      <c r="CA83" s="246" t="s">
        <v>1173</v>
      </c>
      <c r="CB83" s="239">
        <f>(CB40*CB62+CB42*CB64+CB44*CB66+CB46*CB68+CB74*SUM(CB40:CB46)+CB50*CB70+CB52*CB76+CB54*CB78)/100+CB48*CB60+CB36*CB56+CB72</f>
        <v>0</v>
      </c>
      <c r="CC83" s="246" t="s">
        <v>1173</v>
      </c>
      <c r="CD83" s="239">
        <f>(CD40*CD62+CD42*CD64+CD44*CD66+CD46*CD68+CD74*SUM(CD40:CD46)+CD50*CD70+CD52*CD76+CD54*CD78)/100+CD48*CD60+CD36*CD56+CD72</f>
        <v>0</v>
      </c>
      <c r="CE83" s="246" t="s">
        <v>1173</v>
      </c>
      <c r="CF83" s="239">
        <f>(CF40*CF62+CF42*CF64+CF44*CF66+CF46*CF68+CF74*SUM(CF40:CF46)+CF50*CF70+CF52*CF76+CF54*CF78)/100+CF48*CF60+CF36*CF56+CF72</f>
        <v>0</v>
      </c>
      <c r="CG83" s="246" t="s">
        <v>1173</v>
      </c>
      <c r="CH83" s="239">
        <f>(CH40*CH62+CH42*CH64+CH44*CH66+CH46*CH68+CH74*SUM(CH40:CH46)+CH50*CH70+CH52*CH76+CH54*CH78)/100+CH48*CH60+CH36*CH56+CH72</f>
        <v>0</v>
      </c>
      <c r="CI83" s="246" t="s">
        <v>1173</v>
      </c>
      <c r="CJ83" s="239">
        <f>(CJ40*CJ62+CJ42*CJ64+CJ44*CJ66+CJ46*CJ68+CJ74*SUM(CJ40:CJ46)+CJ50*CJ70+CJ52*CJ76+CJ54*CJ78)/100+CJ48*CJ60+CJ36*CJ56+CJ72</f>
        <v>0</v>
      </c>
      <c r="CK83" s="246" t="s">
        <v>1173</v>
      </c>
      <c r="CL83" s="239">
        <f>(CL40*CL62+CL42*CL64+CL44*CL66+CL46*CL68+CL74*SUM(CL40:CL46)+CL50*CL70+CL52*CL76+CL54*CL78)/100+CL48*CL60+CL36*CL56+CL72</f>
        <v>0</v>
      </c>
      <c r="CM83" s="246" t="s">
        <v>1173</v>
      </c>
      <c r="CN83" s="239">
        <f>(CN40*CN62+CN42*CN64+CN44*CN66+CN46*CN68+CN74*SUM(CN40:CN46)+CN50*CN70+CN52*CN76+CN54*CN78)/100+CN48*CN60+CN36*CN56+CN72</f>
        <v>0</v>
      </c>
      <c r="CO83" s="246" t="s">
        <v>1173</v>
      </c>
      <c r="CP83" s="239">
        <f>(CP40*CP62+CP42*CP64+CP44*CP66+CP46*CP68+CP74*SUM(CP40:CP46)+CP50*CP70+CP52*CP76+CP54*CP78)/100+CP48*CP60+CP36*CP56+CP72</f>
        <v>0</v>
      </c>
      <c r="CQ83" s="246" t="s">
        <v>1173</v>
      </c>
      <c r="CR83" s="239">
        <f>(CR40*CR62+CR42*CR64+CR44*CR66+CR46*CR68+CR74*SUM(CR40:CR46)+CR50*CR70+CR52*CR76+CR54*CR78)/100+CR48*CR60+CR36*CR56+CR72</f>
        <v>0</v>
      </c>
      <c r="CS83" s="246" t="s">
        <v>1173</v>
      </c>
      <c r="CT83" s="239">
        <f>(CT40*CT62+CT42*CT64+CT44*CT66+CT46*CT68+CT74*SUM(CT40:CT46)+CT50*CT70+CT52*CT76+CT54*CT78)/100+CT48*CT60+CT36*CT56+CT72</f>
        <v>0</v>
      </c>
      <c r="CU83" s="246" t="s">
        <v>1173</v>
      </c>
      <c r="CV83" s="239">
        <f>(CV40*CV62+CV42*CV64+CV44*CV66+CV46*CV68+CV74*SUM(CV40:CV46)+CV50*CV70+CV52*CV76+CV54*CV78)/100+CV48*CV60+CV36*CV56+CV72</f>
        <v>0</v>
      </c>
      <c r="CW83" s="246" t="s">
        <v>1173</v>
      </c>
      <c r="CX83" s="239">
        <f>(CX40*CX62+CX42*CX64+CX44*CX66+CX46*CX68+CX74*SUM(CX40:CX46)+CX50*CX70+CX52*CX76+CX54*CX78)/100+CX48*CX60+CX36*CX56+CX72</f>
        <v>0</v>
      </c>
      <c r="CY83" s="246" t="s">
        <v>1173</v>
      </c>
      <c r="CZ83" s="239">
        <f>(CZ40*CZ62+CZ42*CZ64+CZ44*CZ66+CZ46*CZ68+CZ74*SUM(CZ40:CZ46)+CZ50*CZ70+CZ52*CZ76+CZ54*CZ78)/100+CZ48*CZ60+CZ36*CZ56+CZ72</f>
        <v>0</v>
      </c>
      <c r="DA83" s="246" t="s">
        <v>1173</v>
      </c>
      <c r="DB83" s="239">
        <f>(DB40*DB62+DB42*DB64+DB44*DB66+DB46*DB68+DB74*SUM(DB40:DB46)+DB50*DB70+DB52*DB76+DB54*DB78)/100+DB48*DB60+DB36*DB56+DB72</f>
        <v>0</v>
      </c>
      <c r="DC83" s="246" t="s">
        <v>1173</v>
      </c>
      <c r="DD83" s="239">
        <f>(DD40*DD62+DD42*DD64+DD44*DD66+DD46*DD68+DD74*SUM(DD40:DD46)+DD50*DD70+DD52*DD76+DD54*DD78)/100+DD48*DD60+DD36*DD56+DD72</f>
        <v>0</v>
      </c>
      <c r="DE83" s="246" t="s">
        <v>1173</v>
      </c>
      <c r="DF83" s="239">
        <f>(DF40*DF62+DF42*DF64+DF44*DF66+DF46*DF68+DF74*SUM(DF40:DF46)+DF50*DF70+DF52*DF76+DF54*DF78)/100+DF48*DF60+DF36*DF56+DF72</f>
        <v>0</v>
      </c>
      <c r="DG83" s="246" t="s">
        <v>1173</v>
      </c>
      <c r="DH83" s="239">
        <f>(DH40*DH62+DH42*DH64+DH44*DH66+DH46*DH68+DH74*SUM(DH40:DH46)+DH50*DH70+DH52*DH76+DH54*DH78)/100+DH48*DH60+DH36*DH56+DH72</f>
        <v>0</v>
      </c>
      <c r="DI83" s="370" t="s">
        <v>1173</v>
      </c>
      <c r="DJ83" s="355"/>
      <c r="DK83" s="277"/>
      <c r="DL83" s="277"/>
      <c r="DM83" s="277"/>
      <c r="DN83" s="277"/>
      <c r="DO83" s="277"/>
      <c r="DP83" s="277"/>
      <c r="DQ83" s="277"/>
      <c r="DR83" s="277"/>
    </row>
    <row r="84" spans="1:122" s="279" customFormat="1" ht="7.5" customHeight="1" thickTop="1" x14ac:dyDescent="0.2">
      <c r="A84" s="277"/>
      <c r="B84" s="277"/>
      <c r="C84" s="277"/>
      <c r="D84" s="55"/>
      <c r="E84" s="277"/>
      <c r="F84" s="278"/>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10"/>
      <c r="DL84" s="210"/>
      <c r="DM84" s="210"/>
      <c r="DN84" s="210"/>
      <c r="DO84" s="210"/>
      <c r="DP84" s="210"/>
      <c r="DQ84" s="210"/>
      <c r="DR84" s="210"/>
    </row>
    <row r="85" spans="1:122" x14ac:dyDescent="0.2">
      <c r="A85" s="210"/>
      <c r="B85" s="502" t="s">
        <v>837</v>
      </c>
      <c r="C85" s="689"/>
      <c r="D85" s="55"/>
      <c r="E85" s="277"/>
      <c r="F85" s="690" t="e">
        <f>F56/F80</f>
        <v>#DIV/0!</v>
      </c>
      <c r="G85" s="277"/>
      <c r="H85" s="690" t="e">
        <f>H56/H80</f>
        <v>#DIV/0!</v>
      </c>
      <c r="I85" s="277"/>
      <c r="J85" s="690" t="e">
        <f>J56/J80</f>
        <v>#DIV/0!</v>
      </c>
      <c r="K85" s="277"/>
      <c r="L85" s="690" t="e">
        <f>L56/L80</f>
        <v>#DIV/0!</v>
      </c>
      <c r="M85" s="277"/>
      <c r="N85" s="690" t="e">
        <f>N56/N80</f>
        <v>#DIV/0!</v>
      </c>
      <c r="O85" s="277"/>
      <c r="P85" s="690" t="e">
        <f>P56/P80</f>
        <v>#DIV/0!</v>
      </c>
      <c r="Q85" s="277"/>
      <c r="R85" s="690" t="e">
        <f>R56/R80</f>
        <v>#DIV/0!</v>
      </c>
      <c r="S85" s="277"/>
      <c r="T85" s="690" t="e">
        <f>T56/T80</f>
        <v>#DIV/0!</v>
      </c>
      <c r="U85" s="277"/>
      <c r="V85" s="690" t="e">
        <f>V56/V80</f>
        <v>#DIV/0!</v>
      </c>
      <c r="W85" s="277"/>
      <c r="X85" s="690" t="e">
        <f>X56/X80</f>
        <v>#DIV/0!</v>
      </c>
      <c r="Y85" s="277"/>
      <c r="Z85" s="690" t="e">
        <f>Z56/Z80</f>
        <v>#DIV/0!</v>
      </c>
      <c r="AA85" s="277"/>
      <c r="AB85" s="690" t="e">
        <f>AB56/AB80</f>
        <v>#DIV/0!</v>
      </c>
      <c r="AC85" s="277"/>
      <c r="AD85" s="690" t="e">
        <f>AD56/AD80</f>
        <v>#DIV/0!</v>
      </c>
      <c r="AE85" s="277"/>
      <c r="AF85" s="690" t="e">
        <f>AF56/AF80</f>
        <v>#DIV/0!</v>
      </c>
      <c r="AG85" s="277"/>
      <c r="AH85" s="690" t="e">
        <f>AH56/AH80</f>
        <v>#DIV/0!</v>
      </c>
      <c r="AI85" s="281"/>
      <c r="AJ85" s="690" t="e">
        <f>AJ56/AJ80</f>
        <v>#DIV/0!</v>
      </c>
      <c r="AK85" s="281"/>
      <c r="AL85" s="690" t="e">
        <f>AL56/AL80</f>
        <v>#DIV/0!</v>
      </c>
      <c r="AM85" s="281"/>
      <c r="AN85" s="690" t="e">
        <f>AN56/AN80</f>
        <v>#DIV/0!</v>
      </c>
      <c r="AO85" s="281"/>
      <c r="AP85" s="690" t="e">
        <f>AP56/AP80</f>
        <v>#DIV/0!</v>
      </c>
      <c r="AQ85" s="281"/>
      <c r="AR85" s="690" t="e">
        <f>AR56/AR80</f>
        <v>#DIV/0!</v>
      </c>
      <c r="AS85" s="281"/>
      <c r="AT85" s="690" t="e">
        <f>AT56/AT80</f>
        <v>#DIV/0!</v>
      </c>
      <c r="AU85" s="281"/>
      <c r="AV85" s="690" t="e">
        <f>AV56/AV80</f>
        <v>#DIV/0!</v>
      </c>
      <c r="AW85" s="281"/>
      <c r="AX85" s="690" t="e">
        <f>AX56/AX80</f>
        <v>#DIV/0!</v>
      </c>
      <c r="AY85" s="281"/>
      <c r="AZ85" s="690" t="e">
        <f>AZ56/AZ80</f>
        <v>#DIV/0!</v>
      </c>
      <c r="BA85" s="281"/>
      <c r="BB85" s="690" t="e">
        <f>BB56/BB80</f>
        <v>#DIV/0!</v>
      </c>
      <c r="BC85" s="281"/>
      <c r="BD85" s="690" t="e">
        <f>BD56/BD80</f>
        <v>#DIV/0!</v>
      </c>
      <c r="BE85" s="281"/>
      <c r="BF85" s="690" t="e">
        <f>BF56/BF80</f>
        <v>#DIV/0!</v>
      </c>
      <c r="BG85" s="281"/>
      <c r="BH85" s="690" t="e">
        <f>BH56/BH80</f>
        <v>#DIV/0!</v>
      </c>
      <c r="BI85" s="281"/>
      <c r="BJ85" s="690" t="e">
        <f>BJ56/BJ80</f>
        <v>#DIV/0!</v>
      </c>
      <c r="BK85" s="281"/>
      <c r="BL85" s="690" t="e">
        <f>BL56/BL80</f>
        <v>#DIV/0!</v>
      </c>
      <c r="BM85" s="281"/>
      <c r="BN85" s="690" t="e">
        <f>BN56/BN80</f>
        <v>#DIV/0!</v>
      </c>
      <c r="BO85" s="281"/>
      <c r="BP85" s="690" t="e">
        <f>BP56/BP80</f>
        <v>#DIV/0!</v>
      </c>
      <c r="BQ85" s="281"/>
      <c r="BR85" s="690" t="e">
        <f>BR56/BR80</f>
        <v>#DIV/0!</v>
      </c>
      <c r="BS85" s="281"/>
      <c r="BT85" s="690" t="e">
        <f>BT56/BT80</f>
        <v>#DIV/0!</v>
      </c>
      <c r="BU85" s="281"/>
      <c r="BV85" s="690" t="e">
        <f>BV56/BV80</f>
        <v>#DIV/0!</v>
      </c>
      <c r="BW85" s="281"/>
      <c r="BX85" s="690" t="e">
        <f>BX56/BX80</f>
        <v>#DIV/0!</v>
      </c>
      <c r="BY85" s="281"/>
      <c r="BZ85" s="690" t="e">
        <f>BZ56/BZ80</f>
        <v>#DIV/0!</v>
      </c>
      <c r="CA85" s="281"/>
      <c r="CB85" s="690" t="e">
        <f>CB56/CB80</f>
        <v>#DIV/0!</v>
      </c>
      <c r="CC85" s="281"/>
      <c r="CD85" s="690" t="e">
        <f>CD56/CD80</f>
        <v>#DIV/0!</v>
      </c>
      <c r="CE85" s="281"/>
      <c r="CF85" s="690" t="e">
        <f>CF56/CF80</f>
        <v>#DIV/0!</v>
      </c>
      <c r="CG85" s="281"/>
      <c r="CH85" s="690" t="e">
        <f>CH56/CH80</f>
        <v>#DIV/0!</v>
      </c>
      <c r="CI85" s="281"/>
      <c r="CJ85" s="690" t="e">
        <f>CJ56/CJ80</f>
        <v>#DIV/0!</v>
      </c>
      <c r="CK85" s="281"/>
      <c r="CL85" s="690" t="e">
        <f>CL56/CL80</f>
        <v>#DIV/0!</v>
      </c>
      <c r="CM85" s="281"/>
      <c r="CN85" s="690" t="e">
        <f>CN56/CN80</f>
        <v>#DIV/0!</v>
      </c>
      <c r="CO85" s="281"/>
      <c r="CP85" s="690" t="e">
        <f>CP56/CP80</f>
        <v>#DIV/0!</v>
      </c>
      <c r="CQ85" s="281"/>
      <c r="CR85" s="690" t="e">
        <f>CR56/CR80</f>
        <v>#DIV/0!</v>
      </c>
      <c r="CS85" s="281"/>
      <c r="CT85" s="690" t="e">
        <f>CT56/CT80</f>
        <v>#DIV/0!</v>
      </c>
      <c r="CU85" s="281"/>
      <c r="CV85" s="690" t="e">
        <f>CV56/CV80</f>
        <v>#DIV/0!</v>
      </c>
      <c r="CW85" s="281"/>
      <c r="CX85" s="690" t="e">
        <f>CX56/CX80</f>
        <v>#DIV/0!</v>
      </c>
      <c r="CY85" s="281"/>
      <c r="CZ85" s="690" t="e">
        <f>CZ56/CZ80</f>
        <v>#DIV/0!</v>
      </c>
      <c r="DA85" s="281"/>
      <c r="DB85" s="690" t="e">
        <f>DB56/DB80</f>
        <v>#DIV/0!</v>
      </c>
      <c r="DC85" s="281"/>
      <c r="DD85" s="690" t="e">
        <f>DD56/DD80</f>
        <v>#DIV/0!</v>
      </c>
      <c r="DE85" s="281"/>
      <c r="DF85" s="690" t="e">
        <f>DF56/DF80</f>
        <v>#DIV/0!</v>
      </c>
      <c r="DG85" s="281"/>
      <c r="DH85" s="690" t="e">
        <f>DH56/DH80</f>
        <v>#DIV/0!</v>
      </c>
      <c r="DI85" s="281"/>
      <c r="DJ85" s="247" t="s">
        <v>367</v>
      </c>
      <c r="DK85" s="221"/>
      <c r="DL85" s="221"/>
      <c r="DM85" s="221"/>
      <c r="DN85" s="221"/>
      <c r="DO85" s="277"/>
      <c r="DP85" s="277"/>
      <c r="DQ85" s="277"/>
      <c r="DR85" s="277"/>
    </row>
    <row r="86" spans="1:122" s="279" customFormat="1" x14ac:dyDescent="0.2">
      <c r="A86" s="277"/>
      <c r="B86" s="277"/>
      <c r="C86" s="2"/>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10"/>
      <c r="DL86" s="210"/>
      <c r="DM86" s="210"/>
      <c r="DN86" s="210"/>
      <c r="DO86" s="210"/>
      <c r="DP86" s="210"/>
      <c r="DQ86" s="210"/>
      <c r="DR86" s="210"/>
    </row>
    <row r="87" spans="1:122" s="248" customFormat="1" ht="12.75" x14ac:dyDescent="0.2">
      <c r="A87" s="220"/>
      <c r="B87" s="247" t="s">
        <v>1174</v>
      </c>
      <c r="C87" s="220">
        <v>1</v>
      </c>
      <c r="D87" s="220">
        <v>1</v>
      </c>
      <c r="E87" s="220"/>
      <c r="F87" s="220">
        <f>IF(F83&gt;0,1,0)</f>
        <v>0</v>
      </c>
      <c r="G87" s="220"/>
      <c r="H87" s="220">
        <f t="shared" ref="H87:BR87" si="1">IF(H83&gt;0,1,0)</f>
        <v>0</v>
      </c>
      <c r="I87" s="220"/>
      <c r="J87" s="220">
        <f t="shared" si="1"/>
        <v>0</v>
      </c>
      <c r="K87" s="220"/>
      <c r="L87" s="220">
        <f t="shared" si="1"/>
        <v>0</v>
      </c>
      <c r="M87" s="220"/>
      <c r="N87" s="220">
        <f t="shared" si="1"/>
        <v>0</v>
      </c>
      <c r="O87" s="220"/>
      <c r="P87" s="220">
        <f t="shared" si="1"/>
        <v>0</v>
      </c>
      <c r="Q87" s="220"/>
      <c r="R87" s="220">
        <f t="shared" si="1"/>
        <v>0</v>
      </c>
      <c r="S87" s="220"/>
      <c r="T87" s="220">
        <f t="shared" si="1"/>
        <v>0</v>
      </c>
      <c r="U87" s="220"/>
      <c r="V87" s="220">
        <f t="shared" si="1"/>
        <v>0</v>
      </c>
      <c r="W87" s="220"/>
      <c r="X87" s="220">
        <f t="shared" si="1"/>
        <v>0</v>
      </c>
      <c r="Y87" s="220"/>
      <c r="Z87" s="220">
        <f t="shared" si="1"/>
        <v>0</v>
      </c>
      <c r="AA87" s="220"/>
      <c r="AB87" s="220">
        <f t="shared" si="1"/>
        <v>0</v>
      </c>
      <c r="AC87" s="220"/>
      <c r="AD87" s="220">
        <f t="shared" si="1"/>
        <v>0</v>
      </c>
      <c r="AE87" s="220"/>
      <c r="AF87" s="220">
        <f t="shared" si="1"/>
        <v>0</v>
      </c>
      <c r="AG87" s="220"/>
      <c r="AH87" s="220">
        <f>IF(AH83&gt;0,1,0)</f>
        <v>0</v>
      </c>
      <c r="AI87" s="220"/>
      <c r="AJ87" s="220">
        <f t="shared" si="1"/>
        <v>0</v>
      </c>
      <c r="AK87" s="220"/>
      <c r="AL87" s="220">
        <f t="shared" si="1"/>
        <v>0</v>
      </c>
      <c r="AM87" s="220"/>
      <c r="AN87" s="220">
        <f t="shared" si="1"/>
        <v>0</v>
      </c>
      <c r="AO87" s="220"/>
      <c r="AP87" s="220">
        <f t="shared" si="1"/>
        <v>0</v>
      </c>
      <c r="AQ87" s="220"/>
      <c r="AR87" s="220">
        <f t="shared" si="1"/>
        <v>0</v>
      </c>
      <c r="AS87" s="220"/>
      <c r="AT87" s="220">
        <f t="shared" si="1"/>
        <v>0</v>
      </c>
      <c r="AU87" s="220"/>
      <c r="AV87" s="220">
        <f t="shared" si="1"/>
        <v>0</v>
      </c>
      <c r="AW87" s="220"/>
      <c r="AX87" s="220">
        <f t="shared" si="1"/>
        <v>0</v>
      </c>
      <c r="AY87" s="220"/>
      <c r="AZ87" s="220">
        <f t="shared" si="1"/>
        <v>0</v>
      </c>
      <c r="BA87" s="220"/>
      <c r="BB87" s="220">
        <f t="shared" si="1"/>
        <v>0</v>
      </c>
      <c r="BC87" s="220"/>
      <c r="BD87" s="220">
        <f t="shared" si="1"/>
        <v>0</v>
      </c>
      <c r="BE87" s="220"/>
      <c r="BF87" s="220">
        <f t="shared" si="1"/>
        <v>0</v>
      </c>
      <c r="BG87" s="220"/>
      <c r="BH87" s="220">
        <f t="shared" si="1"/>
        <v>0</v>
      </c>
      <c r="BI87" s="220"/>
      <c r="BJ87" s="220">
        <f t="shared" si="1"/>
        <v>0</v>
      </c>
      <c r="BK87" s="220"/>
      <c r="BL87" s="220">
        <f t="shared" si="1"/>
        <v>0</v>
      </c>
      <c r="BM87" s="220"/>
      <c r="BN87" s="220">
        <f t="shared" si="1"/>
        <v>0</v>
      </c>
      <c r="BO87" s="220"/>
      <c r="BP87" s="220">
        <f t="shared" si="1"/>
        <v>0</v>
      </c>
      <c r="BQ87" s="220"/>
      <c r="BR87" s="220">
        <f t="shared" si="1"/>
        <v>0</v>
      </c>
      <c r="BS87" s="220"/>
      <c r="BT87" s="220">
        <f t="shared" ref="BT87:DH87" si="2">IF(BT83&gt;0,1,0)</f>
        <v>0</v>
      </c>
      <c r="BU87" s="220"/>
      <c r="BV87" s="220">
        <f t="shared" si="2"/>
        <v>0</v>
      </c>
      <c r="BW87" s="220"/>
      <c r="BX87" s="220">
        <f t="shared" si="2"/>
        <v>0</v>
      </c>
      <c r="BY87" s="220"/>
      <c r="BZ87" s="220">
        <f t="shared" si="2"/>
        <v>0</v>
      </c>
      <c r="CA87" s="220"/>
      <c r="CB87" s="220">
        <f t="shared" si="2"/>
        <v>0</v>
      </c>
      <c r="CC87" s="220"/>
      <c r="CD87" s="220">
        <f t="shared" si="2"/>
        <v>0</v>
      </c>
      <c r="CE87" s="220"/>
      <c r="CF87" s="220">
        <f t="shared" si="2"/>
        <v>0</v>
      </c>
      <c r="CG87" s="220"/>
      <c r="CH87" s="220">
        <f t="shared" si="2"/>
        <v>0</v>
      </c>
      <c r="CI87" s="220"/>
      <c r="CJ87" s="220">
        <f t="shared" si="2"/>
        <v>0</v>
      </c>
      <c r="CK87" s="220"/>
      <c r="CL87" s="220">
        <f t="shared" si="2"/>
        <v>0</v>
      </c>
      <c r="CM87" s="220"/>
      <c r="CN87" s="220">
        <f t="shared" si="2"/>
        <v>0</v>
      </c>
      <c r="CO87" s="220"/>
      <c r="CP87" s="220">
        <f t="shared" si="2"/>
        <v>0</v>
      </c>
      <c r="CQ87" s="220"/>
      <c r="CR87" s="220">
        <f t="shared" si="2"/>
        <v>0</v>
      </c>
      <c r="CS87" s="220"/>
      <c r="CT87" s="220">
        <f t="shared" si="2"/>
        <v>0</v>
      </c>
      <c r="CU87" s="220"/>
      <c r="CV87" s="220">
        <f t="shared" si="2"/>
        <v>0</v>
      </c>
      <c r="CW87" s="220"/>
      <c r="CX87" s="220">
        <f t="shared" si="2"/>
        <v>0</v>
      </c>
      <c r="CY87" s="220"/>
      <c r="CZ87" s="220">
        <f t="shared" si="2"/>
        <v>0</v>
      </c>
      <c r="DA87" s="220"/>
      <c r="DB87" s="220">
        <f t="shared" si="2"/>
        <v>0</v>
      </c>
      <c r="DC87" s="220"/>
      <c r="DD87" s="220">
        <f t="shared" si="2"/>
        <v>0</v>
      </c>
      <c r="DE87" s="220"/>
      <c r="DF87" s="220">
        <f t="shared" si="2"/>
        <v>0</v>
      </c>
      <c r="DG87" s="220"/>
      <c r="DH87" s="220">
        <f t="shared" si="2"/>
        <v>0</v>
      </c>
      <c r="DI87" s="220"/>
      <c r="DJ87" s="220" t="s">
        <v>0</v>
      </c>
      <c r="DK87" s="220"/>
      <c r="DL87" s="220"/>
      <c r="DM87" s="220"/>
      <c r="DN87" s="220"/>
      <c r="DO87" s="220"/>
      <c r="DP87" s="220"/>
      <c r="DQ87" s="220"/>
      <c r="DR87" s="220"/>
    </row>
    <row r="88" spans="1:122" x14ac:dyDescent="0.2">
      <c r="A88" s="210"/>
      <c r="B88" s="210"/>
      <c r="C88" s="210"/>
      <c r="D88" s="210"/>
      <c r="E88" s="210"/>
      <c r="F88" s="210"/>
      <c r="G88" s="210"/>
      <c r="H88" s="210"/>
      <c r="I88" s="210"/>
      <c r="J88" s="293"/>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c r="CM88" s="284"/>
      <c r="CN88" s="284"/>
      <c r="CO88" s="284"/>
      <c r="CP88" s="284"/>
      <c r="CQ88" s="284"/>
      <c r="CR88" s="284"/>
      <c r="CS88" s="284"/>
      <c r="CT88" s="284"/>
      <c r="CU88" s="284"/>
      <c r="CV88" s="284"/>
      <c r="CW88" s="284"/>
      <c r="CX88" s="284"/>
      <c r="CY88" s="284"/>
      <c r="CZ88" s="284"/>
      <c r="DA88" s="284"/>
      <c r="DB88" s="284"/>
      <c r="DC88" s="284"/>
      <c r="DD88" s="284"/>
      <c r="DE88" s="284"/>
      <c r="DF88" s="284"/>
      <c r="DG88" s="284"/>
      <c r="DH88" s="284"/>
      <c r="DI88" s="284"/>
      <c r="DJ88" s="284"/>
      <c r="DK88" s="277"/>
      <c r="DL88" s="277"/>
      <c r="DM88" s="277"/>
      <c r="DN88" s="277"/>
      <c r="DO88" s="277"/>
      <c r="DP88" s="277"/>
      <c r="DQ88" s="277"/>
      <c r="DR88" s="277"/>
    </row>
    <row r="89" spans="1:122" s="279" customFormat="1" x14ac:dyDescent="0.2">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10"/>
      <c r="DL89" s="210"/>
      <c r="DM89" s="210"/>
      <c r="DN89" s="210"/>
      <c r="DO89" s="210"/>
      <c r="DP89" s="210"/>
      <c r="DQ89" s="210"/>
      <c r="DR89" s="210"/>
    </row>
    <row r="90" spans="1:122" x14ac:dyDescent="0.2">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c r="BD90" s="284"/>
      <c r="BE90" s="284"/>
      <c r="BF90" s="284"/>
      <c r="BG90" s="284"/>
      <c r="BH90" s="284"/>
      <c r="BI90" s="284"/>
      <c r="BJ90" s="284"/>
      <c r="BK90" s="284"/>
      <c r="BL90" s="284"/>
      <c r="BM90" s="284"/>
      <c r="BN90" s="284"/>
      <c r="BO90" s="284"/>
      <c r="BP90" s="284"/>
      <c r="BQ90" s="284"/>
      <c r="BR90" s="284"/>
      <c r="BS90" s="284"/>
      <c r="BT90" s="284"/>
      <c r="BU90" s="284"/>
      <c r="BV90" s="284"/>
      <c r="BW90" s="284"/>
      <c r="BX90" s="284"/>
      <c r="BY90" s="284"/>
      <c r="BZ90" s="284"/>
      <c r="CA90" s="284"/>
      <c r="CB90" s="284"/>
      <c r="CC90" s="284"/>
      <c r="CD90" s="284"/>
      <c r="CE90" s="284"/>
      <c r="CF90" s="284"/>
      <c r="CG90" s="284"/>
      <c r="CH90" s="284"/>
      <c r="CI90" s="284"/>
      <c r="CJ90" s="284"/>
      <c r="CK90" s="284"/>
      <c r="CL90" s="284"/>
      <c r="CM90" s="284"/>
      <c r="CN90" s="284"/>
      <c r="CO90" s="284"/>
      <c r="CP90" s="284"/>
      <c r="CQ90" s="284"/>
      <c r="CR90" s="284"/>
      <c r="CS90" s="284"/>
      <c r="CT90" s="284"/>
      <c r="CU90" s="284"/>
      <c r="CV90" s="284"/>
      <c r="CW90" s="284"/>
      <c r="CX90" s="284"/>
      <c r="CY90" s="284"/>
      <c r="CZ90" s="284"/>
      <c r="DA90" s="284"/>
      <c r="DB90" s="284"/>
      <c r="DC90" s="284"/>
      <c r="DD90" s="284"/>
      <c r="DE90" s="284"/>
      <c r="DF90" s="284"/>
      <c r="DG90" s="284"/>
      <c r="DH90" s="284"/>
      <c r="DI90" s="284"/>
      <c r="DJ90" s="284"/>
      <c r="DK90" s="277"/>
      <c r="DL90" s="277"/>
      <c r="DM90" s="277"/>
      <c r="DN90" s="277"/>
      <c r="DO90" s="277"/>
      <c r="DP90" s="277"/>
      <c r="DQ90" s="277"/>
      <c r="DR90" s="277"/>
    </row>
    <row r="91" spans="1:122" s="279" customFormat="1" x14ac:dyDescent="0.2">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81"/>
      <c r="AI91" s="281"/>
      <c r="AJ91" s="281"/>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281"/>
      <c r="BO91" s="281"/>
      <c r="BP91" s="281"/>
      <c r="BQ91" s="281"/>
      <c r="BR91" s="281"/>
      <c r="BS91" s="281"/>
      <c r="BT91" s="281"/>
      <c r="BU91" s="281"/>
      <c r="BV91" s="281"/>
      <c r="BW91" s="281"/>
      <c r="BX91" s="281"/>
      <c r="BY91" s="281"/>
      <c r="BZ91" s="281"/>
      <c r="CA91" s="281"/>
      <c r="CB91" s="281"/>
      <c r="CC91" s="281"/>
      <c r="CD91" s="281"/>
      <c r="CE91" s="281"/>
      <c r="CF91" s="281"/>
      <c r="CG91" s="281"/>
      <c r="CH91" s="281"/>
      <c r="CI91" s="281"/>
      <c r="CJ91" s="281"/>
      <c r="CK91" s="281"/>
      <c r="CL91" s="281"/>
      <c r="CM91" s="281"/>
      <c r="CN91" s="281"/>
      <c r="CO91" s="281"/>
      <c r="CP91" s="281"/>
      <c r="CQ91" s="281"/>
      <c r="CR91" s="281"/>
      <c r="CS91" s="281"/>
      <c r="CT91" s="281"/>
      <c r="CU91" s="281"/>
      <c r="CV91" s="281"/>
      <c r="CW91" s="281"/>
      <c r="CX91" s="281"/>
      <c r="CY91" s="281"/>
      <c r="CZ91" s="281"/>
      <c r="DA91" s="281"/>
      <c r="DB91" s="281"/>
      <c r="DC91" s="281"/>
      <c r="DD91" s="281"/>
      <c r="DE91" s="281"/>
      <c r="DF91" s="281"/>
      <c r="DG91" s="281"/>
      <c r="DH91" s="281"/>
      <c r="DI91" s="281"/>
      <c r="DJ91" s="281"/>
      <c r="DK91" s="210"/>
      <c r="DL91" s="210"/>
      <c r="DM91" s="210"/>
      <c r="DN91" s="210"/>
      <c r="DO91" s="210"/>
      <c r="DP91" s="210"/>
      <c r="DQ91" s="210"/>
      <c r="DR91" s="210"/>
    </row>
    <row r="92" spans="1:122" x14ac:dyDescent="0.2">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4"/>
      <c r="BI92" s="284"/>
      <c r="BJ92" s="284"/>
      <c r="BK92" s="284"/>
      <c r="BL92" s="284"/>
      <c r="BM92" s="284"/>
      <c r="BN92" s="284"/>
      <c r="BO92" s="284"/>
      <c r="BP92" s="284"/>
      <c r="BQ92" s="284"/>
      <c r="BR92" s="284"/>
      <c r="BS92" s="284"/>
      <c r="BT92" s="284"/>
      <c r="BU92" s="284"/>
      <c r="BV92" s="284"/>
      <c r="BW92" s="284"/>
      <c r="BX92" s="284"/>
      <c r="BY92" s="284"/>
      <c r="BZ92" s="284"/>
      <c r="CA92" s="284"/>
      <c r="CB92" s="284"/>
      <c r="CC92" s="284"/>
      <c r="CD92" s="284"/>
      <c r="CE92" s="284"/>
      <c r="CF92" s="284"/>
      <c r="CG92" s="284"/>
      <c r="CH92" s="284"/>
      <c r="CI92" s="284"/>
      <c r="CJ92" s="284"/>
      <c r="CK92" s="284"/>
      <c r="CL92" s="284"/>
      <c r="CM92" s="284"/>
      <c r="CN92" s="284"/>
      <c r="CO92" s="284"/>
      <c r="CP92" s="284"/>
      <c r="CQ92" s="284"/>
      <c r="CR92" s="284"/>
      <c r="CS92" s="284"/>
      <c r="CT92" s="284"/>
      <c r="CU92" s="284"/>
      <c r="CV92" s="284"/>
      <c r="CW92" s="284"/>
      <c r="CX92" s="284"/>
      <c r="CY92" s="284"/>
      <c r="CZ92" s="284"/>
      <c r="DA92" s="284"/>
      <c r="DB92" s="284"/>
      <c r="DC92" s="284"/>
      <c r="DD92" s="284"/>
      <c r="DE92" s="284"/>
      <c r="DF92" s="284"/>
      <c r="DG92" s="284"/>
      <c r="DH92" s="284"/>
      <c r="DI92" s="284"/>
      <c r="DJ92" s="284"/>
      <c r="DK92" s="277"/>
      <c r="DL92" s="277"/>
      <c r="DM92" s="277"/>
      <c r="DN92" s="277"/>
      <c r="DO92" s="277"/>
      <c r="DP92" s="277"/>
      <c r="DQ92" s="277"/>
      <c r="DR92" s="277"/>
    </row>
    <row r="93" spans="1:122" x14ac:dyDescent="0.2">
      <c r="A93" s="277"/>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277"/>
      <c r="CG93" s="277"/>
      <c r="CH93" s="277"/>
      <c r="CI93" s="277"/>
      <c r="CJ93" s="277"/>
      <c r="CK93" s="277"/>
      <c r="CL93" s="277"/>
      <c r="CM93" s="277"/>
      <c r="CN93" s="277"/>
      <c r="CO93" s="277"/>
      <c r="CP93" s="277"/>
      <c r="CQ93" s="277"/>
      <c r="CR93" s="277"/>
      <c r="CS93" s="277"/>
      <c r="CT93" s="277"/>
      <c r="CU93" s="277"/>
      <c r="CV93" s="277"/>
      <c r="CW93" s="277"/>
      <c r="CX93" s="277"/>
      <c r="CY93" s="277"/>
      <c r="CZ93" s="277"/>
      <c r="DA93" s="277"/>
      <c r="DB93" s="277"/>
      <c r="DC93" s="277"/>
      <c r="DD93" s="277"/>
      <c r="DE93" s="277"/>
      <c r="DF93" s="277"/>
      <c r="DG93" s="277"/>
      <c r="DH93" s="277"/>
      <c r="DI93" s="277"/>
      <c r="DJ93" s="277"/>
      <c r="DK93" s="277"/>
      <c r="DL93" s="277"/>
      <c r="DM93" s="277"/>
      <c r="DN93" s="277"/>
      <c r="DO93" s="277"/>
      <c r="DP93" s="277"/>
      <c r="DQ93" s="277"/>
      <c r="DR93" s="277"/>
    </row>
    <row r="94" spans="1:122" x14ac:dyDescent="0.2">
      <c r="A94" s="277"/>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277"/>
      <c r="CC94" s="277"/>
      <c r="CD94" s="277"/>
      <c r="CE94" s="277"/>
      <c r="CF94" s="277"/>
      <c r="CG94" s="277"/>
      <c r="CH94" s="277"/>
      <c r="CI94" s="277"/>
      <c r="CJ94" s="277"/>
      <c r="CK94" s="277"/>
      <c r="CL94" s="277"/>
      <c r="CM94" s="277"/>
      <c r="CN94" s="277"/>
      <c r="CO94" s="277"/>
      <c r="CP94" s="277"/>
      <c r="CQ94" s="277"/>
      <c r="CR94" s="277"/>
      <c r="CS94" s="277"/>
      <c r="CT94" s="277"/>
      <c r="CU94" s="277"/>
      <c r="CV94" s="277"/>
      <c r="CW94" s="277"/>
      <c r="CX94" s="277"/>
      <c r="CY94" s="277"/>
      <c r="CZ94" s="277"/>
      <c r="DA94" s="277"/>
      <c r="DB94" s="277"/>
      <c r="DC94" s="277"/>
      <c r="DD94" s="277"/>
      <c r="DE94" s="277"/>
      <c r="DF94" s="277"/>
      <c r="DG94" s="277"/>
      <c r="DH94" s="277"/>
      <c r="DI94" s="277"/>
      <c r="DJ94" s="277"/>
      <c r="DK94" s="277"/>
      <c r="DL94" s="277"/>
      <c r="DM94" s="277"/>
      <c r="DN94" s="277"/>
      <c r="DO94" s="277"/>
      <c r="DP94" s="277"/>
      <c r="DQ94" s="277"/>
      <c r="DR94" s="277"/>
    </row>
    <row r="95" spans="1:122" x14ac:dyDescent="0.2">
      <c r="A95" s="277"/>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277"/>
      <c r="CD95" s="277"/>
      <c r="CE95" s="277"/>
      <c r="CF95" s="277"/>
      <c r="CG95" s="277"/>
      <c r="CH95" s="277"/>
      <c r="CI95" s="277"/>
      <c r="CJ95" s="277"/>
      <c r="CK95" s="277"/>
      <c r="CL95" s="277"/>
      <c r="CM95" s="277"/>
      <c r="CN95" s="277"/>
      <c r="CO95" s="277"/>
      <c r="CP95" s="277"/>
      <c r="CQ95" s="277"/>
      <c r="CR95" s="277"/>
      <c r="CS95" s="277"/>
      <c r="CT95" s="277"/>
      <c r="CU95" s="277"/>
      <c r="CV95" s="277"/>
      <c r="CW95" s="277"/>
      <c r="CX95" s="277"/>
      <c r="CY95" s="277"/>
      <c r="CZ95" s="277"/>
      <c r="DA95" s="277"/>
      <c r="DB95" s="277"/>
      <c r="DC95" s="277"/>
      <c r="DD95" s="277"/>
      <c r="DE95" s="277"/>
      <c r="DF95" s="277"/>
      <c r="DG95" s="277"/>
      <c r="DH95" s="277"/>
      <c r="DI95" s="277"/>
      <c r="DJ95" s="277"/>
      <c r="DK95" s="277"/>
      <c r="DL95" s="277"/>
      <c r="DM95" s="277"/>
      <c r="DN95" s="277"/>
      <c r="DO95" s="277"/>
      <c r="DP95" s="277"/>
      <c r="DQ95" s="277"/>
      <c r="DR95" s="277"/>
    </row>
    <row r="96" spans="1:122" x14ac:dyDescent="0.2">
      <c r="A96" s="277"/>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277"/>
      <c r="BK96" s="277"/>
      <c r="BL96" s="277"/>
      <c r="BM96" s="277"/>
      <c r="BN96" s="277"/>
      <c r="BO96" s="277"/>
      <c r="BP96" s="277"/>
      <c r="BQ96" s="277"/>
      <c r="BR96" s="277"/>
      <c r="BS96" s="277"/>
      <c r="BT96" s="277"/>
      <c r="BU96" s="277"/>
      <c r="BV96" s="277"/>
      <c r="BW96" s="277"/>
      <c r="BX96" s="277"/>
      <c r="BY96" s="277"/>
      <c r="BZ96" s="277"/>
      <c r="CA96" s="277"/>
      <c r="CB96" s="277"/>
      <c r="CC96" s="277"/>
      <c r="CD96" s="277"/>
      <c r="CE96" s="277"/>
      <c r="CF96" s="277"/>
      <c r="CG96" s="277"/>
      <c r="CH96" s="277"/>
      <c r="CI96" s="277"/>
      <c r="CJ96" s="277"/>
      <c r="CK96" s="277"/>
      <c r="CL96" s="277"/>
      <c r="CM96" s="277"/>
      <c r="CN96" s="277"/>
      <c r="CO96" s="277"/>
      <c r="CP96" s="277"/>
      <c r="CQ96" s="277"/>
      <c r="CR96" s="277"/>
      <c r="CS96" s="277"/>
      <c r="CT96" s="277"/>
      <c r="CU96" s="277"/>
      <c r="CV96" s="277"/>
      <c r="CW96" s="277"/>
      <c r="CX96" s="277"/>
      <c r="CY96" s="277"/>
      <c r="CZ96" s="277"/>
      <c r="DA96" s="277"/>
      <c r="DB96" s="277"/>
      <c r="DC96" s="277"/>
      <c r="DD96" s="277"/>
      <c r="DE96" s="277"/>
      <c r="DF96" s="277"/>
      <c r="DG96" s="277"/>
      <c r="DH96" s="277"/>
      <c r="DI96" s="277"/>
      <c r="DJ96" s="277"/>
      <c r="DK96" s="277"/>
      <c r="DL96" s="277"/>
      <c r="DM96" s="277"/>
      <c r="DN96" s="277"/>
      <c r="DO96" s="277"/>
      <c r="DP96" s="277"/>
      <c r="DQ96" s="277"/>
      <c r="DR96" s="277"/>
    </row>
    <row r="97" spans="1:122" x14ac:dyDescent="0.2">
      <c r="A97" s="277"/>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c r="BJ97" s="277"/>
      <c r="BK97" s="277"/>
      <c r="BL97" s="277"/>
      <c r="BM97" s="277"/>
      <c r="BN97" s="277"/>
      <c r="BO97" s="277"/>
      <c r="BP97" s="277"/>
      <c r="BQ97" s="277"/>
      <c r="BR97" s="277"/>
      <c r="BS97" s="277"/>
      <c r="BT97" s="277"/>
      <c r="BU97" s="277"/>
      <c r="BV97" s="277"/>
      <c r="BW97" s="277"/>
      <c r="BX97" s="277"/>
      <c r="BY97" s="277"/>
      <c r="BZ97" s="277"/>
      <c r="CA97" s="277"/>
      <c r="CB97" s="277"/>
      <c r="CC97" s="277"/>
      <c r="CD97" s="277"/>
      <c r="CE97" s="277"/>
      <c r="CF97" s="277"/>
      <c r="CG97" s="277"/>
      <c r="CH97" s="277"/>
      <c r="CI97" s="277"/>
      <c r="CJ97" s="277"/>
      <c r="CK97" s="277"/>
      <c r="CL97" s="277"/>
      <c r="CM97" s="277"/>
      <c r="CN97" s="277"/>
      <c r="CO97" s="277"/>
      <c r="CP97" s="277"/>
      <c r="CQ97" s="277"/>
      <c r="CR97" s="277"/>
      <c r="CS97" s="277"/>
      <c r="CT97" s="277"/>
      <c r="CU97" s="277"/>
      <c r="CV97" s="277"/>
      <c r="CW97" s="277"/>
      <c r="CX97" s="277"/>
      <c r="CY97" s="277"/>
      <c r="CZ97" s="277"/>
      <c r="DA97" s="277"/>
      <c r="DB97" s="277"/>
      <c r="DC97" s="277"/>
      <c r="DD97" s="277"/>
      <c r="DE97" s="277"/>
      <c r="DF97" s="277"/>
      <c r="DG97" s="277"/>
      <c r="DH97" s="277"/>
      <c r="DI97" s="277"/>
      <c r="DJ97" s="277"/>
      <c r="DK97" s="277"/>
      <c r="DL97" s="277"/>
      <c r="DM97" s="277"/>
      <c r="DN97" s="277"/>
      <c r="DO97" s="277"/>
      <c r="DP97" s="277"/>
      <c r="DQ97" s="277"/>
      <c r="DR97" s="277"/>
    </row>
    <row r="98" spans="1:122" x14ac:dyDescent="0.2">
      <c r="A98" s="277"/>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77"/>
      <c r="BF98" s="277"/>
      <c r="BG98" s="277"/>
      <c r="BH98" s="277"/>
      <c r="BI98" s="277"/>
      <c r="BJ98" s="277"/>
      <c r="BK98" s="277"/>
      <c r="BL98" s="277"/>
      <c r="BM98" s="277"/>
      <c r="BN98" s="277"/>
      <c r="BO98" s="277"/>
      <c r="BP98" s="277"/>
      <c r="BQ98" s="277"/>
      <c r="BR98" s="277"/>
      <c r="BS98" s="277"/>
      <c r="BT98" s="277"/>
      <c r="BU98" s="277"/>
      <c r="BV98" s="277"/>
      <c r="BW98" s="277"/>
      <c r="BX98" s="277"/>
      <c r="BY98" s="277"/>
      <c r="BZ98" s="277"/>
      <c r="CA98" s="277"/>
      <c r="CB98" s="277"/>
      <c r="CC98" s="277"/>
      <c r="CD98" s="277"/>
      <c r="CE98" s="277"/>
      <c r="CF98" s="277"/>
      <c r="CG98" s="277"/>
      <c r="CH98" s="277"/>
      <c r="CI98" s="277"/>
      <c r="CJ98" s="277"/>
      <c r="CK98" s="277"/>
      <c r="CL98" s="277"/>
      <c r="CM98" s="277"/>
      <c r="CN98" s="277"/>
      <c r="CO98" s="277"/>
      <c r="CP98" s="277"/>
      <c r="CQ98" s="277"/>
      <c r="CR98" s="277"/>
      <c r="CS98" s="277"/>
      <c r="CT98" s="277"/>
      <c r="CU98" s="277"/>
      <c r="CV98" s="277"/>
      <c r="CW98" s="277"/>
      <c r="CX98" s="277"/>
      <c r="CY98" s="277"/>
      <c r="CZ98" s="277"/>
      <c r="DA98" s="277"/>
      <c r="DB98" s="277"/>
      <c r="DC98" s="277"/>
      <c r="DD98" s="277"/>
      <c r="DE98" s="277"/>
      <c r="DF98" s="277"/>
      <c r="DG98" s="277"/>
      <c r="DH98" s="277"/>
      <c r="DI98" s="277"/>
      <c r="DJ98" s="277"/>
      <c r="DK98" s="277"/>
      <c r="DL98" s="277"/>
      <c r="DM98" s="277"/>
      <c r="DN98" s="277"/>
      <c r="DO98" s="277"/>
      <c r="DP98" s="277"/>
      <c r="DQ98" s="277"/>
      <c r="DR98" s="277"/>
    </row>
    <row r="99" spans="1:122" x14ac:dyDescent="0.2">
      <c r="A99" s="277"/>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c r="BJ99" s="277"/>
      <c r="BK99" s="277"/>
      <c r="BL99" s="277"/>
      <c r="BM99" s="277"/>
      <c r="BN99" s="277"/>
      <c r="BO99" s="277"/>
      <c r="BP99" s="277"/>
      <c r="BQ99" s="277"/>
      <c r="BR99" s="277"/>
      <c r="BS99" s="277"/>
      <c r="BT99" s="277"/>
      <c r="BU99" s="277"/>
      <c r="BV99" s="277"/>
      <c r="BW99" s="277"/>
      <c r="BX99" s="277"/>
      <c r="BY99" s="277"/>
      <c r="BZ99" s="277"/>
      <c r="CA99" s="277"/>
      <c r="CB99" s="277"/>
      <c r="CC99" s="277"/>
      <c r="CD99" s="277"/>
      <c r="CE99" s="277"/>
      <c r="CF99" s="277"/>
      <c r="CG99" s="277"/>
      <c r="CH99" s="277"/>
      <c r="CI99" s="277"/>
      <c r="CJ99" s="277"/>
      <c r="CK99" s="277"/>
      <c r="CL99" s="277"/>
      <c r="CM99" s="277"/>
      <c r="CN99" s="277"/>
      <c r="CO99" s="277"/>
      <c r="CP99" s="277"/>
      <c r="CQ99" s="277"/>
      <c r="CR99" s="277"/>
      <c r="CS99" s="277"/>
      <c r="CT99" s="277"/>
      <c r="CU99" s="277"/>
      <c r="CV99" s="277"/>
      <c r="CW99" s="277"/>
      <c r="CX99" s="277"/>
      <c r="CY99" s="277"/>
      <c r="CZ99" s="277"/>
      <c r="DA99" s="277"/>
      <c r="DB99" s="277"/>
      <c r="DC99" s="277"/>
      <c r="DD99" s="277"/>
      <c r="DE99" s="277"/>
      <c r="DF99" s="277"/>
      <c r="DG99" s="277"/>
      <c r="DH99" s="277"/>
      <c r="DI99" s="277"/>
      <c r="DJ99" s="277"/>
      <c r="DK99" s="277"/>
      <c r="DL99" s="277"/>
      <c r="DM99" s="277"/>
      <c r="DN99" s="277"/>
      <c r="DO99" s="277"/>
      <c r="DP99" s="277"/>
      <c r="DQ99" s="277"/>
      <c r="DR99" s="277"/>
    </row>
    <row r="100" spans="1:122" x14ac:dyDescent="0.2">
      <c r="A100" s="277"/>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77"/>
      <c r="BF100" s="277"/>
      <c r="BG100" s="277"/>
      <c r="BH100" s="277"/>
      <c r="BI100" s="277"/>
      <c r="BJ100" s="277"/>
      <c r="BK100" s="277"/>
      <c r="BL100" s="277"/>
      <c r="BM100" s="277"/>
      <c r="BN100" s="277"/>
      <c r="BO100" s="277"/>
      <c r="BP100" s="277"/>
      <c r="BQ100" s="277"/>
      <c r="BR100" s="277"/>
      <c r="BS100" s="277"/>
      <c r="BT100" s="277"/>
      <c r="BU100" s="277"/>
      <c r="BV100" s="277"/>
      <c r="BW100" s="277"/>
      <c r="BX100" s="277"/>
      <c r="BY100" s="277"/>
      <c r="BZ100" s="277"/>
      <c r="CA100" s="277"/>
      <c r="CB100" s="277"/>
      <c r="CC100" s="277"/>
      <c r="CD100" s="277"/>
      <c r="CE100" s="277"/>
      <c r="CF100" s="277"/>
      <c r="CG100" s="277"/>
      <c r="CH100" s="277"/>
      <c r="CI100" s="277"/>
      <c r="CJ100" s="277"/>
      <c r="CK100" s="277"/>
      <c r="CL100" s="277"/>
      <c r="CM100" s="277"/>
      <c r="CN100" s="277"/>
      <c r="CO100" s="277"/>
      <c r="CP100" s="277"/>
      <c r="CQ100" s="277"/>
      <c r="CR100" s="277"/>
      <c r="CS100" s="277"/>
      <c r="CT100" s="277"/>
      <c r="CU100" s="277"/>
      <c r="CV100" s="277"/>
      <c r="CW100" s="277"/>
      <c r="CX100" s="277"/>
      <c r="CY100" s="277"/>
      <c r="CZ100" s="277"/>
      <c r="DA100" s="277"/>
      <c r="DB100" s="277"/>
      <c r="DC100" s="277"/>
      <c r="DD100" s="277"/>
      <c r="DE100" s="277"/>
      <c r="DF100" s="277"/>
      <c r="DG100" s="277"/>
      <c r="DH100" s="277"/>
      <c r="DI100" s="277"/>
      <c r="DJ100" s="277"/>
      <c r="DK100" s="277"/>
      <c r="DL100" s="277"/>
      <c r="DM100" s="277"/>
      <c r="DN100" s="277"/>
      <c r="DO100" s="277"/>
      <c r="DP100" s="277"/>
      <c r="DQ100" s="277"/>
      <c r="DR100" s="277"/>
    </row>
    <row r="101" spans="1:122" x14ac:dyDescent="0.2">
      <c r="A101" s="277"/>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77"/>
      <c r="BN101" s="277"/>
      <c r="BO101" s="277"/>
      <c r="BP101" s="277"/>
      <c r="BQ101" s="277"/>
      <c r="BR101" s="277"/>
      <c r="BS101" s="277"/>
      <c r="BT101" s="277"/>
      <c r="BU101" s="277"/>
      <c r="BV101" s="277"/>
      <c r="BW101" s="277"/>
      <c r="BX101" s="277"/>
      <c r="BY101" s="277"/>
      <c r="BZ101" s="277"/>
      <c r="CA101" s="277"/>
      <c r="CB101" s="277"/>
      <c r="CC101" s="277"/>
      <c r="CD101" s="277"/>
      <c r="CE101" s="277"/>
      <c r="CF101" s="277"/>
      <c r="CG101" s="277"/>
      <c r="CH101" s="277"/>
      <c r="CI101" s="277"/>
      <c r="CJ101" s="277"/>
      <c r="CK101" s="277"/>
      <c r="CL101" s="277"/>
      <c r="CM101" s="277"/>
      <c r="CN101" s="277"/>
      <c r="CO101" s="277"/>
      <c r="CP101" s="277"/>
      <c r="CQ101" s="277"/>
      <c r="CR101" s="277"/>
      <c r="CS101" s="277"/>
      <c r="CT101" s="277"/>
      <c r="CU101" s="277"/>
      <c r="CV101" s="277"/>
      <c r="CW101" s="277"/>
      <c r="CX101" s="277"/>
      <c r="CY101" s="277"/>
      <c r="CZ101" s="277"/>
      <c r="DA101" s="277"/>
      <c r="DB101" s="277"/>
      <c r="DC101" s="277"/>
      <c r="DD101" s="277"/>
      <c r="DE101" s="277"/>
      <c r="DF101" s="277"/>
      <c r="DG101" s="277"/>
      <c r="DH101" s="277"/>
      <c r="DI101" s="277"/>
      <c r="DJ101" s="277"/>
      <c r="DK101" s="277"/>
      <c r="DL101" s="277"/>
      <c r="DM101" s="277"/>
      <c r="DN101" s="277"/>
      <c r="DO101" s="277"/>
      <c r="DP101" s="277"/>
      <c r="DQ101" s="277"/>
      <c r="DR101" s="277"/>
    </row>
    <row r="102" spans="1:122" x14ac:dyDescent="0.2">
      <c r="A102" s="277"/>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277"/>
      <c r="BF102" s="277"/>
      <c r="BG102" s="277"/>
      <c r="BH102" s="277"/>
      <c r="BI102" s="277"/>
      <c r="BJ102" s="277"/>
      <c r="BK102" s="277"/>
      <c r="BL102" s="277"/>
      <c r="BM102" s="277"/>
      <c r="BN102" s="277"/>
      <c r="BO102" s="277"/>
      <c r="BP102" s="277"/>
      <c r="BQ102" s="277"/>
      <c r="BR102" s="277"/>
      <c r="BS102" s="277"/>
      <c r="BT102" s="277"/>
      <c r="BU102" s="277"/>
      <c r="BV102" s="277"/>
      <c r="BW102" s="277"/>
      <c r="BX102" s="277"/>
      <c r="BY102" s="277"/>
      <c r="BZ102" s="277"/>
      <c r="CA102" s="277"/>
      <c r="CB102" s="277"/>
      <c r="CC102" s="277"/>
      <c r="CD102" s="277"/>
      <c r="CE102" s="277"/>
      <c r="CF102" s="277"/>
      <c r="CG102" s="277"/>
      <c r="CH102" s="277"/>
      <c r="CI102" s="277"/>
      <c r="CJ102" s="277"/>
      <c r="CK102" s="277"/>
      <c r="CL102" s="277"/>
      <c r="CM102" s="277"/>
      <c r="CN102" s="277"/>
      <c r="CO102" s="277"/>
      <c r="CP102" s="277"/>
      <c r="CQ102" s="277"/>
      <c r="CR102" s="277"/>
      <c r="CS102" s="277"/>
      <c r="CT102" s="277"/>
      <c r="CU102" s="277"/>
      <c r="CV102" s="277"/>
      <c r="CW102" s="277"/>
      <c r="CX102" s="277"/>
      <c r="CY102" s="277"/>
      <c r="CZ102" s="277"/>
      <c r="DA102" s="277"/>
      <c r="DB102" s="277"/>
      <c r="DC102" s="277"/>
      <c r="DD102" s="277"/>
      <c r="DE102" s="277"/>
      <c r="DF102" s="277"/>
      <c r="DG102" s="277"/>
      <c r="DH102" s="277"/>
      <c r="DI102" s="277"/>
      <c r="DJ102" s="277"/>
      <c r="DK102" s="277"/>
      <c r="DL102" s="277"/>
      <c r="DM102" s="277"/>
      <c r="DN102" s="277"/>
      <c r="DO102" s="277"/>
      <c r="DP102" s="277"/>
      <c r="DQ102" s="277"/>
      <c r="DR102" s="277"/>
    </row>
    <row r="103" spans="1:122" x14ac:dyDescent="0.2">
      <c r="A103" s="277"/>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277"/>
      <c r="CC103" s="277"/>
      <c r="CD103" s="277"/>
      <c r="CE103" s="277"/>
      <c r="CF103" s="277"/>
      <c r="CG103" s="277"/>
      <c r="CH103" s="277"/>
      <c r="CI103" s="277"/>
      <c r="CJ103" s="277"/>
      <c r="CK103" s="277"/>
      <c r="CL103" s="277"/>
      <c r="CM103" s="277"/>
      <c r="CN103" s="277"/>
      <c r="CO103" s="277"/>
      <c r="CP103" s="277"/>
      <c r="CQ103" s="277"/>
      <c r="CR103" s="277"/>
      <c r="CS103" s="277"/>
      <c r="CT103" s="277"/>
      <c r="CU103" s="277"/>
      <c r="CV103" s="277"/>
      <c r="CW103" s="277"/>
      <c r="CX103" s="277"/>
      <c r="CY103" s="277"/>
      <c r="CZ103" s="277"/>
      <c r="DA103" s="277"/>
      <c r="DB103" s="277"/>
      <c r="DC103" s="277"/>
      <c r="DD103" s="277"/>
      <c r="DE103" s="277"/>
      <c r="DF103" s="277"/>
      <c r="DG103" s="277"/>
      <c r="DH103" s="277"/>
      <c r="DI103" s="277"/>
      <c r="DJ103" s="277"/>
      <c r="DK103" s="277"/>
      <c r="DL103" s="277"/>
      <c r="DM103" s="277"/>
      <c r="DN103" s="277"/>
      <c r="DO103" s="277"/>
      <c r="DP103" s="277"/>
      <c r="DQ103" s="277"/>
      <c r="DR103" s="277"/>
    </row>
    <row r="104" spans="1:122" x14ac:dyDescent="0.2">
      <c r="A104" s="277"/>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277"/>
      <c r="CC104" s="277"/>
      <c r="CD104" s="277"/>
      <c r="CE104" s="277"/>
      <c r="CF104" s="277"/>
      <c r="CG104" s="277"/>
      <c r="CH104" s="277"/>
      <c r="CI104" s="277"/>
      <c r="CJ104" s="277"/>
      <c r="CK104" s="277"/>
      <c r="CL104" s="277"/>
      <c r="CM104" s="277"/>
      <c r="CN104" s="277"/>
      <c r="CO104" s="277"/>
      <c r="CP104" s="277"/>
      <c r="CQ104" s="277"/>
      <c r="CR104" s="277"/>
      <c r="CS104" s="277"/>
      <c r="CT104" s="277"/>
      <c r="CU104" s="277"/>
      <c r="CV104" s="277"/>
      <c r="CW104" s="277"/>
      <c r="CX104" s="277"/>
      <c r="CY104" s="277"/>
      <c r="CZ104" s="277"/>
      <c r="DA104" s="277"/>
      <c r="DB104" s="277"/>
      <c r="DC104" s="277"/>
      <c r="DD104" s="277"/>
      <c r="DE104" s="277"/>
      <c r="DF104" s="277"/>
      <c r="DG104" s="277"/>
      <c r="DH104" s="277"/>
      <c r="DI104" s="277"/>
      <c r="DJ104" s="277"/>
      <c r="DK104" s="277"/>
      <c r="DL104" s="277"/>
      <c r="DM104" s="277"/>
      <c r="DN104" s="277"/>
      <c r="DO104" s="277"/>
      <c r="DP104" s="277"/>
      <c r="DQ104" s="277"/>
      <c r="DR104" s="277"/>
    </row>
    <row r="105" spans="1:122" x14ac:dyDescent="0.2">
      <c r="A105" s="277"/>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c r="AZ105" s="277"/>
      <c r="BA105" s="277"/>
      <c r="BB105" s="277"/>
      <c r="BC105" s="277"/>
      <c r="BD105" s="277"/>
      <c r="BE105" s="277"/>
      <c r="BF105" s="277"/>
      <c r="BG105" s="277"/>
      <c r="BH105" s="277"/>
      <c r="BI105" s="277"/>
      <c r="BJ105" s="277"/>
      <c r="BK105" s="277"/>
      <c r="BL105" s="277"/>
      <c r="BM105" s="277"/>
      <c r="BN105" s="277"/>
      <c r="BO105" s="277"/>
      <c r="BP105" s="277"/>
      <c r="BQ105" s="277"/>
      <c r="BR105" s="277"/>
      <c r="BS105" s="277"/>
      <c r="BT105" s="277"/>
      <c r="BU105" s="277"/>
      <c r="BV105" s="277"/>
      <c r="BW105" s="277"/>
      <c r="BX105" s="277"/>
      <c r="BY105" s="277"/>
      <c r="BZ105" s="277"/>
      <c r="CA105" s="277"/>
      <c r="CB105" s="277"/>
      <c r="CC105" s="277"/>
      <c r="CD105" s="277"/>
      <c r="CE105" s="277"/>
      <c r="CF105" s="277"/>
      <c r="CG105" s="277"/>
      <c r="CH105" s="277"/>
      <c r="CI105" s="277"/>
      <c r="CJ105" s="277"/>
      <c r="CK105" s="277"/>
      <c r="CL105" s="277"/>
      <c r="CM105" s="277"/>
      <c r="CN105" s="277"/>
      <c r="CO105" s="277"/>
      <c r="CP105" s="277"/>
      <c r="CQ105" s="277"/>
      <c r="CR105" s="277"/>
      <c r="CS105" s="277"/>
      <c r="CT105" s="277"/>
      <c r="CU105" s="277"/>
      <c r="CV105" s="277"/>
      <c r="CW105" s="277"/>
      <c r="CX105" s="277"/>
      <c r="CY105" s="277"/>
      <c r="CZ105" s="277"/>
      <c r="DA105" s="277"/>
      <c r="DB105" s="277"/>
      <c r="DC105" s="277"/>
      <c r="DD105" s="277"/>
      <c r="DE105" s="277"/>
      <c r="DF105" s="277"/>
      <c r="DG105" s="277"/>
      <c r="DH105" s="277"/>
      <c r="DI105" s="277"/>
      <c r="DJ105" s="277"/>
      <c r="DK105" s="277"/>
      <c r="DL105" s="277"/>
      <c r="DM105" s="277"/>
      <c r="DN105" s="277"/>
      <c r="DO105" s="277"/>
      <c r="DP105" s="277"/>
      <c r="DQ105" s="277"/>
      <c r="DR105" s="277"/>
    </row>
    <row r="106" spans="1:122" x14ac:dyDescent="0.2">
      <c r="A106" s="277"/>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c r="BC106" s="277"/>
      <c r="BD106" s="277"/>
      <c r="BE106" s="277"/>
      <c r="BF106" s="277"/>
      <c r="BG106" s="277"/>
      <c r="BH106" s="277"/>
      <c r="BI106" s="277"/>
      <c r="BJ106" s="277"/>
      <c r="BK106" s="277"/>
      <c r="BL106" s="277"/>
      <c r="BM106" s="277"/>
      <c r="BN106" s="277"/>
      <c r="BO106" s="277"/>
      <c r="BP106" s="277"/>
      <c r="BQ106" s="277"/>
      <c r="BR106" s="277"/>
      <c r="BS106" s="277"/>
      <c r="BT106" s="277"/>
      <c r="BU106" s="277"/>
      <c r="BV106" s="277"/>
      <c r="BW106" s="277"/>
      <c r="BX106" s="277"/>
      <c r="BY106" s="277"/>
      <c r="BZ106" s="277"/>
      <c r="CA106" s="277"/>
      <c r="CB106" s="277"/>
      <c r="CC106" s="277"/>
      <c r="CD106" s="277"/>
      <c r="CE106" s="277"/>
      <c r="CF106" s="277"/>
      <c r="CG106" s="277"/>
      <c r="CH106" s="277"/>
      <c r="CI106" s="277"/>
      <c r="CJ106" s="277"/>
      <c r="CK106" s="277"/>
      <c r="CL106" s="277"/>
      <c r="CM106" s="277"/>
      <c r="CN106" s="277"/>
      <c r="CO106" s="277"/>
      <c r="CP106" s="277"/>
      <c r="CQ106" s="277"/>
      <c r="CR106" s="277"/>
      <c r="CS106" s="277"/>
      <c r="CT106" s="277"/>
      <c r="CU106" s="277"/>
      <c r="CV106" s="277"/>
      <c r="CW106" s="277"/>
      <c r="CX106" s="277"/>
      <c r="CY106" s="277"/>
      <c r="CZ106" s="277"/>
      <c r="DA106" s="277"/>
      <c r="DB106" s="277"/>
      <c r="DC106" s="277"/>
      <c r="DD106" s="277"/>
      <c r="DE106" s="277"/>
      <c r="DF106" s="277"/>
      <c r="DG106" s="277"/>
      <c r="DH106" s="277"/>
      <c r="DI106" s="277"/>
      <c r="DJ106" s="277"/>
      <c r="DK106" s="277"/>
      <c r="DL106" s="277"/>
      <c r="DM106" s="277"/>
      <c r="DN106" s="277"/>
      <c r="DO106" s="277"/>
      <c r="DP106" s="277"/>
      <c r="DQ106" s="277"/>
      <c r="DR106" s="277"/>
    </row>
    <row r="107" spans="1:122" x14ac:dyDescent="0.2">
      <c r="D107" s="278"/>
    </row>
    <row r="108" spans="1:122" x14ac:dyDescent="0.2">
      <c r="D108" s="278"/>
    </row>
    <row r="109" spans="1:122" x14ac:dyDescent="0.2">
      <c r="D109" s="278"/>
    </row>
    <row r="110" spans="1:122" x14ac:dyDescent="0.2">
      <c r="D110" s="278"/>
    </row>
    <row r="111" spans="1:122" x14ac:dyDescent="0.2">
      <c r="D111" s="278"/>
    </row>
    <row r="112" spans="1:122" x14ac:dyDescent="0.2">
      <c r="D112" s="278"/>
    </row>
    <row r="113" spans="4:4" x14ac:dyDescent="0.2">
      <c r="D113" s="278"/>
    </row>
    <row r="114" spans="4:4" x14ac:dyDescent="0.2">
      <c r="D114" s="278"/>
    </row>
    <row r="115" spans="4:4" x14ac:dyDescent="0.2">
      <c r="D115" s="278"/>
    </row>
    <row r="116" spans="4:4" x14ac:dyDescent="0.2">
      <c r="D116" s="278"/>
    </row>
    <row r="117" spans="4:4" x14ac:dyDescent="0.2">
      <c r="D117" s="278"/>
    </row>
    <row r="118" spans="4:4" x14ac:dyDescent="0.2">
      <c r="D118" s="278"/>
    </row>
    <row r="119" spans="4:4" x14ac:dyDescent="0.2">
      <c r="D119" s="278"/>
    </row>
    <row r="120" spans="4:4" x14ac:dyDescent="0.2">
      <c r="D120" s="278"/>
    </row>
    <row r="121" spans="4:4" x14ac:dyDescent="0.2">
      <c r="D121" s="278"/>
    </row>
    <row r="122" spans="4:4" x14ac:dyDescent="0.2">
      <c r="D122" s="278"/>
    </row>
    <row r="123" spans="4:4" x14ac:dyDescent="0.2">
      <c r="D123" s="278"/>
    </row>
    <row r="124" spans="4:4" x14ac:dyDescent="0.2">
      <c r="D124" s="278"/>
    </row>
    <row r="125" spans="4:4" x14ac:dyDescent="0.2">
      <c r="D125" s="278"/>
    </row>
    <row r="126" spans="4:4" x14ac:dyDescent="0.2">
      <c r="D126" s="278"/>
    </row>
    <row r="127" spans="4:4" x14ac:dyDescent="0.2">
      <c r="D127" s="278"/>
    </row>
    <row r="128" spans="4:4" x14ac:dyDescent="0.2">
      <c r="D128" s="278"/>
    </row>
    <row r="129" spans="4:4" x14ac:dyDescent="0.2">
      <c r="D129" s="278"/>
    </row>
    <row r="130" spans="4:4" x14ac:dyDescent="0.2">
      <c r="D130" s="278"/>
    </row>
    <row r="131" spans="4:4" x14ac:dyDescent="0.2">
      <c r="D131" s="278"/>
    </row>
    <row r="132" spans="4:4" x14ac:dyDescent="0.2">
      <c r="D132" s="278"/>
    </row>
    <row r="133" spans="4:4" x14ac:dyDescent="0.2">
      <c r="D133" s="278"/>
    </row>
    <row r="134" spans="4:4" x14ac:dyDescent="0.2">
      <c r="D134" s="278"/>
    </row>
    <row r="135" spans="4:4" x14ac:dyDescent="0.2">
      <c r="D135" s="278"/>
    </row>
    <row r="136" spans="4:4" x14ac:dyDescent="0.2">
      <c r="D136" s="278"/>
    </row>
    <row r="137" spans="4:4" x14ac:dyDescent="0.2">
      <c r="D137" s="278"/>
    </row>
    <row r="138" spans="4:4" x14ac:dyDescent="0.2">
      <c r="D138" s="278"/>
    </row>
    <row r="139" spans="4:4" x14ac:dyDescent="0.2">
      <c r="D139" s="278"/>
    </row>
    <row r="140" spans="4:4" x14ac:dyDescent="0.2">
      <c r="D140" s="278"/>
    </row>
    <row r="141" spans="4:4" x14ac:dyDescent="0.2">
      <c r="D141" s="278"/>
    </row>
    <row r="142" spans="4:4" x14ac:dyDescent="0.2">
      <c r="D142" s="278"/>
    </row>
    <row r="143" spans="4:4" x14ac:dyDescent="0.2">
      <c r="D143" s="278"/>
    </row>
    <row r="144" spans="4:4" x14ac:dyDescent="0.2">
      <c r="D144" s="278"/>
    </row>
    <row r="145" spans="4:4" x14ac:dyDescent="0.2">
      <c r="D145" s="278"/>
    </row>
    <row r="146" spans="4:4" x14ac:dyDescent="0.2">
      <c r="D146" s="278"/>
    </row>
    <row r="147" spans="4:4" x14ac:dyDescent="0.2">
      <c r="D147" s="278"/>
    </row>
    <row r="148" spans="4:4" x14ac:dyDescent="0.2">
      <c r="D148" s="278"/>
    </row>
    <row r="149" spans="4:4" x14ac:dyDescent="0.2">
      <c r="D149" s="278"/>
    </row>
    <row r="150" spans="4:4" x14ac:dyDescent="0.2">
      <c r="D150" s="278"/>
    </row>
    <row r="151" spans="4:4" x14ac:dyDescent="0.2">
      <c r="D151" s="278"/>
    </row>
    <row r="152" spans="4:4" x14ac:dyDescent="0.2">
      <c r="D152" s="278"/>
    </row>
    <row r="153" spans="4:4" x14ac:dyDescent="0.2">
      <c r="D153" s="278"/>
    </row>
    <row r="154" spans="4:4" x14ac:dyDescent="0.2">
      <c r="D154" s="278"/>
    </row>
    <row r="155" spans="4:4" x14ac:dyDescent="0.2">
      <c r="D155" s="278"/>
    </row>
    <row r="156" spans="4:4" x14ac:dyDescent="0.2">
      <c r="D156" s="278"/>
    </row>
    <row r="157" spans="4:4" x14ac:dyDescent="0.2">
      <c r="D157" s="278"/>
    </row>
    <row r="158" spans="4:4" x14ac:dyDescent="0.2">
      <c r="D158" s="278"/>
    </row>
    <row r="159" spans="4:4" x14ac:dyDescent="0.2">
      <c r="D159" s="278"/>
    </row>
    <row r="160" spans="4:4" x14ac:dyDescent="0.2">
      <c r="D160" s="278"/>
    </row>
    <row r="161" spans="4:4" x14ac:dyDescent="0.2">
      <c r="D161" s="278"/>
    </row>
    <row r="162" spans="4:4" x14ac:dyDescent="0.2">
      <c r="D162" s="278"/>
    </row>
    <row r="163" spans="4:4" x14ac:dyDescent="0.2">
      <c r="D163" s="278"/>
    </row>
    <row r="164" spans="4:4" x14ac:dyDescent="0.2">
      <c r="D164" s="278"/>
    </row>
    <row r="165" spans="4:4" x14ac:dyDescent="0.2">
      <c r="D165" s="278"/>
    </row>
    <row r="166" spans="4:4" x14ac:dyDescent="0.2">
      <c r="D166" s="278"/>
    </row>
    <row r="167" spans="4:4" x14ac:dyDescent="0.2">
      <c r="D167" s="278"/>
    </row>
    <row r="168" spans="4:4" x14ac:dyDescent="0.2">
      <c r="D168" s="278"/>
    </row>
    <row r="169" spans="4:4" x14ac:dyDescent="0.2">
      <c r="D169" s="278"/>
    </row>
    <row r="170" spans="4:4" x14ac:dyDescent="0.2">
      <c r="D170" s="278"/>
    </row>
    <row r="171" spans="4:4" x14ac:dyDescent="0.2">
      <c r="D171" s="278"/>
    </row>
    <row r="172" spans="4:4" x14ac:dyDescent="0.2">
      <c r="D172" s="278"/>
    </row>
    <row r="173" spans="4:4" x14ac:dyDescent="0.2">
      <c r="D173" s="278"/>
    </row>
    <row r="174" spans="4:4" x14ac:dyDescent="0.2">
      <c r="D174" s="278"/>
    </row>
    <row r="175" spans="4:4" x14ac:dyDescent="0.2">
      <c r="D175" s="278"/>
    </row>
    <row r="176" spans="4:4" x14ac:dyDescent="0.2">
      <c r="D176" s="278"/>
    </row>
    <row r="177" spans="4:4" x14ac:dyDescent="0.2">
      <c r="D177" s="278"/>
    </row>
    <row r="178" spans="4:4" x14ac:dyDescent="0.2">
      <c r="D178" s="278"/>
    </row>
    <row r="179" spans="4:4" x14ac:dyDescent="0.2">
      <c r="D179" s="278"/>
    </row>
    <row r="180" spans="4:4" x14ac:dyDescent="0.2">
      <c r="D180" s="278"/>
    </row>
    <row r="181" spans="4:4" x14ac:dyDescent="0.2">
      <c r="D181" s="278"/>
    </row>
    <row r="182" spans="4:4" x14ac:dyDescent="0.2">
      <c r="D182" s="278"/>
    </row>
    <row r="183" spans="4:4" x14ac:dyDescent="0.2">
      <c r="D183" s="278"/>
    </row>
    <row r="184" spans="4:4" x14ac:dyDescent="0.2">
      <c r="D184" s="278"/>
    </row>
    <row r="185" spans="4:4" x14ac:dyDescent="0.2">
      <c r="D185" s="278"/>
    </row>
    <row r="186" spans="4:4" x14ac:dyDescent="0.2">
      <c r="D186" s="278"/>
    </row>
    <row r="187" spans="4:4" x14ac:dyDescent="0.2">
      <c r="D187" s="278"/>
    </row>
    <row r="188" spans="4:4" x14ac:dyDescent="0.2">
      <c r="D188" s="278"/>
    </row>
    <row r="189" spans="4:4" x14ac:dyDescent="0.2">
      <c r="D189" s="278"/>
    </row>
    <row r="190" spans="4:4" x14ac:dyDescent="0.2">
      <c r="D190" s="278"/>
    </row>
    <row r="191" spans="4:4" x14ac:dyDescent="0.2">
      <c r="D191" s="278"/>
    </row>
    <row r="192" spans="4:4" x14ac:dyDescent="0.2">
      <c r="D192" s="278"/>
    </row>
    <row r="193" spans="3:11" x14ac:dyDescent="0.2">
      <c r="D193" s="278"/>
    </row>
    <row r="194" spans="3:11" x14ac:dyDescent="0.2">
      <c r="D194" s="278"/>
    </row>
    <row r="195" spans="3:11" x14ac:dyDescent="0.2">
      <c r="D195" s="278"/>
    </row>
    <row r="196" spans="3:11" x14ac:dyDescent="0.2">
      <c r="D196" s="278"/>
    </row>
    <row r="197" spans="3:11" x14ac:dyDescent="0.2">
      <c r="D197" s="278"/>
    </row>
    <row r="198" spans="3:11" x14ac:dyDescent="0.2">
      <c r="D198" s="278"/>
    </row>
    <row r="199" spans="3:11" x14ac:dyDescent="0.2">
      <c r="D199" s="278"/>
    </row>
    <row r="200" spans="3:11" x14ac:dyDescent="0.2">
      <c r="D200" s="278"/>
    </row>
    <row r="201" spans="3:11" x14ac:dyDescent="0.2">
      <c r="C201" s="278" t="s">
        <v>458</v>
      </c>
      <c r="D201" s="278"/>
      <c r="E201" s="278">
        <v>37.5</v>
      </c>
      <c r="G201" s="278">
        <v>15.75</v>
      </c>
      <c r="I201" s="278">
        <v>18</v>
      </c>
      <c r="K201" s="278">
        <v>22.5</v>
      </c>
    </row>
    <row r="202" spans="3:11" x14ac:dyDescent="0.2">
      <c r="C202" s="278" t="s">
        <v>402</v>
      </c>
      <c r="D202" s="278"/>
      <c r="E202" s="278">
        <v>376.5</v>
      </c>
      <c r="G202" s="278">
        <v>15.75</v>
      </c>
      <c r="I202" s="278">
        <v>14.25</v>
      </c>
      <c r="K202" s="278">
        <v>15.75</v>
      </c>
    </row>
    <row r="203" spans="3:11" x14ac:dyDescent="0.2">
      <c r="C203" s="278" t="s">
        <v>403</v>
      </c>
      <c r="D203" s="278"/>
      <c r="E203" s="278">
        <v>477.75</v>
      </c>
      <c r="G203" s="278">
        <v>15.75</v>
      </c>
      <c r="I203" s="278">
        <v>13.5</v>
      </c>
      <c r="K203" s="278">
        <v>14.25</v>
      </c>
    </row>
    <row r="204" spans="3:11" x14ac:dyDescent="0.2">
      <c r="C204" s="278" t="s">
        <v>404</v>
      </c>
      <c r="D204" s="278"/>
      <c r="E204" s="278">
        <v>498</v>
      </c>
      <c r="G204" s="278">
        <v>15.75</v>
      </c>
      <c r="I204" s="278">
        <v>14.25</v>
      </c>
      <c r="K204" s="278">
        <v>15.75</v>
      </c>
    </row>
    <row r="205" spans="3:11" x14ac:dyDescent="0.2">
      <c r="C205" s="278" t="s">
        <v>405</v>
      </c>
      <c r="D205" s="278"/>
      <c r="E205" s="278">
        <v>566.25</v>
      </c>
      <c r="G205" s="278">
        <v>15.75</v>
      </c>
      <c r="I205" s="278">
        <v>14.25</v>
      </c>
      <c r="K205" s="278">
        <v>15.75</v>
      </c>
    </row>
    <row r="206" spans="3:11" x14ac:dyDescent="0.2">
      <c r="C206" s="278" t="s">
        <v>406</v>
      </c>
      <c r="D206" s="278"/>
      <c r="E206" s="278">
        <v>606.75</v>
      </c>
      <c r="G206" s="278">
        <v>15.75</v>
      </c>
      <c r="I206" s="278">
        <v>14.25</v>
      </c>
      <c r="K206" s="278">
        <v>15.75</v>
      </c>
    </row>
    <row r="207" spans="3:11" x14ac:dyDescent="0.2">
      <c r="C207" s="278" t="s">
        <v>407</v>
      </c>
      <c r="D207" s="278"/>
      <c r="E207" s="278">
        <v>457.5</v>
      </c>
      <c r="G207" s="278">
        <v>15.75</v>
      </c>
      <c r="I207" s="278">
        <v>14.25</v>
      </c>
      <c r="K207" s="278">
        <v>15.75</v>
      </c>
    </row>
    <row r="208" spans="3:11" x14ac:dyDescent="0.2">
      <c r="C208" s="278" t="s">
        <v>408</v>
      </c>
      <c r="D208" s="278"/>
      <c r="E208" s="278">
        <v>294.75</v>
      </c>
      <c r="G208" s="278">
        <v>15.75</v>
      </c>
      <c r="I208" s="278">
        <v>15</v>
      </c>
      <c r="K208" s="278">
        <v>15.75</v>
      </c>
    </row>
    <row r="209" spans="3:11" x14ac:dyDescent="0.2">
      <c r="C209" s="278" t="s">
        <v>409</v>
      </c>
      <c r="D209" s="278"/>
      <c r="E209" s="278">
        <v>768.75</v>
      </c>
      <c r="G209" s="278">
        <v>15.75</v>
      </c>
      <c r="I209" s="278">
        <v>14.25</v>
      </c>
      <c r="K209" s="278">
        <v>15.75</v>
      </c>
    </row>
    <row r="210" spans="3:11" x14ac:dyDescent="0.2">
      <c r="C210" s="278" t="s">
        <v>410</v>
      </c>
      <c r="D210" s="278"/>
      <c r="E210" s="278">
        <v>708</v>
      </c>
      <c r="G210" s="278">
        <v>15.75</v>
      </c>
      <c r="I210" s="278">
        <v>14.25</v>
      </c>
      <c r="K210" s="278">
        <v>15.75</v>
      </c>
    </row>
    <row r="211" spans="3:11" x14ac:dyDescent="0.2">
      <c r="C211" s="278" t="s">
        <v>411</v>
      </c>
      <c r="D211" s="278"/>
      <c r="E211" s="278">
        <v>748.5</v>
      </c>
      <c r="G211" s="278">
        <v>15.75</v>
      </c>
      <c r="I211" s="278">
        <v>14.25</v>
      </c>
      <c r="K211" s="278">
        <v>15.75</v>
      </c>
    </row>
    <row r="212" spans="3:11" x14ac:dyDescent="0.2">
      <c r="C212" s="278" t="s">
        <v>412</v>
      </c>
      <c r="D212" s="278"/>
      <c r="E212" s="278">
        <v>789</v>
      </c>
      <c r="G212" s="278">
        <v>15.75</v>
      </c>
      <c r="I212" s="278">
        <v>14.25</v>
      </c>
      <c r="K212" s="278">
        <v>15.75</v>
      </c>
    </row>
    <row r="213" spans="3:11" x14ac:dyDescent="0.2">
      <c r="C213" s="278" t="s">
        <v>413</v>
      </c>
      <c r="D213" s="278"/>
      <c r="E213" s="278">
        <v>728.25</v>
      </c>
      <c r="G213" s="278">
        <v>15.75</v>
      </c>
      <c r="I213" s="278">
        <v>14.25</v>
      </c>
      <c r="K213" s="278">
        <v>15.75</v>
      </c>
    </row>
    <row r="214" spans="3:11" x14ac:dyDescent="0.2">
      <c r="C214" s="278" t="s">
        <v>414</v>
      </c>
      <c r="D214" s="278"/>
      <c r="E214" s="278">
        <v>336</v>
      </c>
      <c r="G214" s="278">
        <v>15.75</v>
      </c>
      <c r="I214" s="278">
        <v>14.25</v>
      </c>
      <c r="K214" s="278">
        <v>15.75</v>
      </c>
    </row>
    <row r="215" spans="3:11" x14ac:dyDescent="0.2">
      <c r="C215" s="278" t="s">
        <v>428</v>
      </c>
      <c r="D215" s="278"/>
      <c r="E215" s="278">
        <v>748.5</v>
      </c>
      <c r="G215" s="278">
        <v>15.75</v>
      </c>
      <c r="I215" s="278">
        <v>14.25</v>
      </c>
      <c r="K215" s="278">
        <v>15.75</v>
      </c>
    </row>
    <row r="216" spans="3:11" x14ac:dyDescent="0.2">
      <c r="C216" s="278" t="s">
        <v>429</v>
      </c>
      <c r="D216" s="278"/>
      <c r="E216" s="278">
        <v>5.25</v>
      </c>
      <c r="G216" s="278">
        <v>716.25</v>
      </c>
      <c r="I216" s="278">
        <v>18</v>
      </c>
      <c r="K216" s="278">
        <v>25.5</v>
      </c>
    </row>
    <row r="217" spans="3:11" x14ac:dyDescent="0.2">
      <c r="C217" s="278" t="s">
        <v>459</v>
      </c>
      <c r="D217" s="278"/>
      <c r="E217" s="278">
        <v>26.25</v>
      </c>
      <c r="G217" s="278">
        <v>703.5</v>
      </c>
      <c r="I217" s="278">
        <v>18</v>
      </c>
      <c r="K217" s="278">
        <v>23.25</v>
      </c>
    </row>
    <row r="218" spans="3:11" x14ac:dyDescent="0.2">
      <c r="C218" s="278" t="s">
        <v>460</v>
      </c>
      <c r="D218" s="278"/>
      <c r="E218" s="278">
        <v>26.25</v>
      </c>
      <c r="G218" s="278">
        <v>732</v>
      </c>
      <c r="I218" s="278">
        <v>18</v>
      </c>
      <c r="K218" s="278">
        <v>20.25</v>
      </c>
    </row>
    <row r="219" spans="3:11" x14ac:dyDescent="0.2">
      <c r="C219" s="278" t="s">
        <v>720</v>
      </c>
      <c r="D219" s="278"/>
      <c r="E219" s="278">
        <v>40.5</v>
      </c>
      <c r="G219" s="278">
        <v>0</v>
      </c>
      <c r="I219" s="278">
        <v>14.25</v>
      </c>
      <c r="K219" s="278">
        <v>12.75</v>
      </c>
    </row>
    <row r="220" spans="3:11" x14ac:dyDescent="0.2">
      <c r="C220" s="278" t="s">
        <v>721</v>
      </c>
      <c r="D220" s="278"/>
      <c r="E220" s="278">
        <v>295.5</v>
      </c>
      <c r="G220" s="278">
        <v>0</v>
      </c>
      <c r="I220" s="278">
        <v>14.25</v>
      </c>
      <c r="K220" s="278">
        <v>12.75</v>
      </c>
    </row>
    <row r="221" spans="3:11" x14ac:dyDescent="0.2">
      <c r="C221" s="278" t="s">
        <v>722</v>
      </c>
      <c r="D221" s="278"/>
      <c r="E221" s="278">
        <v>336.75</v>
      </c>
      <c r="G221" s="278">
        <v>0</v>
      </c>
      <c r="I221" s="278">
        <v>13.5</v>
      </c>
      <c r="K221" s="278">
        <v>12.75</v>
      </c>
    </row>
    <row r="222" spans="3:11" x14ac:dyDescent="0.2">
      <c r="C222" s="278" t="s">
        <v>723</v>
      </c>
      <c r="D222" s="278"/>
      <c r="E222" s="278">
        <v>377.25</v>
      </c>
      <c r="G222" s="278">
        <v>0</v>
      </c>
      <c r="I222" s="278">
        <v>12.75</v>
      </c>
      <c r="K222" s="278">
        <v>12.75</v>
      </c>
    </row>
    <row r="223" spans="3:11" x14ac:dyDescent="0.2">
      <c r="C223" s="278" t="s">
        <v>724</v>
      </c>
      <c r="D223" s="278"/>
      <c r="E223" s="278">
        <v>459</v>
      </c>
      <c r="G223" s="278">
        <v>0</v>
      </c>
      <c r="I223" s="278">
        <v>12.75</v>
      </c>
      <c r="K223" s="278">
        <v>12.75</v>
      </c>
    </row>
    <row r="224" spans="3:11" x14ac:dyDescent="0.2">
      <c r="C224" s="278" t="s">
        <v>725</v>
      </c>
      <c r="D224" s="278"/>
      <c r="E224" s="278">
        <v>478.5</v>
      </c>
      <c r="G224" s="278">
        <v>0</v>
      </c>
      <c r="I224" s="278">
        <v>12.75</v>
      </c>
      <c r="K224" s="278">
        <v>12.75</v>
      </c>
    </row>
    <row r="225" spans="3:11" x14ac:dyDescent="0.2">
      <c r="C225" s="278" t="s">
        <v>726</v>
      </c>
      <c r="D225" s="278"/>
      <c r="E225" s="278">
        <v>499.5</v>
      </c>
      <c r="G225" s="278">
        <v>0</v>
      </c>
      <c r="I225" s="278">
        <v>12.75</v>
      </c>
      <c r="K225" s="278">
        <v>12.75</v>
      </c>
    </row>
    <row r="226" spans="3:11" x14ac:dyDescent="0.2">
      <c r="C226" s="278" t="s">
        <v>727</v>
      </c>
      <c r="D226" s="278"/>
      <c r="E226" s="278">
        <v>567.75</v>
      </c>
      <c r="G226" s="278">
        <v>0</v>
      </c>
      <c r="I226" s="278">
        <v>12.75</v>
      </c>
      <c r="K226" s="278">
        <v>12.75</v>
      </c>
    </row>
    <row r="227" spans="3:11" x14ac:dyDescent="0.2">
      <c r="C227" s="278" t="s">
        <v>728</v>
      </c>
      <c r="D227" s="278"/>
      <c r="E227" s="278">
        <v>608.25</v>
      </c>
      <c r="G227" s="278">
        <v>0</v>
      </c>
      <c r="I227" s="278">
        <v>12.75</v>
      </c>
      <c r="K227" s="278">
        <v>12.75</v>
      </c>
    </row>
    <row r="228" spans="3:11" x14ac:dyDescent="0.2">
      <c r="C228" s="278" t="s">
        <v>729</v>
      </c>
      <c r="D228" s="278"/>
      <c r="E228" s="278">
        <v>709.5</v>
      </c>
      <c r="G228" s="278">
        <v>0</v>
      </c>
      <c r="I228" s="278">
        <v>12.75</v>
      </c>
      <c r="K228" s="278">
        <v>12.75</v>
      </c>
    </row>
    <row r="229" spans="3:11" x14ac:dyDescent="0.2">
      <c r="C229" s="278" t="s">
        <v>730</v>
      </c>
      <c r="D229" s="278"/>
      <c r="E229" s="278">
        <v>729.75</v>
      </c>
      <c r="G229" s="278">
        <v>0</v>
      </c>
      <c r="I229" s="278">
        <v>12.75</v>
      </c>
      <c r="K229" s="278">
        <v>12.75</v>
      </c>
    </row>
    <row r="230" spans="3:11" x14ac:dyDescent="0.2">
      <c r="C230" s="278" t="s">
        <v>731</v>
      </c>
      <c r="D230" s="278"/>
      <c r="E230" s="278">
        <v>750</v>
      </c>
      <c r="G230" s="278">
        <v>0</v>
      </c>
      <c r="I230" s="278">
        <v>12.75</v>
      </c>
      <c r="K230" s="278">
        <v>12.75</v>
      </c>
    </row>
    <row r="231" spans="3:11" x14ac:dyDescent="0.2">
      <c r="C231" s="278" t="s">
        <v>732</v>
      </c>
      <c r="D231" s="278"/>
      <c r="E231" s="278">
        <v>770.25</v>
      </c>
      <c r="G231" s="278">
        <v>0</v>
      </c>
      <c r="I231" s="278">
        <v>12.75</v>
      </c>
      <c r="K231" s="278">
        <v>12.75</v>
      </c>
    </row>
    <row r="232" spans="3:11" x14ac:dyDescent="0.2">
      <c r="C232" s="278" t="s">
        <v>733</v>
      </c>
      <c r="D232" s="278"/>
      <c r="E232" s="278">
        <v>790.5</v>
      </c>
      <c r="G232" s="278">
        <v>0</v>
      </c>
      <c r="I232" s="278">
        <v>12.75</v>
      </c>
      <c r="K232" s="278">
        <v>12.75</v>
      </c>
    </row>
    <row r="233" spans="3:11" x14ac:dyDescent="0.2">
      <c r="C233" s="278" t="s">
        <v>734</v>
      </c>
      <c r="D233" s="278"/>
      <c r="E233" s="278">
        <v>357</v>
      </c>
      <c r="G233" s="278">
        <v>0</v>
      </c>
      <c r="I233" s="278">
        <v>12.75</v>
      </c>
      <c r="K233" s="278">
        <v>12.75</v>
      </c>
    </row>
    <row r="234" spans="3:11" x14ac:dyDescent="0.2">
      <c r="C234" s="278" t="s">
        <v>735</v>
      </c>
      <c r="D234" s="278"/>
      <c r="E234" s="278">
        <v>588</v>
      </c>
      <c r="G234" s="278">
        <v>0</v>
      </c>
      <c r="I234" s="278">
        <v>12.75</v>
      </c>
      <c r="K234" s="278">
        <v>12.75</v>
      </c>
    </row>
    <row r="235" spans="3:11" x14ac:dyDescent="0.2">
      <c r="C235" s="278" t="s">
        <v>736</v>
      </c>
      <c r="D235" s="278"/>
      <c r="E235" s="278">
        <v>586.5</v>
      </c>
      <c r="G235" s="278">
        <v>15.75</v>
      </c>
      <c r="I235" s="278">
        <v>14.25</v>
      </c>
      <c r="K235" s="278">
        <v>15.75</v>
      </c>
    </row>
    <row r="236" spans="3:11" x14ac:dyDescent="0.2">
      <c r="C236" s="278" t="s">
        <v>737</v>
      </c>
      <c r="D236" s="278"/>
      <c r="E236" s="278">
        <v>356.25</v>
      </c>
      <c r="G236" s="278">
        <v>15.75</v>
      </c>
      <c r="I236" s="278">
        <v>14.25</v>
      </c>
      <c r="K236" s="278">
        <v>15.75</v>
      </c>
    </row>
    <row r="237" spans="3:11" x14ac:dyDescent="0.2">
      <c r="D237" s="278"/>
    </row>
    <row r="238" spans="3:11" x14ac:dyDescent="0.2">
      <c r="D238" s="278"/>
    </row>
    <row r="239" spans="3:11" x14ac:dyDescent="0.2">
      <c r="D239" s="278"/>
    </row>
    <row r="240" spans="3:11" x14ac:dyDescent="0.2">
      <c r="D240" s="278"/>
    </row>
    <row r="241" spans="4:4" x14ac:dyDescent="0.2">
      <c r="D241" s="278"/>
    </row>
    <row r="242" spans="4:4" x14ac:dyDescent="0.2">
      <c r="D242" s="278"/>
    </row>
    <row r="243" spans="4:4" x14ac:dyDescent="0.2">
      <c r="D243" s="278"/>
    </row>
    <row r="244" spans="4:4" x14ac:dyDescent="0.2">
      <c r="D244" s="278"/>
    </row>
    <row r="245" spans="4:4" x14ac:dyDescent="0.2">
      <c r="D245" s="278"/>
    </row>
    <row r="246" spans="4:4" x14ac:dyDescent="0.2">
      <c r="D246" s="278"/>
    </row>
    <row r="247" spans="4:4" x14ac:dyDescent="0.2">
      <c r="D247" s="278"/>
    </row>
    <row r="248" spans="4:4" x14ac:dyDescent="0.2">
      <c r="D248" s="278"/>
    </row>
    <row r="249" spans="4:4" x14ac:dyDescent="0.2">
      <c r="D249" s="278"/>
    </row>
    <row r="250" spans="4:4" x14ac:dyDescent="0.2">
      <c r="D250" s="278"/>
    </row>
    <row r="251" spans="4:4" x14ac:dyDescent="0.2">
      <c r="D251" s="278"/>
    </row>
    <row r="252" spans="4:4" x14ac:dyDescent="0.2">
      <c r="D252" s="278"/>
    </row>
    <row r="253" spans="4:4" x14ac:dyDescent="0.2">
      <c r="D253" s="278"/>
    </row>
    <row r="254" spans="4:4" x14ac:dyDescent="0.2">
      <c r="D254" s="278"/>
    </row>
    <row r="255" spans="4:4" x14ac:dyDescent="0.2">
      <c r="D255" s="278"/>
    </row>
    <row r="256" spans="4:4" x14ac:dyDescent="0.2">
      <c r="D256" s="278"/>
    </row>
    <row r="257" spans="4:4" x14ac:dyDescent="0.2">
      <c r="D257" s="278"/>
    </row>
    <row r="258" spans="4:4" x14ac:dyDescent="0.2">
      <c r="D258" s="278"/>
    </row>
    <row r="259" spans="4:4" x14ac:dyDescent="0.2">
      <c r="D259" s="278"/>
    </row>
    <row r="260" spans="4:4" x14ac:dyDescent="0.2">
      <c r="D260" s="278"/>
    </row>
    <row r="261" spans="4:4" x14ac:dyDescent="0.2">
      <c r="D261" s="278"/>
    </row>
    <row r="262" spans="4:4" x14ac:dyDescent="0.2">
      <c r="D262" s="278"/>
    </row>
    <row r="263" spans="4:4" x14ac:dyDescent="0.2">
      <c r="D263" s="278"/>
    </row>
    <row r="264" spans="4:4" x14ac:dyDescent="0.2">
      <c r="D264" s="278"/>
    </row>
    <row r="265" spans="4:4" x14ac:dyDescent="0.2">
      <c r="D265" s="278"/>
    </row>
    <row r="266" spans="4:4" x14ac:dyDescent="0.2">
      <c r="D266" s="278"/>
    </row>
    <row r="267" spans="4:4" x14ac:dyDescent="0.2">
      <c r="D267" s="278"/>
    </row>
    <row r="268" spans="4:4" x14ac:dyDescent="0.2">
      <c r="D268" s="278"/>
    </row>
    <row r="269" spans="4:4" x14ac:dyDescent="0.2">
      <c r="D269" s="278"/>
    </row>
    <row r="270" spans="4:4" x14ac:dyDescent="0.2">
      <c r="D270" s="278"/>
    </row>
    <row r="271" spans="4:4" x14ac:dyDescent="0.2">
      <c r="D271" s="278"/>
    </row>
    <row r="272" spans="4:4" x14ac:dyDescent="0.2">
      <c r="D272" s="278"/>
    </row>
    <row r="273" spans="4:4" x14ac:dyDescent="0.2">
      <c r="D273" s="278"/>
    </row>
    <row r="274" spans="4:4" x14ac:dyDescent="0.2">
      <c r="D274" s="278"/>
    </row>
    <row r="275" spans="4:4" x14ac:dyDescent="0.2">
      <c r="D275" s="278"/>
    </row>
    <row r="276" spans="4:4" x14ac:dyDescent="0.2">
      <c r="D276" s="278"/>
    </row>
  </sheetData>
  <sheetProtection formatCells="0" formatColumns="0" formatRows="0" selectLockedCells="1"/>
  <conditionalFormatting sqref="CX80 DB80 F80 J80 H80 L80 N80 P80 R80 T80 V80 X80 AB80 AD80 AF80 AH80 AJ80 AL80 AN80 AP80 AR80 AT80 AV80 AX80 AZ80 BB80 BD80 BF80 BH80 BJ80 BL80 BN80 BP80 BR80 BT80 BV80 BX80 BZ80 CB80 CD80 CF80 CH80 CJ80 CL80 CN80 CP80 CR80 CT80 CV80 DF80 CZ80 DD80 Z80 DH80 F85 H85 J85 L85 N85 P85 R85 T85 V85 X85 Z85 AB85 AD85 AF85 AH85 AJ85 AL85 AN85 AP85 AR85 AT85 AV85 AX85 AZ85 BB85 BD85 BF85 BH85 BJ85 BL85 BN85 BP85 BR85 BT85 BV85 BX85 BZ85 CB85 CD85 CF85 CH85 CJ85 CL85 CN85 CP85 CR85 CT85 CV85 CX85 CZ85 DB85 DD85 DF85 DH85">
    <cfRule type="expression" dxfId="36" priority="3" stopIfTrue="1">
      <formula>F$80&gt;0</formula>
    </cfRule>
  </conditionalFormatting>
  <conditionalFormatting sqref="CX81 DB81 F81 J81 H81 L81 N81 P81 R81 T81 V81 X81 AB81 AD81 AF81 AH81 AJ81 AL81 AN81 AP81 AR81 AT81 AV81 AX81 AZ81 BB81 BD81 BF81 BH81 BJ81 BL81 BN81 BP81 BR81 BT81 BV81 BX81 BZ81 CB81 CD81 CF81 CH81 CJ81 CL81 CN81 CP81 CR81 CT81 CV81 DF81 CZ81 DD81 Z81 DH81">
    <cfRule type="expression" dxfId="35" priority="2" stopIfTrue="1">
      <formula>F$81&gt;0</formula>
    </cfRule>
  </conditionalFormatting>
  <conditionalFormatting sqref="CX82 DB82 F82 J82 H82 L82 N82 P82 R82 T82 V82 X82 AB82 AD82 AF82 AH82 AJ82 AL82 AN82 AP82 AR82 AT82 AV82 AX82 AZ82 BB82 BD82 BF82 BH82 BJ82 BL82 BN82 BP82 BR82 BT82 BV82 BX82 BZ82 CB82 CD82 CF82 CH82 CJ82 CL82 CN82 CP82 CR82 CT82 CV82 DF82 CZ82 DD82 Z82 DH82">
    <cfRule type="expression" dxfId="34" priority="1" stopIfTrue="1">
      <formula>F$82&gt;0</formula>
    </cfRule>
  </conditionalFormatting>
  <conditionalFormatting sqref="B7">
    <cfRule type="cellIs" dxfId="33" priority="4" stopIfTrue="1" operator="equal">
      <formula>0</formula>
    </cfRule>
  </conditionalFormatting>
  <dataValidations count="9">
    <dataValidation allowBlank="1" showInputMessage="1" showErrorMessage="1" promptTitle="Kriterium kW oder Ampere" prompt="Beispiele: 15 kW oder_x000a_                 8 A oder_x000a_                 15 kW; 8 A" sqref="F26 DF26 DD26 DB26 CZ26 CX26 CV26 CT26 CR26 CP26 CN26 CL26 CJ26 CF26 CH26 CD26 CB26 BZ26 BX26 BV26 BR26 BT26 BP26 BN26 BL26 BJ26 BH26 BF26 BD26 BB26 AZ26 AX26 AT26 AV26 AR26 AP26 AN26 AL26 AJ26 AF26 AH26 AD26 AB26 Z26 X26 V26 R26 T26 P26 N26 L26 J26 H26 DH26"/>
    <dataValidation allowBlank="1" showInputMessage="1" showErrorMessage="1" promptTitle="Tarif für weitere Elemente" prompt="Ohne KEV und ohne Abgaben ans Gemeinwesen, denn diese sind vom Netznutzungsentgelt getrennt zu verrechnen." sqref="C76 C78"/>
    <dataValidation type="decimal" allowBlank="1" showInputMessage="1" showErrorMessage="1" errorTitle="Standard" error="Bitte geben Sie einen Zahlenwert zwischen 0 und 10 Rp ein!" sqref="F74 DF74 CZ74 CX74 DD74 CT74 CR74 CP74 CN74 CL74 CJ74 BV74 CH74 BR74 CF74 CD74 CB74 BZ74 BX74 BT74 BP74 BN74 BL74 BJ74 BH74 BF74 BD74 BB74 AZ74 AX74 AR74 AV74 AP74 AT74 AN74 AL74 AJ74 AF74 AH74 AD74 AB74 Z74 X74 V74 R74 T74 P74 N74 L74 J74 H74 CV74 DB74 DH74">
      <formula1>0</formula1>
      <formula2>10</formula2>
    </dataValidation>
    <dataValidation type="decimal" allowBlank="1" showInputMessage="1" showErrorMessage="1" errorTitle="Standard" error="Bitte geben Sie einen Zahlenwert zwischen 0 und 1'000 Rp ein!" sqref="F62 DF70 DF68 DF66 DF64 DF62 CZ70 CZ68 CZ66 CZ64 CZ62 CX70 CX68 CX66 CX64 CX62 DD70 DD68 DD66 DD64 DD62 CT70 CT68 CT66 CT64 CT62 CR70 CR68 CR66 CR64 CR62 CP70 CP68 CP66 CP64 CP62 CN70 CN68 CN66 CN64 CN62 CL70 CL68 CL66 CL64 CL62 CJ70 CJ68 CJ66 CJ64 CJ62 DH68 DH66 DH64 DH62 BV70 CH70 CH68 CH66 CH64 CH62 BV68 BV66 BV64 BV62 BR70 CF70 CF68 CF66 CF64 CF62 CD70 CD68 CD66 CD64 CD62 CB70 CB68 CB66 CB64 CB62 BZ70 BZ68 BZ66 BZ64 BZ62 BX70 BX68 BX66 BX64 BX62 BT70 BT68 BT66 BT64 BT62 BP70 BP68 BP66 BP64 BP62 BN70 BN68 BN66 BN64 BN62 BL70 BL68 BL66 BL64 BL62 BJ70 BJ68 BJ66 BJ64 BJ62 BH70 BH68 BH66 BH64 BH62 BF70 BF68 BF66 BF64 BF62 BD70 BD68 BD66 BD64 BD62 BB70 BB68 BB66 BB64 BB62 AZ70 AZ68 AZ66 AZ64 AZ62 AX70 AX68 AX66 AX64 AX62 BR68 BR66 BR64 BR62 AT70 AV70 AV68 AV66 AV64 AV62 AR70 AR68 AR66 AR64 AR62 AP70 AP68 AP66 AP64 AP62 AN70 AN68 AN66 AN64 AN62 AL70 AL68 AL66 AL64 AL62 AJ70 AJ68 AJ66 AJ64 AJ62 AT68 AT66 AT64 AT62 AF70 AH70 AH68 AH66 AH64 AH62 AD70 AD68 AD66 AD64 AD62 AB70 AB68 AB66 AB64 AB62 Z70 Z68 Z66 Z64 Z62 X70 X68 X66 X64 X62 V70 V68 V66 V64 V62 AF68 AF66 AF64 AF62 R70 T70 T68 T66 T64 T62 P70 P68 P66 P64 P62 N70 N68 N66 N64 N62 L70 L68 L66 L64 L62 J70 J68 J66 J64 J62 H70 H68 H66 H64 H62 R68 R66 R64 R62 F64 DB70 DB68 DB66 DB64 DB62 CV70 CV68 CV66 CV64 CV62 F70 F68 F66 DH70">
      <formula1>0</formula1>
      <formula2>1000</formula2>
    </dataValidation>
    <dataValidation type="decimal" allowBlank="1" showInputMessage="1" showErrorMessage="1" errorTitle="Standard" error="Bitte geben Sie einen Zahlenwert &gt;= 0 ein!" sqref="F60 DF60 CZ60 CX60 DD60 CT60 CR60 CP60 CN60 CL60 CJ60 BV60 CH60 BR60 CF60 CD60 CB60 BZ60 BX60 BT60 BP60 BN60 BL60 BJ60 BH60 BF60 BD60 BB60 AZ60 AX60 AT60 AV60 AR60 AP60 AN60 AL60 AJ60 AF60 AH60 AD60 AB60 Z60 X60 V60 R60 T60 P60 N60 L60 J60 H60 CV60 DB60 DH60">
      <formula1>0</formula1>
      <formula2>1000000</formula2>
    </dataValidation>
    <dataValidation type="decimal" allowBlank="1" showInputMessage="1" showErrorMessage="1" errorTitle="Standard" error="Bitte geben Sie einen Zahlenwert &gt;= 0 ein!" sqref="F58 DF56 DF78 DF76 DH58 CV56 DB56 CZ56 CX56 DD56 CT56 CR56 CP56 CN56 CL56 CJ56 BV78 CH56 CD56 CB56 BZ56 BX56 BV56 BR78 BT56 BP56 BN56 BL56 BJ56 BH56 BF56 BD56 BB56 AZ56 AX56 AT78 AV56 AR56 AP56 AN56 AL56 AJ56 AF78 AH56 AD56 AB56 Z56 X56 V56 R78 T56 P56 N56 L56 J56 H56 F76 DB78 CZ78 CZ76 DB58 CX78 CX76 CZ58 DD78 DD76 DF58 CT78 CT76 CV58 CR78 CR76 CT58 CP78 CP76 CR58 CN78 CN76 CP58 CL78 CL76 CN58 CJ78 CJ76 CL58 DH76 DH56 CJ58 CH78 CH76 CH58 BV76 CF56 CF58 CF78 CF76 CD58 CD78 CD76 CB58 CB78 CB76 BZ58 BZ78 BZ76 BX58 BX78 BX76 BV58 BT78 BT76 BT58 BP78 BP76 BR58 BN78 BN76 BP58 BL78 BL76 BN58 BJ78 BJ76 BL58 BH78 BH76 BJ58 BF78 BF76 BH58 BD78 BD76 BF58 BB78 BB76 BD58 AZ78 AZ76 BB58 AX78 AX76 AZ58 BR76 BR56 AX58 AV78 AV76 AV58 AR78 AR76 AT58 AP78 AP76 AR58 AN78 AN76 AP58 AL78 AL76 AN58 AJ78 AJ76 AL58 AT76 AT56 AJ58 AH78 AH76 AH58 AD78 AD76 AF58 AB78 AB76 AD58 Z78 Z76 AB58 X78 X76 Z58 V78 V76 X58 AF76 AF56 V58 T78 T76 T58 P78 P76 R58 N78 N76 P58 L78 L76 N58 J78 J76 L58 H78 H76 J58 R76 R56 H58 F56 DB76 DD58 CV78 CV76 CX58 F78 DH78">
      <formula1>0</formula1>
      <formula2>10000000</formula2>
    </dataValidation>
    <dataValidation type="decimal" allowBlank="1" showInputMessage="1" showErrorMessage="1" errorTitle="Standard" error="Bitte geben Sie einen Zahlenwert &gt;= 0 ein!" sqref="F40 DF72 DF54 DF52 DF50 DF48 DF46 DF44 DF42 DF40 CZ72 CZ54 CZ52 CZ50 CZ48 CZ46 CZ44 CZ42 CZ40 CX72 CX54 CX52 CX50 CX48 CX46 CX44 CX42 CX40 DD72 DD54 DD52 DD50 DD48 DD46 DD44 DD42 DD40 CT72 CT54 CT52 CT50 CT48 CT46 CT44 CT42 CT40 CR72 CR54 CR52 CR50 CR48 CR46 CR44 CR42 CR40 CP72 CP54 CP52 CP50 CP48 CP46 CP44 CP42 CP40 CN72 CN54 CN52 CN50 CN48 CN46 CN44 CN42 CN40 CL72 CL54 CL52 CL50 CL48 CL46 CL44 CL42 CL40 CJ72 CJ54 CJ52 CJ50 CJ48 CJ46 CJ44 CJ42 CJ40 DH54 DH52 DH50 DH48 DH46 DH44 DH42 DH40 BV72 CH72 CH54 CH52 CH50 CH48 CH46 CH44 CH42 CH40 CF54 CD54 CD52 CD50 CD48 CD46 CD44 CD42 CD40 CF72 CB54 CB52 CB50 CB48 CB46 CB44 CB42 CB40 CD72 BZ54 BZ52 BZ50 BZ48 BZ46 BZ44 BZ42 BZ40 CB72 BX54 BX52 BX50 BX48 BX46 BX44 BX42 BX40 BZ72 BV54 BV52 BV50 BV48 BV46 BV44 BV42 BV40 BX72 CF52 CF50 CF48 CF46 CF44 CF42 CF40 BR72 BT72 BT54 BT52 BT50 BT48 BT46 BT44 BT42 BT40 BP72 BP54 BP52 BP50 BP48 BP46 BP44 BP42 BP40 BN72 BN54 BN52 BN50 BN48 BN46 BN44 BN42 BN40 BL72 BL54 BL52 BL50 BL48 BL46 BL44 BL42 BL40 BJ72 BJ54 BJ52 BJ50 BJ48 BJ46 BJ44 BJ42 BJ40 BH72 BH54 BH52 BH50 BH48 BH46 BH44 BH42 BH40 BF72 BF54 BF52 BF50 BF48 BF46 BF44 BF42 BF40 BD72 BD54 BD52 BD50 BD48 BD46 BD44 BD42 BD40 BB72 BB54 BB52 BB50 BB48 BB46 BB44 BB42 BB40 AZ72 AZ54 AZ52 AZ50 AZ48 AZ46 AZ44 AZ42 AZ40 AX72 AX54 AX52 AX50 AX48 AX46 AX44 AX42 AX40 BR54 BR52 BR50 BR48 BR46 BR44 BR42 BR40 AT72 AV72 AV54 AV52 AV50 AV48 AV46 AV44 AV42 AV40 AR72 AR54 AR52 AR50 AR48 AR46 AR44 AR42 AR40 AP72 AP54 AP52 AP50 AP48 AP46 AP44 AP42 AP40 AN72 AN54 AN52 AN50 AN48 AN46 AN44 AN42 AN40 AL72 AL54 AL52 AL50 AL48 AL46 AL44 AL42 AL40 AJ72 AJ54 AJ52 AJ50 AJ48 AJ46 AJ44 AJ42 AJ40 AT54 AT52 AT50 AT48 AT46 AT44 AT42 AT40 AF72 AH72 AH54 AH52 AH50 AH48 AH46 AH44 AH42 AH40 AD72 AD54 AD52 AD50 AD48 AD46 AD44 AD42 AD40 AB72 AB54 AB52 AB50 AB48 AB46 AB44 AB42 AB40 Z72 Z54 Z52 Z50 Z48 Z46 Z44 Z42 Z40 X72 X54 X52 X50 X48 X46 X44 X42 X40 V72 V54 V52 V50 V48 V46 V44 V42 V40 AF54 AF52 AF50 AF48 AF46 AF44 AF42 AF40 R72 T72 T54 T52 T50 T48 T46 T44 T42 T40 P72 P54 P52 P50 P48 P46 P44 P42 P40 N72 N54 N52 N50 N48 N46 N44 N42 N40 L72 L54 L52 L50 L48 L46 L44 L42 L40 J72 J54 J52 J50 J48 J46 J44 J42 J40 H72 H54 H52 H50 H48 H46 H44 H42 H40 R54 R52 R50 R48 R46 R44 R42 R40 F42 DB72 DB54 DB52 DB50 DB48 DB46 DB44 DB42 DB40 CV72 CV54 CV52 CV50 CV48 CV46 CV44 CV42 CV40 F72 F54 F52 F50 F48 F46 F44 DH72">
      <formula1>0</formula1>
      <formula2>1000000000000</formula2>
    </dataValidation>
    <dataValidation type="decimal" allowBlank="1" showInputMessage="1" showErrorMessage="1" errorTitle="Standard" error="Bitte geben Sie einen Zahlenwert &gt;= 0 ein!" sqref="F38 DF36 DH38 CV36 DB36 CZ36 CX36 DD36 CT36 CR36 CP36 CN36 CL36 CJ36 CF36 CH36 CD36 CB36 BZ36 BX36 BV36 BR36 BT36 BP36 BN36 BL36 BJ36 BH36 BF36 BD36 BB36 AZ36 AX36 AT36 AV36 AR36 AP36 AN36 AL36 AJ36 AF36 AH36 AD36 AB36 Z36 X36 V36 R36 T36 P36 N36 L36 J36 H36 CX38 DD38 DB38 CZ38 DF38 CV38 CT38 CR38 CP38 CN38 CL38 CJ38 CH38 CF38 CD38 CB38 BZ38 BX38 BV38 BT38 BR38 BP38 BN38 BL38 BJ38 BH38 BF38 BD38 BB38 AZ38 AX38 AV38 AT38 AR38 AP38 AN38 AL38 AJ38 AH38 AF38 AD38 AB38 Z38 X38 V38 T38 R38 P38 N38 L38 J38 H38 F36 DH36">
      <formula1>0</formula1>
      <formula2>100000000</formula2>
    </dataValidation>
    <dataValidation type="list" allowBlank="1" showInputMessage="1" showErrorMessage="1" sqref="F28 H28 J28 L28 N28 P28 R28 T28 V28 X28 Z28 AB28 AD28 AF28 AH28 AJ28 AL28 AN28 AP28 AR28 AT28 AV28 AX28 AZ28 BB28 BD28 BF28 BH28 BJ28 BL28 BN28 BP28 BR28 BT28 BV28 BX28 BZ28 CB28 CD28 CF28 CH28 CJ28 CL28 CN28 CP28 CR28 CT28 CV28 CX28 CZ28 DB28 DD28 DF28 DH28">
      <formula1>$EA$2:$EA$11</formula1>
    </dataValidation>
  </dataValidations>
  <printOptions headings="1"/>
  <pageMargins left="0.39370078740157483" right="0.39370078740157483" top="0.59055118110236227" bottom="0.59055118110236227" header="0.31496062992125984" footer="0.31496062992125984"/>
  <pageSetup paperSize="9" scale="61" fitToWidth="6" orientation="landscape" r:id="rId1"/>
  <headerFooter scaleWithDoc="0">
    <oddHeader>&amp;C&amp;A; &amp;D&amp;R&amp;"Calibri,Fett"&amp;12Formular 4.4</oddHeader>
    <oddFooter>&amp;LErlöse Netznutzung Tarife 2020&amp;RSeite &amp;P von &amp;N</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pageSetUpPr fitToPage="1"/>
  </sheetPr>
  <dimension ref="A1:T237"/>
  <sheetViews>
    <sheetView showGridLines="0" zoomScale="85" zoomScaleNormal="85" workbookViewId="0">
      <selection activeCell="C14" sqref="C14"/>
    </sheetView>
  </sheetViews>
  <sheetFormatPr baseColWidth="10" defaultColWidth="11" defaultRowHeight="15" x14ac:dyDescent="0.25"/>
  <cols>
    <col min="1" max="1" width="5.5703125" style="16" customWidth="1"/>
    <col min="2" max="2" width="56.42578125" style="16" customWidth="1"/>
    <col min="3" max="4" width="17.42578125" style="16" customWidth="1"/>
    <col min="5" max="5" width="19.140625" style="16" customWidth="1"/>
    <col min="6" max="10" width="17.42578125" style="16" customWidth="1"/>
    <col min="11" max="11" width="40.5703125" style="16" customWidth="1"/>
    <col min="12" max="12" width="6.5703125" style="16" customWidth="1"/>
    <col min="13" max="20" width="11.42578125" style="16" customWidth="1"/>
    <col min="21" max="16384" width="11" style="482"/>
  </cols>
  <sheetData>
    <row r="1" spans="1:20" s="16" customFormat="1" x14ac:dyDescent="0.25">
      <c r="A1" s="1"/>
      <c r="B1" s="1"/>
      <c r="C1" s="1"/>
      <c r="D1" s="1"/>
      <c r="E1" s="1"/>
      <c r="F1" s="1"/>
      <c r="G1" s="1"/>
      <c r="H1" s="1"/>
      <c r="I1" s="1"/>
      <c r="J1" s="1"/>
      <c r="K1" s="1"/>
      <c r="L1" s="1"/>
      <c r="M1" s="1"/>
      <c r="N1" s="1"/>
      <c r="O1" s="1161" t="s">
        <v>1332</v>
      </c>
      <c r="P1" s="1583">
        <v>4.9799999999999997E-2</v>
      </c>
      <c r="Q1" s="1"/>
      <c r="R1" s="1"/>
      <c r="S1" s="1"/>
      <c r="T1" s="1"/>
    </row>
    <row r="2" spans="1:20" s="16" customFormat="1" ht="15.75" x14ac:dyDescent="0.25">
      <c r="A2" s="1"/>
      <c r="B2" s="23" t="str">
        <f>Kontaktdaten!B2</f>
        <v>Kostenrechnung für Tarife 2022</v>
      </c>
      <c r="C2" s="1"/>
      <c r="D2" s="1"/>
      <c r="E2" s="1"/>
      <c r="F2" s="1"/>
      <c r="G2" s="1"/>
      <c r="H2" s="14"/>
      <c r="I2" s="1"/>
      <c r="J2" s="1"/>
      <c r="K2" s="1"/>
      <c r="L2" s="1"/>
      <c r="M2" s="1"/>
      <c r="N2" s="1"/>
      <c r="O2" s="1161" t="s">
        <v>1333</v>
      </c>
      <c r="P2" s="1583">
        <v>4.9799999999999997E-2</v>
      </c>
      <c r="Q2" s="1"/>
      <c r="R2" s="1"/>
      <c r="S2" s="1"/>
      <c r="T2" s="1"/>
    </row>
    <row r="3" spans="1:20" s="16" customFormat="1" ht="4.5" customHeight="1" x14ac:dyDescent="0.25">
      <c r="A3" s="1"/>
      <c r="B3" s="1"/>
      <c r="C3" s="1"/>
      <c r="D3" s="1"/>
      <c r="E3" s="1"/>
      <c r="F3" s="1"/>
      <c r="G3" s="1"/>
      <c r="H3" s="1"/>
      <c r="I3" s="1"/>
      <c r="J3" s="1"/>
      <c r="K3" s="1"/>
      <c r="L3" s="1"/>
      <c r="M3" s="1"/>
      <c r="N3" s="1"/>
      <c r="O3" s="1"/>
      <c r="P3" s="1"/>
      <c r="Q3" s="1"/>
      <c r="R3" s="1"/>
      <c r="S3" s="1"/>
      <c r="T3" s="1"/>
    </row>
    <row r="4" spans="1:20" s="16" customFormat="1" ht="20.25" x14ac:dyDescent="0.3">
      <c r="A4" s="1"/>
      <c r="B4" s="879" t="s">
        <v>252</v>
      </c>
      <c r="C4" s="1"/>
      <c r="D4" s="1"/>
      <c r="E4" s="1"/>
      <c r="F4" s="1"/>
      <c r="G4" s="1"/>
      <c r="H4" s="1"/>
      <c r="I4" s="1"/>
      <c r="J4" s="1"/>
      <c r="K4" s="1"/>
      <c r="L4" s="1"/>
      <c r="M4" s="1"/>
      <c r="N4" s="1"/>
      <c r="O4" s="1"/>
      <c r="P4" s="1"/>
      <c r="Q4" s="1"/>
      <c r="R4" s="1"/>
      <c r="S4" s="1"/>
      <c r="T4" s="1"/>
    </row>
    <row r="5" spans="1:20" s="16" customFormat="1" ht="20.25" customHeight="1" x14ac:dyDescent="0.3">
      <c r="A5" s="1"/>
      <c r="B5" s="879" t="str">
        <f>"Deckungsdifferenzen Energie "&amp;Kontaktdaten!D4-2</f>
        <v>Deckungsdifferenzen Energie 2020</v>
      </c>
      <c r="C5" s="1"/>
      <c r="D5" s="1"/>
      <c r="E5" s="1"/>
      <c r="F5" s="1"/>
      <c r="G5" s="1"/>
      <c r="H5" s="1"/>
      <c r="I5" s="1"/>
      <c r="J5" s="1"/>
      <c r="K5" s="1"/>
      <c r="L5" s="1"/>
      <c r="M5" s="1"/>
      <c r="N5" s="1"/>
      <c r="O5" s="1"/>
      <c r="P5" s="1"/>
      <c r="Q5" s="1"/>
      <c r="R5" s="1"/>
      <c r="S5" s="1"/>
      <c r="T5" s="1"/>
    </row>
    <row r="6" spans="1:20" s="16" customFormat="1" x14ac:dyDescent="0.25">
      <c r="A6" s="1"/>
      <c r="B6" s="84" t="str">
        <f>"Formular 5.1;   "&amp;Kontaktdaten!E12</f>
        <v xml:space="preserve">Formular 5.1;   </v>
      </c>
      <c r="C6" s="1"/>
      <c r="D6" s="1"/>
      <c r="E6" s="1"/>
      <c r="F6" s="1"/>
      <c r="G6" s="1"/>
      <c r="H6" s="1"/>
      <c r="I6" s="1"/>
      <c r="J6" s="1"/>
      <c r="K6" s="1"/>
      <c r="L6" s="1"/>
      <c r="M6" s="1"/>
      <c r="N6" s="1"/>
      <c r="O6" s="1"/>
      <c r="P6" s="1"/>
      <c r="Q6" s="1"/>
      <c r="R6" s="1"/>
      <c r="S6" s="1"/>
      <c r="T6" s="1"/>
    </row>
    <row r="7" spans="1:20" s="16" customFormat="1" ht="7.5" customHeight="1" x14ac:dyDescent="0.25">
      <c r="A7" s="1"/>
      <c r="B7" s="1"/>
      <c r="C7" s="1"/>
      <c r="D7" s="1"/>
      <c r="E7" s="1"/>
      <c r="F7" s="1"/>
      <c r="G7" s="1"/>
      <c r="H7" s="1"/>
      <c r="I7" s="1"/>
      <c r="J7" s="1"/>
      <c r="K7" s="1"/>
      <c r="L7" s="1"/>
      <c r="M7" s="1"/>
      <c r="N7" s="1"/>
      <c r="O7" s="1"/>
      <c r="P7" s="1"/>
      <c r="Q7" s="1"/>
      <c r="R7" s="1"/>
      <c r="S7" s="1"/>
      <c r="T7" s="1"/>
    </row>
    <row r="8" spans="1:20" s="372" customFormat="1" ht="15" customHeight="1" x14ac:dyDescent="0.25">
      <c r="A8" s="281"/>
      <c r="B8" s="499" t="s">
        <v>96</v>
      </c>
      <c r="C8" s="1176">
        <f>Kontaktdaten!D4-2</f>
        <v>2020</v>
      </c>
      <c r="D8" s="281"/>
      <c r="E8" s="281"/>
      <c r="F8" s="281"/>
      <c r="G8" s="281"/>
      <c r="H8" s="1"/>
      <c r="I8" s="281"/>
      <c r="J8" s="281"/>
      <c r="K8" s="281"/>
      <c r="L8" s="281"/>
      <c r="M8" s="281"/>
      <c r="N8" s="281"/>
      <c r="O8" s="281"/>
      <c r="P8" s="281"/>
      <c r="Q8" s="281"/>
      <c r="R8" s="281"/>
      <c r="S8" s="281"/>
      <c r="T8" s="281"/>
    </row>
    <row r="9" spans="1:20" s="372" customFormat="1" ht="7.5" customHeight="1" x14ac:dyDescent="0.2">
      <c r="A9" s="281"/>
      <c r="C9" s="499"/>
      <c r="D9" s="281"/>
      <c r="E9" s="281"/>
      <c r="F9" s="281"/>
      <c r="J9" s="281"/>
      <c r="K9" s="281"/>
      <c r="L9" s="281"/>
      <c r="M9" s="281"/>
      <c r="N9" s="281"/>
      <c r="O9" s="281"/>
      <c r="P9" s="281"/>
      <c r="Q9" s="281"/>
      <c r="R9" s="281"/>
      <c r="S9" s="281"/>
      <c r="T9" s="281"/>
    </row>
    <row r="10" spans="1:20" s="1025" customFormat="1" ht="18" customHeight="1" x14ac:dyDescent="0.2">
      <c r="A10" s="428"/>
      <c r="B10" s="182" t="s">
        <v>1361</v>
      </c>
      <c r="C10" s="1286"/>
      <c r="D10" s="428"/>
      <c r="E10" s="428"/>
      <c r="F10" s="281"/>
      <c r="H10" s="1287"/>
      <c r="I10" s="428"/>
      <c r="J10" s="428"/>
      <c r="K10" s="428"/>
      <c r="L10" s="428"/>
      <c r="M10" s="428"/>
      <c r="N10" s="428"/>
      <c r="O10" s="428"/>
      <c r="P10" s="428"/>
      <c r="Q10" s="428"/>
      <c r="R10" s="428"/>
      <c r="S10" s="428"/>
      <c r="T10" s="428"/>
    </row>
    <row r="11" spans="1:20" s="372" customFormat="1" ht="15" customHeight="1" x14ac:dyDescent="0.2">
      <c r="A11" s="281"/>
      <c r="B11" s="3" t="s">
        <v>1286</v>
      </c>
      <c r="C11" s="499"/>
      <c r="D11" s="281"/>
      <c r="E11" s="281"/>
      <c r="F11" s="281"/>
      <c r="G11" s="281"/>
      <c r="H11" s="1178"/>
      <c r="I11" s="281"/>
      <c r="J11" s="281"/>
      <c r="K11" s="281"/>
      <c r="L11" s="281"/>
      <c r="M11" s="281"/>
      <c r="N11" s="281"/>
      <c r="O11" s="281"/>
      <c r="P11" s="281"/>
      <c r="Q11" s="281"/>
      <c r="R11" s="281"/>
      <c r="S11" s="281"/>
      <c r="T11" s="281"/>
    </row>
    <row r="12" spans="1:20" s="372" customFormat="1" ht="7.5" customHeight="1" x14ac:dyDescent="0.2">
      <c r="A12" s="281"/>
      <c r="B12" s="499"/>
      <c r="C12" s="499"/>
      <c r="D12" s="281"/>
      <c r="E12" s="281"/>
      <c r="F12" s="281"/>
      <c r="G12" s="281"/>
      <c r="H12" s="281"/>
      <c r="I12" s="281"/>
      <c r="J12" s="281"/>
      <c r="K12" s="281"/>
      <c r="L12" s="281"/>
      <c r="M12" s="281"/>
      <c r="N12" s="281"/>
      <c r="O12" s="281"/>
      <c r="P12" s="281"/>
      <c r="Q12" s="281"/>
      <c r="R12" s="281"/>
      <c r="S12" s="281"/>
      <c r="T12" s="281"/>
    </row>
    <row r="13" spans="1:20" s="372" customFormat="1" ht="15" customHeight="1" x14ac:dyDescent="0.2">
      <c r="A13" s="281"/>
      <c r="B13" s="499" t="s">
        <v>387</v>
      </c>
      <c r="C13" s="931"/>
      <c r="D13" s="485"/>
      <c r="E13" s="931"/>
      <c r="F13" s="281"/>
      <c r="G13" s="281"/>
      <c r="H13" s="281"/>
      <c r="I13" s="281"/>
      <c r="J13" s="281"/>
      <c r="K13" s="281"/>
      <c r="L13" s="281"/>
      <c r="M13" s="281"/>
      <c r="N13" s="281"/>
      <c r="O13" s="281"/>
      <c r="P13" s="281"/>
      <c r="Q13" s="281"/>
      <c r="R13" s="281"/>
      <c r="S13" s="281"/>
      <c r="T13" s="281"/>
    </row>
    <row r="14" spans="1:20" s="16" customFormat="1" ht="15" customHeight="1" x14ac:dyDescent="0.25">
      <c r="A14" s="1"/>
      <c r="B14" s="495" t="s">
        <v>384</v>
      </c>
      <c r="C14" s="319"/>
      <c r="D14" s="495" t="s">
        <v>1073</v>
      </c>
      <c r="E14" s="319"/>
      <c r="F14" s="1"/>
      <c r="G14" s="1"/>
      <c r="H14" s="1"/>
      <c r="I14" s="1"/>
      <c r="J14" s="1"/>
      <c r="K14" s="1"/>
      <c r="L14" s="1"/>
      <c r="M14" s="1"/>
      <c r="N14" s="1"/>
      <c r="O14" s="1"/>
      <c r="P14" s="1"/>
      <c r="Q14" s="1"/>
      <c r="R14" s="1"/>
      <c r="S14" s="1"/>
      <c r="T14" s="1"/>
    </row>
    <row r="15" spans="1:20" s="16" customFormat="1" x14ac:dyDescent="0.25">
      <c r="A15" s="1"/>
      <c r="B15" s="3"/>
      <c r="C15" s="1283" t="str">
        <f>IF(C14="","",IF(AND(C14&gt;=DATE(Kontaktdaten!D4-3,4,1),C14&lt;=DATE(Kontaktdaten!D4-2,6,30)),"","Bitte beachten Sie, der Referenzzeitraum für die Berechnung der Deckungsdifferenzen des letzten Tarifjahres ist das Geschäftsjahr 2019."))</f>
        <v/>
      </c>
      <c r="D15" s="1"/>
      <c r="E15" s="1"/>
      <c r="F15" s="1"/>
      <c r="G15" s="1"/>
      <c r="H15" s="1"/>
      <c r="I15" s="1"/>
      <c r="J15" s="1"/>
      <c r="K15" s="1"/>
      <c r="L15" s="1"/>
      <c r="M15" s="1547"/>
      <c r="N15" s="1"/>
      <c r="O15" s="1"/>
      <c r="P15" s="1"/>
      <c r="Q15" s="1"/>
      <c r="R15" s="1"/>
      <c r="S15" s="1"/>
      <c r="T15" s="1"/>
    </row>
    <row r="16" spans="1:20" s="16" customFormat="1" ht="15" customHeight="1" x14ac:dyDescent="0.25">
      <c r="A16" s="1"/>
      <c r="B16" s="3" t="s">
        <v>1285</v>
      </c>
      <c r="C16" s="24"/>
      <c r="D16" s="1"/>
      <c r="E16" s="1505"/>
      <c r="F16" s="1157" t="str">
        <f>IF(E16&gt;P1,"Ihr WACC übersteigt den zulässigen Wert gemäss der Weisung WACC Produktion.","")</f>
        <v/>
      </c>
      <c r="G16" s="1"/>
      <c r="H16" s="1"/>
      <c r="I16" s="1"/>
      <c r="J16" s="1"/>
      <c r="K16" s="1"/>
      <c r="L16" s="1"/>
      <c r="M16" s="1305"/>
      <c r="N16" s="1"/>
      <c r="O16" s="1"/>
      <c r="P16" s="1"/>
      <c r="Q16" s="1"/>
      <c r="R16" s="1"/>
      <c r="S16" s="1"/>
      <c r="T16" s="1"/>
    </row>
    <row r="17" spans="1:20" s="16" customFormat="1" ht="28.5" customHeight="1" x14ac:dyDescent="0.25">
      <c r="A17" s="1"/>
      <c r="B17" s="1982" t="str">
        <f>IF(E16&gt;P1*100,"Ihr WACC übersteigt den zulässigen Wert gemäss der Weisung WACC Produktion. Bitte überprüfen Sie Ihre Angaben bzw. nehmen Sie eine entsprechende Korrektur vor oder begründen Sie.","")</f>
        <v/>
      </c>
      <c r="C17" s="1983"/>
      <c r="D17" s="1984"/>
      <c r="E17" s="1985" t="str">
        <f>IFERROR(VLOOKUP(M17,$I$150:$L$156,4,FALSE),"")</f>
        <v/>
      </c>
      <c r="F17" s="1986"/>
      <c r="G17" s="1986"/>
      <c r="H17" s="1986"/>
      <c r="I17" s="1986"/>
      <c r="J17" s="1986"/>
      <c r="K17" s="1987"/>
      <c r="L17" s="1"/>
      <c r="M17" s="1174" t="s">
        <v>1497</v>
      </c>
      <c r="N17" s="1"/>
      <c r="O17" s="1"/>
      <c r="P17" s="1"/>
      <c r="Q17" s="1"/>
      <c r="R17" s="1"/>
      <c r="S17" s="1"/>
      <c r="T17" s="1"/>
    </row>
    <row r="18" spans="1:20" s="16" customFormat="1" ht="25.35" customHeight="1" thickBot="1" x14ac:dyDescent="0.3">
      <c r="A18" s="1"/>
      <c r="B18" s="23" t="s">
        <v>91</v>
      </c>
      <c r="C18" s="23" t="str">
        <f>"IST-Gestehungskosten  "&amp;Kontaktdaten!D4-2</f>
        <v>IST-Gestehungskosten  2020</v>
      </c>
      <c r="D18" s="1"/>
      <c r="E18" s="1"/>
      <c r="F18" s="1"/>
      <c r="G18" s="1"/>
      <c r="H18" s="1"/>
      <c r="I18" s="1"/>
      <c r="J18" s="1"/>
      <c r="K18" s="1"/>
      <c r="L18" s="1"/>
      <c r="M18" s="1"/>
      <c r="N18" s="1"/>
      <c r="O18" s="1"/>
      <c r="P18" s="1"/>
      <c r="Q18" s="1"/>
      <c r="R18" s="1"/>
      <c r="S18" s="1"/>
      <c r="T18" s="1"/>
    </row>
    <row r="19" spans="1:20" s="16" customFormat="1" x14ac:dyDescent="0.25">
      <c r="A19" s="1"/>
      <c r="B19" s="2020" t="s">
        <v>91</v>
      </c>
      <c r="C19" s="249" t="s">
        <v>49</v>
      </c>
      <c r="D19" s="881" t="str">
        <f>IF(C14&lt;&gt;"",C14,"")</f>
        <v/>
      </c>
      <c r="E19" s="306" t="s">
        <v>1073</v>
      </c>
      <c r="F19" s="881" t="str">
        <f>IF(E14&lt;&gt;"",E14,"")</f>
        <v/>
      </c>
      <c r="G19" s="249"/>
      <c r="H19" s="249"/>
      <c r="I19" s="249"/>
      <c r="J19" s="1992"/>
      <c r="K19" s="1993"/>
      <c r="L19" s="1"/>
      <c r="M19" s="1"/>
      <c r="N19" s="1"/>
      <c r="O19" s="1"/>
      <c r="P19" s="1"/>
      <c r="Q19" s="1"/>
      <c r="R19" s="1"/>
      <c r="S19" s="1"/>
      <c r="T19" s="1"/>
    </row>
    <row r="20" spans="1:20" s="16" customFormat="1" ht="42.75" customHeight="1" x14ac:dyDescent="0.25">
      <c r="A20" s="1"/>
      <c r="B20" s="2021"/>
      <c r="C20" s="385" t="s">
        <v>100</v>
      </c>
      <c r="D20" s="386" t="s">
        <v>101</v>
      </c>
      <c r="E20" s="385" t="s">
        <v>92</v>
      </c>
      <c r="F20" s="386" t="s">
        <v>97</v>
      </c>
      <c r="G20" s="386" t="s">
        <v>93</v>
      </c>
      <c r="H20" s="880" t="s">
        <v>4</v>
      </c>
      <c r="I20" s="386" t="s">
        <v>95</v>
      </c>
      <c r="J20" s="1994" t="s">
        <v>882</v>
      </c>
      <c r="K20" s="1995"/>
      <c r="L20" s="1"/>
      <c r="M20" s="1"/>
      <c r="N20" s="1"/>
      <c r="O20" s="1"/>
      <c r="P20" s="1"/>
      <c r="Q20" s="1"/>
      <c r="R20" s="1"/>
      <c r="S20" s="1"/>
      <c r="T20" s="1"/>
    </row>
    <row r="21" spans="1:20" s="270" customFormat="1" ht="18" customHeight="1" thickBot="1" x14ac:dyDescent="0.3">
      <c r="A21" s="266"/>
      <c r="B21" s="888" t="s">
        <v>389</v>
      </c>
      <c r="C21" s="889"/>
      <c r="D21" s="911">
        <f>'IST-Erlöse Energie'!D83</f>
        <v>0</v>
      </c>
      <c r="E21" s="911">
        <f>E32</f>
        <v>0</v>
      </c>
      <c r="F21" s="911">
        <f>F32</f>
        <v>0</v>
      </c>
      <c r="G21" s="1279" t="e">
        <f>F21/E21</f>
        <v>#DIV/0!</v>
      </c>
      <c r="H21" s="884" t="e">
        <f>C21/E21/10</f>
        <v>#DIV/0!</v>
      </c>
      <c r="I21" s="884" t="e">
        <f>D21/F21/10</f>
        <v>#DIV/0!</v>
      </c>
      <c r="J21" s="1996"/>
      <c r="K21" s="1997"/>
      <c r="L21" s="181"/>
      <c r="M21" s="266"/>
      <c r="N21" s="266"/>
      <c r="O21" s="266"/>
      <c r="P21" s="266"/>
      <c r="Q21" s="266"/>
      <c r="R21" s="266"/>
      <c r="S21" s="266"/>
      <c r="T21" s="266"/>
    </row>
    <row r="22" spans="1:20" s="371" customFormat="1" x14ac:dyDescent="0.25">
      <c r="B22" s="19"/>
      <c r="C22" s="831"/>
      <c r="D22" s="831"/>
      <c r="E22" s="831"/>
      <c r="F22" s="831"/>
      <c r="G22" s="882"/>
      <c r="H22" s="883"/>
      <c r="I22" s="883"/>
      <c r="J22" s="883"/>
      <c r="K22" s="912"/>
      <c r="L22" s="19"/>
    </row>
    <row r="23" spans="1:20" s="371" customFormat="1" ht="15" customHeight="1" thickBot="1" x14ac:dyDescent="0.3">
      <c r="B23" s="832" t="s">
        <v>376</v>
      </c>
      <c r="C23" s="832"/>
    </row>
    <row r="24" spans="1:20" s="16" customFormat="1" ht="50.1" customHeight="1" x14ac:dyDescent="0.25">
      <c r="A24" s="1"/>
      <c r="B24" s="887" t="s">
        <v>2</v>
      </c>
      <c r="C24" s="1257" t="s">
        <v>1330</v>
      </c>
      <c r="D24" s="885" t="s">
        <v>101</v>
      </c>
      <c r="E24" s="1257" t="s">
        <v>92</v>
      </c>
      <c r="F24" s="1258" t="s">
        <v>97</v>
      </c>
      <c r="G24" s="1257" t="s">
        <v>98</v>
      </c>
      <c r="H24" s="886" t="s">
        <v>4</v>
      </c>
      <c r="I24" s="885" t="s">
        <v>95</v>
      </c>
      <c r="J24" s="1998" t="s">
        <v>882</v>
      </c>
      <c r="K24" s="1999"/>
      <c r="L24" s="1"/>
      <c r="M24" s="1"/>
      <c r="N24" s="1"/>
      <c r="O24" s="1"/>
      <c r="P24" s="1"/>
      <c r="Q24" s="1"/>
      <c r="R24" s="1"/>
      <c r="S24" s="1"/>
      <c r="T24" s="1"/>
    </row>
    <row r="25" spans="1:20" s="16" customFormat="1" ht="15" customHeight="1" x14ac:dyDescent="0.25">
      <c r="A25" s="1"/>
      <c r="B25" s="257" t="s">
        <v>5</v>
      </c>
      <c r="C25" s="190"/>
      <c r="D25" s="190"/>
      <c r="E25" s="190"/>
      <c r="F25" s="190"/>
      <c r="G25" s="683" t="e">
        <f>E25/(E25+E28)</f>
        <v>#DIV/0!</v>
      </c>
      <c r="H25" s="538" t="e">
        <f t="shared" ref="H25:I32" si="0">C25/E25/10</f>
        <v>#DIV/0!</v>
      </c>
      <c r="I25" s="538" t="e">
        <f t="shared" si="0"/>
        <v>#DIV/0!</v>
      </c>
      <c r="J25" s="1990" t="str">
        <f>E17</f>
        <v/>
      </c>
      <c r="K25" s="1991"/>
      <c r="L25" s="1289"/>
      <c r="M25" s="1"/>
      <c r="N25" s="1"/>
      <c r="O25" s="1"/>
      <c r="P25" s="1"/>
      <c r="Q25" s="1"/>
      <c r="R25" s="1"/>
      <c r="S25" s="1"/>
      <c r="T25" s="1"/>
    </row>
    <row r="26" spans="1:20" s="1284" customFormat="1" ht="15" customHeight="1" x14ac:dyDescent="0.25">
      <c r="A26" s="14"/>
      <c r="B26" s="1248" t="s">
        <v>1381</v>
      </c>
      <c r="C26" s="190"/>
      <c r="D26" s="190"/>
      <c r="E26" s="190"/>
      <c r="F26" s="190"/>
      <c r="G26" s="1252" t="e">
        <f>F26/E26</f>
        <v>#DIV/0!</v>
      </c>
      <c r="H26" s="1251" t="e">
        <f>C26/E26/10</f>
        <v>#DIV/0!</v>
      </c>
      <c r="I26" s="1251" t="e">
        <f>D26/F26/10</f>
        <v>#DIV/0!</v>
      </c>
      <c r="J26" s="1988" t="s">
        <v>1350</v>
      </c>
      <c r="K26" s="1989"/>
      <c r="L26" s="1289"/>
      <c r="M26" s="14"/>
      <c r="N26" s="14"/>
      <c r="O26" s="14"/>
      <c r="P26" s="14"/>
      <c r="Q26" s="14"/>
      <c r="R26" s="14"/>
      <c r="S26" s="14"/>
      <c r="T26" s="14"/>
    </row>
    <row r="27" spans="1:20" s="16" customFormat="1" ht="15" customHeight="1" x14ac:dyDescent="0.25">
      <c r="A27" s="1"/>
      <c r="B27" s="1248" t="s">
        <v>1352</v>
      </c>
      <c r="C27" s="190"/>
      <c r="D27" s="190"/>
      <c r="E27" s="190"/>
      <c r="F27" s="190"/>
      <c r="G27" s="1252" t="e">
        <f>F27/E27</f>
        <v>#DIV/0!</v>
      </c>
      <c r="H27" s="1251" t="e">
        <f>C27/E27/10</f>
        <v>#DIV/0!</v>
      </c>
      <c r="I27" s="1251" t="e">
        <f>D27/F27/10</f>
        <v>#DIV/0!</v>
      </c>
      <c r="J27" s="1988" t="s">
        <v>1327</v>
      </c>
      <c r="K27" s="1989"/>
      <c r="L27" s="2"/>
      <c r="M27" s="1"/>
      <c r="N27" s="1"/>
      <c r="O27" s="1"/>
      <c r="P27" s="1"/>
      <c r="Q27" s="1"/>
      <c r="R27" s="1"/>
      <c r="S27" s="1"/>
      <c r="T27" s="1"/>
    </row>
    <row r="28" spans="1:20" s="16" customFormat="1" ht="15" customHeight="1" x14ac:dyDescent="0.25">
      <c r="A28" s="32"/>
      <c r="B28" s="257" t="s">
        <v>1329</v>
      </c>
      <c r="C28" s="190"/>
      <c r="D28" s="190"/>
      <c r="E28" s="190"/>
      <c r="F28" s="190"/>
      <c r="G28" s="683" t="e">
        <f>E28/(E25+E28)</f>
        <v>#DIV/0!</v>
      </c>
      <c r="H28" s="538" t="e">
        <f t="shared" si="0"/>
        <v>#DIV/0!</v>
      </c>
      <c r="I28" s="538" t="e">
        <f t="shared" si="0"/>
        <v>#DIV/0!</v>
      </c>
      <c r="J28" s="1988"/>
      <c r="K28" s="1989"/>
      <c r="L28" s="1"/>
      <c r="M28" s="1"/>
      <c r="N28" s="1"/>
      <c r="O28" s="1"/>
      <c r="P28" s="1"/>
      <c r="Q28" s="1"/>
      <c r="R28" s="1"/>
      <c r="S28" s="1"/>
      <c r="T28" s="1"/>
    </row>
    <row r="29" spans="1:20" s="1284" customFormat="1" ht="15" customHeight="1" x14ac:dyDescent="0.25">
      <c r="A29" s="32"/>
      <c r="B29" s="1248" t="s">
        <v>1381</v>
      </c>
      <c r="C29" s="190"/>
      <c r="D29" s="190"/>
      <c r="E29" s="190"/>
      <c r="F29" s="190"/>
      <c r="G29" s="1252" t="e">
        <f>F29/E29</f>
        <v>#DIV/0!</v>
      </c>
      <c r="H29" s="1251" t="e">
        <f>C29/E29/10</f>
        <v>#DIV/0!</v>
      </c>
      <c r="I29" s="1251" t="e">
        <f>D29/F29/10</f>
        <v>#DIV/0!</v>
      </c>
      <c r="J29" s="1988" t="s">
        <v>1350</v>
      </c>
      <c r="K29" s="1989"/>
      <c r="L29" s="1289"/>
      <c r="M29" s="14"/>
      <c r="N29" s="14"/>
      <c r="O29" s="14"/>
      <c r="P29" s="14"/>
      <c r="Q29" s="14"/>
      <c r="R29" s="14"/>
      <c r="S29" s="14"/>
      <c r="T29" s="14"/>
    </row>
    <row r="30" spans="1:20" s="16" customFormat="1" ht="15" customHeight="1" x14ac:dyDescent="0.25">
      <c r="A30" s="686"/>
      <c r="B30" s="257" t="s">
        <v>1284</v>
      </c>
      <c r="C30" s="190"/>
      <c r="D30" s="190"/>
      <c r="E30" s="190"/>
      <c r="F30" s="190"/>
      <c r="G30" s="1252" t="e">
        <f>F30/E30</f>
        <v>#DIV/0!</v>
      </c>
      <c r="H30" s="538" t="e">
        <f>C30/E30/10</f>
        <v>#DIV/0!</v>
      </c>
      <c r="I30" s="538" t="e">
        <f>D30/F30/10</f>
        <v>#DIV/0!</v>
      </c>
      <c r="J30" s="1988"/>
      <c r="K30" s="1989"/>
      <c r="L30" s="1"/>
      <c r="M30" s="1"/>
      <c r="N30" s="1"/>
      <c r="O30" s="1"/>
      <c r="P30" s="1"/>
      <c r="Q30" s="1"/>
      <c r="R30" s="1"/>
      <c r="S30" s="1"/>
      <c r="T30" s="1"/>
    </row>
    <row r="31" spans="1:20" s="270" customFormat="1" ht="15" customHeight="1" x14ac:dyDescent="0.25">
      <c r="A31" s="686"/>
      <c r="B31" s="684" t="s">
        <v>1331</v>
      </c>
      <c r="C31" s="685"/>
      <c r="D31" s="687"/>
      <c r="E31" s="685"/>
      <c r="F31" s="687"/>
      <c r="G31" s="252" t="e">
        <f>E31/(E25+E28)</f>
        <v>#DIV/0!</v>
      </c>
      <c r="H31" s="253" t="e">
        <f t="shared" si="0"/>
        <v>#DIV/0!</v>
      </c>
      <c r="I31" s="253" t="e">
        <f t="shared" si="0"/>
        <v>#DIV/0!</v>
      </c>
      <c r="J31" s="1988"/>
      <c r="K31" s="1989"/>
      <c r="L31" s="266"/>
      <c r="M31" s="266"/>
      <c r="N31" s="266"/>
      <c r="O31" s="266"/>
      <c r="P31" s="266"/>
      <c r="Q31" s="266"/>
      <c r="R31" s="266"/>
      <c r="S31" s="266"/>
      <c r="T31" s="266"/>
    </row>
    <row r="32" spans="1:20" s="270" customFormat="1" ht="18" customHeight="1" x14ac:dyDescent="0.25">
      <c r="A32" s="686"/>
      <c r="B32" s="543" t="s">
        <v>99</v>
      </c>
      <c r="C32" s="687">
        <f>C25+C28+C30+C31</f>
        <v>0</v>
      </c>
      <c r="D32" s="687">
        <f>D25+D28+D30</f>
        <v>0</v>
      </c>
      <c r="E32" s="687">
        <f>E25+E28+E31</f>
        <v>0</v>
      </c>
      <c r="F32" s="687">
        <f>F25+F28</f>
        <v>0</v>
      </c>
      <c r="G32" s="252" t="e">
        <f>G25+G28+G31</f>
        <v>#DIV/0!</v>
      </c>
      <c r="H32" s="253" t="e">
        <f t="shared" si="0"/>
        <v>#DIV/0!</v>
      </c>
      <c r="I32" s="253" t="e">
        <f t="shared" si="0"/>
        <v>#DIV/0!</v>
      </c>
      <c r="J32" s="1988"/>
      <c r="K32" s="1989"/>
      <c r="L32" s="266"/>
      <c r="M32" s="266"/>
      <c r="N32" s="266"/>
      <c r="O32" s="266"/>
      <c r="P32" s="266"/>
      <c r="Q32" s="266"/>
      <c r="R32" s="266"/>
      <c r="S32" s="266"/>
      <c r="T32" s="266"/>
    </row>
    <row r="33" spans="1:20" s="16" customFormat="1" ht="15" customHeight="1" x14ac:dyDescent="0.25">
      <c r="A33" s="513"/>
      <c r="B33" s="539" t="s">
        <v>102</v>
      </c>
      <c r="C33" s="191"/>
      <c r="D33" s="191"/>
      <c r="E33" s="540"/>
      <c r="F33" s="540"/>
      <c r="G33" s="541"/>
      <c r="H33" s="542" t="e">
        <f>C33/E32/10</f>
        <v>#DIV/0!</v>
      </c>
      <c r="I33" s="542" t="e">
        <f>D33/F32/10</f>
        <v>#DIV/0!</v>
      </c>
      <c r="J33" s="1988"/>
      <c r="K33" s="1989"/>
      <c r="L33" s="1"/>
      <c r="M33" s="1"/>
      <c r="N33" s="1"/>
      <c r="O33" s="1"/>
      <c r="P33" s="1"/>
      <c r="Q33" s="1"/>
      <c r="R33" s="1"/>
      <c r="S33" s="1"/>
      <c r="T33" s="1"/>
    </row>
    <row r="34" spans="1:20" s="16" customFormat="1" ht="15" customHeight="1" x14ac:dyDescent="0.25">
      <c r="B34" s="257" t="s">
        <v>6</v>
      </c>
      <c r="C34" s="49"/>
      <c r="D34" s="49"/>
      <c r="E34" s="254"/>
      <c r="F34" s="254"/>
      <c r="G34" s="255"/>
      <c r="H34" s="253" t="e">
        <f>C34/E32/10</f>
        <v>#DIV/0!</v>
      </c>
      <c r="I34" s="253" t="e">
        <f>D34/F32/10</f>
        <v>#DIV/0!</v>
      </c>
      <c r="J34" s="1988"/>
      <c r="K34" s="1989"/>
      <c r="L34" s="1"/>
      <c r="M34" s="1"/>
      <c r="N34" s="1"/>
      <c r="O34" s="1"/>
      <c r="P34" s="1"/>
      <c r="Q34" s="1"/>
      <c r="R34" s="1"/>
      <c r="S34" s="1"/>
      <c r="T34" s="1"/>
    </row>
    <row r="35" spans="1:20" s="16" customFormat="1" ht="15" customHeight="1" x14ac:dyDescent="0.25">
      <c r="A35" s="513"/>
      <c r="B35" s="257" t="s">
        <v>94</v>
      </c>
      <c r="C35" s="544"/>
      <c r="D35" s="190"/>
      <c r="E35" s="544"/>
      <c r="F35" s="544"/>
      <c r="G35" s="545"/>
      <c r="H35" s="538" t="e">
        <f>C35/E32/10</f>
        <v>#DIV/0!</v>
      </c>
      <c r="I35" s="538" t="e">
        <f>D35/F32/10</f>
        <v>#DIV/0!</v>
      </c>
      <c r="J35" s="1988"/>
      <c r="K35" s="1989"/>
      <c r="L35" s="1"/>
      <c r="M35" s="1569" t="s">
        <v>1491</v>
      </c>
      <c r="N35" s="1"/>
      <c r="O35" s="1"/>
      <c r="P35" s="1"/>
      <c r="Q35" s="1"/>
      <c r="R35" s="1"/>
      <c r="S35" s="1"/>
      <c r="T35" s="1"/>
    </row>
    <row r="36" spans="1:20" s="270" customFormat="1" ht="18" customHeight="1" x14ac:dyDescent="0.2">
      <c r="A36" s="266"/>
      <c r="B36" s="543" t="s">
        <v>263</v>
      </c>
      <c r="C36" s="687">
        <f>C32+C33+C34</f>
        <v>0</v>
      </c>
      <c r="D36" s="687">
        <f>D32+D33+D34+D35</f>
        <v>0</v>
      </c>
      <c r="E36" s="687">
        <f>E32</f>
        <v>0</v>
      </c>
      <c r="F36" s="687">
        <f>F32</f>
        <v>0</v>
      </c>
      <c r="G36" s="252" t="e">
        <f>G32</f>
        <v>#DIV/0!</v>
      </c>
      <c r="H36" s="253" t="e">
        <f>C36/E36/10</f>
        <v>#DIV/0!</v>
      </c>
      <c r="I36" s="253" t="e">
        <f>D36/F36/10</f>
        <v>#DIV/0!</v>
      </c>
      <c r="J36" s="1985" t="str">
        <f>IFERROR(VLOOKUP(M35,$I$150:$L$156,4,FALSE),"")</f>
        <v/>
      </c>
      <c r="K36" s="2000"/>
      <c r="L36" s="1289" t="e">
        <f>IF(M38&gt;75.4,"Vertriebskosten, sonstige Kosten und Gewinn je Rechnungsempfänger sind im Vergleich mit anderen Netzbetreibern hoch. Bitte beachten Sie, dass mit der Weisung 5/2018 die sogenannte '75-Franken-Regel' gilt.","")</f>
        <v>#DIV/0!</v>
      </c>
      <c r="N36" s="266"/>
      <c r="O36" s="266"/>
      <c r="P36" s="266"/>
      <c r="Q36" s="266"/>
      <c r="R36" s="266"/>
      <c r="S36" s="266"/>
      <c r="T36" s="266"/>
    </row>
    <row r="37" spans="1:20" s="16" customFormat="1" ht="18" customHeight="1" thickBot="1" x14ac:dyDescent="0.3">
      <c r="A37" s="1"/>
      <c r="B37" s="546" t="s">
        <v>1241</v>
      </c>
      <c r="C37" s="547"/>
      <c r="D37" s="550"/>
      <c r="E37" s="547"/>
      <c r="F37" s="547"/>
      <c r="G37" s="548"/>
      <c r="H37" s="549"/>
      <c r="I37" s="549"/>
      <c r="J37" s="2036"/>
      <c r="K37" s="2037"/>
      <c r="L37" s="1"/>
      <c r="M37" s="1"/>
      <c r="N37" s="1"/>
      <c r="O37" s="1"/>
      <c r="P37" s="1"/>
      <c r="Q37" s="1"/>
      <c r="R37" s="1"/>
      <c r="S37" s="1"/>
      <c r="T37" s="1"/>
    </row>
    <row r="38" spans="1:20" s="16" customFormat="1" ht="18" customHeight="1" thickBot="1" x14ac:dyDescent="0.3">
      <c r="B38" s="546" t="s">
        <v>348</v>
      </c>
      <c r="C38" s="890"/>
      <c r="D38" s="890">
        <f>D37+D36</f>
        <v>0</v>
      </c>
      <c r="E38" s="547"/>
      <c r="F38" s="547"/>
      <c r="G38" s="548"/>
      <c r="H38" s="549"/>
      <c r="I38" s="549"/>
      <c r="J38" s="2038"/>
      <c r="K38" s="2039"/>
      <c r="L38" s="1"/>
      <c r="M38" s="1157" t="e">
        <f>(D33+D34+D35)/Netzstruktur!K34</f>
        <v>#DIV/0!</v>
      </c>
      <c r="N38" s="1"/>
      <c r="O38" s="1"/>
      <c r="P38" s="1"/>
      <c r="Q38" s="1"/>
      <c r="R38" s="1"/>
      <c r="S38" s="1"/>
      <c r="T38" s="1"/>
    </row>
    <row r="39" spans="1:20" s="16" customFormat="1" ht="8.1" customHeight="1" thickBot="1" x14ac:dyDescent="0.3">
      <c r="B39" s="174"/>
      <c r="C39" s="174"/>
      <c r="E39" s="497"/>
      <c r="F39" s="19"/>
      <c r="G39" s="19"/>
      <c r="H39" s="19"/>
      <c r="I39" s="19"/>
      <c r="J39" s="19"/>
    </row>
    <row r="40" spans="1:20" s="270" customFormat="1" ht="18" customHeight="1" thickBot="1" x14ac:dyDescent="0.3">
      <c r="A40" s="266"/>
      <c r="B40" s="2008" t="str">
        <f>"Deckungsdifferenzen Energie aus Geschäftsjahr "&amp;Kontaktdaten!D4-2 &amp;" (+ Überdeckung)"</f>
        <v>Deckungsdifferenzen Energie aus Geschäftsjahr 2020 (+ Überdeckung)</v>
      </c>
      <c r="C40" s="2022"/>
      <c r="D40" s="891">
        <f>D21-D38</f>
        <v>0</v>
      </c>
      <c r="E40" s="2023" t="str">
        <f>IF(D40=0,"",IF(D40&gt;0,"Dieser Betrag muss den Endkunden gutgeschrieben werden.","."))</f>
        <v/>
      </c>
      <c r="F40" s="2024"/>
      <c r="G40" s="2024"/>
      <c r="H40" s="2024"/>
      <c r="I40" s="2025"/>
      <c r="J40" s="2023"/>
      <c r="K40" s="2035"/>
      <c r="L40" s="266"/>
      <c r="M40" s="266"/>
      <c r="N40" s="266"/>
      <c r="O40" s="266"/>
      <c r="P40" s="266"/>
      <c r="Q40" s="266"/>
      <c r="R40" s="266"/>
      <c r="S40" s="266"/>
      <c r="T40" s="266"/>
    </row>
    <row r="41" spans="1:20" s="16" customFormat="1" x14ac:dyDescent="0.25">
      <c r="A41" s="1"/>
      <c r="B41" s="3"/>
      <c r="C41" s="2"/>
      <c r="D41" s="2"/>
      <c r="E41" s="828"/>
      <c r="F41" s="892"/>
      <c r="G41" s="2"/>
      <c r="H41" s="2"/>
      <c r="I41" s="2"/>
      <c r="J41" s="2"/>
      <c r="K41" s="1"/>
      <c r="L41" s="1"/>
      <c r="M41" s="1"/>
      <c r="N41" s="1"/>
      <c r="O41" s="1"/>
      <c r="P41" s="1"/>
      <c r="Q41" s="1"/>
      <c r="R41" s="1"/>
      <c r="S41" s="1"/>
      <c r="T41" s="1"/>
    </row>
    <row r="42" spans="1:20" s="16" customFormat="1" x14ac:dyDescent="0.25">
      <c r="A42" s="1"/>
      <c r="B42" s="3"/>
      <c r="C42" s="2"/>
      <c r="D42" s="2"/>
      <c r="E42" s="831"/>
      <c r="F42" s="19"/>
      <c r="G42" s="2"/>
      <c r="H42" s="2"/>
      <c r="I42" s="2"/>
      <c r="J42" s="2"/>
      <c r="K42" s="1"/>
      <c r="L42" s="1"/>
      <c r="M42" s="1"/>
      <c r="N42" s="1"/>
      <c r="O42" s="1"/>
      <c r="P42" s="1"/>
      <c r="Q42" s="1"/>
      <c r="R42" s="1"/>
      <c r="S42" s="1"/>
      <c r="T42" s="1"/>
    </row>
    <row r="43" spans="1:20" s="16" customFormat="1" ht="15.75" x14ac:dyDescent="0.25">
      <c r="A43" s="1"/>
      <c r="B43" s="23" t="s">
        <v>89</v>
      </c>
      <c r="C43" s="2"/>
      <c r="D43" s="2"/>
      <c r="E43" s="831"/>
      <c r="F43" s="19"/>
      <c r="G43" s="2"/>
      <c r="H43" s="2"/>
      <c r="I43" s="2"/>
      <c r="J43" s="2"/>
      <c r="K43" s="1"/>
      <c r="L43" s="1"/>
      <c r="M43" s="1"/>
      <c r="N43" s="1"/>
      <c r="O43" s="1"/>
      <c r="P43" s="1"/>
      <c r="Q43" s="1"/>
      <c r="R43" s="1"/>
      <c r="S43" s="1"/>
      <c r="T43" s="1"/>
    </row>
    <row r="44" spans="1:20" s="16" customFormat="1" ht="15.75" thickBot="1" x14ac:dyDescent="0.3">
      <c r="A44" s="1"/>
      <c r="B44" s="59" t="s">
        <v>103</v>
      </c>
      <c r="C44" s="183" t="s">
        <v>981</v>
      </c>
      <c r="D44" s="183" t="s">
        <v>1000</v>
      </c>
      <c r="E44" s="834" t="s">
        <v>882</v>
      </c>
      <c r="F44" s="19"/>
      <c r="G44" s="2"/>
      <c r="H44" s="2"/>
      <c r="I44" s="2"/>
      <c r="J44" s="2"/>
      <c r="K44" s="1"/>
      <c r="L44" s="1"/>
      <c r="M44" s="1"/>
      <c r="N44" s="1"/>
      <c r="O44" s="1"/>
      <c r="P44" s="1"/>
      <c r="Q44" s="1"/>
      <c r="R44" s="1"/>
      <c r="S44" s="1"/>
      <c r="T44" s="1"/>
    </row>
    <row r="45" spans="1:20" s="270" customFormat="1" ht="18" customHeight="1" thickBot="1" x14ac:dyDescent="0.3">
      <c r="A45" s="266"/>
      <c r="B45" s="893" t="s">
        <v>1</v>
      </c>
      <c r="C45" s="943"/>
      <c r="D45" s="1592"/>
      <c r="E45" s="1979"/>
      <c r="F45" s="1980"/>
      <c r="G45" s="1980"/>
      <c r="H45" s="1980"/>
      <c r="I45" s="1980"/>
      <c r="J45" s="1980"/>
      <c r="K45" s="1981"/>
      <c r="L45" s="1547"/>
      <c r="M45" s="1547"/>
      <c r="N45" s="266"/>
      <c r="O45" s="266"/>
      <c r="P45" s="266"/>
      <c r="Q45" s="266"/>
      <c r="R45" s="266"/>
      <c r="S45" s="266"/>
      <c r="T45" s="266"/>
    </row>
    <row r="46" spans="1:20" s="16" customFormat="1" x14ac:dyDescent="0.25">
      <c r="A46" s="1"/>
      <c r="B46" s="3"/>
      <c r="C46" s="2"/>
      <c r="D46" s="2"/>
      <c r="E46" s="831"/>
      <c r="F46" s="19"/>
      <c r="G46" s="2"/>
      <c r="H46" s="2"/>
      <c r="I46" s="2"/>
      <c r="J46" s="2"/>
      <c r="K46" s="1"/>
      <c r="L46" s="1305"/>
      <c r="M46" s="1"/>
      <c r="N46" s="1"/>
      <c r="O46" s="1"/>
      <c r="P46" s="1"/>
      <c r="Q46" s="1"/>
      <c r="R46" s="1"/>
      <c r="S46" s="1"/>
      <c r="T46" s="1"/>
    </row>
    <row r="47" spans="1:20" s="16" customFormat="1" ht="15.75" x14ac:dyDescent="0.25">
      <c r="A47" s="1"/>
      <c r="B47" s="23" t="s">
        <v>104</v>
      </c>
      <c r="C47" s="2"/>
      <c r="D47" s="2"/>
      <c r="E47" s="831"/>
      <c r="F47" s="19"/>
      <c r="G47" s="2"/>
      <c r="H47" s="2"/>
      <c r="I47" s="2"/>
      <c r="J47" s="2"/>
      <c r="K47" s="1"/>
      <c r="L47" s="1305"/>
      <c r="M47" s="1"/>
      <c r="N47" s="1"/>
      <c r="O47" s="1"/>
      <c r="P47" s="1"/>
      <c r="Q47" s="1"/>
      <c r="R47" s="1"/>
      <c r="S47" s="1"/>
      <c r="T47" s="1"/>
    </row>
    <row r="48" spans="1:20" s="16" customFormat="1" ht="15.75" thickBot="1" x14ac:dyDescent="0.3">
      <c r="A48" s="1"/>
      <c r="B48" s="59" t="s">
        <v>105</v>
      </c>
      <c r="C48" s="183"/>
      <c r="D48" s="183" t="s">
        <v>1000</v>
      </c>
      <c r="E48" s="834" t="s">
        <v>882</v>
      </c>
      <c r="F48" s="19"/>
      <c r="G48" s="2"/>
      <c r="H48" s="2"/>
      <c r="I48" s="2"/>
      <c r="J48" s="2"/>
      <c r="K48" s="1"/>
      <c r="L48" s="1305"/>
      <c r="M48" s="1"/>
      <c r="N48" s="1"/>
      <c r="O48" s="1"/>
      <c r="P48" s="1"/>
      <c r="Q48" s="1"/>
      <c r="R48" s="1"/>
      <c r="S48" s="1"/>
      <c r="T48" s="1"/>
    </row>
    <row r="49" spans="1:20" s="896" customFormat="1" ht="15" customHeight="1" thickBot="1" x14ac:dyDescent="0.3">
      <c r="A49" s="894"/>
      <c r="B49" s="2031"/>
      <c r="C49" s="2032"/>
      <c r="D49" s="1593"/>
      <c r="E49" s="1979"/>
      <c r="F49" s="1980"/>
      <c r="G49" s="1980"/>
      <c r="H49" s="1980"/>
      <c r="I49" s="1980"/>
      <c r="J49" s="1980"/>
      <c r="K49" s="1981"/>
      <c r="L49" s="1547"/>
      <c r="M49" s="895"/>
      <c r="N49" s="895"/>
      <c r="O49" s="895"/>
      <c r="P49" s="895"/>
      <c r="Q49" s="895"/>
      <c r="R49" s="895"/>
      <c r="S49" s="895"/>
      <c r="T49" s="895"/>
    </row>
    <row r="50" spans="1:20" s="896" customFormat="1" ht="15" customHeight="1" thickBot="1" x14ac:dyDescent="0.3">
      <c r="A50" s="894"/>
      <c r="B50" s="2033"/>
      <c r="C50" s="2034"/>
      <c r="D50" s="1594"/>
      <c r="E50" s="1979"/>
      <c r="F50" s="1980"/>
      <c r="G50" s="1980"/>
      <c r="H50" s="1980"/>
      <c r="I50" s="1980"/>
      <c r="J50" s="1980"/>
      <c r="K50" s="1981"/>
      <c r="L50" s="1547"/>
      <c r="M50" s="895"/>
      <c r="N50" s="895"/>
      <c r="O50" s="895"/>
      <c r="P50" s="895"/>
      <c r="Q50" s="895"/>
      <c r="R50" s="895"/>
      <c r="S50" s="895"/>
      <c r="T50" s="895"/>
    </row>
    <row r="51" spans="1:20" s="896" customFormat="1" ht="15" customHeight="1" thickBot="1" x14ac:dyDescent="0.3">
      <c r="A51" s="894"/>
      <c r="B51" s="2026" t="s">
        <v>106</v>
      </c>
      <c r="C51" s="2027"/>
      <c r="D51" s="1027">
        <f>SUM(D49:D50)</f>
        <v>0</v>
      </c>
      <c r="E51" s="2028" t="str">
        <f>IF(D51=0,"",IF(D51&gt;0,"Dieser Betrag muss den Endkunden gutgeschrieben werden.",""))</f>
        <v/>
      </c>
      <c r="F51" s="2029"/>
      <c r="G51" s="2029"/>
      <c r="H51" s="2029"/>
      <c r="I51" s="2029"/>
      <c r="J51" s="2029"/>
      <c r="K51" s="2030"/>
      <c r="L51" s="895"/>
      <c r="M51" s="895"/>
      <c r="N51" s="895"/>
      <c r="O51" s="895"/>
      <c r="P51" s="895"/>
      <c r="Q51" s="895"/>
      <c r="R51" s="895"/>
      <c r="S51" s="895"/>
      <c r="T51" s="895"/>
    </row>
    <row r="52" spans="1:20" s="278" customFormat="1" ht="14.25" x14ac:dyDescent="0.2">
      <c r="A52" s="277"/>
      <c r="B52" s="3"/>
      <c r="C52" s="898"/>
      <c r="D52" s="898"/>
      <c r="E52" s="914"/>
      <c r="F52" s="899"/>
      <c r="G52" s="898"/>
      <c r="H52" s="898"/>
      <c r="I52" s="898"/>
      <c r="J52" s="898"/>
      <c r="K52" s="277"/>
      <c r="L52" s="277"/>
      <c r="M52" s="277"/>
      <c r="N52" s="277"/>
      <c r="O52" s="277"/>
      <c r="P52" s="277"/>
      <c r="Q52" s="277"/>
      <c r="R52" s="277"/>
      <c r="S52" s="277"/>
      <c r="T52" s="277"/>
    </row>
    <row r="53" spans="1:20" s="278" customFormat="1" thickBot="1" x14ac:dyDescent="0.25">
      <c r="A53" s="277"/>
      <c r="B53" s="878" t="s">
        <v>282</v>
      </c>
      <c r="C53" s="898"/>
      <c r="D53" s="183" t="s">
        <v>1000</v>
      </c>
      <c r="E53" s="914"/>
      <c r="F53" s="899"/>
      <c r="G53" s="898"/>
      <c r="H53" s="898"/>
      <c r="I53" s="898"/>
      <c r="J53" s="898"/>
      <c r="K53" s="277"/>
      <c r="L53" s="277"/>
      <c r="M53" s="277"/>
      <c r="N53" s="277"/>
      <c r="O53" s="277"/>
      <c r="P53" s="277"/>
      <c r="Q53" s="277"/>
      <c r="R53" s="277"/>
      <c r="S53" s="277"/>
      <c r="T53" s="277"/>
    </row>
    <row r="54" spans="1:20" s="368" customFormat="1" ht="15" customHeight="1" thickBot="1" x14ac:dyDescent="0.3">
      <c r="A54" s="360"/>
      <c r="B54" s="2003" t="s">
        <v>266</v>
      </c>
      <c r="C54" s="2004"/>
      <c r="D54" s="913">
        <f>D40+D45+D51</f>
        <v>0</v>
      </c>
      <c r="E54" s="2005" t="str">
        <f>IF(D54=0,"",IF(D54&gt;0,"Dieser Betrag muss den Endkunden gutgeschrieben werden.",""))</f>
        <v/>
      </c>
      <c r="F54" s="2006"/>
      <c r="G54" s="2006"/>
      <c r="H54" s="2006"/>
      <c r="I54" s="2006"/>
      <c r="J54" s="2006"/>
      <c r="K54" s="2007"/>
      <c r="L54" s="360"/>
      <c r="M54" s="360"/>
      <c r="N54" s="360"/>
      <c r="O54" s="360"/>
      <c r="P54" s="360"/>
      <c r="Q54" s="360"/>
      <c r="R54" s="360"/>
      <c r="S54" s="360"/>
      <c r="T54" s="360"/>
    </row>
    <row r="55" spans="1:20" s="368" customFormat="1" ht="15" customHeight="1" x14ac:dyDescent="0.25">
      <c r="B55" s="819"/>
      <c r="C55" s="819"/>
      <c r="D55" s="821"/>
      <c r="E55" s="2012" t="str">
        <f>IF(D54&gt;0,"Die Deckungsdifferenz ist in den zukünftigen Tarifen zu berücksichtigen; .",IF(D54&lt;0,"",""))</f>
        <v/>
      </c>
      <c r="F55" s="2012"/>
      <c r="G55" s="2012"/>
      <c r="H55" s="2012"/>
      <c r="I55" s="2012"/>
      <c r="J55" s="2012"/>
      <c r="K55" s="2012"/>
      <c r="L55" s="1039"/>
      <c r="M55" s="1572" t="s">
        <v>1477</v>
      </c>
    </row>
    <row r="56" spans="1:20" s="368" customFormat="1" ht="29.25" customHeight="1" x14ac:dyDescent="0.25">
      <c r="B56" s="1040"/>
      <c r="C56" s="1372"/>
      <c r="D56" s="1372"/>
      <c r="E56" s="2013" t="str">
        <f>IFERROR(VLOOKUP(M55,$I$150:$L$156,4,FALSE),"")</f>
        <v/>
      </c>
      <c r="F56" s="2014"/>
      <c r="G56" s="2014"/>
      <c r="H56" s="2014"/>
      <c r="I56" s="2014"/>
      <c r="J56" s="2014"/>
      <c r="K56" s="2014"/>
      <c r="L56" s="1372"/>
      <c r="M56" s="1573"/>
    </row>
    <row r="57" spans="1:20" s="368" customFormat="1" ht="15" customHeight="1" thickBot="1" x14ac:dyDescent="0.3">
      <c r="B57" s="819"/>
      <c r="C57" s="1607">
        <f>Kontaktdaten!D3</f>
        <v>3.8300000000000001E-2</v>
      </c>
      <c r="D57" s="1608">
        <f>'Deckungsdifferenzen Netz'!Z51</f>
        <v>3.8300000000000001E-2</v>
      </c>
      <c r="E57" s="900"/>
      <c r="F57" s="900"/>
      <c r="G57" s="900"/>
      <c r="H57" s="900"/>
      <c r="I57" s="900"/>
      <c r="J57" s="900"/>
      <c r="K57" s="900"/>
      <c r="M57" s="1574"/>
    </row>
    <row r="58" spans="1:20" s="902" customFormat="1" ht="15" customHeight="1" thickBot="1" x14ac:dyDescent="0.25">
      <c r="A58" s="428"/>
      <c r="B58" s="2008" t="str">
        <f>"Zinssatz für das Jahr "&amp;$C$8+2</f>
        <v>Zinssatz für das Jahr 2022</v>
      </c>
      <c r="C58" s="2009"/>
      <c r="D58" s="1506"/>
      <c r="E58" s="2010" t="str">
        <f>IF(OR(AND(D54&lt;0,(D58*0.01)&gt;C57),AND(D54&gt;0,D58&lt;C57)),"Ihr WACC entspricht nicht dem WACC gem. Art. 13 StromVV.","")</f>
        <v/>
      </c>
      <c r="F58" s="2011"/>
      <c r="G58" s="2011"/>
      <c r="H58" s="2011"/>
      <c r="I58" s="2011"/>
      <c r="J58" s="2011"/>
      <c r="K58" s="2011"/>
      <c r="L58" s="901"/>
      <c r="M58" s="1574" t="s">
        <v>1476</v>
      </c>
      <c r="N58" s="901"/>
      <c r="O58" s="901"/>
      <c r="P58" s="901"/>
      <c r="Q58" s="901"/>
      <c r="R58" s="901"/>
      <c r="S58" s="901"/>
      <c r="T58" s="901"/>
    </row>
    <row r="59" spans="1:20" s="368" customFormat="1" ht="15" customHeight="1" x14ac:dyDescent="0.25">
      <c r="B59" s="819"/>
      <c r="C59" s="819"/>
      <c r="D59" s="821"/>
      <c r="E59" s="1515" t="str">
        <f>IF(AND(D54&gt;0,(D58*0.01)&lt;C57),"Bei einer Überdeckung (Saldo zu Gunsten der Kunden) muss der kalk. Zinssatz 3.83% betragen (gemäss Weisung 2/2019 der ElCom).","")</f>
        <v/>
      </c>
      <c r="F59" s="900"/>
      <c r="G59" s="1570"/>
      <c r="H59" s="1570"/>
      <c r="I59" s="1570"/>
      <c r="J59" s="1570"/>
      <c r="K59" s="1570"/>
      <c r="L59" s="1571"/>
      <c r="M59" s="1574" t="s">
        <v>1481</v>
      </c>
    </row>
    <row r="60" spans="1:20" s="368" customFormat="1" ht="15" customHeight="1" x14ac:dyDescent="0.25">
      <c r="B60" s="819"/>
      <c r="C60" s="1371"/>
      <c r="D60" s="821"/>
      <c r="E60" s="2013" t="str">
        <f>IFERROR(IFERROR(VLOOKUP(M58,$I$150:$L$156,4,FALSE),VLOOKUP(M59,$I$150:$L$156,4,FALSE)),"")</f>
        <v/>
      </c>
      <c r="F60" s="2014"/>
      <c r="G60" s="2014"/>
      <c r="H60" s="2014"/>
      <c r="I60" s="2014"/>
      <c r="J60" s="2014"/>
      <c r="K60" s="2014"/>
    </row>
    <row r="61" spans="1:20" s="368" customFormat="1" ht="30" customHeight="1" x14ac:dyDescent="0.25">
      <c r="B61" s="819"/>
      <c r="C61" s="819"/>
      <c r="D61" s="821"/>
      <c r="E61" s="1534"/>
      <c r="F61" s="900"/>
      <c r="G61" s="900"/>
      <c r="H61" s="900"/>
      <c r="I61" s="900"/>
      <c r="J61" s="900"/>
      <c r="K61" s="900"/>
    </row>
    <row r="62" spans="1:20" s="896" customFormat="1" ht="15" customHeight="1" x14ac:dyDescent="0.25">
      <c r="A62" s="904"/>
      <c r="B62" s="819"/>
      <c r="C62" s="819"/>
      <c r="D62" s="821"/>
      <c r="E62" s="897"/>
      <c r="F62" s="897"/>
      <c r="G62" s="897"/>
      <c r="H62" s="897"/>
      <c r="I62" s="897"/>
      <c r="J62" s="897"/>
      <c r="K62" s="897"/>
    </row>
    <row r="63" spans="1:20" s="371" customFormat="1" x14ac:dyDescent="0.25">
      <c r="B63" s="19"/>
      <c r="C63" s="19"/>
      <c r="D63" s="19"/>
      <c r="E63" s="831"/>
      <c r="F63" s="19"/>
      <c r="G63" s="19"/>
      <c r="H63" s="19"/>
      <c r="I63" s="19"/>
      <c r="J63" s="19"/>
    </row>
    <row r="64" spans="1:20" s="371" customFormat="1" ht="16.5" thickBot="1" x14ac:dyDescent="0.3">
      <c r="A64" s="905"/>
      <c r="B64" s="23" t="s">
        <v>82</v>
      </c>
      <c r="C64" s="183" t="s">
        <v>1027</v>
      </c>
      <c r="D64" s="906">
        <v>2</v>
      </c>
      <c r="E64" s="906">
        <v>3</v>
      </c>
      <c r="F64" s="906">
        <v>4</v>
      </c>
      <c r="G64" s="906">
        <v>5</v>
      </c>
      <c r="H64" s="906">
        <v>6</v>
      </c>
      <c r="I64" s="906">
        <v>7</v>
      </c>
      <c r="J64" s="906">
        <v>8</v>
      </c>
      <c r="K64" s="906">
        <v>9</v>
      </c>
      <c r="M64" s="1301"/>
      <c r="N64" s="1305"/>
      <c r="O64" s="1305"/>
      <c r="P64" s="1305"/>
    </row>
    <row r="65" spans="1:20" s="440" customFormat="1" ht="28.35" customHeight="1" x14ac:dyDescent="0.25">
      <c r="A65" s="905"/>
      <c r="B65" s="2001"/>
      <c r="C65" s="908" t="s">
        <v>849</v>
      </c>
      <c r="D65" s="909" t="s">
        <v>317</v>
      </c>
      <c r="E65" s="908" t="s">
        <v>200</v>
      </c>
      <c r="F65" s="908" t="s">
        <v>80</v>
      </c>
      <c r="G65" s="908" t="s">
        <v>200</v>
      </c>
      <c r="H65" s="461" t="s">
        <v>847</v>
      </c>
      <c r="I65" s="461" t="s">
        <v>382</v>
      </c>
      <c r="J65" s="461" t="s">
        <v>848</v>
      </c>
      <c r="K65" s="744"/>
      <c r="L65" s="1547"/>
    </row>
    <row r="66" spans="1:20" s="440" customFormat="1" ht="14.25" customHeight="1" x14ac:dyDescent="0.25">
      <c r="A66" s="905"/>
      <c r="B66" s="2002"/>
      <c r="C66" s="907" t="str">
        <f>""&amp;C8-1</f>
        <v>2019</v>
      </c>
      <c r="D66" s="910" t="str">
        <f>""&amp;C8 &amp;" insgesamt"</f>
        <v>2020 insgesamt</v>
      </c>
      <c r="E66" s="907"/>
      <c r="F66" s="907" t="s">
        <v>201</v>
      </c>
      <c r="G66" s="907" t="s">
        <v>381</v>
      </c>
      <c r="H66" s="505" t="str">
        <f>"Tarife "&amp; C8+1</f>
        <v>Tarife 2021</v>
      </c>
      <c r="I66" s="505" t="s">
        <v>383</v>
      </c>
      <c r="J66" s="505" t="str">
        <f>"Tarife "&amp; C8+2</f>
        <v>Tarife 2022</v>
      </c>
      <c r="K66" s="1519"/>
      <c r="L66" s="1575"/>
      <c r="M66" s="1576" t="s">
        <v>1473</v>
      </c>
    </row>
    <row r="67" spans="1:20" s="440" customFormat="1" ht="14.25" customHeight="1" thickBot="1" x14ac:dyDescent="0.3">
      <c r="A67" s="905"/>
      <c r="B67" s="2002"/>
      <c r="C67" s="907" t="s">
        <v>1000</v>
      </c>
      <c r="D67" s="910" t="s">
        <v>1000</v>
      </c>
      <c r="E67" s="907" t="s">
        <v>1000</v>
      </c>
      <c r="F67" s="907" t="s">
        <v>1000</v>
      </c>
      <c r="G67" s="907" t="s">
        <v>1000</v>
      </c>
      <c r="H67" s="505" t="s">
        <v>1000</v>
      </c>
      <c r="I67" s="505" t="s">
        <v>1000</v>
      </c>
      <c r="J67" s="505" t="s">
        <v>1000</v>
      </c>
      <c r="K67" s="745" t="s">
        <v>882</v>
      </c>
      <c r="L67" s="1578"/>
      <c r="M67" s="1577" t="s">
        <v>1474</v>
      </c>
    </row>
    <row r="68" spans="1:20" s="371" customFormat="1" ht="27.95" customHeight="1" thickBot="1" x14ac:dyDescent="0.3">
      <c r="B68" s="1019" t="s">
        <v>82</v>
      </c>
      <c r="C68" s="1020"/>
      <c r="D68" s="1021">
        <f>D54</f>
        <v>0</v>
      </c>
      <c r="E68" s="1022">
        <f>D68+C68</f>
        <v>0</v>
      </c>
      <c r="F68" s="1022">
        <f>E68*(D58/100)</f>
        <v>0</v>
      </c>
      <c r="G68" s="1022">
        <f>F68+E68</f>
        <v>0</v>
      </c>
      <c r="H68" s="508"/>
      <c r="I68" s="1023">
        <f>H68+G68</f>
        <v>0</v>
      </c>
      <c r="J68" s="1032"/>
      <c r="K68" s="1520" t="str">
        <f>IFERROR(IFERROR(VLOOKUP(M66,$I$150:$L$156,4,FALSE),VLOOKUP(M67,$I$150:$L$156,4,FALSE)),"")</f>
        <v/>
      </c>
      <c r="L68" s="1579" t="str">
        <f>IFERROR(IF((D51+J68)/I68 &gt; -0.3,"Ihr Abbau entspricht nicht der Weisung der ElCom.  "&amp;"Bitte überprüfen Sie Ihre Angaben bzw. nehmen Sie eine entsprechende Korrektur vor oder begründen Sie Ihre Angabe.",""),"")</f>
        <v/>
      </c>
    </row>
    <row r="69" spans="1:20" s="371" customFormat="1" x14ac:dyDescent="0.25">
      <c r="B69" s="19"/>
      <c r="C69" s="19"/>
      <c r="D69" s="19"/>
      <c r="E69" s="19"/>
      <c r="F69" s="19"/>
      <c r="H69" s="19"/>
      <c r="I69" s="19"/>
      <c r="J69" s="19" t="str">
        <f>IF(OR(AND(I68&lt;0,J68&lt;0),AND(I68&gt;0,J68&gt;0)), "Der Betrag angerechnet für Tarife und der Übertrag in Folgeperiode haben nicht umgekehrte Vorzeichen. Bitte überprüfen Sie Ihre Angaben bzw. nehmen Sie eine entsprechende Korrektur vor oder begründen Sie.", "")</f>
        <v/>
      </c>
      <c r="K69" s="1514" t="str">
        <f>IFERROR(VLOOKUP(M69,$I$150:$L$156,4,FALSE),"")</f>
        <v/>
      </c>
      <c r="M69" s="1157" t="s">
        <v>1475</v>
      </c>
    </row>
    <row r="70" spans="1:20" s="16" customFormat="1" ht="21.75" customHeight="1" x14ac:dyDescent="0.25">
      <c r="A70" s="2"/>
      <c r="B70" s="61" t="s">
        <v>1342</v>
      </c>
      <c r="C70" s="2"/>
      <c r="D70" s="2"/>
      <c r="E70" s="2"/>
      <c r="F70" s="2"/>
      <c r="G70" s="2"/>
      <c r="H70" s="2"/>
      <c r="I70" s="2"/>
      <c r="J70" s="2"/>
      <c r="L70" s="1"/>
      <c r="M70" s="1523"/>
      <c r="N70" s="1"/>
      <c r="O70" s="1"/>
      <c r="P70" s="1"/>
      <c r="Q70" s="1"/>
      <c r="R70" s="1"/>
      <c r="S70" s="1"/>
      <c r="T70" s="1"/>
    </row>
    <row r="71" spans="1:20" x14ac:dyDescent="0.25">
      <c r="A71" s="2"/>
      <c r="B71" s="3" t="s">
        <v>859</v>
      </c>
      <c r="C71" s="2"/>
      <c r="D71" s="2"/>
      <c r="E71" s="2"/>
      <c r="F71" s="2"/>
      <c r="G71" s="2"/>
      <c r="H71" s="2"/>
      <c r="I71" s="2"/>
      <c r="L71" s="1"/>
      <c r="M71" s="1523"/>
      <c r="N71" s="1"/>
      <c r="O71" s="1"/>
      <c r="P71" s="1"/>
      <c r="Q71" s="1"/>
      <c r="R71" s="1"/>
      <c r="S71" s="1"/>
      <c r="T71" s="1"/>
    </row>
    <row r="72" spans="1:20" x14ac:dyDescent="0.25">
      <c r="A72" s="2"/>
      <c r="B72" s="1796"/>
      <c r="C72" s="2015"/>
      <c r="D72" s="2015"/>
      <c r="E72" s="2015"/>
      <c r="F72" s="2015"/>
      <c r="G72" s="2015"/>
      <c r="H72" s="2015"/>
      <c r="I72" s="2015"/>
      <c r="J72" s="2015"/>
      <c r="K72" s="2016"/>
      <c r="L72" s="1"/>
      <c r="N72" s="1"/>
      <c r="O72" s="1"/>
      <c r="P72" s="1"/>
      <c r="Q72" s="1"/>
      <c r="R72" s="1"/>
      <c r="S72" s="1"/>
      <c r="T72" s="1"/>
    </row>
    <row r="73" spans="1:20" x14ac:dyDescent="0.25">
      <c r="A73" s="2"/>
      <c r="B73" s="2017"/>
      <c r="C73" s="2018"/>
      <c r="D73" s="2018"/>
      <c r="E73" s="2018"/>
      <c r="F73" s="2018"/>
      <c r="G73" s="2018"/>
      <c r="H73" s="2018"/>
      <c r="I73" s="2018"/>
      <c r="J73" s="2018"/>
      <c r="K73" s="2019"/>
      <c r="L73" s="1"/>
      <c r="M73" s="1"/>
      <c r="N73" s="1"/>
      <c r="O73" s="1"/>
      <c r="P73" s="1"/>
      <c r="Q73" s="1"/>
      <c r="R73" s="1"/>
      <c r="S73" s="1"/>
      <c r="T73" s="1"/>
    </row>
    <row r="74" spans="1:20" x14ac:dyDescent="0.25">
      <c r="A74" s="1"/>
      <c r="B74" s="1"/>
      <c r="C74" s="1"/>
      <c r="D74" s="1"/>
      <c r="E74" s="1"/>
      <c r="F74" s="1"/>
      <c r="G74" s="1"/>
      <c r="H74" s="1"/>
      <c r="I74" s="1"/>
      <c r="J74" s="1"/>
      <c r="K74" s="1"/>
      <c r="L74" s="1"/>
      <c r="M74" s="1"/>
      <c r="N74" s="1"/>
      <c r="O74" s="1"/>
      <c r="P74" s="1"/>
      <c r="Q74" s="1"/>
      <c r="R74" s="1"/>
      <c r="S74" s="1"/>
      <c r="T74" s="1"/>
    </row>
    <row r="75" spans="1:20" s="1174" customFormat="1" x14ac:dyDescent="0.25">
      <c r="A75" s="1157"/>
      <c r="B75" s="1157"/>
      <c r="C75" s="1157"/>
      <c r="D75" s="1157"/>
      <c r="E75" s="1157"/>
      <c r="F75" s="1157"/>
      <c r="G75" s="1157"/>
      <c r="H75" s="1157"/>
      <c r="I75" s="1157"/>
      <c r="J75" s="1157"/>
      <c r="K75" s="1157"/>
      <c r="L75" s="1157"/>
      <c r="M75" s="1157"/>
      <c r="N75" s="1157"/>
      <c r="O75" s="1157"/>
      <c r="P75" s="1157"/>
      <c r="Q75" s="1157"/>
      <c r="R75" s="1157"/>
      <c r="S75" s="1157"/>
      <c r="T75" s="1157"/>
    </row>
    <row r="76" spans="1:20" s="1174" customFormat="1" x14ac:dyDescent="0.25">
      <c r="A76" s="1686" t="b">
        <v>0</v>
      </c>
      <c r="B76" s="1157"/>
      <c r="C76" s="1157"/>
      <c r="D76" s="1157"/>
      <c r="E76" s="1157"/>
      <c r="F76" s="1157"/>
      <c r="G76" s="1157"/>
      <c r="H76" s="1157"/>
      <c r="I76" s="1157"/>
      <c r="J76" s="1157"/>
      <c r="K76" s="1157"/>
      <c r="L76" s="1157"/>
      <c r="M76" s="1157"/>
      <c r="N76" s="1157"/>
      <c r="O76" s="1157"/>
      <c r="P76" s="1157"/>
      <c r="Q76" s="1157"/>
      <c r="R76" s="1157"/>
      <c r="S76" s="1157"/>
      <c r="T76" s="1157"/>
    </row>
    <row r="77" spans="1:20" s="1174" customFormat="1" x14ac:dyDescent="0.25">
      <c r="A77" s="1157"/>
      <c r="B77" s="1157"/>
      <c r="C77" s="1157"/>
      <c r="D77" s="1161" t="str">
        <f>Netzstruktur!I44</f>
        <v>Messpunkte</v>
      </c>
      <c r="E77" s="1157"/>
      <c r="F77" s="1157"/>
      <c r="G77" s="1157"/>
      <c r="H77" s="1157"/>
      <c r="I77" s="1157"/>
      <c r="J77" s="1157"/>
      <c r="K77" s="1157"/>
      <c r="L77" s="1157"/>
      <c r="M77" s="1157"/>
      <c r="N77" s="1157"/>
      <c r="O77" s="1157"/>
      <c r="P77" s="1157"/>
      <c r="Q77" s="1157"/>
      <c r="R77" s="1157"/>
      <c r="S77" s="1157"/>
      <c r="T77" s="1157"/>
    </row>
    <row r="78" spans="1:20" s="1174" customFormat="1" x14ac:dyDescent="0.25">
      <c r="A78" s="1157"/>
      <c r="B78" s="1157"/>
      <c r="C78" s="1157"/>
      <c r="D78" s="1161">
        <f>Netzstruktur!I45</f>
        <v>0</v>
      </c>
      <c r="E78" s="1157"/>
      <c r="F78" s="1157"/>
      <c r="G78" s="1157"/>
      <c r="H78" s="1157"/>
      <c r="I78" s="1157"/>
      <c r="J78" s="1157"/>
      <c r="K78" s="1157"/>
      <c r="L78" s="1157"/>
      <c r="M78" s="1157"/>
      <c r="N78" s="1157"/>
      <c r="O78" s="1157"/>
      <c r="P78" s="1157"/>
      <c r="Q78" s="1157"/>
      <c r="R78" s="1157"/>
      <c r="S78" s="1157"/>
      <c r="T78" s="1157"/>
    </row>
    <row r="79" spans="1:20" s="1174" customFormat="1" x14ac:dyDescent="0.25">
      <c r="A79" s="1157"/>
      <c r="B79" s="1157"/>
      <c r="C79" s="1157"/>
      <c r="D79" s="1161" t="str">
        <f>Netzstruktur!K44</f>
        <v>Rechnungsempfänger</v>
      </c>
      <c r="E79" s="1157"/>
      <c r="F79" s="1157"/>
      <c r="G79" s="1157"/>
      <c r="H79" s="1157"/>
      <c r="I79" s="1157"/>
      <c r="J79" s="1157"/>
      <c r="K79" s="1157"/>
      <c r="L79" s="1157"/>
      <c r="M79" s="1157"/>
      <c r="N79" s="1157"/>
      <c r="O79" s="1157"/>
      <c r="P79" s="1157"/>
      <c r="Q79" s="1157"/>
      <c r="R79" s="1157"/>
      <c r="S79" s="1157"/>
      <c r="T79" s="1157"/>
    </row>
    <row r="80" spans="1:20" s="1174" customFormat="1" x14ac:dyDescent="0.25">
      <c r="A80" s="1157"/>
      <c r="B80" s="1157"/>
      <c r="C80" s="1157"/>
      <c r="D80" s="1161">
        <f>Netzstruktur!K45</f>
        <v>0</v>
      </c>
      <c r="E80" s="1157"/>
      <c r="F80" s="1157"/>
      <c r="G80" s="1157"/>
      <c r="H80" s="1157"/>
      <c r="I80" s="1157"/>
      <c r="J80" s="1157"/>
      <c r="K80" s="1157"/>
      <c r="L80" s="1157"/>
      <c r="M80" s="1157"/>
      <c r="N80" s="1157"/>
      <c r="O80" s="1157"/>
      <c r="P80" s="1157"/>
      <c r="Q80" s="1157"/>
      <c r="R80" s="1157"/>
      <c r="S80" s="1157"/>
      <c r="T80" s="1157"/>
    </row>
    <row r="81" spans="1:20" x14ac:dyDescent="0.25">
      <c r="A81" s="1"/>
      <c r="B81" s="1"/>
      <c r="C81" s="1"/>
      <c r="D81" s="1157"/>
      <c r="E81" s="1"/>
      <c r="F81" s="1"/>
      <c r="G81" s="1"/>
      <c r="H81" s="1"/>
      <c r="I81" s="1"/>
      <c r="J81" s="1"/>
      <c r="K81" s="1"/>
      <c r="L81" s="1"/>
      <c r="M81" s="1"/>
      <c r="N81" s="1"/>
      <c r="O81" s="1"/>
      <c r="P81" s="1"/>
      <c r="Q81" s="1"/>
      <c r="R81" s="1"/>
      <c r="S81" s="1"/>
      <c r="T81" s="1"/>
    </row>
    <row r="82" spans="1:20" x14ac:dyDescent="0.25">
      <c r="A82" s="1"/>
      <c r="B82" s="1"/>
      <c r="C82" s="1"/>
      <c r="D82" s="1"/>
      <c r="E82" s="1"/>
      <c r="F82" s="1"/>
      <c r="G82" s="1"/>
      <c r="H82" s="1"/>
      <c r="I82" s="1"/>
      <c r="J82" s="1"/>
      <c r="K82" s="1"/>
      <c r="L82" s="1"/>
      <c r="M82" s="1"/>
      <c r="N82" s="1"/>
      <c r="O82" s="1"/>
      <c r="P82" s="1"/>
      <c r="Q82" s="1"/>
      <c r="R82" s="1"/>
      <c r="S82" s="1"/>
      <c r="T82" s="1"/>
    </row>
    <row r="83" spans="1:20" x14ac:dyDescent="0.25">
      <c r="A83" s="1"/>
      <c r="B83" s="1"/>
      <c r="C83" s="1"/>
      <c r="D83" s="1"/>
      <c r="E83" s="1"/>
      <c r="F83" s="1"/>
      <c r="G83" s="1"/>
      <c r="H83" s="1"/>
      <c r="I83" s="1"/>
      <c r="J83" s="1"/>
      <c r="K83" s="1"/>
      <c r="L83" s="1"/>
      <c r="M83" s="1"/>
      <c r="N83" s="1"/>
      <c r="O83" s="1"/>
      <c r="P83" s="1"/>
      <c r="Q83" s="1"/>
      <c r="R83" s="1"/>
      <c r="S83" s="1"/>
      <c r="T83" s="1"/>
    </row>
    <row r="84" spans="1:20" x14ac:dyDescent="0.25">
      <c r="A84" s="1"/>
      <c r="B84" s="1"/>
      <c r="C84" s="1"/>
      <c r="D84" s="1"/>
      <c r="E84" s="1"/>
      <c r="F84" s="1"/>
      <c r="G84" s="1"/>
      <c r="H84" s="1"/>
      <c r="I84" s="1"/>
      <c r="J84" s="1"/>
      <c r="K84" s="1"/>
      <c r="L84" s="1"/>
      <c r="M84" s="1"/>
      <c r="N84" s="1"/>
      <c r="O84" s="1"/>
      <c r="P84" s="1"/>
      <c r="Q84" s="1"/>
      <c r="R84" s="1"/>
      <c r="S84" s="1"/>
      <c r="T84" s="1"/>
    </row>
    <row r="85" spans="1:20" x14ac:dyDescent="0.25">
      <c r="A85" s="1"/>
      <c r="B85" s="1"/>
      <c r="C85" s="1"/>
      <c r="D85" s="1"/>
      <c r="E85" s="1"/>
      <c r="F85" s="1"/>
      <c r="G85" s="1"/>
      <c r="H85" s="1"/>
      <c r="I85" s="1"/>
      <c r="J85" s="1"/>
      <c r="K85" s="1"/>
      <c r="L85" s="1"/>
      <c r="M85" s="1"/>
      <c r="N85" s="1"/>
      <c r="O85" s="1"/>
      <c r="P85" s="1"/>
      <c r="Q85" s="1"/>
      <c r="R85" s="1"/>
      <c r="S85" s="1"/>
      <c r="T85" s="1"/>
    </row>
    <row r="86" spans="1:20" x14ac:dyDescent="0.25">
      <c r="A86" s="1"/>
      <c r="B86" s="1"/>
      <c r="C86" s="1"/>
      <c r="D86" s="1"/>
      <c r="E86" s="1"/>
      <c r="F86" s="1"/>
      <c r="G86" s="1"/>
      <c r="H86" s="1"/>
      <c r="I86" s="1"/>
      <c r="J86" s="1"/>
      <c r="K86" s="1"/>
      <c r="L86" s="1"/>
      <c r="M86" s="1"/>
      <c r="N86" s="1"/>
      <c r="O86" s="1"/>
      <c r="P86" s="1"/>
      <c r="Q86" s="1"/>
      <c r="R86" s="1"/>
      <c r="S86" s="1"/>
      <c r="T86" s="1"/>
    </row>
    <row r="87" spans="1:20" x14ac:dyDescent="0.25">
      <c r="A87" s="1"/>
      <c r="B87" s="1"/>
      <c r="C87" s="1"/>
      <c r="D87" s="1"/>
      <c r="E87" s="1"/>
      <c r="F87" s="1"/>
      <c r="G87" s="1"/>
      <c r="H87" s="1"/>
      <c r="I87" s="1"/>
      <c r="J87" s="1"/>
      <c r="K87" s="1"/>
      <c r="L87" s="1"/>
      <c r="M87" s="1"/>
      <c r="N87" s="1"/>
      <c r="O87" s="1"/>
      <c r="P87" s="1"/>
      <c r="Q87" s="1"/>
      <c r="R87" s="1"/>
      <c r="S87" s="1"/>
      <c r="T87" s="1"/>
    </row>
    <row r="88" spans="1:20" x14ac:dyDescent="0.25">
      <c r="A88" s="1"/>
      <c r="B88" s="1"/>
      <c r="C88" s="1"/>
      <c r="D88" s="1"/>
      <c r="E88" s="1"/>
      <c r="F88" s="1"/>
      <c r="G88" s="1"/>
      <c r="H88" s="1"/>
      <c r="I88" s="1"/>
      <c r="J88" s="1"/>
      <c r="K88" s="1"/>
      <c r="L88" s="1"/>
      <c r="M88" s="1"/>
      <c r="N88" s="1"/>
      <c r="O88" s="1"/>
      <c r="P88" s="1"/>
      <c r="Q88" s="1"/>
      <c r="R88" s="1"/>
      <c r="S88" s="1"/>
      <c r="T88" s="1"/>
    </row>
    <row r="89" spans="1:20" x14ac:dyDescent="0.25">
      <c r="A89" s="1"/>
      <c r="B89" s="1"/>
      <c r="C89" s="1"/>
      <c r="D89" s="1"/>
      <c r="E89" s="1"/>
      <c r="F89" s="1"/>
      <c r="G89" s="1"/>
      <c r="H89" s="1"/>
      <c r="I89" s="1"/>
      <c r="J89" s="1"/>
      <c r="K89" s="1"/>
      <c r="L89" s="1"/>
      <c r="M89" s="1"/>
      <c r="N89" s="1"/>
      <c r="O89" s="1"/>
      <c r="P89" s="1"/>
      <c r="Q89" s="1"/>
      <c r="R89" s="1"/>
      <c r="S89" s="1"/>
      <c r="T89" s="1"/>
    </row>
    <row r="90" spans="1:20" x14ac:dyDescent="0.25">
      <c r="A90" s="1"/>
      <c r="B90" s="1"/>
      <c r="C90" s="1"/>
      <c r="D90" s="1"/>
      <c r="E90" s="1"/>
      <c r="F90" s="1"/>
      <c r="G90" s="1"/>
      <c r="H90" s="1"/>
      <c r="I90" s="1"/>
      <c r="J90" s="1"/>
      <c r="K90" s="1"/>
      <c r="L90" s="1"/>
      <c r="M90" s="1"/>
      <c r="N90" s="1"/>
      <c r="O90" s="1"/>
      <c r="P90" s="1"/>
      <c r="Q90" s="1"/>
      <c r="R90" s="1"/>
      <c r="S90" s="1"/>
      <c r="T90" s="1"/>
    </row>
    <row r="91" spans="1:20" x14ac:dyDescent="0.25">
      <c r="A91" s="1"/>
      <c r="B91" s="1"/>
      <c r="C91" s="1"/>
      <c r="D91" s="1"/>
      <c r="E91" s="1"/>
      <c r="F91" s="1"/>
      <c r="G91" s="1"/>
      <c r="H91" s="1"/>
      <c r="I91" s="1"/>
      <c r="J91" s="1"/>
      <c r="K91" s="1"/>
      <c r="L91" s="1"/>
      <c r="M91" s="1"/>
      <c r="N91" s="1"/>
      <c r="O91" s="1"/>
      <c r="P91" s="1"/>
      <c r="Q91" s="1"/>
      <c r="R91" s="1"/>
      <c r="S91" s="1"/>
      <c r="T91" s="1"/>
    </row>
    <row r="92" spans="1:20" x14ac:dyDescent="0.25">
      <c r="A92" s="1"/>
      <c r="B92" s="1"/>
      <c r="C92" s="1"/>
      <c r="D92" s="1"/>
      <c r="E92" s="1"/>
      <c r="F92" s="1"/>
      <c r="G92" s="1"/>
      <c r="H92" s="1"/>
      <c r="I92" s="1"/>
      <c r="J92" s="1"/>
      <c r="K92" s="1"/>
      <c r="L92" s="1"/>
      <c r="M92" s="1"/>
      <c r="N92" s="1"/>
      <c r="O92" s="1"/>
      <c r="P92" s="1"/>
      <c r="Q92" s="1"/>
      <c r="R92" s="1"/>
      <c r="S92" s="1"/>
      <c r="T92" s="1"/>
    </row>
    <row r="93" spans="1:20" x14ac:dyDescent="0.25">
      <c r="A93" s="1"/>
      <c r="B93" s="1"/>
      <c r="C93" s="1"/>
      <c r="D93" s="1"/>
      <c r="E93" s="1"/>
      <c r="F93" s="1"/>
      <c r="G93" s="1"/>
      <c r="H93" s="1"/>
      <c r="I93" s="1"/>
      <c r="J93" s="1"/>
      <c r="K93" s="1"/>
      <c r="L93" s="1"/>
      <c r="M93" s="1"/>
      <c r="N93" s="1"/>
      <c r="O93" s="1"/>
      <c r="P93" s="1"/>
      <c r="Q93" s="1"/>
      <c r="R93" s="1"/>
      <c r="S93" s="1"/>
      <c r="T93" s="1"/>
    </row>
    <row r="94" spans="1:20" x14ac:dyDescent="0.25">
      <c r="A94" s="1"/>
      <c r="B94" s="1"/>
      <c r="C94" s="1"/>
      <c r="D94" s="1"/>
      <c r="E94" s="1"/>
      <c r="F94" s="1"/>
      <c r="G94" s="1"/>
      <c r="H94" s="1"/>
      <c r="I94" s="1"/>
      <c r="J94" s="1"/>
      <c r="K94" s="1"/>
      <c r="L94" s="1"/>
      <c r="M94" s="1"/>
      <c r="N94" s="1"/>
      <c r="O94" s="1"/>
      <c r="P94" s="1"/>
      <c r="Q94" s="1"/>
      <c r="R94" s="1"/>
      <c r="S94" s="1"/>
      <c r="T94" s="1"/>
    </row>
    <row r="95" spans="1:20" x14ac:dyDescent="0.25">
      <c r="A95" s="1"/>
      <c r="B95" s="1"/>
      <c r="C95" s="1"/>
      <c r="D95" s="1"/>
      <c r="E95" s="1"/>
      <c r="F95" s="1"/>
      <c r="G95" s="1"/>
      <c r="H95" s="1"/>
      <c r="I95" s="1"/>
      <c r="J95" s="1"/>
      <c r="K95" s="1"/>
      <c r="L95" s="1"/>
      <c r="M95" s="1"/>
      <c r="N95" s="1"/>
      <c r="O95" s="1"/>
      <c r="P95" s="1"/>
      <c r="Q95" s="1"/>
      <c r="R95" s="1"/>
      <c r="S95" s="1"/>
      <c r="T95" s="1"/>
    </row>
    <row r="96" spans="1:20" x14ac:dyDescent="0.25">
      <c r="A96" s="1"/>
      <c r="B96" s="1"/>
      <c r="C96" s="1"/>
      <c r="D96" s="1"/>
      <c r="E96" s="1"/>
      <c r="F96" s="1"/>
      <c r="G96" s="1"/>
      <c r="H96" s="1"/>
      <c r="I96" s="1"/>
      <c r="J96" s="1"/>
      <c r="K96" s="1"/>
      <c r="L96" s="1"/>
      <c r="M96" s="1"/>
      <c r="N96" s="1"/>
      <c r="O96" s="1"/>
      <c r="P96" s="1"/>
      <c r="Q96" s="1"/>
      <c r="R96" s="1"/>
      <c r="S96" s="1"/>
      <c r="T96" s="1"/>
    </row>
    <row r="122" spans="6:6" x14ac:dyDescent="0.25">
      <c r="F122" s="21"/>
    </row>
    <row r="148" spans="8:15" x14ac:dyDescent="0.25">
      <c r="H148" s="1290"/>
      <c r="I148" s="1290"/>
      <c r="J148" s="1290"/>
      <c r="K148" s="1290"/>
      <c r="L148" s="1290"/>
      <c r="M148" s="1290"/>
      <c r="N148" s="1290"/>
      <c r="O148" s="1290"/>
    </row>
    <row r="149" spans="8:15" ht="15.75" thickBot="1" x14ac:dyDescent="0.3">
      <c r="H149" s="1290"/>
      <c r="I149" s="1290"/>
      <c r="J149" s="1290"/>
      <c r="K149" s="1290"/>
      <c r="L149" s="1290"/>
      <c r="M149" s="1290"/>
      <c r="N149" s="1290"/>
      <c r="O149" s="1290"/>
    </row>
    <row r="150" spans="8:15" x14ac:dyDescent="0.25">
      <c r="H150" s="1290"/>
      <c r="I150" s="1433" t="s">
        <v>1434</v>
      </c>
      <c r="J150" s="1434" t="s">
        <v>1435</v>
      </c>
      <c r="K150" s="1434" t="s">
        <v>1436</v>
      </c>
      <c r="L150" s="1435" t="s">
        <v>1437</v>
      </c>
      <c r="M150" s="1290"/>
      <c r="N150" s="1290"/>
      <c r="O150" s="1290"/>
    </row>
    <row r="151" spans="8:15" x14ac:dyDescent="0.25">
      <c r="H151" s="1290"/>
      <c r="I151" s="1532"/>
      <c r="J151" s="1456"/>
      <c r="K151" s="1456"/>
      <c r="L151" s="1457"/>
      <c r="M151" s="1290"/>
      <c r="N151" s="1290"/>
      <c r="O151" s="1290"/>
    </row>
    <row r="152" spans="8:15" x14ac:dyDescent="0.25">
      <c r="H152" s="1290"/>
      <c r="I152" s="1532"/>
      <c r="J152" s="1456"/>
      <c r="K152" s="1456"/>
      <c r="L152" s="1457"/>
      <c r="M152" s="1290"/>
      <c r="N152" s="1290"/>
      <c r="O152" s="1290"/>
    </row>
    <row r="153" spans="8:15" x14ac:dyDescent="0.25">
      <c r="H153" s="1290"/>
      <c r="I153" s="1533"/>
      <c r="J153" s="1456"/>
      <c r="K153" s="1456"/>
      <c r="L153" s="1457"/>
      <c r="M153" s="1290"/>
      <c r="N153" s="1290"/>
      <c r="O153" s="1290"/>
    </row>
    <row r="154" spans="8:15" x14ac:dyDescent="0.25">
      <c r="H154" s="1290"/>
      <c r="I154" s="1533"/>
      <c r="J154" s="1456"/>
      <c r="K154" s="1456"/>
      <c r="L154" s="1457"/>
      <c r="M154" s="1290"/>
      <c r="N154" s="1290"/>
      <c r="O154" s="1290"/>
    </row>
    <row r="155" spans="8:15" x14ac:dyDescent="0.25">
      <c r="H155" s="1290"/>
      <c r="I155" s="1455"/>
      <c r="J155" s="1456"/>
      <c r="K155" s="1456"/>
      <c r="L155" s="1457"/>
      <c r="M155" s="1290"/>
      <c r="N155" s="1290"/>
      <c r="O155" s="1290"/>
    </row>
    <row r="156" spans="8:15" ht="15.75" thickBot="1" x14ac:dyDescent="0.3">
      <c r="H156" s="1290"/>
      <c r="I156" s="1458"/>
      <c r="J156" s="1459"/>
      <c r="K156" s="1459"/>
      <c r="L156" s="1460"/>
      <c r="M156" s="1290"/>
      <c r="N156" s="1290"/>
      <c r="O156" s="1290"/>
    </row>
    <row r="157" spans="8:15" x14ac:dyDescent="0.25">
      <c r="H157" s="1290"/>
      <c r="I157" s="1290"/>
      <c r="J157" s="1290"/>
      <c r="K157" s="1290"/>
      <c r="L157" s="1290"/>
      <c r="M157" s="1290"/>
      <c r="N157" s="1290"/>
      <c r="O157" s="1290"/>
    </row>
    <row r="158" spans="8:15" x14ac:dyDescent="0.25">
      <c r="H158" s="1290"/>
      <c r="I158" s="1290"/>
      <c r="J158" s="1290"/>
      <c r="K158" s="1290"/>
      <c r="L158" s="1290"/>
      <c r="M158" s="1290"/>
      <c r="N158" s="1290"/>
      <c r="O158" s="1290"/>
    </row>
    <row r="211" spans="3:11" x14ac:dyDescent="0.25">
      <c r="C211" s="16" t="s">
        <v>667</v>
      </c>
      <c r="E211" s="16">
        <v>6</v>
      </c>
      <c r="G211" s="16">
        <v>718.5</v>
      </c>
      <c r="I211" s="16">
        <v>17.25</v>
      </c>
      <c r="K211" s="16">
        <v>23.25</v>
      </c>
    </row>
    <row r="212" spans="3:11" x14ac:dyDescent="0.25">
      <c r="C212" s="16" t="s">
        <v>738</v>
      </c>
      <c r="E212" s="16">
        <v>29.25</v>
      </c>
      <c r="G212" s="16">
        <v>731.25</v>
      </c>
      <c r="I212" s="16">
        <v>17.25</v>
      </c>
      <c r="K212" s="16">
        <v>24.75</v>
      </c>
    </row>
    <row r="213" spans="3:11" x14ac:dyDescent="0.25">
      <c r="C213" s="16" t="s">
        <v>739</v>
      </c>
      <c r="E213" s="16">
        <v>29.25</v>
      </c>
      <c r="G213" s="16">
        <v>706.5</v>
      </c>
      <c r="I213" s="16">
        <v>17.25</v>
      </c>
      <c r="K213" s="16">
        <v>24</v>
      </c>
    </row>
    <row r="214" spans="3:11" x14ac:dyDescent="0.25">
      <c r="C214" s="16" t="s">
        <v>582</v>
      </c>
      <c r="E214" s="16">
        <v>39.75</v>
      </c>
      <c r="G214" s="16">
        <v>18</v>
      </c>
      <c r="I214" s="16">
        <v>14.25</v>
      </c>
      <c r="K214" s="16">
        <v>12.75</v>
      </c>
    </row>
    <row r="215" spans="3:11" x14ac:dyDescent="0.25">
      <c r="C215" s="16" t="s">
        <v>740</v>
      </c>
      <c r="E215" s="16">
        <v>39.75</v>
      </c>
      <c r="G215" s="16">
        <v>3.75</v>
      </c>
      <c r="I215" s="16">
        <v>14.25</v>
      </c>
      <c r="K215" s="16">
        <v>12.75</v>
      </c>
    </row>
    <row r="216" spans="3:11" x14ac:dyDescent="0.25">
      <c r="C216" s="16" t="s">
        <v>741</v>
      </c>
      <c r="E216" s="16">
        <v>122.25</v>
      </c>
      <c r="G216" s="16">
        <v>17.25</v>
      </c>
      <c r="I216" s="16">
        <v>13.5</v>
      </c>
      <c r="K216" s="16">
        <v>11.25</v>
      </c>
    </row>
    <row r="217" spans="3:11" x14ac:dyDescent="0.25">
      <c r="C217" s="16" t="s">
        <v>583</v>
      </c>
      <c r="E217" s="16">
        <v>122.25</v>
      </c>
      <c r="G217" s="16">
        <v>2.25</v>
      </c>
      <c r="I217" s="16">
        <v>13.5</v>
      </c>
      <c r="K217" s="16">
        <v>12</v>
      </c>
    </row>
    <row r="218" spans="3:11" x14ac:dyDescent="0.25">
      <c r="C218" s="16" t="s">
        <v>742</v>
      </c>
      <c r="E218" s="16">
        <v>176.25</v>
      </c>
      <c r="G218" s="16">
        <v>17.25</v>
      </c>
      <c r="I218" s="16">
        <v>14.25</v>
      </c>
      <c r="K218" s="16">
        <v>12.75</v>
      </c>
    </row>
    <row r="219" spans="3:11" x14ac:dyDescent="0.25">
      <c r="C219" s="16" t="s">
        <v>743</v>
      </c>
      <c r="E219" s="16">
        <v>176.25</v>
      </c>
      <c r="G219" s="16">
        <v>2.25</v>
      </c>
      <c r="I219" s="16">
        <v>14.25</v>
      </c>
      <c r="K219" s="16">
        <v>12.75</v>
      </c>
    </row>
    <row r="220" spans="3:11" x14ac:dyDescent="0.25">
      <c r="C220" s="16" t="s">
        <v>744</v>
      </c>
      <c r="E220" s="16">
        <v>354</v>
      </c>
      <c r="G220" s="16">
        <v>15.75</v>
      </c>
      <c r="I220" s="16">
        <v>13.5</v>
      </c>
      <c r="K220" s="16">
        <v>12</v>
      </c>
    </row>
    <row r="221" spans="3:11" x14ac:dyDescent="0.25">
      <c r="C221" s="16" t="s">
        <v>745</v>
      </c>
      <c r="E221" s="16">
        <v>354</v>
      </c>
      <c r="G221" s="16">
        <v>1.5</v>
      </c>
      <c r="I221" s="16">
        <v>13.5</v>
      </c>
      <c r="K221" s="16">
        <v>11.25</v>
      </c>
    </row>
    <row r="222" spans="3:11" x14ac:dyDescent="0.25">
      <c r="C222" s="16" t="s">
        <v>746</v>
      </c>
      <c r="E222" s="16">
        <v>369</v>
      </c>
      <c r="G222" s="16">
        <v>15.75</v>
      </c>
      <c r="I222" s="16">
        <v>13.5</v>
      </c>
      <c r="K222" s="16">
        <v>12</v>
      </c>
    </row>
    <row r="223" spans="3:11" x14ac:dyDescent="0.25">
      <c r="C223" s="16" t="s">
        <v>747</v>
      </c>
      <c r="E223" s="16">
        <v>369</v>
      </c>
      <c r="G223" s="16">
        <v>1.5</v>
      </c>
      <c r="I223" s="16">
        <v>13.5</v>
      </c>
      <c r="K223" s="16">
        <v>11.25</v>
      </c>
    </row>
    <row r="224" spans="3:11" x14ac:dyDescent="0.25">
      <c r="C224" s="16" t="s">
        <v>748</v>
      </c>
      <c r="E224" s="16">
        <v>384</v>
      </c>
      <c r="G224" s="16">
        <v>15.75</v>
      </c>
      <c r="I224" s="16">
        <v>15</v>
      </c>
      <c r="K224" s="16">
        <v>12</v>
      </c>
    </row>
    <row r="225" spans="3:11" x14ac:dyDescent="0.25">
      <c r="C225" s="16" t="s">
        <v>749</v>
      </c>
      <c r="E225" s="16">
        <v>384</v>
      </c>
      <c r="G225" s="16">
        <v>1.5</v>
      </c>
      <c r="I225" s="16">
        <v>15</v>
      </c>
      <c r="K225" s="16">
        <v>11.25</v>
      </c>
    </row>
    <row r="226" spans="3:11" x14ac:dyDescent="0.25">
      <c r="C226" s="16" t="s">
        <v>750</v>
      </c>
      <c r="E226" s="16">
        <v>414</v>
      </c>
      <c r="G226" s="16">
        <v>15.75</v>
      </c>
      <c r="I226" s="16">
        <v>15</v>
      </c>
      <c r="K226" s="16">
        <v>12</v>
      </c>
    </row>
    <row r="227" spans="3:11" x14ac:dyDescent="0.25">
      <c r="C227" s="16" t="s">
        <v>584</v>
      </c>
      <c r="E227" s="16">
        <v>414</v>
      </c>
      <c r="G227" s="16">
        <v>1.5</v>
      </c>
      <c r="I227" s="16">
        <v>15</v>
      </c>
      <c r="K227" s="16">
        <v>11.25</v>
      </c>
    </row>
    <row r="228" spans="3:11" x14ac:dyDescent="0.25">
      <c r="C228" s="16" t="s">
        <v>751</v>
      </c>
      <c r="E228" s="16">
        <v>429</v>
      </c>
      <c r="G228" s="16">
        <v>15.75</v>
      </c>
      <c r="I228" s="16">
        <v>15</v>
      </c>
      <c r="K228" s="16">
        <v>12</v>
      </c>
    </row>
    <row r="229" spans="3:11" x14ac:dyDescent="0.25">
      <c r="C229" s="16" t="s">
        <v>752</v>
      </c>
      <c r="E229" s="16">
        <v>429</v>
      </c>
      <c r="G229" s="16">
        <v>1.5</v>
      </c>
      <c r="I229" s="16">
        <v>15</v>
      </c>
      <c r="K229" s="16">
        <v>11.25</v>
      </c>
    </row>
    <row r="230" spans="3:11" x14ac:dyDescent="0.25">
      <c r="C230" s="16" t="s">
        <v>753</v>
      </c>
      <c r="E230" s="16">
        <v>445.5</v>
      </c>
      <c r="G230" s="16">
        <v>15.75</v>
      </c>
      <c r="I230" s="16">
        <v>13.5</v>
      </c>
      <c r="K230" s="16">
        <v>12.75</v>
      </c>
    </row>
    <row r="231" spans="3:11" x14ac:dyDescent="0.25">
      <c r="C231" s="16" t="s">
        <v>754</v>
      </c>
      <c r="E231" s="16">
        <v>445.5</v>
      </c>
      <c r="G231" s="16">
        <v>1.5</v>
      </c>
      <c r="I231" s="16">
        <v>13.5</v>
      </c>
      <c r="K231" s="16">
        <v>12.75</v>
      </c>
    </row>
    <row r="232" spans="3:11" x14ac:dyDescent="0.25">
      <c r="C232" s="16" t="s">
        <v>755</v>
      </c>
      <c r="E232" s="16">
        <v>480</v>
      </c>
      <c r="G232" s="16">
        <v>15.75</v>
      </c>
      <c r="I232" s="16">
        <v>14.25</v>
      </c>
      <c r="K232" s="16">
        <v>12.75</v>
      </c>
    </row>
    <row r="233" spans="3:11" x14ac:dyDescent="0.25">
      <c r="C233" s="16" t="s">
        <v>756</v>
      </c>
      <c r="E233" s="16">
        <v>480</v>
      </c>
      <c r="G233" s="16">
        <v>1.5</v>
      </c>
      <c r="I233" s="16">
        <v>14.25</v>
      </c>
      <c r="K233" s="16">
        <v>12.75</v>
      </c>
    </row>
    <row r="234" spans="3:11" x14ac:dyDescent="0.25">
      <c r="C234" s="16" t="s">
        <v>757</v>
      </c>
      <c r="E234" s="16">
        <v>603</v>
      </c>
      <c r="G234" s="16">
        <v>15.75</v>
      </c>
      <c r="I234" s="16">
        <v>14.25</v>
      </c>
      <c r="K234" s="16">
        <v>12.75</v>
      </c>
    </row>
    <row r="235" spans="3:11" x14ac:dyDescent="0.25">
      <c r="C235" s="16" t="s">
        <v>758</v>
      </c>
      <c r="E235" s="16">
        <v>603</v>
      </c>
      <c r="G235" s="16">
        <v>1.5</v>
      </c>
      <c r="I235" s="16">
        <v>14.25</v>
      </c>
      <c r="K235" s="16">
        <v>12.75</v>
      </c>
    </row>
    <row r="236" spans="3:11" x14ac:dyDescent="0.25">
      <c r="C236" s="16" t="s">
        <v>759</v>
      </c>
      <c r="E236" s="16">
        <v>636</v>
      </c>
      <c r="G236" s="16">
        <v>15.75</v>
      </c>
      <c r="I236" s="16">
        <v>14.25</v>
      </c>
      <c r="K236" s="16">
        <v>12</v>
      </c>
    </row>
    <row r="237" spans="3:11" x14ac:dyDescent="0.25">
      <c r="C237" s="16" t="s">
        <v>760</v>
      </c>
      <c r="E237" s="16">
        <v>636</v>
      </c>
      <c r="G237" s="16">
        <v>1.5</v>
      </c>
      <c r="I237" s="16">
        <v>14.25</v>
      </c>
      <c r="K237" s="16">
        <v>11.25</v>
      </c>
    </row>
  </sheetData>
  <sheetProtection formatCells="0" formatColumns="0" formatRows="0" selectLockedCells="1"/>
  <dataConsolidate/>
  <mergeCells count="40">
    <mergeCell ref="B72:K73"/>
    <mergeCell ref="B19:B20"/>
    <mergeCell ref="E45:K45"/>
    <mergeCell ref="B40:C40"/>
    <mergeCell ref="E40:I40"/>
    <mergeCell ref="B51:C51"/>
    <mergeCell ref="E51:K51"/>
    <mergeCell ref="E49:K49"/>
    <mergeCell ref="B49:C49"/>
    <mergeCell ref="B50:C50"/>
    <mergeCell ref="J40:K40"/>
    <mergeCell ref="J31:K31"/>
    <mergeCell ref="J32:K32"/>
    <mergeCell ref="J37:K37"/>
    <mergeCell ref="J38:K38"/>
    <mergeCell ref="J33:K33"/>
    <mergeCell ref="B65:B67"/>
    <mergeCell ref="B54:C54"/>
    <mergeCell ref="E54:K54"/>
    <mergeCell ref="B58:C58"/>
    <mergeCell ref="E58:K58"/>
    <mergeCell ref="E55:K55"/>
    <mergeCell ref="E60:K60"/>
    <mergeCell ref="E56:K56"/>
    <mergeCell ref="E50:K50"/>
    <mergeCell ref="B17:D17"/>
    <mergeCell ref="E17:K17"/>
    <mergeCell ref="J30:K30"/>
    <mergeCell ref="J25:K25"/>
    <mergeCell ref="J28:K28"/>
    <mergeCell ref="J19:K19"/>
    <mergeCell ref="J20:K20"/>
    <mergeCell ref="J21:K21"/>
    <mergeCell ref="J24:K24"/>
    <mergeCell ref="J27:K27"/>
    <mergeCell ref="J34:K34"/>
    <mergeCell ref="J35:K35"/>
    <mergeCell ref="J36:K36"/>
    <mergeCell ref="J26:K26"/>
    <mergeCell ref="J29:K29"/>
  </mergeCells>
  <phoneticPr fontId="0" type="noConversion"/>
  <conditionalFormatting sqref="J38 G36:G38 J22 I68:J68 H21:I22 G22 I27:I38 H27:H35 G27:G33 G25:I30">
    <cfRule type="cellIs" dxfId="32" priority="2" stopIfTrue="1" operator="notEqual">
      <formula>0</formula>
    </cfRule>
  </conditionalFormatting>
  <conditionalFormatting sqref="G34:G35">
    <cfRule type="cellIs" dxfId="31" priority="3" stopIfTrue="1" operator="notEqual">
      <formula>0</formula>
    </cfRule>
  </conditionalFormatting>
  <conditionalFormatting sqref="B49:C49">
    <cfRule type="expression" dxfId="30" priority="4" stopIfTrue="1">
      <formula>AND($D$49&lt;&gt;"",$D$49&lt;&gt;0)</formula>
    </cfRule>
    <cfRule type="expression" dxfId="29" priority="5" stopIfTrue="1">
      <formula>AND($D$49="",$D$49=0)</formula>
    </cfRule>
  </conditionalFormatting>
  <conditionalFormatting sqref="B50:C50">
    <cfRule type="expression" dxfId="28" priority="6" stopIfTrue="1">
      <formula>AND($D$50&lt;&gt;"",$D$50&lt;&gt;0)</formula>
    </cfRule>
    <cfRule type="expression" dxfId="27" priority="7" stopIfTrue="1">
      <formula>AND($D$50="",$D$50=0)</formula>
    </cfRule>
  </conditionalFormatting>
  <conditionalFormatting sqref="G21">
    <cfRule type="cellIs" dxfId="26" priority="1" stopIfTrue="1" operator="notEqual">
      <formula>0</formula>
    </cfRule>
  </conditionalFormatting>
  <dataValidations count="16">
    <dataValidation type="decimal" allowBlank="1" showInputMessage="1" showErrorMessage="1" errorTitle="Standard" error="Bitte geben Sie einen Zahlenwert &gt;0 ein!" sqref="E63 F31 D31:D32 E52:E53 E46:E47 E41:E43 C32 E32:G32">
      <formula1>0</formula1>
      <formula2>1000000000000</formula2>
    </dataValidation>
    <dataValidation type="decimal" allowBlank="1" showInputMessage="1" showErrorMessage="1" errorTitle="Standard" error="Bitte geben Sie einen Zahlenwert &gt;=0 ein!" sqref="C34 D33:D34 C25:F30 C21:F22 D68:E68">
      <formula1>0</formula1>
      <formula2>1000000000000</formula2>
    </dataValidation>
    <dataValidation type="decimal" allowBlank="1" showInputMessage="1" showErrorMessage="1" errorTitle="Standard" error="Bitte geben Sie einen Zahlenwert &gt;=0 ein!" sqref="D35">
      <formula1>-1000000000000</formula1>
      <formula2>1000000000000</formula2>
    </dataValidation>
    <dataValidation type="decimal" allowBlank="1" showInputMessage="1" showErrorMessage="1" errorTitle="Standard" sqref="D37">
      <formula1>-1000000000000</formula1>
      <formula2>1000000000000</formula2>
    </dataValidation>
    <dataValidation type="decimal" allowBlank="1" showInputMessage="1" showErrorMessage="1" errorTitle="Standard" error="Bitte geben Sie einen Zahlenwert kleiner oder gleich 0 ein." sqref="C31 E31">
      <formula1>-1000000000000</formula1>
      <formula2>0</formula2>
    </dataValidation>
    <dataValidation type="decimal" allowBlank="1" showInputMessage="1" showErrorMessage="1" errorTitle="Standard" error="Bitte geben Sie einen Zahlenwert &gt;=0 ein!" promptTitle="Verwaltungs- und Vertriebskosten" prompt="Eigene Kosten des Vertriebs anhand des letzten abgeschlossenen Geschäftsjahres (Basisjahrprinzip) analog des Netzes." sqref="C33">
      <formula1>0</formula1>
      <formula2>1000000000000</formula2>
    </dataValidation>
    <dataValidation type="date" errorStyle="warning" allowBlank="1" showInputMessage="1" showErrorMessage="1" error="Bitte überprügen Sie die Eingabe! Geben Sie bitte ein gültiges Datum ein (TT.MM.JJJJ)" sqref="C45">
      <formula1>1</formula1>
      <formula2>55153</formula2>
    </dataValidation>
    <dataValidation type="decimal" allowBlank="1" showInputMessage="1" showErrorMessage="1" errorTitle="Standard" error="Bitte geben Sie einen Zahlenwert ein!" sqref="D45 D59:D62 E60 D49:D51 D54:D55 D57">
      <formula1>-1000000000</formula1>
      <formula2>1000000000</formula2>
    </dataValidation>
    <dataValidation type="decimal" allowBlank="1" showInputMessage="1" showErrorMessage="1" errorTitle="Standard" error="Bitte geben Sie einen Zahlenwert ein!" prompt="Betrag welcher für die Tarife 202x tarifwirksam vorgesehen ist._x000a_- Überdeckung mit (-) eintragen._x000a_- Unterdeckung mit (+) eintragen." sqref="H68">
      <formula1>-1000000000000</formula1>
      <formula2>1000000000000</formula2>
    </dataValidation>
    <dataValidation type="decimal" allowBlank="1" showInputMessage="1" showErrorMessage="1" errorTitle="Standard" error="Bitte geben Sie einen Zahlenwert &gt;=0 ein!" prompt="Betrag gemäss Spalte 7 (Zelle I58), Deckungs-differenzen Energie (Formular 5.1) des Vorjahres (KoReT2020). " sqref="C68">
      <formula1>-1000000000000</formula1>
      <formula2>1000000000000</formula2>
    </dataValidation>
    <dataValidation allowBlank="1" showInputMessage="1" showErrorMessage="1" errorTitle="Standard" error="Bitte geben Sie hier den verwendeten Zinssatz ein!" promptTitle="Zinssatz" sqref="D58"/>
    <dataValidation type="date" allowBlank="1" showInputMessage="1" showErrorMessage="1" errorTitle="Datum" error="Bitte geben Sie ein Datum ein!" promptTitle="Energietarifperiode:" prompt="Eingabe des Tarifjahres" sqref="E14 C14">
      <formula1>36526</formula1>
      <formula2>55153</formula2>
    </dataValidation>
    <dataValidation type="date" allowBlank="1" showErrorMessage="1" errorTitle="Datum" error="Bitte geben Sie ein Datum ein!" promptTitle="Energietarifperiode:" prompt="Eingabe des Tarifjahres" sqref="C13">
      <formula1>36526</formula1>
      <formula2>55153</formula2>
    </dataValidation>
    <dataValidation allowBlank="1" showInputMessage="1" showErrorMessage="1" errorTitle="Datum" error="Bitte geben Sie hier den verwendeten Zinssatz ein!" promptTitle="Energietarifperiode:" sqref="E16"/>
    <dataValidation allowBlank="1" showInputMessage="1" showErrorMessage="1" errorTitle="Standard" error="Bitte geben Sie einen Zahlenwert ein!" sqref="D56"/>
    <dataValidation allowBlank="1" showInputMessage="1" showErrorMessage="1" errorTitle="Standard" error="Bitte geben Sie einen Zahlenwert &gt;=0 ein!" sqref="F68"/>
  </dataValidations>
  <hyperlinks>
    <hyperlink ref="J27:K27" location="Grosswasserkraft!A1" display="Siehe Formular 5.4"/>
    <hyperlink ref="J26:K26" location="'Art. 6 Abs. 5bis StromVG'!A1" display="Siehe Formular 5.5"/>
    <hyperlink ref="J29:K29" location="'Art. 6 Abs. 5bis StromVG'!A1" display="Siehe Formular 5.5"/>
  </hyperlinks>
  <printOptions headings="1"/>
  <pageMargins left="0.78740157480314965" right="0.51181102362204722" top="0.98425196850393704" bottom="0.78740157480314965" header="0.31496062992125984" footer="0.31496062992125984"/>
  <pageSetup paperSize="9" scale="39" orientation="landscape" r:id="rId1"/>
  <headerFooter scaleWithDoc="0">
    <oddHeader>&amp;C&amp;A; &amp;D&amp;R&amp;"Calibri,Bold"&amp;12Formular  5.1</oddHeader>
    <oddFooter>&amp;LNachkalkulation Deckungsdifferenzen Energie 2020&amp;RSeite &amp;P von &amp;N</oddFooter>
  </headerFooter>
  <ignoredErrors>
    <ignoredError sqref="D21" unlockedFormula="1"/>
    <ignoredError sqref="M38 L3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583879" r:id="rId4" name="Dropdown2211">
              <controlPr locked="0" defaultSize="0" autoFill="0" autoLine="0" autoPict="0">
                <anchor moveWithCells="1">
                  <from>
                    <xdr:col>5</xdr:col>
                    <xdr:colOff>66675</xdr:colOff>
                    <xdr:row>10</xdr:row>
                    <xdr:rowOff>0</xdr:rowOff>
                  </from>
                  <to>
                    <xdr:col>5</xdr:col>
                    <xdr:colOff>1104900</xdr:colOff>
                    <xdr:row>11</xdr:row>
                    <xdr:rowOff>28575</xdr:rowOff>
                  </to>
                </anchor>
              </controlPr>
            </control>
          </mc:Choice>
        </mc:AlternateContent>
        <mc:AlternateContent xmlns:mc="http://schemas.openxmlformats.org/markup-compatibility/2006">
          <mc:Choice Requires="x14">
            <control shapeId="790561" r:id="rId5" name="Dropdown2212">
              <controlPr locked="0" defaultSize="0" autoFill="0" autoLine="0" autoPict="0">
                <anchor moveWithCells="1">
                  <from>
                    <xdr:col>5</xdr:col>
                    <xdr:colOff>66675</xdr:colOff>
                    <xdr:row>9</xdr:row>
                    <xdr:rowOff>0</xdr:rowOff>
                  </from>
                  <to>
                    <xdr:col>5</xdr:col>
                    <xdr:colOff>1104900</xdr:colOff>
                    <xdr:row>9</xdr:row>
                    <xdr:rowOff>219075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pageSetUpPr fitToPage="1"/>
  </sheetPr>
  <dimension ref="A1:BB276"/>
  <sheetViews>
    <sheetView showGridLines="0" zoomScale="70" zoomScaleNormal="70" workbookViewId="0">
      <selection activeCell="J8" sqref="J8"/>
    </sheetView>
  </sheetViews>
  <sheetFormatPr baseColWidth="10" defaultColWidth="11.42578125" defaultRowHeight="14.25" x14ac:dyDescent="0.2"/>
  <cols>
    <col min="1" max="1" width="6.85546875" style="278" customWidth="1"/>
    <col min="2" max="2" width="33.5703125" style="278" customWidth="1"/>
    <col min="3" max="3" width="19.42578125" style="278" customWidth="1"/>
    <col min="4" max="4" width="15" style="240" customWidth="1"/>
    <col min="5" max="5" width="1.5703125" style="278" customWidth="1"/>
    <col min="6" max="6" width="14" style="278" customWidth="1"/>
    <col min="7" max="7" width="1.42578125" style="278" customWidth="1"/>
    <col min="8" max="8" width="12.5703125" style="278" customWidth="1"/>
    <col min="9" max="9" width="1.42578125" style="278" customWidth="1"/>
    <col min="10" max="10" width="12.5703125" style="278" customWidth="1"/>
    <col min="11" max="11" width="1.42578125" style="278" customWidth="1"/>
    <col min="12" max="12" width="12.5703125" style="278" customWidth="1"/>
    <col min="13" max="13" width="1.42578125" style="278" customWidth="1"/>
    <col min="14" max="14" width="12.5703125" style="278" customWidth="1"/>
    <col min="15" max="15" width="1.42578125" style="278" customWidth="1"/>
    <col min="16" max="16" width="12.5703125" style="278" customWidth="1"/>
    <col min="17" max="17" width="1.42578125" style="278" customWidth="1"/>
    <col min="18" max="18" width="12.5703125" style="278" customWidth="1"/>
    <col min="19" max="19" width="1.42578125" style="278" customWidth="1"/>
    <col min="20" max="20" width="14" style="278" customWidth="1"/>
    <col min="21" max="21" width="1.42578125" style="278" customWidth="1"/>
    <col min="22" max="22" width="12.5703125" style="278" customWidth="1"/>
    <col min="23" max="23" width="1.42578125" style="278" customWidth="1"/>
    <col min="24" max="24" width="12.5703125" style="278" customWidth="1"/>
    <col min="25" max="25" width="1.42578125" style="278" customWidth="1"/>
    <col min="26" max="26" width="12.5703125" style="278" customWidth="1"/>
    <col min="27" max="27" width="1.42578125" style="278" customWidth="1"/>
    <col min="28" max="28" width="12.5703125" style="278" customWidth="1"/>
    <col min="29" max="29" width="1.42578125" style="278" customWidth="1"/>
    <col min="30" max="30" width="12.5703125" style="278" customWidth="1"/>
    <col min="31" max="31" width="1.42578125" style="278" customWidth="1"/>
    <col min="32" max="32" width="12.5703125" style="278" customWidth="1"/>
    <col min="33" max="33" width="1.42578125" style="278" customWidth="1"/>
    <col min="34" max="34" width="14" style="278" customWidth="1"/>
    <col min="35" max="35" width="1.42578125" style="278" customWidth="1"/>
    <col min="36" max="36" width="12.5703125" style="278" customWidth="1"/>
    <col min="37" max="37" width="1.42578125" style="278" customWidth="1"/>
    <col min="38" max="38" width="12.5703125" style="278" customWidth="1"/>
    <col min="39" max="39" width="1.42578125" style="278" customWidth="1"/>
    <col min="40" max="40" width="12.5703125" style="278" customWidth="1"/>
    <col min="41" max="41" width="1.42578125" style="278" customWidth="1"/>
    <col min="42" max="42" width="12.5703125" style="278" customWidth="1"/>
    <col min="43" max="43" width="1.42578125" style="278" customWidth="1"/>
    <col min="44" max="44" width="12.5703125" style="278" customWidth="1"/>
    <col min="45" max="45" width="1.42578125" style="278" customWidth="1"/>
    <col min="46" max="46" width="25.42578125" style="278" customWidth="1"/>
    <col min="47" max="47" width="2.42578125" style="278" customWidth="1"/>
    <col min="48" max="48" width="5.5703125" style="278" customWidth="1"/>
    <col min="49" max="49" width="26.42578125" style="278" customWidth="1"/>
    <col min="50" max="51" width="11.42578125" style="278" customWidth="1"/>
    <col min="52" max="16384" width="11.42578125" style="278"/>
  </cols>
  <sheetData>
    <row r="1" spans="1:54"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row>
    <row r="2" spans="1:54" ht="15.75" x14ac:dyDescent="0.25">
      <c r="A2" s="277"/>
      <c r="B2" s="23" t="str">
        <f>Kontaktdaten!B2</f>
        <v>Kostenrechnung für Tarife 2022</v>
      </c>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row>
    <row r="3" spans="1:54" ht="4.5" customHeight="1" x14ac:dyDescent="0.2">
      <c r="A3" s="277"/>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row>
    <row r="4" spans="1:54" ht="20.25" x14ac:dyDescent="0.3">
      <c r="A4" s="277"/>
      <c r="B4" s="13" t="s">
        <v>1144</v>
      </c>
      <c r="C4" s="277"/>
      <c r="D4" s="277"/>
      <c r="E4" s="277"/>
      <c r="F4" s="277"/>
      <c r="G4" s="277"/>
      <c r="H4" s="277"/>
      <c r="I4" s="277"/>
      <c r="J4" s="277"/>
      <c r="K4" s="277"/>
      <c r="L4" s="277"/>
      <c r="M4" s="277"/>
      <c r="N4" s="277"/>
      <c r="O4" s="277"/>
      <c r="P4" s="756"/>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row>
    <row r="5" spans="1:54" ht="20.25" customHeight="1" x14ac:dyDescent="0.3">
      <c r="A5" s="277"/>
      <c r="B5" s="13" t="s">
        <v>284</v>
      </c>
      <c r="C5" s="277"/>
      <c r="D5" s="277"/>
      <c r="E5" s="277"/>
      <c r="F5" s="277"/>
      <c r="G5" s="277"/>
      <c r="H5" s="277"/>
      <c r="I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row>
    <row r="6" spans="1:54" ht="15" x14ac:dyDescent="0.25">
      <c r="A6" s="277"/>
      <c r="B6" s="533" t="str">
        <f>"Formular 5.1a;     "&amp;Kontaktdaten!E12</f>
        <v xml:space="preserve">Formular 5.1a;     </v>
      </c>
      <c r="C6" s="277"/>
      <c r="D6" s="903"/>
      <c r="E6" s="277"/>
      <c r="F6" s="277"/>
      <c r="G6" s="277"/>
      <c r="H6" s="277"/>
      <c r="I6" s="277"/>
      <c r="J6" s="277"/>
      <c r="K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row>
    <row r="7" spans="1:54" ht="11.25" customHeight="1" x14ac:dyDescent="0.2">
      <c r="A7" s="277"/>
      <c r="B7" s="553"/>
      <c r="C7" s="277"/>
      <c r="D7" s="277"/>
      <c r="E7" s="277"/>
      <c r="F7" s="277"/>
      <c r="G7" s="277"/>
      <c r="H7" s="277"/>
      <c r="I7" s="277"/>
      <c r="J7" s="277"/>
      <c r="K7" s="277"/>
      <c r="L7" s="360"/>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row>
    <row r="8" spans="1:54" ht="15.75" x14ac:dyDescent="0.25">
      <c r="A8" s="277"/>
      <c r="B8" s="4" t="s">
        <v>41</v>
      </c>
      <c r="C8" s="23"/>
      <c r="D8" s="23"/>
      <c r="E8" s="23"/>
      <c r="F8" s="23"/>
      <c r="G8" s="23"/>
      <c r="H8" s="23"/>
      <c r="I8" s="277"/>
      <c r="J8" s="460"/>
      <c r="K8" s="277"/>
      <c r="L8" s="277"/>
      <c r="M8" s="277"/>
      <c r="N8" s="277"/>
      <c r="O8" s="277"/>
      <c r="P8" s="277"/>
      <c r="Q8" s="277"/>
      <c r="R8" s="426"/>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row>
    <row r="9" spans="1:54" ht="20.25" customHeight="1" x14ac:dyDescent="0.2">
      <c r="A9" s="277"/>
      <c r="B9" s="343" t="s">
        <v>286</v>
      </c>
      <c r="C9" s="360"/>
      <c r="D9" s="360"/>
      <c r="E9" s="360"/>
      <c r="F9" s="360"/>
      <c r="G9" s="360"/>
      <c r="H9" s="360"/>
      <c r="I9" s="360"/>
      <c r="J9" s="360"/>
      <c r="K9" s="360"/>
      <c r="L9" s="360"/>
      <c r="M9" s="360"/>
      <c r="N9" s="360"/>
      <c r="O9" s="277"/>
      <c r="P9" s="1528"/>
      <c r="Q9" s="1426"/>
      <c r="R9" s="1426"/>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row>
    <row r="10" spans="1:54" ht="20.25" customHeight="1" x14ac:dyDescent="0.2">
      <c r="A10" s="277"/>
      <c r="B10" s="343" t="s">
        <v>290</v>
      </c>
      <c r="C10" s="360"/>
      <c r="D10" s="391"/>
      <c r="E10" s="360"/>
      <c r="F10" s="360"/>
      <c r="G10" s="360"/>
      <c r="H10" s="360"/>
      <c r="I10" s="360"/>
      <c r="J10" s="360"/>
      <c r="K10" s="360"/>
      <c r="L10" s="360"/>
      <c r="M10" s="360"/>
      <c r="N10" s="360"/>
      <c r="O10" s="277"/>
      <c r="P10" s="1528"/>
      <c r="Q10" s="1426"/>
      <c r="R10" s="1528"/>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U10" s="277"/>
      <c r="AV10" s="277"/>
      <c r="AW10" s="277"/>
      <c r="AX10" s="277"/>
      <c r="AY10" s="277"/>
      <c r="AZ10" s="277"/>
      <c r="BA10" s="277"/>
      <c r="BB10" s="277"/>
    </row>
    <row r="11" spans="1:54" ht="12.75" customHeight="1" x14ac:dyDescent="0.2">
      <c r="A11" s="277"/>
      <c r="C11" s="277"/>
      <c r="D11" s="277"/>
      <c r="E11" s="277"/>
      <c r="F11" s="277"/>
      <c r="G11" s="277"/>
      <c r="H11" s="277"/>
      <c r="I11" s="277"/>
      <c r="J11" s="24"/>
      <c r="K11" s="277"/>
      <c r="L11" s="277"/>
      <c r="M11" s="277"/>
      <c r="N11" s="277"/>
      <c r="O11" s="277"/>
      <c r="P11" s="1528"/>
      <c r="Q11" s="1426"/>
      <c r="R11" s="1426"/>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U11" s="277"/>
      <c r="AV11" s="277"/>
      <c r="AW11" s="277"/>
      <c r="AX11" s="277"/>
      <c r="AY11" s="277"/>
      <c r="AZ11" s="277"/>
      <c r="BA11" s="277"/>
      <c r="BB11" s="277"/>
    </row>
    <row r="12" spans="1:54" ht="19.350000000000001" customHeight="1" x14ac:dyDescent="0.2">
      <c r="A12" s="1073"/>
      <c r="B12" s="343" t="s">
        <v>62</v>
      </c>
      <c r="C12" s="277"/>
      <c r="D12" s="277"/>
      <c r="E12" s="277"/>
      <c r="F12" s="277"/>
      <c r="G12" s="277"/>
      <c r="H12" s="277"/>
      <c r="I12" s="277"/>
      <c r="O12" s="277"/>
      <c r="P12" s="277"/>
      <c r="Q12" s="277"/>
      <c r="R12" s="426"/>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5"/>
      <c r="AU12" s="277"/>
      <c r="AV12" s="277"/>
      <c r="AW12" s="277"/>
      <c r="AX12" s="277"/>
      <c r="AY12" s="277"/>
      <c r="AZ12" s="277"/>
      <c r="BA12" s="277"/>
      <c r="BB12" s="277"/>
    </row>
    <row r="13" spans="1:54" ht="15.75" x14ac:dyDescent="0.25">
      <c r="A13" s="277"/>
      <c r="B13" s="343" t="s">
        <v>63</v>
      </c>
      <c r="C13" s="277"/>
      <c r="D13" s="241"/>
      <c r="E13" s="277"/>
      <c r="F13" s="277"/>
      <c r="G13" s="277"/>
      <c r="H13" s="277"/>
      <c r="I13" s="277"/>
      <c r="J13" s="1731"/>
      <c r="K13" s="1737"/>
      <c r="L13" s="1737"/>
      <c r="M13" s="1737"/>
      <c r="N13" s="1738"/>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row>
    <row r="14" spans="1:54" ht="5.0999999999999996" customHeight="1" x14ac:dyDescent="0.25">
      <c r="A14" s="277"/>
      <c r="B14" s="277"/>
      <c r="C14" s="277"/>
      <c r="D14" s="241"/>
      <c r="E14" s="277"/>
      <c r="F14" s="277"/>
      <c r="G14" s="277"/>
      <c r="H14" s="277"/>
      <c r="I14" s="277"/>
      <c r="J14" s="277"/>
      <c r="K14" s="277"/>
      <c r="L14" s="24"/>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row>
    <row r="15" spans="1:54" ht="15.75" x14ac:dyDescent="0.25">
      <c r="A15" s="277"/>
      <c r="B15" s="23" t="s">
        <v>285</v>
      </c>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row>
    <row r="16" spans="1:54" hidden="1" x14ac:dyDescent="0.2">
      <c r="A16" s="277"/>
      <c r="B16" s="277"/>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row>
    <row r="17" spans="1:54" x14ac:dyDescent="0.2">
      <c r="A17" s="277"/>
      <c r="B17" s="277"/>
      <c r="C17" s="277"/>
      <c r="D17" s="278"/>
      <c r="E17" s="277"/>
      <c r="F17" s="280"/>
      <c r="G17" s="277"/>
      <c r="H17" s="277"/>
      <c r="I17" s="277"/>
      <c r="J17" s="277"/>
      <c r="K17" s="277"/>
      <c r="L17" s="277"/>
      <c r="M17" s="277"/>
      <c r="N17" s="277"/>
      <c r="O17" s="277"/>
      <c r="P17" s="277"/>
      <c r="Q17" s="277"/>
      <c r="R17" s="277"/>
      <c r="S17" s="277"/>
      <c r="T17" s="280"/>
      <c r="U17" s="277"/>
      <c r="V17" s="277"/>
      <c r="W17" s="277"/>
      <c r="X17" s="277"/>
      <c r="Y17" s="277"/>
      <c r="Z17" s="277"/>
      <c r="AA17" s="277"/>
      <c r="AB17" s="277"/>
      <c r="AC17" s="277"/>
      <c r="AD17" s="277"/>
      <c r="AE17" s="277"/>
      <c r="AF17" s="277"/>
      <c r="AG17" s="277"/>
      <c r="AH17" s="280"/>
      <c r="AI17" s="277"/>
      <c r="AJ17" s="277"/>
      <c r="AK17" s="277"/>
      <c r="AL17" s="277"/>
      <c r="AM17" s="277"/>
      <c r="AN17" s="277"/>
      <c r="AO17" s="277"/>
      <c r="AP17" s="277"/>
      <c r="AQ17" s="277"/>
      <c r="AR17" s="277"/>
      <c r="AS17" s="277"/>
      <c r="AT17" s="277"/>
      <c r="AU17" s="277"/>
      <c r="AV17" s="277"/>
      <c r="AW17" s="277"/>
      <c r="AX17" s="277"/>
      <c r="AY17" s="277"/>
      <c r="AZ17" s="277"/>
      <c r="BA17" s="277"/>
      <c r="BB17" s="277"/>
    </row>
    <row r="18" spans="1:54" ht="15.75" x14ac:dyDescent="0.25">
      <c r="A18" s="277"/>
      <c r="B18" s="276" t="s">
        <v>110</v>
      </c>
      <c r="C18" s="277"/>
      <c r="D18" s="392" t="s">
        <v>997</v>
      </c>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3"/>
      <c r="AU18" s="277"/>
      <c r="AV18" s="277"/>
      <c r="AW18" s="277"/>
      <c r="AX18" s="277"/>
      <c r="AY18" s="277"/>
      <c r="AZ18" s="277"/>
      <c r="BA18" s="277"/>
      <c r="BB18" s="277"/>
    </row>
    <row r="19" spans="1:54" ht="6" customHeight="1" x14ac:dyDescent="0.2">
      <c r="A19" s="277"/>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row>
    <row r="20" spans="1:54" ht="16.5" customHeight="1" x14ac:dyDescent="0.2">
      <c r="A20" s="277"/>
      <c r="B20" s="242" t="s">
        <v>392</v>
      </c>
      <c r="C20" s="243"/>
      <c r="D20" s="277"/>
      <c r="E20" s="277"/>
      <c r="F20" s="229"/>
      <c r="G20" s="281"/>
      <c r="H20" s="229"/>
      <c r="I20" s="281"/>
      <c r="J20" s="229"/>
      <c r="K20" s="281"/>
      <c r="L20" s="229"/>
      <c r="M20" s="281"/>
      <c r="N20" s="229"/>
      <c r="O20" s="281"/>
      <c r="P20" s="229"/>
      <c r="Q20" s="281"/>
      <c r="R20" s="229"/>
      <c r="S20" s="281"/>
      <c r="T20" s="229"/>
      <c r="U20" s="281"/>
      <c r="V20" s="229"/>
      <c r="W20" s="281"/>
      <c r="X20" s="229"/>
      <c r="Y20" s="281"/>
      <c r="Z20" s="229"/>
      <c r="AA20" s="281"/>
      <c r="AB20" s="229"/>
      <c r="AC20" s="281"/>
      <c r="AD20" s="229"/>
      <c r="AE20" s="281"/>
      <c r="AF20" s="229"/>
      <c r="AG20" s="281"/>
      <c r="AH20" s="229"/>
      <c r="AI20" s="281"/>
      <c r="AJ20" s="229"/>
      <c r="AK20" s="281"/>
      <c r="AL20" s="229"/>
      <c r="AM20" s="281"/>
      <c r="AN20" s="229"/>
      <c r="AO20" s="281"/>
      <c r="AP20" s="229"/>
      <c r="AQ20" s="281"/>
      <c r="AR20" s="229"/>
      <c r="AS20" s="281"/>
      <c r="AT20" s="1611"/>
      <c r="AU20" s="277"/>
      <c r="AV20" s="277"/>
      <c r="AW20" s="277"/>
      <c r="AX20" s="277"/>
      <c r="AY20" s="277"/>
      <c r="AZ20" s="277"/>
      <c r="BA20" s="277"/>
      <c r="BB20" s="277"/>
    </row>
    <row r="21" spans="1:54" ht="6" customHeight="1" x14ac:dyDescent="0.2">
      <c r="A21" s="277"/>
      <c r="B21" s="277"/>
      <c r="C21" s="277"/>
      <c r="D21" s="277"/>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77"/>
      <c r="AV21" s="277"/>
      <c r="AW21" s="277"/>
      <c r="AX21" s="277"/>
      <c r="AY21" s="277"/>
      <c r="AZ21" s="277"/>
      <c r="BA21" s="277"/>
      <c r="BB21" s="277"/>
    </row>
    <row r="22" spans="1:54" x14ac:dyDescent="0.2">
      <c r="A22" s="277"/>
      <c r="B22" s="242" t="s">
        <v>1148</v>
      </c>
      <c r="C22" s="243"/>
      <c r="D22" s="277"/>
      <c r="E22" s="277"/>
      <c r="F22" s="230"/>
      <c r="G22" s="282"/>
      <c r="H22" s="230"/>
      <c r="I22" s="282"/>
      <c r="J22" s="230"/>
      <c r="K22" s="282"/>
      <c r="L22" s="230"/>
      <c r="M22" s="282"/>
      <c r="N22" s="230"/>
      <c r="O22" s="282">
        <v>0</v>
      </c>
      <c r="P22" s="230"/>
      <c r="Q22" s="282"/>
      <c r="R22" s="230"/>
      <c r="S22" s="282"/>
      <c r="T22" s="230"/>
      <c r="U22" s="282"/>
      <c r="V22" s="230"/>
      <c r="W22" s="282"/>
      <c r="X22" s="230"/>
      <c r="Y22" s="282"/>
      <c r="Z22" s="230"/>
      <c r="AA22" s="282"/>
      <c r="AB22" s="230"/>
      <c r="AC22" s="282"/>
      <c r="AD22" s="230"/>
      <c r="AE22" s="282"/>
      <c r="AF22" s="230"/>
      <c r="AG22" s="282"/>
      <c r="AH22" s="230"/>
      <c r="AI22" s="282"/>
      <c r="AJ22" s="230"/>
      <c r="AK22" s="282"/>
      <c r="AL22" s="230"/>
      <c r="AM22" s="282"/>
      <c r="AN22" s="230"/>
      <c r="AO22" s="282"/>
      <c r="AP22" s="230"/>
      <c r="AQ22" s="282"/>
      <c r="AR22" s="230"/>
      <c r="AS22" s="282"/>
      <c r="AT22" s="1376"/>
      <c r="AU22" s="277"/>
      <c r="AV22" s="277"/>
      <c r="AW22" s="277"/>
      <c r="AX22" s="277"/>
      <c r="AY22" s="277"/>
      <c r="AZ22" s="277"/>
      <c r="BA22" s="277"/>
      <c r="BB22" s="277"/>
    </row>
    <row r="23" spans="1:54" ht="6" customHeight="1" x14ac:dyDescent="0.2">
      <c r="A23" s="277"/>
      <c r="B23" s="277"/>
      <c r="C23" s="277"/>
      <c r="D23" s="277"/>
      <c r="E23" s="277"/>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3"/>
      <c r="AU23" s="277"/>
      <c r="AV23" s="277"/>
      <c r="AW23" s="277"/>
      <c r="AX23" s="277"/>
      <c r="AY23" s="277"/>
      <c r="AZ23" s="277"/>
      <c r="BA23" s="277"/>
      <c r="BB23" s="277"/>
    </row>
    <row r="24" spans="1:54" x14ac:dyDescent="0.2">
      <c r="A24" s="277"/>
      <c r="B24" s="242" t="s">
        <v>1149</v>
      </c>
      <c r="C24" s="243"/>
      <c r="D24" s="277"/>
      <c r="E24" s="277"/>
      <c r="F24" s="229"/>
      <c r="G24" s="281"/>
      <c r="H24" s="229"/>
      <c r="I24" s="281"/>
      <c r="J24" s="229"/>
      <c r="K24" s="281"/>
      <c r="L24" s="229"/>
      <c r="M24" s="281"/>
      <c r="N24" s="229"/>
      <c r="O24" s="281"/>
      <c r="P24" s="229"/>
      <c r="Q24" s="281"/>
      <c r="R24" s="229"/>
      <c r="S24" s="281"/>
      <c r="T24" s="229"/>
      <c r="U24" s="281"/>
      <c r="V24" s="229"/>
      <c r="W24" s="281"/>
      <c r="X24" s="229"/>
      <c r="Y24" s="281"/>
      <c r="Z24" s="229"/>
      <c r="AA24" s="281"/>
      <c r="AB24" s="229"/>
      <c r="AC24" s="281"/>
      <c r="AD24" s="229"/>
      <c r="AE24" s="281"/>
      <c r="AF24" s="229"/>
      <c r="AG24" s="281"/>
      <c r="AH24" s="229"/>
      <c r="AI24" s="281"/>
      <c r="AJ24" s="229"/>
      <c r="AK24" s="281"/>
      <c r="AL24" s="229"/>
      <c r="AM24" s="281"/>
      <c r="AN24" s="229"/>
      <c r="AO24" s="281"/>
      <c r="AP24" s="229"/>
      <c r="AQ24" s="281"/>
      <c r="AR24" s="229"/>
      <c r="AS24" s="281"/>
      <c r="AT24" s="1376"/>
      <c r="AU24" s="277"/>
      <c r="AV24" s="277"/>
      <c r="AW24" s="277"/>
      <c r="AX24" s="277"/>
      <c r="AY24" s="277"/>
      <c r="AZ24" s="277"/>
      <c r="BA24" s="277"/>
      <c r="BB24" s="277"/>
    </row>
    <row r="25" spans="1:54" ht="6" customHeight="1" x14ac:dyDescent="0.2">
      <c r="A25" s="277"/>
      <c r="B25" s="277"/>
      <c r="C25" s="277"/>
      <c r="D25" s="277"/>
      <c r="E25" s="277"/>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77"/>
      <c r="AV25" s="277"/>
      <c r="AW25" s="277"/>
      <c r="AX25" s="277"/>
      <c r="AY25" s="277"/>
      <c r="AZ25" s="277"/>
      <c r="BA25" s="277"/>
      <c r="BB25" s="277"/>
    </row>
    <row r="26" spans="1:54" x14ac:dyDescent="0.2">
      <c r="A26" s="277"/>
      <c r="B26" s="244" t="s">
        <v>1150</v>
      </c>
      <c r="C26" s="245"/>
      <c r="D26" s="277"/>
      <c r="E26" s="277"/>
      <c r="F26" s="229"/>
      <c r="G26" s="281"/>
      <c r="H26" s="229"/>
      <c r="I26" s="281"/>
      <c r="J26" s="229"/>
      <c r="K26" s="281"/>
      <c r="L26" s="229"/>
      <c r="M26" s="281"/>
      <c r="N26" s="229"/>
      <c r="O26" s="281"/>
      <c r="P26" s="229"/>
      <c r="Q26" s="281"/>
      <c r="R26" s="229"/>
      <c r="S26" s="281"/>
      <c r="T26" s="229"/>
      <c r="U26" s="281"/>
      <c r="V26" s="229"/>
      <c r="W26" s="281"/>
      <c r="X26" s="229"/>
      <c r="Y26" s="281"/>
      <c r="Z26" s="229"/>
      <c r="AA26" s="281"/>
      <c r="AB26" s="229"/>
      <c r="AC26" s="281"/>
      <c r="AD26" s="229"/>
      <c r="AE26" s="281"/>
      <c r="AF26" s="229"/>
      <c r="AG26" s="281"/>
      <c r="AH26" s="229"/>
      <c r="AI26" s="281"/>
      <c r="AJ26" s="229"/>
      <c r="AK26" s="281"/>
      <c r="AL26" s="229"/>
      <c r="AM26" s="281"/>
      <c r="AN26" s="229"/>
      <c r="AO26" s="281"/>
      <c r="AP26" s="229"/>
      <c r="AQ26" s="281"/>
      <c r="AR26" s="229"/>
      <c r="AS26" s="281"/>
      <c r="AT26" s="1376"/>
      <c r="AU26" s="277"/>
      <c r="AV26" s="277"/>
      <c r="AW26" s="277"/>
      <c r="AX26" s="277"/>
      <c r="AY26" s="277"/>
      <c r="AZ26" s="277"/>
      <c r="BA26" s="277"/>
      <c r="BB26" s="277"/>
    </row>
    <row r="27" spans="1:54" ht="6" customHeight="1" x14ac:dyDescent="0.2">
      <c r="A27" s="277"/>
      <c r="B27" s="277"/>
      <c r="C27" s="277"/>
      <c r="D27" s="277"/>
      <c r="E27" s="277"/>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3"/>
      <c r="AU27" s="277"/>
      <c r="AV27" s="277"/>
      <c r="AW27" s="277"/>
      <c r="AX27" s="277"/>
      <c r="AY27" s="277"/>
      <c r="AZ27" s="277"/>
      <c r="BA27" s="277"/>
      <c r="BB27" s="277"/>
    </row>
    <row r="28" spans="1:54" x14ac:dyDescent="0.2">
      <c r="A28" s="277"/>
      <c r="B28" s="244" t="s">
        <v>1151</v>
      </c>
      <c r="C28" s="245"/>
      <c r="D28" s="277"/>
      <c r="E28" s="277"/>
      <c r="F28" s="229"/>
      <c r="G28" s="281"/>
      <c r="H28" s="229"/>
      <c r="I28" s="281"/>
      <c r="J28" s="229"/>
      <c r="K28" s="281"/>
      <c r="L28" s="229"/>
      <c r="M28" s="281"/>
      <c r="N28" s="229"/>
      <c r="O28" s="281"/>
      <c r="P28" s="229"/>
      <c r="Q28" s="281"/>
      <c r="R28" s="229"/>
      <c r="S28" s="281"/>
      <c r="T28" s="229"/>
      <c r="U28" s="281"/>
      <c r="V28" s="229"/>
      <c r="W28" s="281"/>
      <c r="X28" s="229"/>
      <c r="Y28" s="281"/>
      <c r="Z28" s="229"/>
      <c r="AA28" s="281"/>
      <c r="AB28" s="229"/>
      <c r="AC28" s="281"/>
      <c r="AD28" s="229"/>
      <c r="AE28" s="281"/>
      <c r="AF28" s="229"/>
      <c r="AG28" s="281"/>
      <c r="AH28" s="229"/>
      <c r="AI28" s="281"/>
      <c r="AJ28" s="229"/>
      <c r="AK28" s="281"/>
      <c r="AL28" s="229"/>
      <c r="AM28" s="281"/>
      <c r="AN28" s="229"/>
      <c r="AO28" s="281"/>
      <c r="AP28" s="229"/>
      <c r="AQ28" s="281"/>
      <c r="AR28" s="229"/>
      <c r="AS28" s="281"/>
      <c r="AT28" s="1376"/>
      <c r="AU28" s="277"/>
      <c r="AV28" s="277"/>
      <c r="AW28" s="277"/>
      <c r="AX28" s="277"/>
      <c r="AY28" s="277"/>
      <c r="AZ28" s="277"/>
      <c r="BA28" s="277"/>
      <c r="BB28" s="277"/>
    </row>
    <row r="29" spans="1:54" ht="6" customHeight="1" x14ac:dyDescent="0.2">
      <c r="A29" s="277"/>
      <c r="B29" s="277"/>
      <c r="C29" s="277"/>
      <c r="D29" s="277"/>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77"/>
      <c r="AV29" s="277"/>
      <c r="AW29" s="277"/>
      <c r="AX29" s="277"/>
      <c r="AY29" s="277"/>
      <c r="AZ29" s="277"/>
      <c r="BA29" s="277"/>
      <c r="BB29" s="277"/>
    </row>
    <row r="30" spans="1:54" x14ac:dyDescent="0.2">
      <c r="A30" s="277"/>
      <c r="B30" s="244" t="s">
        <v>1152</v>
      </c>
      <c r="C30" s="245"/>
      <c r="D30" s="277"/>
      <c r="E30" s="277"/>
      <c r="F30" s="229"/>
      <c r="G30" s="281"/>
      <c r="H30" s="229"/>
      <c r="I30" s="281"/>
      <c r="J30" s="229"/>
      <c r="K30" s="281"/>
      <c r="L30" s="229"/>
      <c r="M30" s="281"/>
      <c r="N30" s="229"/>
      <c r="O30" s="281"/>
      <c r="P30" s="229"/>
      <c r="Q30" s="281"/>
      <c r="R30" s="229"/>
      <c r="S30" s="281"/>
      <c r="T30" s="229"/>
      <c r="U30" s="281"/>
      <c r="V30" s="229"/>
      <c r="W30" s="281"/>
      <c r="X30" s="229"/>
      <c r="Y30" s="281"/>
      <c r="Z30" s="229"/>
      <c r="AA30" s="281"/>
      <c r="AB30" s="229"/>
      <c r="AC30" s="281"/>
      <c r="AD30" s="229"/>
      <c r="AE30" s="281"/>
      <c r="AF30" s="229"/>
      <c r="AG30" s="281"/>
      <c r="AH30" s="229"/>
      <c r="AI30" s="281"/>
      <c r="AJ30" s="229"/>
      <c r="AK30" s="281"/>
      <c r="AL30" s="229"/>
      <c r="AM30" s="281"/>
      <c r="AN30" s="229"/>
      <c r="AO30" s="281"/>
      <c r="AP30" s="229"/>
      <c r="AQ30" s="281"/>
      <c r="AR30" s="229"/>
      <c r="AS30" s="281"/>
      <c r="AT30" s="1376"/>
      <c r="AU30" s="277"/>
      <c r="AV30" s="277"/>
      <c r="AW30" s="277"/>
      <c r="AX30" s="277"/>
      <c r="AY30" s="277"/>
      <c r="AZ30" s="277"/>
      <c r="BA30" s="277"/>
      <c r="BB30" s="277"/>
    </row>
    <row r="31" spans="1:54" ht="6" customHeight="1" x14ac:dyDescent="0.2">
      <c r="A31" s="277"/>
      <c r="B31" s="277"/>
      <c r="C31" s="277"/>
      <c r="D31" s="277"/>
      <c r="E31" s="277"/>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77"/>
      <c r="AV31" s="277"/>
      <c r="AW31" s="277"/>
      <c r="AX31" s="277"/>
      <c r="AY31" s="277"/>
      <c r="AZ31" s="277"/>
      <c r="BA31" s="277"/>
      <c r="BB31" s="277"/>
    </row>
    <row r="32" spans="1:54" x14ac:dyDescent="0.2">
      <c r="A32" s="277"/>
      <c r="B32" s="244" t="s">
        <v>1153</v>
      </c>
      <c r="C32" s="294"/>
      <c r="D32" s="277"/>
      <c r="E32" s="277"/>
      <c r="F32" s="229"/>
      <c r="G32" s="281"/>
      <c r="H32" s="229"/>
      <c r="I32" s="281"/>
      <c r="J32" s="229"/>
      <c r="K32" s="281"/>
      <c r="L32" s="229"/>
      <c r="M32" s="281"/>
      <c r="N32" s="229"/>
      <c r="O32" s="281"/>
      <c r="P32" s="229"/>
      <c r="Q32" s="281"/>
      <c r="R32" s="229"/>
      <c r="S32" s="281"/>
      <c r="T32" s="229"/>
      <c r="U32" s="281"/>
      <c r="V32" s="229"/>
      <c r="W32" s="281"/>
      <c r="X32" s="229"/>
      <c r="Y32" s="281"/>
      <c r="Z32" s="229"/>
      <c r="AA32" s="281"/>
      <c r="AB32" s="229"/>
      <c r="AC32" s="281"/>
      <c r="AD32" s="229"/>
      <c r="AE32" s="281"/>
      <c r="AF32" s="229"/>
      <c r="AG32" s="281"/>
      <c r="AH32" s="229"/>
      <c r="AI32" s="281"/>
      <c r="AJ32" s="229"/>
      <c r="AK32" s="281"/>
      <c r="AL32" s="229"/>
      <c r="AM32" s="281"/>
      <c r="AN32" s="229"/>
      <c r="AO32" s="281"/>
      <c r="AP32" s="229"/>
      <c r="AQ32" s="281"/>
      <c r="AR32" s="229"/>
      <c r="AS32" s="281"/>
      <c r="AT32" s="1376"/>
      <c r="AU32" s="277"/>
      <c r="AV32" s="277"/>
      <c r="AW32" s="277"/>
      <c r="AX32" s="277"/>
      <c r="AY32" s="277"/>
      <c r="AZ32" s="277"/>
      <c r="BA32" s="277"/>
      <c r="BB32" s="277"/>
    </row>
    <row r="33" spans="1:54" ht="12" customHeight="1" x14ac:dyDescent="0.2">
      <c r="A33" s="277"/>
      <c r="B33" s="277"/>
      <c r="C33" s="277"/>
      <c r="D33" s="277"/>
      <c r="E33" s="277"/>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3"/>
      <c r="AU33" s="277"/>
      <c r="AV33" s="277"/>
      <c r="AW33" s="277"/>
      <c r="AX33" s="277"/>
      <c r="AY33" s="277"/>
      <c r="AZ33" s="277"/>
      <c r="BA33" s="277"/>
      <c r="BB33" s="277"/>
    </row>
    <row r="34" spans="1:54" ht="15.75" x14ac:dyDescent="0.25">
      <c r="A34" s="277"/>
      <c r="B34" s="276" t="s">
        <v>111</v>
      </c>
      <c r="C34" s="277"/>
      <c r="D34" s="277"/>
      <c r="E34" s="277"/>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3"/>
      <c r="AU34" s="277"/>
      <c r="AV34" s="277"/>
      <c r="AW34" s="277"/>
      <c r="AX34" s="277"/>
      <c r="AY34" s="277"/>
      <c r="AZ34" s="277"/>
      <c r="BA34" s="277"/>
      <c r="BB34" s="277"/>
    </row>
    <row r="35" spans="1:54" ht="6" customHeight="1" x14ac:dyDescent="0.2">
      <c r="A35" s="277"/>
      <c r="B35" s="277"/>
      <c r="C35" s="277"/>
      <c r="D35" s="277"/>
      <c r="E35" s="277"/>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3"/>
      <c r="AU35" s="277"/>
      <c r="AV35" s="277"/>
      <c r="AW35" s="277"/>
      <c r="AX35" s="277"/>
      <c r="AY35" s="277"/>
      <c r="AZ35" s="277"/>
      <c r="BA35" s="277"/>
      <c r="BB35" s="277"/>
    </row>
    <row r="36" spans="1:54" x14ac:dyDescent="0.2">
      <c r="A36" s="277"/>
      <c r="B36" s="242" t="s">
        <v>1154</v>
      </c>
      <c r="C36" s="295"/>
      <c r="D36" s="231">
        <f>SUM(F36:AR36)</f>
        <v>0</v>
      </c>
      <c r="E36" s="277"/>
      <c r="F36" s="49"/>
      <c r="G36" s="281"/>
      <c r="H36" s="49"/>
      <c r="I36" s="281"/>
      <c r="J36" s="49"/>
      <c r="K36" s="281"/>
      <c r="L36" s="49"/>
      <c r="M36" s="281"/>
      <c r="N36" s="49"/>
      <c r="O36" s="281">
        <v>0</v>
      </c>
      <c r="P36" s="49"/>
      <c r="Q36" s="281"/>
      <c r="R36" s="49"/>
      <c r="S36" s="281"/>
      <c r="T36" s="49"/>
      <c r="U36" s="281"/>
      <c r="V36" s="49"/>
      <c r="W36" s="281"/>
      <c r="X36" s="49"/>
      <c r="Y36" s="281"/>
      <c r="Z36" s="49"/>
      <c r="AA36" s="281"/>
      <c r="AB36" s="49"/>
      <c r="AC36" s="281"/>
      <c r="AD36" s="49"/>
      <c r="AE36" s="281"/>
      <c r="AF36" s="49"/>
      <c r="AG36" s="281"/>
      <c r="AH36" s="49"/>
      <c r="AI36" s="281"/>
      <c r="AJ36" s="49"/>
      <c r="AK36" s="281"/>
      <c r="AL36" s="49"/>
      <c r="AM36" s="281"/>
      <c r="AN36" s="49"/>
      <c r="AO36" s="281"/>
      <c r="AP36" s="49"/>
      <c r="AQ36" s="281"/>
      <c r="AR36" s="49"/>
      <c r="AS36" s="281"/>
      <c r="AT36" s="1376"/>
      <c r="AU36" s="277"/>
      <c r="AV36" s="277"/>
      <c r="AW36" s="277"/>
      <c r="AX36" s="277"/>
      <c r="AY36" s="277"/>
      <c r="AZ36" s="277"/>
      <c r="BA36" s="277"/>
      <c r="BB36" s="277"/>
    </row>
    <row r="37" spans="1:54" ht="6" hidden="1" customHeight="1" x14ac:dyDescent="0.2">
      <c r="A37" s="277"/>
      <c r="B37" s="277"/>
      <c r="C37" s="277"/>
      <c r="D37" s="277"/>
      <c r="E37" s="277"/>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3"/>
      <c r="AU37" s="277"/>
      <c r="AV37" s="277"/>
      <c r="AW37" s="277"/>
      <c r="AX37" s="277"/>
      <c r="AY37" s="277"/>
      <c r="AZ37" s="277"/>
      <c r="BA37" s="277"/>
      <c r="BB37" s="277"/>
    </row>
    <row r="38" spans="1:54" s="493" customFormat="1" hidden="1" x14ac:dyDescent="0.2">
      <c r="A38" s="361"/>
      <c r="B38" s="361"/>
      <c r="C38" s="361"/>
      <c r="D38" s="361"/>
      <c r="E38" s="361"/>
      <c r="F38" s="492"/>
      <c r="G38" s="492"/>
      <c r="H38" s="1057"/>
      <c r="I38" s="492"/>
      <c r="J38" s="1057"/>
      <c r="K38" s="492"/>
      <c r="L38" s="1057"/>
      <c r="M38" s="492"/>
      <c r="N38" s="1057"/>
      <c r="O38" s="492">
        <v>0</v>
      </c>
      <c r="P38" s="492">
        <v>0</v>
      </c>
      <c r="Q38" s="492"/>
      <c r="R38" s="492">
        <v>0</v>
      </c>
      <c r="S38" s="492"/>
      <c r="T38" s="492">
        <v>0</v>
      </c>
      <c r="U38" s="492"/>
      <c r="V38" s="492">
        <v>0</v>
      </c>
      <c r="W38" s="492"/>
      <c r="X38" s="492">
        <v>0</v>
      </c>
      <c r="Y38" s="492"/>
      <c r="Z38" s="492">
        <v>0</v>
      </c>
      <c r="AA38" s="492"/>
      <c r="AB38" s="492">
        <v>0</v>
      </c>
      <c r="AC38" s="492"/>
      <c r="AD38" s="492">
        <v>0</v>
      </c>
      <c r="AE38" s="492"/>
      <c r="AF38" s="492">
        <v>0</v>
      </c>
      <c r="AG38" s="492"/>
      <c r="AH38" s="492">
        <v>0</v>
      </c>
      <c r="AI38" s="492"/>
      <c r="AJ38" s="492">
        <v>0</v>
      </c>
      <c r="AK38" s="492"/>
      <c r="AL38" s="492">
        <v>0</v>
      </c>
      <c r="AM38" s="492"/>
      <c r="AN38" s="492">
        <v>0</v>
      </c>
      <c r="AO38" s="492"/>
      <c r="AP38" s="492">
        <v>0</v>
      </c>
      <c r="AQ38" s="492"/>
      <c r="AR38" s="492">
        <v>0</v>
      </c>
      <c r="AS38" s="492"/>
      <c r="AT38" s="354"/>
      <c r="AU38" s="361"/>
      <c r="AV38" s="361"/>
      <c r="AW38" s="361"/>
      <c r="AX38" s="361"/>
      <c r="AY38" s="361"/>
      <c r="AZ38" s="361"/>
      <c r="BA38" s="361"/>
      <c r="BB38" s="361"/>
    </row>
    <row r="39" spans="1:54" ht="6" customHeight="1" x14ac:dyDescent="0.2">
      <c r="A39" s="277"/>
      <c r="B39" s="277"/>
      <c r="C39" s="277"/>
      <c r="D39" s="277"/>
      <c r="E39" s="277"/>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3"/>
      <c r="AU39" s="277"/>
      <c r="AV39" s="277"/>
      <c r="AW39" s="277"/>
      <c r="AX39" s="277"/>
      <c r="AY39" s="277"/>
      <c r="AZ39" s="277"/>
      <c r="BA39" s="277"/>
      <c r="BB39" s="277"/>
    </row>
    <row r="40" spans="1:54" x14ac:dyDescent="0.2">
      <c r="A40" s="277"/>
      <c r="B40" s="287" t="s">
        <v>1155</v>
      </c>
      <c r="C40" s="297"/>
      <c r="D40" s="231">
        <f>SUM(F40:AR40)</f>
        <v>0</v>
      </c>
      <c r="E40" s="277"/>
      <c r="F40" s="49"/>
      <c r="G40" s="281"/>
      <c r="H40" s="49"/>
      <c r="I40" s="281"/>
      <c r="J40" s="49"/>
      <c r="K40" s="281"/>
      <c r="L40" s="49"/>
      <c r="M40" s="281"/>
      <c r="N40" s="49"/>
      <c r="O40" s="281">
        <v>0</v>
      </c>
      <c r="P40" s="49"/>
      <c r="Q40" s="281"/>
      <c r="R40" s="49"/>
      <c r="S40" s="281"/>
      <c r="T40" s="49"/>
      <c r="U40" s="281"/>
      <c r="V40" s="49"/>
      <c r="W40" s="281"/>
      <c r="X40" s="49"/>
      <c r="Y40" s="281"/>
      <c r="Z40" s="49"/>
      <c r="AA40" s="281"/>
      <c r="AB40" s="49"/>
      <c r="AC40" s="281"/>
      <c r="AD40" s="49"/>
      <c r="AE40" s="281"/>
      <c r="AF40" s="49"/>
      <c r="AG40" s="281"/>
      <c r="AH40" s="49"/>
      <c r="AI40" s="281"/>
      <c r="AJ40" s="49"/>
      <c r="AK40" s="281"/>
      <c r="AL40" s="49"/>
      <c r="AM40" s="281"/>
      <c r="AN40" s="49"/>
      <c r="AO40" s="281"/>
      <c r="AP40" s="49"/>
      <c r="AQ40" s="281"/>
      <c r="AR40" s="49"/>
      <c r="AS40" s="281"/>
      <c r="AT40" s="1376"/>
      <c r="AU40" s="277"/>
      <c r="AV40" s="277"/>
      <c r="AW40" s="277"/>
      <c r="AX40" s="277"/>
      <c r="AY40" s="277"/>
      <c r="AZ40" s="277"/>
      <c r="BA40" s="277"/>
      <c r="BB40" s="277"/>
    </row>
    <row r="41" spans="1:54" ht="6" customHeight="1" x14ac:dyDescent="0.2">
      <c r="A41" s="277"/>
      <c r="B41" s="281"/>
      <c r="C41" s="281"/>
      <c r="D41" s="277"/>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77"/>
      <c r="AV41" s="277"/>
      <c r="AW41" s="277"/>
      <c r="AX41" s="277"/>
      <c r="AY41" s="277"/>
      <c r="AZ41" s="277"/>
      <c r="BA41" s="277"/>
      <c r="BB41" s="277"/>
    </row>
    <row r="42" spans="1:54" x14ac:dyDescent="0.2">
      <c r="A42" s="277"/>
      <c r="B42" s="287" t="s">
        <v>1156</v>
      </c>
      <c r="C42" s="297"/>
      <c r="D42" s="231">
        <f>SUM(F42:AR42)</f>
        <v>0</v>
      </c>
      <c r="E42" s="277"/>
      <c r="F42" s="49"/>
      <c r="G42" s="281"/>
      <c r="H42" s="49"/>
      <c r="I42" s="281"/>
      <c r="J42" s="49"/>
      <c r="K42" s="281"/>
      <c r="L42" s="49"/>
      <c r="M42" s="281"/>
      <c r="N42" s="49"/>
      <c r="O42" s="281">
        <v>0</v>
      </c>
      <c r="P42" s="49"/>
      <c r="Q42" s="281"/>
      <c r="R42" s="49"/>
      <c r="S42" s="281"/>
      <c r="T42" s="49"/>
      <c r="U42" s="281"/>
      <c r="V42" s="49"/>
      <c r="W42" s="281"/>
      <c r="X42" s="49"/>
      <c r="Y42" s="281"/>
      <c r="Z42" s="49"/>
      <c r="AA42" s="281"/>
      <c r="AB42" s="49"/>
      <c r="AC42" s="281"/>
      <c r="AD42" s="49"/>
      <c r="AE42" s="281"/>
      <c r="AF42" s="49"/>
      <c r="AG42" s="281"/>
      <c r="AH42" s="49"/>
      <c r="AI42" s="281"/>
      <c r="AJ42" s="49"/>
      <c r="AK42" s="281"/>
      <c r="AL42" s="49"/>
      <c r="AM42" s="281"/>
      <c r="AN42" s="49"/>
      <c r="AO42" s="281"/>
      <c r="AP42" s="49"/>
      <c r="AQ42" s="281"/>
      <c r="AR42" s="49"/>
      <c r="AS42" s="281"/>
      <c r="AT42" s="1376"/>
      <c r="AU42" s="277"/>
      <c r="AV42" s="277"/>
      <c r="AW42" s="277"/>
      <c r="AX42" s="277"/>
      <c r="AY42" s="277"/>
      <c r="AZ42" s="277"/>
      <c r="BA42" s="277"/>
      <c r="BB42" s="277"/>
    </row>
    <row r="43" spans="1:54" ht="6" customHeight="1" x14ac:dyDescent="0.2">
      <c r="A43" s="277"/>
      <c r="B43" s="281"/>
      <c r="C43" s="281"/>
      <c r="D43" s="277"/>
      <c r="E43" s="277"/>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3"/>
      <c r="AU43" s="277"/>
      <c r="AV43" s="277"/>
      <c r="AW43" s="277"/>
      <c r="AX43" s="277"/>
      <c r="AY43" s="277"/>
      <c r="AZ43" s="277"/>
      <c r="BA43" s="277"/>
      <c r="BB43" s="277"/>
    </row>
    <row r="44" spans="1:54" x14ac:dyDescent="0.2">
      <c r="A44" s="277"/>
      <c r="B44" s="481" t="s">
        <v>1157</v>
      </c>
      <c r="C44" s="298"/>
      <c r="D44" s="231">
        <f>SUM(F44:AR44)</f>
        <v>0</v>
      </c>
      <c r="E44" s="277"/>
      <c r="F44" s="49"/>
      <c r="G44" s="281"/>
      <c r="H44" s="49"/>
      <c r="I44" s="281"/>
      <c r="J44" s="49"/>
      <c r="K44" s="281"/>
      <c r="L44" s="49"/>
      <c r="M44" s="281"/>
      <c r="N44" s="49"/>
      <c r="O44" s="281">
        <v>0</v>
      </c>
      <c r="P44" s="49"/>
      <c r="Q44" s="281"/>
      <c r="R44" s="49"/>
      <c r="S44" s="281"/>
      <c r="T44" s="49"/>
      <c r="U44" s="281"/>
      <c r="V44" s="49"/>
      <c r="W44" s="281"/>
      <c r="X44" s="49"/>
      <c r="Y44" s="281"/>
      <c r="Z44" s="49"/>
      <c r="AA44" s="281"/>
      <c r="AB44" s="49"/>
      <c r="AC44" s="281"/>
      <c r="AD44" s="49"/>
      <c r="AE44" s="281"/>
      <c r="AF44" s="49"/>
      <c r="AG44" s="281"/>
      <c r="AH44" s="49"/>
      <c r="AI44" s="281"/>
      <c r="AJ44" s="49"/>
      <c r="AK44" s="281"/>
      <c r="AL44" s="49"/>
      <c r="AM44" s="281"/>
      <c r="AN44" s="49"/>
      <c r="AO44" s="281"/>
      <c r="AP44" s="49"/>
      <c r="AQ44" s="281"/>
      <c r="AR44" s="49"/>
      <c r="AS44" s="281"/>
      <c r="AT44" s="1376"/>
      <c r="AU44" s="277"/>
      <c r="AV44" s="277"/>
      <c r="AW44" s="277"/>
      <c r="AX44" s="277"/>
      <c r="AY44" s="277"/>
      <c r="AZ44" s="277"/>
      <c r="BA44" s="277"/>
      <c r="BB44" s="277"/>
    </row>
    <row r="45" spans="1:54" ht="6" customHeight="1" x14ac:dyDescent="0.2">
      <c r="A45" s="277"/>
      <c r="B45" s="281"/>
      <c r="C45" s="281"/>
      <c r="D45" s="277"/>
      <c r="E45" s="277"/>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77"/>
      <c r="AV45" s="277"/>
      <c r="AW45" s="277"/>
      <c r="AX45" s="277"/>
      <c r="AY45" s="277"/>
      <c r="AZ45" s="277"/>
      <c r="BA45" s="277"/>
      <c r="BB45" s="277"/>
    </row>
    <row r="46" spans="1:54" x14ac:dyDescent="0.2">
      <c r="A46" s="277"/>
      <c r="B46" s="481" t="s">
        <v>1158</v>
      </c>
      <c r="C46" s="298"/>
      <c r="D46" s="231">
        <f>SUM(F46:AR46)</f>
        <v>0</v>
      </c>
      <c r="E46" s="277"/>
      <c r="F46" s="49"/>
      <c r="G46" s="281"/>
      <c r="H46" s="49"/>
      <c r="I46" s="281"/>
      <c r="J46" s="49"/>
      <c r="K46" s="281"/>
      <c r="L46" s="49"/>
      <c r="M46" s="281"/>
      <c r="N46" s="49"/>
      <c r="O46" s="281">
        <v>0</v>
      </c>
      <c r="P46" s="49"/>
      <c r="Q46" s="281"/>
      <c r="R46" s="49"/>
      <c r="S46" s="281"/>
      <c r="T46" s="49"/>
      <c r="U46" s="281"/>
      <c r="V46" s="49"/>
      <c r="W46" s="281"/>
      <c r="X46" s="49"/>
      <c r="Y46" s="281"/>
      <c r="Z46" s="49"/>
      <c r="AA46" s="281"/>
      <c r="AB46" s="49"/>
      <c r="AC46" s="281"/>
      <c r="AD46" s="49"/>
      <c r="AE46" s="281"/>
      <c r="AF46" s="49"/>
      <c r="AG46" s="281"/>
      <c r="AH46" s="49"/>
      <c r="AI46" s="281"/>
      <c r="AJ46" s="49"/>
      <c r="AK46" s="281"/>
      <c r="AL46" s="49"/>
      <c r="AM46" s="281"/>
      <c r="AN46" s="49"/>
      <c r="AO46" s="281"/>
      <c r="AP46" s="49"/>
      <c r="AQ46" s="281"/>
      <c r="AR46" s="49"/>
      <c r="AS46" s="281"/>
      <c r="AT46" s="1376"/>
      <c r="AU46" s="277"/>
      <c r="AV46" s="277"/>
      <c r="AW46" s="277"/>
      <c r="AX46" s="277"/>
      <c r="AY46" s="277"/>
      <c r="AZ46" s="277"/>
      <c r="BA46" s="277"/>
      <c r="BB46" s="277"/>
    </row>
    <row r="47" spans="1:54" ht="6" customHeight="1" x14ac:dyDescent="0.2">
      <c r="A47" s="277"/>
      <c r="B47" s="281"/>
      <c r="C47" s="281"/>
      <c r="D47" s="277"/>
      <c r="E47" s="277"/>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3"/>
      <c r="AU47" s="277"/>
      <c r="AV47" s="277"/>
      <c r="AW47" s="277"/>
      <c r="AX47" s="277"/>
      <c r="AY47" s="277"/>
      <c r="AZ47" s="277"/>
      <c r="BA47" s="277"/>
      <c r="BB47" s="277"/>
    </row>
    <row r="48" spans="1:54" x14ac:dyDescent="0.2">
      <c r="A48" s="277"/>
      <c r="B48" s="244" t="s">
        <v>1159</v>
      </c>
      <c r="C48" s="299"/>
      <c r="D48" s="231">
        <f>SUM(F48:AR48)</f>
        <v>0</v>
      </c>
      <c r="E48" s="277"/>
      <c r="F48" s="49"/>
      <c r="G48" s="281"/>
      <c r="H48" s="49"/>
      <c r="I48" s="281"/>
      <c r="J48" s="49"/>
      <c r="K48" s="281"/>
      <c r="L48" s="49"/>
      <c r="M48" s="281"/>
      <c r="N48" s="49"/>
      <c r="O48" s="281">
        <v>0</v>
      </c>
      <c r="P48" s="49"/>
      <c r="Q48" s="281"/>
      <c r="R48" s="49"/>
      <c r="S48" s="281"/>
      <c r="T48" s="49"/>
      <c r="U48" s="281"/>
      <c r="V48" s="49"/>
      <c r="W48" s="281"/>
      <c r="X48" s="49"/>
      <c r="Y48" s="281"/>
      <c r="Z48" s="49"/>
      <c r="AA48" s="281"/>
      <c r="AB48" s="49"/>
      <c r="AC48" s="281"/>
      <c r="AD48" s="49"/>
      <c r="AE48" s="281"/>
      <c r="AF48" s="49"/>
      <c r="AG48" s="281"/>
      <c r="AH48" s="49"/>
      <c r="AI48" s="281"/>
      <c r="AJ48" s="49"/>
      <c r="AK48" s="281"/>
      <c r="AL48" s="49"/>
      <c r="AM48" s="281"/>
      <c r="AN48" s="49"/>
      <c r="AO48" s="281"/>
      <c r="AP48" s="49"/>
      <c r="AQ48" s="281"/>
      <c r="AR48" s="49"/>
      <c r="AS48" s="281"/>
      <c r="AT48" s="1376"/>
      <c r="AU48" s="277"/>
      <c r="AV48" s="277"/>
      <c r="AW48" s="277"/>
      <c r="AX48" s="277"/>
      <c r="AY48" s="277"/>
      <c r="AZ48" s="277"/>
      <c r="BA48" s="277"/>
      <c r="BB48" s="277"/>
    </row>
    <row r="49" spans="1:54" ht="6" customHeight="1" x14ac:dyDescent="0.2">
      <c r="A49" s="277"/>
      <c r="B49" s="281"/>
      <c r="C49" s="281"/>
      <c r="D49" s="277"/>
      <c r="E49" s="277"/>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77"/>
      <c r="AV49" s="277"/>
      <c r="AW49" s="277"/>
      <c r="AX49" s="277"/>
      <c r="AY49" s="277"/>
      <c r="AZ49" s="277"/>
      <c r="BA49" s="277"/>
      <c r="BB49" s="277"/>
    </row>
    <row r="50" spans="1:54" x14ac:dyDescent="0.2">
      <c r="A50" s="346"/>
      <c r="B50" s="244" t="s">
        <v>247</v>
      </c>
      <c r="C50" s="299"/>
      <c r="D50" s="231">
        <f>SUM(F50:AR50)</f>
        <v>0</v>
      </c>
      <c r="E50" s="277"/>
      <c r="F50" s="49"/>
      <c r="G50" s="281"/>
      <c r="H50" s="49"/>
      <c r="I50" s="281"/>
      <c r="J50" s="49"/>
      <c r="K50" s="281"/>
      <c r="L50" s="49"/>
      <c r="M50" s="281"/>
      <c r="N50" s="49"/>
      <c r="O50" s="281">
        <v>0</v>
      </c>
      <c r="P50" s="49"/>
      <c r="Q50" s="281"/>
      <c r="R50" s="49"/>
      <c r="S50" s="281"/>
      <c r="T50" s="49"/>
      <c r="U50" s="281"/>
      <c r="V50" s="49"/>
      <c r="W50" s="281"/>
      <c r="X50" s="49"/>
      <c r="Y50" s="281"/>
      <c r="Z50" s="49"/>
      <c r="AA50" s="281"/>
      <c r="AB50" s="49"/>
      <c r="AC50" s="281"/>
      <c r="AD50" s="49"/>
      <c r="AE50" s="281"/>
      <c r="AF50" s="49"/>
      <c r="AG50" s="281"/>
      <c r="AH50" s="49"/>
      <c r="AI50" s="281"/>
      <c r="AJ50" s="49"/>
      <c r="AK50" s="281"/>
      <c r="AL50" s="49"/>
      <c r="AM50" s="281"/>
      <c r="AN50" s="49"/>
      <c r="AO50" s="281"/>
      <c r="AP50" s="49"/>
      <c r="AQ50" s="281"/>
      <c r="AR50" s="49"/>
      <c r="AS50" s="281"/>
      <c r="AT50" s="1376"/>
      <c r="AU50" s="277"/>
      <c r="AV50" s="277"/>
      <c r="AW50" s="277"/>
      <c r="AX50" s="277"/>
      <c r="AY50" s="277"/>
      <c r="AZ50" s="277"/>
      <c r="BA50" s="277"/>
      <c r="BB50" s="277"/>
    </row>
    <row r="51" spans="1:54" ht="6" customHeight="1" x14ac:dyDescent="0.2">
      <c r="A51" s="277"/>
      <c r="B51" s="281"/>
      <c r="C51" s="281"/>
      <c r="D51" s="277"/>
      <c r="E51" s="277"/>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77"/>
      <c r="AV51" s="277"/>
      <c r="AW51" s="277"/>
      <c r="AX51" s="277"/>
      <c r="AY51" s="277"/>
      <c r="AZ51" s="277"/>
      <c r="BA51" s="277"/>
      <c r="BB51" s="277"/>
    </row>
    <row r="52" spans="1:54" x14ac:dyDescent="0.2">
      <c r="A52" s="277"/>
      <c r="B52" s="244" t="s">
        <v>1161</v>
      </c>
      <c r="C52" s="300"/>
      <c r="D52" s="231">
        <f>SUM(F52:AR52)</f>
        <v>0</v>
      </c>
      <c r="E52" s="277"/>
      <c r="F52" s="49"/>
      <c r="G52" s="281"/>
      <c r="H52" s="49"/>
      <c r="I52" s="281"/>
      <c r="J52" s="49"/>
      <c r="K52" s="281"/>
      <c r="L52" s="49"/>
      <c r="M52" s="281"/>
      <c r="N52" s="49"/>
      <c r="O52" s="281">
        <v>0</v>
      </c>
      <c r="P52" s="49"/>
      <c r="Q52" s="281"/>
      <c r="R52" s="49"/>
      <c r="S52" s="281"/>
      <c r="T52" s="49"/>
      <c r="U52" s="281"/>
      <c r="V52" s="49"/>
      <c r="W52" s="281"/>
      <c r="X52" s="49"/>
      <c r="Y52" s="281"/>
      <c r="Z52" s="49"/>
      <c r="AA52" s="281"/>
      <c r="AB52" s="49"/>
      <c r="AC52" s="281"/>
      <c r="AD52" s="49"/>
      <c r="AE52" s="281"/>
      <c r="AF52" s="49"/>
      <c r="AG52" s="281"/>
      <c r="AH52" s="49"/>
      <c r="AI52" s="281"/>
      <c r="AJ52" s="49"/>
      <c r="AK52" s="281"/>
      <c r="AL52" s="49"/>
      <c r="AM52" s="281"/>
      <c r="AN52" s="49"/>
      <c r="AO52" s="281"/>
      <c r="AP52" s="49"/>
      <c r="AQ52" s="281"/>
      <c r="AR52" s="49"/>
      <c r="AS52" s="281"/>
      <c r="AT52" s="1376"/>
      <c r="AU52" s="277"/>
      <c r="AV52" s="277"/>
      <c r="AW52" s="277"/>
      <c r="AX52" s="277"/>
      <c r="AY52" s="277"/>
      <c r="AZ52" s="277"/>
      <c r="BA52" s="277"/>
      <c r="BB52" s="277"/>
    </row>
    <row r="53" spans="1:54" ht="6" customHeight="1" x14ac:dyDescent="0.2">
      <c r="A53" s="277"/>
      <c r="B53" s="281"/>
      <c r="C53" s="281"/>
      <c r="D53" s="277"/>
      <c r="E53" s="277"/>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3"/>
      <c r="AU53" s="277"/>
      <c r="AV53" s="277"/>
      <c r="AW53" s="277"/>
      <c r="AX53" s="277"/>
      <c r="AY53" s="277"/>
      <c r="AZ53" s="277"/>
      <c r="BA53" s="277"/>
      <c r="BB53" s="277"/>
    </row>
    <row r="54" spans="1:54" x14ac:dyDescent="0.2">
      <c r="A54" s="277"/>
      <c r="B54" s="244" t="s">
        <v>1161</v>
      </c>
      <c r="C54" s="300"/>
      <c r="D54" s="231">
        <f>SUM(F54:AR54)</f>
        <v>0</v>
      </c>
      <c r="E54" s="277"/>
      <c r="F54" s="49"/>
      <c r="G54" s="281"/>
      <c r="H54" s="49"/>
      <c r="I54" s="281"/>
      <c r="J54" s="49"/>
      <c r="K54" s="281"/>
      <c r="L54" s="49"/>
      <c r="M54" s="281"/>
      <c r="N54" s="49"/>
      <c r="O54" s="281">
        <v>0</v>
      </c>
      <c r="P54" s="49"/>
      <c r="Q54" s="281"/>
      <c r="R54" s="49"/>
      <c r="S54" s="281"/>
      <c r="T54" s="49"/>
      <c r="U54" s="281"/>
      <c r="V54" s="49"/>
      <c r="W54" s="281"/>
      <c r="X54" s="49"/>
      <c r="Y54" s="281"/>
      <c r="Z54" s="49"/>
      <c r="AA54" s="281"/>
      <c r="AB54" s="49"/>
      <c r="AC54" s="281"/>
      <c r="AD54" s="49"/>
      <c r="AE54" s="281"/>
      <c r="AF54" s="49"/>
      <c r="AG54" s="281"/>
      <c r="AH54" s="49"/>
      <c r="AI54" s="281"/>
      <c r="AJ54" s="49"/>
      <c r="AK54" s="281"/>
      <c r="AL54" s="49"/>
      <c r="AM54" s="281"/>
      <c r="AN54" s="49"/>
      <c r="AO54" s="281"/>
      <c r="AP54" s="49"/>
      <c r="AQ54" s="281"/>
      <c r="AR54" s="49"/>
      <c r="AS54" s="281"/>
      <c r="AT54" s="1376"/>
      <c r="AU54" s="277"/>
      <c r="AV54" s="277"/>
      <c r="AW54" s="277"/>
      <c r="AX54" s="277"/>
      <c r="AY54" s="277"/>
      <c r="AZ54" s="277"/>
      <c r="BA54" s="277"/>
      <c r="BB54" s="277"/>
    </row>
    <row r="55" spans="1:54" x14ac:dyDescent="0.2">
      <c r="A55" s="277"/>
      <c r="B55" s="281"/>
      <c r="C55" s="281"/>
      <c r="D55" s="277"/>
      <c r="E55" s="277"/>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3"/>
      <c r="AU55" s="277"/>
      <c r="AV55" s="277"/>
      <c r="AW55" s="277"/>
      <c r="AX55" s="277"/>
      <c r="AY55" s="277"/>
      <c r="AZ55" s="277"/>
      <c r="BA55" s="277"/>
      <c r="BB55" s="277"/>
    </row>
    <row r="56" spans="1:54" ht="15.75" x14ac:dyDescent="0.25">
      <c r="A56" s="277"/>
      <c r="B56" s="276" t="s">
        <v>112</v>
      </c>
      <c r="C56" s="281"/>
      <c r="D56" s="277"/>
      <c r="E56" s="277"/>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3"/>
      <c r="AU56" s="277"/>
      <c r="AV56" s="277"/>
      <c r="AW56" s="277"/>
      <c r="AX56" s="277"/>
      <c r="AY56" s="277"/>
      <c r="AZ56" s="277"/>
      <c r="BA56" s="277"/>
      <c r="BB56" s="277"/>
    </row>
    <row r="57" spans="1:54" ht="6" customHeight="1" x14ac:dyDescent="0.2">
      <c r="A57" s="277"/>
      <c r="B57" s="281"/>
      <c r="C57" s="281"/>
      <c r="D57" s="277"/>
      <c r="E57" s="277"/>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3"/>
      <c r="AU57" s="277"/>
      <c r="AV57" s="277"/>
      <c r="AW57" s="277"/>
      <c r="AX57" s="277"/>
      <c r="AY57" s="277"/>
      <c r="AZ57" s="277"/>
      <c r="BA57" s="277"/>
      <c r="BB57" s="277"/>
    </row>
    <row r="58" spans="1:54" x14ac:dyDescent="0.2">
      <c r="A58" s="277"/>
      <c r="B58" s="244" t="s">
        <v>1162</v>
      </c>
      <c r="C58" s="245"/>
      <c r="D58" s="277"/>
      <c r="E58" s="277"/>
      <c r="F58" s="126"/>
      <c r="G58" s="288"/>
      <c r="H58" s="126"/>
      <c r="I58" s="288"/>
      <c r="J58" s="126"/>
      <c r="K58" s="288"/>
      <c r="L58" s="126"/>
      <c r="M58" s="288"/>
      <c r="N58" s="126"/>
      <c r="O58" s="288">
        <v>0</v>
      </c>
      <c r="P58" s="126"/>
      <c r="Q58" s="288"/>
      <c r="R58" s="126"/>
      <c r="S58" s="288"/>
      <c r="T58" s="126"/>
      <c r="U58" s="288"/>
      <c r="V58" s="126"/>
      <c r="W58" s="288"/>
      <c r="X58" s="126"/>
      <c r="Y58" s="288"/>
      <c r="Z58" s="126"/>
      <c r="AA58" s="288"/>
      <c r="AB58" s="126"/>
      <c r="AC58" s="288"/>
      <c r="AD58" s="126"/>
      <c r="AE58" s="288"/>
      <c r="AF58" s="126"/>
      <c r="AG58" s="288"/>
      <c r="AH58" s="126"/>
      <c r="AI58" s="288"/>
      <c r="AJ58" s="126"/>
      <c r="AK58" s="288"/>
      <c r="AL58" s="126"/>
      <c r="AM58" s="288"/>
      <c r="AN58" s="126"/>
      <c r="AO58" s="288"/>
      <c r="AP58" s="126"/>
      <c r="AQ58" s="288"/>
      <c r="AR58" s="126"/>
      <c r="AS58" s="288"/>
      <c r="AT58" s="1611">
        <f>P11</f>
        <v>0</v>
      </c>
      <c r="AU58" s="277"/>
      <c r="AV58" s="277"/>
      <c r="AW58" s="277"/>
      <c r="AX58" s="277"/>
      <c r="AY58" s="277"/>
      <c r="AZ58" s="277"/>
      <c r="BA58" s="277"/>
      <c r="BB58" s="277"/>
    </row>
    <row r="59" spans="1:54" ht="6" customHeight="1" x14ac:dyDescent="0.2">
      <c r="A59" s="277"/>
      <c r="B59" s="281"/>
      <c r="C59" s="281"/>
      <c r="D59" s="277"/>
      <c r="E59" s="277"/>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1"/>
      <c r="AU59" s="277"/>
      <c r="AV59" s="277"/>
      <c r="AW59" s="277"/>
      <c r="AX59" s="277"/>
      <c r="AY59" s="277"/>
      <c r="AZ59" s="277"/>
      <c r="BA59" s="277"/>
      <c r="BB59" s="277"/>
    </row>
    <row r="60" spans="1:54" x14ac:dyDescent="0.2">
      <c r="A60" s="277"/>
      <c r="B60" s="244" t="s">
        <v>1163</v>
      </c>
      <c r="C60" s="245"/>
      <c r="D60" s="277"/>
      <c r="E60" s="277"/>
      <c r="F60" s="126"/>
      <c r="G60" s="288"/>
      <c r="H60" s="126"/>
      <c r="I60" s="288"/>
      <c r="J60" s="126"/>
      <c r="K60" s="288"/>
      <c r="L60" s="126"/>
      <c r="M60" s="288"/>
      <c r="N60" s="126"/>
      <c r="O60" s="288">
        <v>0</v>
      </c>
      <c r="P60" s="126"/>
      <c r="Q60" s="288"/>
      <c r="R60" s="126"/>
      <c r="S60" s="288"/>
      <c r="T60" s="126"/>
      <c r="U60" s="288"/>
      <c r="V60" s="126"/>
      <c r="W60" s="288"/>
      <c r="X60" s="126"/>
      <c r="Y60" s="288"/>
      <c r="Z60" s="126"/>
      <c r="AA60" s="288"/>
      <c r="AB60" s="126"/>
      <c r="AC60" s="288"/>
      <c r="AD60" s="126"/>
      <c r="AE60" s="288"/>
      <c r="AF60" s="126"/>
      <c r="AG60" s="288"/>
      <c r="AH60" s="126"/>
      <c r="AI60" s="288"/>
      <c r="AJ60" s="126"/>
      <c r="AK60" s="288"/>
      <c r="AL60" s="126"/>
      <c r="AM60" s="288"/>
      <c r="AN60" s="126"/>
      <c r="AO60" s="288"/>
      <c r="AP60" s="126"/>
      <c r="AQ60" s="288"/>
      <c r="AR60" s="126"/>
      <c r="AS60" s="288"/>
      <c r="AT60" s="1376"/>
      <c r="AU60" s="277"/>
      <c r="AV60" s="277"/>
      <c r="AW60" s="277"/>
      <c r="AX60" s="277"/>
      <c r="AY60" s="277"/>
      <c r="AZ60" s="277"/>
      <c r="BA60" s="277"/>
      <c r="BB60" s="277"/>
    </row>
    <row r="61" spans="1:54" ht="6" customHeight="1" x14ac:dyDescent="0.2">
      <c r="A61" s="277"/>
      <c r="B61" s="281"/>
      <c r="C61" s="281"/>
      <c r="D61" s="277"/>
      <c r="E61" s="277"/>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3"/>
      <c r="AU61" s="277"/>
      <c r="AV61" s="277"/>
      <c r="AW61" s="277"/>
      <c r="AX61" s="277"/>
      <c r="AY61" s="277"/>
      <c r="AZ61" s="277"/>
      <c r="BA61" s="277"/>
      <c r="BB61" s="277"/>
    </row>
    <row r="62" spans="1:54" x14ac:dyDescent="0.2">
      <c r="A62" s="277"/>
      <c r="B62" s="287" t="s">
        <v>1164</v>
      </c>
      <c r="C62" s="297"/>
      <c r="D62" s="305"/>
      <c r="E62" s="277"/>
      <c r="F62" s="126"/>
      <c r="G62" s="288"/>
      <c r="H62" s="126"/>
      <c r="I62" s="288"/>
      <c r="J62" s="126"/>
      <c r="K62" s="288"/>
      <c r="L62" s="126"/>
      <c r="M62" s="288"/>
      <c r="N62" s="126"/>
      <c r="O62" s="288">
        <v>0</v>
      </c>
      <c r="P62" s="126"/>
      <c r="Q62" s="288"/>
      <c r="R62" s="126"/>
      <c r="S62" s="288"/>
      <c r="T62" s="126"/>
      <c r="U62" s="288"/>
      <c r="V62" s="126"/>
      <c r="W62" s="288"/>
      <c r="X62" s="126"/>
      <c r="Y62" s="288"/>
      <c r="Z62" s="126"/>
      <c r="AA62" s="288"/>
      <c r="AB62" s="126"/>
      <c r="AC62" s="288"/>
      <c r="AD62" s="126"/>
      <c r="AE62" s="288"/>
      <c r="AF62" s="126"/>
      <c r="AG62" s="288"/>
      <c r="AH62" s="126"/>
      <c r="AI62" s="288"/>
      <c r="AJ62" s="126"/>
      <c r="AK62" s="288"/>
      <c r="AL62" s="126"/>
      <c r="AM62" s="288"/>
      <c r="AN62" s="126"/>
      <c r="AO62" s="288"/>
      <c r="AP62" s="126"/>
      <c r="AQ62" s="288"/>
      <c r="AR62" s="126"/>
      <c r="AS62" s="288"/>
      <c r="AT62" s="1376"/>
      <c r="AU62" s="277"/>
      <c r="AV62" s="277"/>
      <c r="AW62" s="277"/>
      <c r="AX62" s="277"/>
      <c r="AY62" s="277"/>
      <c r="AZ62" s="277"/>
      <c r="BA62" s="277"/>
      <c r="BB62" s="277"/>
    </row>
    <row r="63" spans="1:54" ht="6" customHeight="1" x14ac:dyDescent="0.2">
      <c r="A63" s="277"/>
      <c r="B63" s="281"/>
      <c r="C63" s="281"/>
      <c r="D63" s="277"/>
      <c r="E63" s="277"/>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1"/>
      <c r="AU63" s="277"/>
      <c r="AV63" s="277"/>
      <c r="AW63" s="277"/>
      <c r="AX63" s="277"/>
      <c r="AY63" s="277"/>
      <c r="AZ63" s="277"/>
      <c r="BA63" s="277"/>
      <c r="BB63" s="277"/>
    </row>
    <row r="64" spans="1:54" x14ac:dyDescent="0.2">
      <c r="A64" s="277"/>
      <c r="B64" s="287" t="s">
        <v>1165</v>
      </c>
      <c r="C64" s="297"/>
      <c r="D64" s="305"/>
      <c r="E64" s="277"/>
      <c r="F64" s="126"/>
      <c r="G64" s="288"/>
      <c r="H64" s="126"/>
      <c r="I64" s="288"/>
      <c r="J64" s="126"/>
      <c r="K64" s="288"/>
      <c r="L64" s="126"/>
      <c r="M64" s="288"/>
      <c r="N64" s="126"/>
      <c r="O64" s="288">
        <v>0</v>
      </c>
      <c r="P64" s="126"/>
      <c r="Q64" s="288"/>
      <c r="R64" s="126"/>
      <c r="S64" s="288"/>
      <c r="T64" s="126"/>
      <c r="U64" s="288"/>
      <c r="V64" s="126"/>
      <c r="W64" s="288"/>
      <c r="X64" s="126"/>
      <c r="Y64" s="288"/>
      <c r="Z64" s="126"/>
      <c r="AA64" s="288"/>
      <c r="AB64" s="126"/>
      <c r="AC64" s="288"/>
      <c r="AD64" s="126"/>
      <c r="AE64" s="288"/>
      <c r="AF64" s="126"/>
      <c r="AG64" s="288"/>
      <c r="AH64" s="126"/>
      <c r="AI64" s="288"/>
      <c r="AJ64" s="126"/>
      <c r="AK64" s="288"/>
      <c r="AL64" s="126"/>
      <c r="AM64" s="288"/>
      <c r="AN64" s="126"/>
      <c r="AO64" s="288"/>
      <c r="AP64" s="126"/>
      <c r="AQ64" s="288"/>
      <c r="AR64" s="126"/>
      <c r="AS64" s="288"/>
      <c r="AT64" s="1376"/>
      <c r="AU64" s="277"/>
      <c r="AV64" s="277"/>
      <c r="AW64" s="277"/>
      <c r="AX64" s="277"/>
      <c r="AY64" s="277"/>
      <c r="AZ64" s="277"/>
      <c r="BA64" s="277"/>
      <c r="BB64" s="277"/>
    </row>
    <row r="65" spans="1:54" ht="6" customHeight="1" x14ac:dyDescent="0.2">
      <c r="A65" s="277"/>
      <c r="B65" s="281"/>
      <c r="C65" s="281"/>
      <c r="D65" s="277"/>
      <c r="E65" s="277"/>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3"/>
      <c r="AU65" s="277"/>
      <c r="AV65" s="277"/>
      <c r="AW65" s="277"/>
      <c r="AX65" s="277"/>
      <c r="AY65" s="277"/>
      <c r="AZ65" s="277"/>
      <c r="BA65" s="277"/>
      <c r="BB65" s="277"/>
    </row>
    <row r="66" spans="1:54" x14ac:dyDescent="0.2">
      <c r="A66" s="277"/>
      <c r="B66" s="481" t="s">
        <v>1166</v>
      </c>
      <c r="C66" s="298"/>
      <c r="D66" s="305"/>
      <c r="E66" s="277"/>
      <c r="F66" s="126"/>
      <c r="G66" s="288"/>
      <c r="H66" s="126"/>
      <c r="I66" s="288"/>
      <c r="J66" s="126"/>
      <c r="K66" s="288"/>
      <c r="L66" s="126"/>
      <c r="M66" s="288"/>
      <c r="N66" s="126"/>
      <c r="O66" s="288">
        <v>0</v>
      </c>
      <c r="P66" s="126"/>
      <c r="Q66" s="288"/>
      <c r="R66" s="126"/>
      <c r="S66" s="288"/>
      <c r="T66" s="126"/>
      <c r="U66" s="288"/>
      <c r="V66" s="126"/>
      <c r="W66" s="288"/>
      <c r="X66" s="126"/>
      <c r="Y66" s="288"/>
      <c r="Z66" s="126"/>
      <c r="AA66" s="288"/>
      <c r="AB66" s="126"/>
      <c r="AC66" s="288"/>
      <c r="AD66" s="126"/>
      <c r="AE66" s="288"/>
      <c r="AF66" s="126"/>
      <c r="AG66" s="288"/>
      <c r="AH66" s="126"/>
      <c r="AI66" s="288"/>
      <c r="AJ66" s="126"/>
      <c r="AK66" s="288"/>
      <c r="AL66" s="126"/>
      <c r="AM66" s="288"/>
      <c r="AN66" s="126"/>
      <c r="AO66" s="288"/>
      <c r="AP66" s="126"/>
      <c r="AQ66" s="288"/>
      <c r="AR66" s="126"/>
      <c r="AS66" s="288"/>
      <c r="AT66" s="1376"/>
      <c r="AU66" s="277"/>
      <c r="AV66" s="277"/>
      <c r="AW66" s="277"/>
      <c r="AX66" s="277"/>
      <c r="AY66" s="277"/>
      <c r="AZ66" s="277"/>
      <c r="BA66" s="277"/>
      <c r="BB66" s="277"/>
    </row>
    <row r="67" spans="1:54" ht="6" customHeight="1" x14ac:dyDescent="0.2">
      <c r="A67" s="277"/>
      <c r="B67" s="281"/>
      <c r="C67" s="281"/>
      <c r="D67" s="277"/>
      <c r="E67" s="277"/>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1"/>
      <c r="AU67" s="277"/>
      <c r="AV67" s="277"/>
      <c r="AW67" s="277"/>
      <c r="AX67" s="277"/>
      <c r="AY67" s="277"/>
      <c r="AZ67" s="277"/>
      <c r="BA67" s="277"/>
      <c r="BB67" s="277"/>
    </row>
    <row r="68" spans="1:54" x14ac:dyDescent="0.2">
      <c r="A68" s="277"/>
      <c r="B68" s="481" t="s">
        <v>1167</v>
      </c>
      <c r="C68" s="298"/>
      <c r="D68" s="305"/>
      <c r="E68" s="277"/>
      <c r="F68" s="126"/>
      <c r="G68" s="288"/>
      <c r="H68" s="126"/>
      <c r="I68" s="288"/>
      <c r="J68" s="126"/>
      <c r="K68" s="288"/>
      <c r="L68" s="126"/>
      <c r="M68" s="288"/>
      <c r="N68" s="126"/>
      <c r="O68" s="288">
        <v>0</v>
      </c>
      <c r="P68" s="126"/>
      <c r="Q68" s="288"/>
      <c r="R68" s="126"/>
      <c r="S68" s="288"/>
      <c r="T68" s="126"/>
      <c r="U68" s="288"/>
      <c r="V68" s="126"/>
      <c r="W68" s="288"/>
      <c r="X68" s="126"/>
      <c r="Y68" s="288"/>
      <c r="Z68" s="126"/>
      <c r="AA68" s="288"/>
      <c r="AB68" s="126"/>
      <c r="AC68" s="288"/>
      <c r="AD68" s="126"/>
      <c r="AE68" s="288"/>
      <c r="AF68" s="126"/>
      <c r="AG68" s="288"/>
      <c r="AH68" s="126"/>
      <c r="AI68" s="288"/>
      <c r="AJ68" s="126"/>
      <c r="AK68" s="288"/>
      <c r="AL68" s="126"/>
      <c r="AM68" s="288"/>
      <c r="AN68" s="126"/>
      <c r="AO68" s="288"/>
      <c r="AP68" s="126"/>
      <c r="AQ68" s="288"/>
      <c r="AR68" s="126"/>
      <c r="AS68" s="288"/>
      <c r="AT68" s="1376"/>
      <c r="AU68" s="277"/>
      <c r="AV68" s="277"/>
      <c r="AW68" s="12"/>
      <c r="AX68" s="277"/>
      <c r="AY68" s="277"/>
      <c r="AZ68" s="277"/>
      <c r="BA68" s="277"/>
      <c r="BB68" s="277"/>
    </row>
    <row r="69" spans="1:54" ht="6" customHeight="1" x14ac:dyDescent="0.2">
      <c r="A69" s="277"/>
      <c r="B69" s="281"/>
      <c r="C69" s="281"/>
      <c r="D69" s="277"/>
      <c r="E69" s="277"/>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1"/>
      <c r="AU69" s="277"/>
      <c r="AV69" s="277"/>
      <c r="AW69" s="277"/>
      <c r="AX69" s="277"/>
      <c r="AY69" s="277"/>
      <c r="AZ69" s="277"/>
      <c r="BA69" s="277"/>
      <c r="BB69" s="277"/>
    </row>
    <row r="70" spans="1:54" x14ac:dyDescent="0.2">
      <c r="B70" s="287" t="s">
        <v>53</v>
      </c>
      <c r="C70" s="245"/>
      <c r="D70" s="277"/>
      <c r="E70" s="277"/>
      <c r="F70" s="126"/>
      <c r="G70" s="288"/>
      <c r="H70" s="126"/>
      <c r="I70" s="288"/>
      <c r="J70" s="126"/>
      <c r="K70" s="288"/>
      <c r="L70" s="126"/>
      <c r="M70" s="288"/>
      <c r="N70" s="126"/>
      <c r="O70" s="288">
        <v>0</v>
      </c>
      <c r="P70" s="126"/>
      <c r="Q70" s="288"/>
      <c r="R70" s="126"/>
      <c r="S70" s="288"/>
      <c r="T70" s="126"/>
      <c r="U70" s="288"/>
      <c r="V70" s="126"/>
      <c r="W70" s="288"/>
      <c r="X70" s="126"/>
      <c r="Y70" s="288"/>
      <c r="Z70" s="126"/>
      <c r="AA70" s="288"/>
      <c r="AB70" s="126"/>
      <c r="AC70" s="288"/>
      <c r="AD70" s="126"/>
      <c r="AE70" s="288"/>
      <c r="AF70" s="126"/>
      <c r="AG70" s="288"/>
      <c r="AH70" s="126"/>
      <c r="AI70" s="288"/>
      <c r="AJ70" s="126"/>
      <c r="AK70" s="288"/>
      <c r="AL70" s="126"/>
      <c r="AM70" s="288"/>
      <c r="AN70" s="126"/>
      <c r="AO70" s="288"/>
      <c r="AP70" s="126"/>
      <c r="AQ70" s="288"/>
      <c r="AR70" s="126"/>
      <c r="AS70" s="288"/>
      <c r="AT70" s="1376"/>
      <c r="AU70" s="277"/>
      <c r="AV70" s="277"/>
      <c r="AW70" s="277"/>
      <c r="AX70" s="277"/>
      <c r="AY70" s="277"/>
      <c r="AZ70" s="277"/>
      <c r="BA70" s="277"/>
      <c r="BB70" s="277"/>
    </row>
    <row r="71" spans="1:54" ht="6" customHeight="1" x14ac:dyDescent="0.2">
      <c r="A71" s="277"/>
      <c r="B71" s="281"/>
      <c r="C71" s="281"/>
      <c r="D71" s="277"/>
      <c r="E71" s="277"/>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3"/>
      <c r="AU71" s="277"/>
      <c r="AV71" s="277"/>
      <c r="AW71" s="277"/>
      <c r="AX71" s="277"/>
      <c r="AY71" s="277"/>
      <c r="AZ71" s="277"/>
      <c r="BA71" s="277"/>
      <c r="BB71" s="277"/>
    </row>
    <row r="72" spans="1:54" x14ac:dyDescent="0.2">
      <c r="A72" s="277"/>
      <c r="B72" s="244" t="s">
        <v>1171</v>
      </c>
      <c r="C72" s="294"/>
      <c r="D72" s="277"/>
      <c r="E72" s="277"/>
      <c r="F72" s="126"/>
      <c r="G72" s="288"/>
      <c r="H72" s="126"/>
      <c r="I72" s="288"/>
      <c r="J72" s="126"/>
      <c r="K72" s="288"/>
      <c r="L72" s="126"/>
      <c r="M72" s="288"/>
      <c r="N72" s="126"/>
      <c r="O72" s="288">
        <v>0</v>
      </c>
      <c r="P72" s="126"/>
      <c r="Q72" s="288"/>
      <c r="R72" s="126"/>
      <c r="S72" s="288"/>
      <c r="T72" s="126"/>
      <c r="U72" s="288"/>
      <c r="V72" s="126"/>
      <c r="W72" s="288"/>
      <c r="X72" s="126"/>
      <c r="Y72" s="288"/>
      <c r="Z72" s="126"/>
      <c r="AA72" s="288"/>
      <c r="AB72" s="126"/>
      <c r="AC72" s="288"/>
      <c r="AD72" s="126"/>
      <c r="AE72" s="288"/>
      <c r="AF72" s="126"/>
      <c r="AG72" s="288"/>
      <c r="AH72" s="126"/>
      <c r="AI72" s="288"/>
      <c r="AJ72" s="126"/>
      <c r="AK72" s="288"/>
      <c r="AL72" s="126"/>
      <c r="AM72" s="288"/>
      <c r="AN72" s="126"/>
      <c r="AO72" s="288"/>
      <c r="AP72" s="126"/>
      <c r="AQ72" s="288"/>
      <c r="AR72" s="126"/>
      <c r="AS72" s="288"/>
      <c r="AT72" s="1376"/>
      <c r="AU72" s="277"/>
      <c r="AV72" s="277"/>
      <c r="AW72" s="277"/>
      <c r="AX72" s="277"/>
      <c r="AY72" s="277"/>
      <c r="AZ72" s="277"/>
      <c r="BA72" s="277"/>
      <c r="BB72" s="277"/>
    </row>
    <row r="73" spans="1:54" ht="6" customHeight="1" x14ac:dyDescent="0.2">
      <c r="A73" s="277"/>
      <c r="B73" s="281"/>
      <c r="C73" s="281"/>
      <c r="D73" s="277"/>
      <c r="E73" s="277"/>
      <c r="F73" s="288"/>
      <c r="G73" s="288"/>
      <c r="H73" s="288"/>
      <c r="I73" s="288"/>
      <c r="J73" s="288"/>
      <c r="K73" s="288"/>
      <c r="L73" s="288"/>
      <c r="M73" s="288"/>
      <c r="N73" s="288"/>
      <c r="O73" s="288">
        <v>0</v>
      </c>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1"/>
      <c r="AU73" s="277"/>
      <c r="AV73" s="277"/>
      <c r="AW73" s="277"/>
      <c r="AX73" s="277"/>
      <c r="AY73" s="277"/>
      <c r="AZ73" s="277"/>
      <c r="BA73" s="277"/>
      <c r="BB73" s="277"/>
    </row>
    <row r="74" spans="1:54" hidden="1" x14ac:dyDescent="0.2">
      <c r="A74" s="277"/>
      <c r="B74" s="244" t="s">
        <v>1171</v>
      </c>
      <c r="C74" s="300"/>
      <c r="D74" s="277"/>
      <c r="E74" s="277"/>
      <c r="F74" s="126"/>
      <c r="G74" s="288"/>
      <c r="H74" s="126"/>
      <c r="I74" s="288"/>
      <c r="J74" s="126"/>
      <c r="K74" s="288"/>
      <c r="L74" s="126"/>
      <c r="M74" s="288"/>
      <c r="N74" s="126"/>
      <c r="O74" s="288">
        <v>0</v>
      </c>
      <c r="P74" s="126"/>
      <c r="Q74" s="288"/>
      <c r="R74" s="126"/>
      <c r="S74" s="288"/>
      <c r="T74" s="126"/>
      <c r="U74" s="288"/>
      <c r="V74" s="126"/>
      <c r="W74" s="288"/>
      <c r="X74" s="126"/>
      <c r="Y74" s="288"/>
      <c r="Z74" s="126"/>
      <c r="AA74" s="288"/>
      <c r="AB74" s="126"/>
      <c r="AC74" s="288"/>
      <c r="AD74" s="126"/>
      <c r="AE74" s="288"/>
      <c r="AF74" s="126"/>
      <c r="AG74" s="288"/>
      <c r="AH74" s="126"/>
      <c r="AI74" s="288"/>
      <c r="AJ74" s="126"/>
      <c r="AK74" s="288"/>
      <c r="AL74" s="126"/>
      <c r="AM74" s="288"/>
      <c r="AN74" s="126"/>
      <c r="AO74" s="288"/>
      <c r="AP74" s="126"/>
      <c r="AQ74" s="288"/>
      <c r="AR74" s="126"/>
      <c r="AS74" s="288"/>
      <c r="AT74" s="354"/>
      <c r="AU74" s="277"/>
      <c r="AV74" s="277"/>
      <c r="AW74" s="277"/>
      <c r="AX74" s="277"/>
      <c r="AY74" s="277"/>
      <c r="AZ74" s="277"/>
      <c r="BA74" s="277"/>
      <c r="BB74" s="277"/>
    </row>
    <row r="75" spans="1:54" ht="6" hidden="1" customHeight="1" x14ac:dyDescent="0.2">
      <c r="A75" s="277"/>
      <c r="B75" s="281"/>
      <c r="C75" s="281"/>
      <c r="D75" s="277"/>
      <c r="E75" s="277"/>
      <c r="F75" s="288"/>
      <c r="G75" s="288"/>
      <c r="H75" s="288"/>
      <c r="I75" s="288"/>
      <c r="J75" s="288"/>
      <c r="K75" s="288"/>
      <c r="L75" s="288"/>
      <c r="M75" s="288"/>
      <c r="N75" s="288"/>
      <c r="O75" s="288">
        <v>0</v>
      </c>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3"/>
      <c r="AU75" s="277"/>
      <c r="AV75" s="277"/>
      <c r="AW75" s="277"/>
      <c r="AX75" s="277"/>
      <c r="AY75" s="277"/>
      <c r="AZ75" s="277"/>
      <c r="BA75" s="277"/>
      <c r="BB75" s="277"/>
    </row>
    <row r="76" spans="1:54" hidden="1" x14ac:dyDescent="0.2">
      <c r="A76" s="277"/>
      <c r="B76" s="244" t="s">
        <v>1171</v>
      </c>
      <c r="C76" s="300"/>
      <c r="D76" s="277"/>
      <c r="E76" s="277"/>
      <c r="F76" s="126"/>
      <c r="G76" s="288"/>
      <c r="H76" s="126"/>
      <c r="I76" s="288"/>
      <c r="J76" s="126"/>
      <c r="K76" s="288"/>
      <c r="L76" s="126"/>
      <c r="M76" s="288"/>
      <c r="N76" s="126"/>
      <c r="O76" s="288">
        <v>0</v>
      </c>
      <c r="P76" s="126"/>
      <c r="Q76" s="288"/>
      <c r="R76" s="126"/>
      <c r="S76" s="288"/>
      <c r="T76" s="126"/>
      <c r="U76" s="288"/>
      <c r="V76" s="126"/>
      <c r="W76" s="288"/>
      <c r="X76" s="126"/>
      <c r="Y76" s="288"/>
      <c r="Z76" s="126"/>
      <c r="AA76" s="288"/>
      <c r="AB76" s="126"/>
      <c r="AC76" s="288"/>
      <c r="AD76" s="126"/>
      <c r="AE76" s="288"/>
      <c r="AF76" s="126"/>
      <c r="AG76" s="288"/>
      <c r="AH76" s="126"/>
      <c r="AI76" s="288"/>
      <c r="AJ76" s="126"/>
      <c r="AK76" s="288"/>
      <c r="AL76" s="126"/>
      <c r="AM76" s="288"/>
      <c r="AN76" s="126"/>
      <c r="AO76" s="288"/>
      <c r="AP76" s="126"/>
      <c r="AQ76" s="288"/>
      <c r="AR76" s="126"/>
      <c r="AS76" s="288"/>
      <c r="AT76" s="354"/>
      <c r="AU76" s="277"/>
      <c r="AV76" s="277"/>
      <c r="AW76" s="277"/>
      <c r="AX76" s="277"/>
      <c r="AY76" s="277"/>
      <c r="AZ76" s="277"/>
      <c r="BA76" s="277"/>
      <c r="BB76" s="277"/>
    </row>
    <row r="77" spans="1:54" ht="6" hidden="1" customHeight="1" x14ac:dyDescent="0.2">
      <c r="A77" s="277"/>
      <c r="B77" s="281"/>
      <c r="C77" s="281"/>
      <c r="D77" s="277"/>
      <c r="E77" s="277"/>
      <c r="F77" s="288"/>
      <c r="G77" s="288"/>
      <c r="H77" s="288"/>
      <c r="I77" s="288"/>
      <c r="J77" s="288"/>
      <c r="K77" s="288"/>
      <c r="L77" s="288"/>
      <c r="M77" s="288"/>
      <c r="N77" s="288"/>
      <c r="O77" s="288">
        <v>0</v>
      </c>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3"/>
      <c r="AU77" s="277"/>
      <c r="AV77" s="277"/>
      <c r="AW77" s="277"/>
      <c r="AX77" s="277"/>
      <c r="AY77" s="277"/>
      <c r="AZ77" s="277"/>
      <c r="BA77" s="277"/>
      <c r="BB77" s="277"/>
    </row>
    <row r="78" spans="1:54" x14ac:dyDescent="0.2">
      <c r="A78" s="277"/>
      <c r="B78" s="244" t="s">
        <v>1171</v>
      </c>
      <c r="C78" s="294"/>
      <c r="D78" s="277"/>
      <c r="E78" s="277"/>
      <c r="F78" s="126"/>
      <c r="G78" s="288"/>
      <c r="H78" s="126"/>
      <c r="I78" s="288"/>
      <c r="J78" s="126"/>
      <c r="K78" s="288"/>
      <c r="L78" s="126"/>
      <c r="M78" s="288"/>
      <c r="N78" s="126"/>
      <c r="O78" s="288">
        <v>0</v>
      </c>
      <c r="P78" s="126"/>
      <c r="Q78" s="288"/>
      <c r="R78" s="126"/>
      <c r="S78" s="288"/>
      <c r="T78" s="126"/>
      <c r="U78" s="288"/>
      <c r="V78" s="126"/>
      <c r="W78" s="288"/>
      <c r="X78" s="126"/>
      <c r="Y78" s="288"/>
      <c r="Z78" s="126"/>
      <c r="AA78" s="288"/>
      <c r="AB78" s="126"/>
      <c r="AC78" s="288"/>
      <c r="AD78" s="126"/>
      <c r="AE78" s="288"/>
      <c r="AF78" s="126"/>
      <c r="AG78" s="288"/>
      <c r="AH78" s="126"/>
      <c r="AI78" s="288"/>
      <c r="AJ78" s="126"/>
      <c r="AK78" s="288"/>
      <c r="AL78" s="126"/>
      <c r="AM78" s="288"/>
      <c r="AN78" s="126"/>
      <c r="AO78" s="288"/>
      <c r="AP78" s="126"/>
      <c r="AQ78" s="288"/>
      <c r="AR78" s="126"/>
      <c r="AS78" s="288"/>
      <c r="AT78" s="1376"/>
      <c r="AU78" s="277"/>
      <c r="AV78" s="277"/>
      <c r="AW78" s="277"/>
      <c r="AX78" s="277"/>
      <c r="AY78" s="277"/>
      <c r="AZ78" s="277"/>
      <c r="BA78" s="277"/>
      <c r="BB78" s="277"/>
    </row>
    <row r="79" spans="1:54" ht="6" customHeight="1" x14ac:dyDescent="0.2">
      <c r="A79" s="277"/>
      <c r="B79" s="281"/>
      <c r="C79" s="281"/>
      <c r="D79" s="277"/>
      <c r="E79" s="277"/>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3"/>
      <c r="AU79" s="277"/>
      <c r="AV79" s="277"/>
      <c r="AW79" s="277"/>
      <c r="AX79" s="277"/>
      <c r="AY79" s="277"/>
      <c r="AZ79" s="277"/>
      <c r="BA79" s="277"/>
      <c r="BB79" s="277"/>
    </row>
    <row r="80" spans="1:54" x14ac:dyDescent="0.2">
      <c r="A80" s="277"/>
      <c r="B80" s="502" t="s">
        <v>45</v>
      </c>
      <c r="C80" s="301"/>
      <c r="D80" s="305"/>
      <c r="E80" s="277"/>
      <c r="F80" s="233" t="e">
        <f>F83/F36</f>
        <v>#DIV/0!</v>
      </c>
      <c r="G80" s="290"/>
      <c r="H80" s="233" t="e">
        <f>H83/H36</f>
        <v>#DIV/0!</v>
      </c>
      <c r="I80" s="290"/>
      <c r="J80" s="233" t="e">
        <f>J83/J36</f>
        <v>#DIV/0!</v>
      </c>
      <c r="K80" s="290"/>
      <c r="L80" s="233" t="e">
        <f>L83/L36</f>
        <v>#DIV/0!</v>
      </c>
      <c r="M80" s="290"/>
      <c r="N80" s="233" t="e">
        <f>N83/N36</f>
        <v>#DIV/0!</v>
      </c>
      <c r="O80" s="290"/>
      <c r="P80" s="233" t="e">
        <f>P83/P36</f>
        <v>#DIV/0!</v>
      </c>
      <c r="Q80" s="290"/>
      <c r="R80" s="233" t="e">
        <f>R83/R36</f>
        <v>#DIV/0!</v>
      </c>
      <c r="S80" s="290"/>
      <c r="T80" s="233" t="e">
        <f>T83/T36</f>
        <v>#DIV/0!</v>
      </c>
      <c r="U80" s="290"/>
      <c r="V80" s="233" t="e">
        <f>V83/V36</f>
        <v>#DIV/0!</v>
      </c>
      <c r="W80" s="290"/>
      <c r="X80" s="233" t="e">
        <f>X83/X36</f>
        <v>#DIV/0!</v>
      </c>
      <c r="Y80" s="290"/>
      <c r="Z80" s="233" t="e">
        <f>Z83/Z36</f>
        <v>#DIV/0!</v>
      </c>
      <c r="AA80" s="290"/>
      <c r="AB80" s="233" t="e">
        <f>AB83/AB36</f>
        <v>#DIV/0!</v>
      </c>
      <c r="AC80" s="290"/>
      <c r="AD80" s="233" t="e">
        <f>AD83/AD36</f>
        <v>#DIV/0!</v>
      </c>
      <c r="AE80" s="290"/>
      <c r="AF80" s="233" t="e">
        <f>AF83/AF36</f>
        <v>#DIV/0!</v>
      </c>
      <c r="AG80" s="290"/>
      <c r="AH80" s="233" t="e">
        <f>AH83/AH36</f>
        <v>#DIV/0!</v>
      </c>
      <c r="AI80" s="290"/>
      <c r="AJ80" s="233" t="e">
        <f>AJ83/AJ36</f>
        <v>#DIV/0!</v>
      </c>
      <c r="AK80" s="290"/>
      <c r="AL80" s="233" t="e">
        <f>AL83/AL36</f>
        <v>#DIV/0!</v>
      </c>
      <c r="AM80" s="290"/>
      <c r="AN80" s="233" t="e">
        <f>AN83/AN36</f>
        <v>#DIV/0!</v>
      </c>
      <c r="AO80" s="290"/>
      <c r="AP80" s="233" t="e">
        <f>AP83/AP36</f>
        <v>#DIV/0!</v>
      </c>
      <c r="AQ80" s="290"/>
      <c r="AR80" s="233" t="e">
        <f>AR83/AR36</f>
        <v>#DIV/0!</v>
      </c>
      <c r="AS80" s="290"/>
      <c r="AT80" s="234"/>
      <c r="AU80" s="277"/>
      <c r="AV80" s="277"/>
      <c r="AW80" s="277"/>
      <c r="AX80" s="277"/>
      <c r="AY80" s="277"/>
      <c r="AZ80" s="277"/>
      <c r="BA80" s="277"/>
      <c r="BB80" s="277"/>
    </row>
    <row r="81" spans="1:54" x14ac:dyDescent="0.2">
      <c r="A81" s="277"/>
      <c r="B81" s="502" t="s">
        <v>46</v>
      </c>
      <c r="C81" s="302"/>
      <c r="D81" s="305"/>
      <c r="E81" s="277"/>
      <c r="F81" s="235" t="e">
        <f>SUM(F40:F46)/F36</f>
        <v>#DIV/0!</v>
      </c>
      <c r="G81" s="291"/>
      <c r="H81" s="235" t="e">
        <f>SUM(H40:H46)/H36</f>
        <v>#DIV/0!</v>
      </c>
      <c r="I81" s="291"/>
      <c r="J81" s="235" t="e">
        <f>SUM(J40:J46)/J36</f>
        <v>#DIV/0!</v>
      </c>
      <c r="K81" s="291"/>
      <c r="L81" s="235" t="e">
        <f>SUM(L40:L46)/L36</f>
        <v>#DIV/0!</v>
      </c>
      <c r="M81" s="291"/>
      <c r="N81" s="235" t="e">
        <f>SUM(N40:N46)/N36</f>
        <v>#DIV/0!</v>
      </c>
      <c r="O81" s="291"/>
      <c r="P81" s="235" t="e">
        <f>SUM(P40:P46)/P36</f>
        <v>#DIV/0!</v>
      </c>
      <c r="Q81" s="291"/>
      <c r="R81" s="235" t="e">
        <f>SUM(R40:R46)/R36</f>
        <v>#DIV/0!</v>
      </c>
      <c r="S81" s="291"/>
      <c r="T81" s="235" t="e">
        <f>SUM(T40:T46)/T36</f>
        <v>#DIV/0!</v>
      </c>
      <c r="U81" s="291"/>
      <c r="V81" s="235" t="e">
        <f>SUM(V40:V46)/V36</f>
        <v>#DIV/0!</v>
      </c>
      <c r="W81" s="291"/>
      <c r="X81" s="235" t="e">
        <f>SUM(X40:X46)/X36</f>
        <v>#DIV/0!</v>
      </c>
      <c r="Y81" s="291"/>
      <c r="Z81" s="235" t="e">
        <f>SUM(Z40:Z46)/Z36</f>
        <v>#DIV/0!</v>
      </c>
      <c r="AA81" s="291"/>
      <c r="AB81" s="235" t="e">
        <f>SUM(AB40:AB46)/AB36</f>
        <v>#DIV/0!</v>
      </c>
      <c r="AC81" s="291"/>
      <c r="AD81" s="235" t="e">
        <f>SUM(AD40:AD46)/AD36</f>
        <v>#DIV/0!</v>
      </c>
      <c r="AE81" s="291"/>
      <c r="AF81" s="235" t="e">
        <f>SUM(AF40:AF46)/AF36</f>
        <v>#DIV/0!</v>
      </c>
      <c r="AG81" s="291"/>
      <c r="AH81" s="235" t="e">
        <f>SUM(AH40:AH46)/AH36</f>
        <v>#DIV/0!</v>
      </c>
      <c r="AI81" s="291"/>
      <c r="AJ81" s="235" t="e">
        <f>SUM(AJ40:AJ46)/AJ36</f>
        <v>#DIV/0!</v>
      </c>
      <c r="AK81" s="291"/>
      <c r="AL81" s="235" t="e">
        <f>SUM(AL40:AL46)/AL36</f>
        <v>#DIV/0!</v>
      </c>
      <c r="AM81" s="291"/>
      <c r="AN81" s="235" t="e">
        <f>SUM(AN40:AN46)/AN36</f>
        <v>#DIV/0!</v>
      </c>
      <c r="AO81" s="291"/>
      <c r="AP81" s="235" t="e">
        <f>SUM(AP40:AP46)/AP36</f>
        <v>#DIV/0!</v>
      </c>
      <c r="AQ81" s="291"/>
      <c r="AR81" s="235" t="e">
        <f>SUM(AR40:AR46)/AR36</f>
        <v>#DIV/0!</v>
      </c>
      <c r="AS81" s="291"/>
      <c r="AT81" s="236"/>
      <c r="AU81" s="277"/>
      <c r="AV81" s="277"/>
      <c r="AW81" s="277"/>
      <c r="AX81" s="277"/>
      <c r="AY81" s="277"/>
      <c r="AZ81" s="277"/>
      <c r="BA81" s="277"/>
      <c r="BB81" s="277"/>
    </row>
    <row r="82" spans="1:54" x14ac:dyDescent="0.2">
      <c r="A82" s="277"/>
      <c r="B82" s="502" t="s">
        <v>47</v>
      </c>
      <c r="C82" s="301"/>
      <c r="D82" s="305"/>
      <c r="E82" s="277"/>
      <c r="F82" s="237" t="e">
        <f>100*F80/F81</f>
        <v>#DIV/0!</v>
      </c>
      <c r="G82" s="292"/>
      <c r="H82" s="237" t="e">
        <f>100*H80/H81</f>
        <v>#DIV/0!</v>
      </c>
      <c r="I82" s="292"/>
      <c r="J82" s="237" t="e">
        <f>100*J80/J81</f>
        <v>#DIV/0!</v>
      </c>
      <c r="K82" s="292"/>
      <c r="L82" s="237" t="e">
        <f>100*L80/L81</f>
        <v>#DIV/0!</v>
      </c>
      <c r="M82" s="292"/>
      <c r="N82" s="237" t="e">
        <f>100*N80/N81</f>
        <v>#DIV/0!</v>
      </c>
      <c r="O82" s="292"/>
      <c r="P82" s="237" t="e">
        <f>100*P80/P81</f>
        <v>#DIV/0!</v>
      </c>
      <c r="Q82" s="292"/>
      <c r="R82" s="237" t="e">
        <f>100*R80/R81</f>
        <v>#DIV/0!</v>
      </c>
      <c r="S82" s="292"/>
      <c r="T82" s="237" t="e">
        <f>100*T80/T81</f>
        <v>#DIV/0!</v>
      </c>
      <c r="U82" s="292"/>
      <c r="V82" s="237" t="e">
        <f>100*V80/V81</f>
        <v>#DIV/0!</v>
      </c>
      <c r="W82" s="292"/>
      <c r="X82" s="237" t="e">
        <f>100*X80/X81</f>
        <v>#DIV/0!</v>
      </c>
      <c r="Y82" s="292"/>
      <c r="Z82" s="237" t="e">
        <f>100*Z80/Z81</f>
        <v>#DIV/0!</v>
      </c>
      <c r="AA82" s="292"/>
      <c r="AB82" s="237" t="e">
        <f>100*AB80/AB81</f>
        <v>#DIV/0!</v>
      </c>
      <c r="AC82" s="292"/>
      <c r="AD82" s="237" t="e">
        <f>100*AD80/AD81</f>
        <v>#DIV/0!</v>
      </c>
      <c r="AE82" s="292"/>
      <c r="AF82" s="237" t="e">
        <f>100*AF80/AF81</f>
        <v>#DIV/0!</v>
      </c>
      <c r="AG82" s="292"/>
      <c r="AH82" s="237" t="e">
        <f>100*AH80/AH81</f>
        <v>#DIV/0!</v>
      </c>
      <c r="AI82" s="292"/>
      <c r="AJ82" s="237" t="e">
        <f>100*AJ80/AJ81</f>
        <v>#DIV/0!</v>
      </c>
      <c r="AK82" s="292"/>
      <c r="AL82" s="237" t="e">
        <f>100*AL80/AL81</f>
        <v>#DIV/0!</v>
      </c>
      <c r="AM82" s="292"/>
      <c r="AN82" s="237" t="e">
        <f>100*AN80/AN81</f>
        <v>#DIV/0!</v>
      </c>
      <c r="AO82" s="292"/>
      <c r="AP82" s="237" t="e">
        <f>100*AP80/AP81</f>
        <v>#DIV/0!</v>
      </c>
      <c r="AQ82" s="292"/>
      <c r="AR82" s="237" t="e">
        <f>100*AR80/AR81</f>
        <v>#DIV/0!</v>
      </c>
      <c r="AS82" s="292"/>
      <c r="AT82" s="236"/>
      <c r="AV82" s="221">
        <v>45</v>
      </c>
      <c r="AW82" s="1370"/>
      <c r="AX82" s="277"/>
      <c r="AY82" s="277"/>
      <c r="AZ82" s="277"/>
      <c r="BA82" s="277"/>
      <c r="BB82" s="277"/>
    </row>
    <row r="83" spans="1:54" ht="15" thickBot="1" x14ac:dyDescent="0.25">
      <c r="A83" s="277"/>
      <c r="B83" s="503" t="s">
        <v>1172</v>
      </c>
      <c r="C83" s="303"/>
      <c r="D83" s="356">
        <f>SUM(F83:AR83)</f>
        <v>0</v>
      </c>
      <c r="E83" s="280"/>
      <c r="F83" s="393">
        <f>(F40*F62+F42*F64+F44*F66+F46*F68+F50*F70+F52*F72+F54*F78)/100+F48*F60+F58*F36</f>
        <v>0</v>
      </c>
      <c r="G83" s="394" t="s">
        <v>1173</v>
      </c>
      <c r="H83" s="393">
        <f>(H40*H62+H42*H64+H44*H66+H46*H68+H50*H70+H52*H72+H54*H78)/100+H48*H60+H58*H36</f>
        <v>0</v>
      </c>
      <c r="I83" s="394" t="s">
        <v>1173</v>
      </c>
      <c r="J83" s="393">
        <f>(J40*J62+J42*J64+J44*J66+J46*J68+J50*J70+J52*J72+J54*J78)/100+J48*J60+J58*J36</f>
        <v>0</v>
      </c>
      <c r="K83" s="394" t="s">
        <v>1173</v>
      </c>
      <c r="L83" s="393">
        <f>(L40*L62+L42*L64+L44*L66+L46*L68+L50*L70+L52*L72+L54*L78)/100+L48*L60+L58*L36</f>
        <v>0</v>
      </c>
      <c r="M83" s="394" t="s">
        <v>1173</v>
      </c>
      <c r="N83" s="393">
        <f>(N40*N62+N42*N64+N44*N66+N46*N68+N50*N70+N52*N72+N54*N78)/100+N48*N60+N58*N36</f>
        <v>0</v>
      </c>
      <c r="O83" s="394" t="s">
        <v>1173</v>
      </c>
      <c r="P83" s="393">
        <f>(P40*P62+P42*P64+P44*P66+P46*P68+P50*P70+P52*P72+P54*P78)/100+P48*P60+P58*P36</f>
        <v>0</v>
      </c>
      <c r="Q83" s="394" t="s">
        <v>1173</v>
      </c>
      <c r="R83" s="393">
        <f>(R40*R62+R42*R64+R44*R66+R46*R68+R50*R70+R52*R72+R54*R78)/100+R48*R60+R58*R36</f>
        <v>0</v>
      </c>
      <c r="S83" s="394" t="s">
        <v>1173</v>
      </c>
      <c r="T83" s="393">
        <f>(T40*T62+T42*T64+T44*T66+T46*T68+T50*T70+T52*T72+T54*T78)/100+T48*T60+T58*T36</f>
        <v>0</v>
      </c>
      <c r="U83" s="394" t="s">
        <v>1173</v>
      </c>
      <c r="V83" s="393">
        <f>(V40*V62+V42*V64+V44*V66+V46*V68+V50*V70+V52*V72+V54*V78)/100+V48*V60+V58*V36</f>
        <v>0</v>
      </c>
      <c r="W83" s="394" t="s">
        <v>1173</v>
      </c>
      <c r="X83" s="393">
        <f>(X40*X62+X42*X64+X44*X66+X46*X68+X50*X70+X52*X72+X54*X78)/100+X48*X60+X58*X36</f>
        <v>0</v>
      </c>
      <c r="Y83" s="394" t="s">
        <v>1173</v>
      </c>
      <c r="Z83" s="393">
        <f>(Z40*Z62+Z42*Z64+Z44*Z66+Z46*Z68+Z50*Z70+Z52*Z72+Z54*Z78)/100+Z48*Z60+Z58*Z36</f>
        <v>0</v>
      </c>
      <c r="AA83" s="394" t="s">
        <v>1173</v>
      </c>
      <c r="AB83" s="393">
        <f>(AB40*AB62+AB42*AB64+AB44*AB66+AB46*AB68+AB50*AB70+AB52*AB72+AB54*AB78)/100+AB48*AB60+AB58*AB36</f>
        <v>0</v>
      </c>
      <c r="AC83" s="394" t="s">
        <v>1173</v>
      </c>
      <c r="AD83" s="393">
        <f>(AD40*AD62+AD42*AD64+AD44*AD66+AD46*AD68+AD50*AD70+AD52*AD72+AD54*AD78)/100+AD48*AD60+AD58*AD36</f>
        <v>0</v>
      </c>
      <c r="AE83" s="394" t="s">
        <v>1173</v>
      </c>
      <c r="AF83" s="393">
        <f>(AF40*AF62+AF42*AF64+AF44*AF66+AF46*AF68+AF50*AF70+AF52*AF72+AF54*AF78)/100+AF48*AF60+AF58*AF36</f>
        <v>0</v>
      </c>
      <c r="AG83" s="394" t="s">
        <v>1173</v>
      </c>
      <c r="AH83" s="393">
        <f>(AH40*AH62+AH42*AH64+AH44*AH66+AH46*AH68+AH50*AH70+AH52*AH72+AH54*AH78)/100+AH48*AH60+AH58*AH36</f>
        <v>0</v>
      </c>
      <c r="AI83" s="394" t="s">
        <v>1173</v>
      </c>
      <c r="AJ83" s="393">
        <f>(AJ40*AJ62+AJ42*AJ64+AJ44*AJ66+AJ46*AJ68+AJ50*AJ70+AJ52*AJ72+AJ54*AJ78)/100+AJ48*AJ60+AJ58*AJ36</f>
        <v>0</v>
      </c>
      <c r="AK83" s="394" t="s">
        <v>1173</v>
      </c>
      <c r="AL83" s="393">
        <f>(AL40*AL62+AL42*AL64+AL44*AL66+AL46*AL68+AL50*AL70+AL52*AL72+AL54*AL78)/100+AL48*AL60+AL58*AL36</f>
        <v>0</v>
      </c>
      <c r="AM83" s="394" t="s">
        <v>1173</v>
      </c>
      <c r="AN83" s="393">
        <f>(AN40*AN62+AN42*AN64+AN44*AN66+AN46*AN68+AN50*AN70+AN52*AN72+AN54*AN78)/100+AN48*AN60+AN58*AN36</f>
        <v>0</v>
      </c>
      <c r="AO83" s="394" t="s">
        <v>1173</v>
      </c>
      <c r="AP83" s="393">
        <f>(AP40*AP62+AP42*AP64+AP44*AP66+AP46*AP68+AP50*AP70+AP52*AP72+AP54*AP78)/100+AP48*AP60+AP58*AP36</f>
        <v>0</v>
      </c>
      <c r="AQ83" s="394" t="s">
        <v>1173</v>
      </c>
      <c r="AR83" s="393">
        <f>(AR40*AR62+AR42*AR64+AR44*AR66+AR46*AR68+AR50*AR70+AR52*AR72+AR54*AR78)/100+AR48*AR60+AR58*AR36</f>
        <v>0</v>
      </c>
      <c r="AS83" s="370" t="s">
        <v>1173</v>
      </c>
      <c r="AT83" s="355"/>
      <c r="AU83" s="277"/>
      <c r="AV83" s="277"/>
      <c r="AW83" s="277"/>
      <c r="AX83" s="277"/>
      <c r="AY83" s="277"/>
      <c r="AZ83" s="277"/>
      <c r="BA83" s="277"/>
      <c r="BB83" s="277"/>
    </row>
    <row r="84" spans="1:54" ht="15" thickTop="1" x14ac:dyDescent="0.2">
      <c r="A84" s="277"/>
      <c r="B84" s="277"/>
      <c r="C84" s="277"/>
      <c r="D84" s="55"/>
      <c r="E84" s="277"/>
      <c r="F84" s="136"/>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81"/>
      <c r="AI84" s="281"/>
      <c r="AJ84" s="281"/>
      <c r="AK84" s="281"/>
      <c r="AL84" s="281"/>
      <c r="AM84" s="281"/>
      <c r="AN84" s="281"/>
      <c r="AO84" s="281"/>
      <c r="AP84" s="281"/>
      <c r="AQ84" s="281"/>
      <c r="AR84" s="281"/>
      <c r="AS84" s="281"/>
      <c r="AT84" s="281"/>
      <c r="AU84" s="277"/>
      <c r="AV84" s="277"/>
      <c r="AW84" s="277"/>
      <c r="AX84" s="277"/>
      <c r="AY84" s="277"/>
      <c r="AZ84" s="277"/>
      <c r="BA84" s="277"/>
      <c r="BB84" s="277"/>
    </row>
    <row r="85" spans="1:54" x14ac:dyDescent="0.2">
      <c r="A85" s="277"/>
      <c r="C85" s="277"/>
      <c r="D85" s="55"/>
      <c r="E85" s="277"/>
      <c r="F85" s="25"/>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81"/>
      <c r="AI85" s="281"/>
      <c r="AJ85" s="281"/>
      <c r="AK85" s="281"/>
      <c r="AL85" s="281"/>
      <c r="AM85" s="281"/>
      <c r="AN85" s="281"/>
      <c r="AO85" s="281"/>
      <c r="AP85" s="281"/>
      <c r="AQ85" s="281"/>
      <c r="AR85" s="281"/>
      <c r="AS85" s="281"/>
      <c r="AT85" s="247" t="s">
        <v>367</v>
      </c>
      <c r="AU85" s="221"/>
      <c r="AV85" s="221"/>
      <c r="AW85" s="221"/>
      <c r="AX85" s="221"/>
      <c r="AY85" s="277"/>
      <c r="AZ85" s="277"/>
      <c r="BA85" s="277"/>
      <c r="BB85" s="277"/>
    </row>
    <row r="86" spans="1:54" x14ac:dyDescent="0.2">
      <c r="A86" s="1687" t="b">
        <v>0</v>
      </c>
      <c r="B86" s="277"/>
      <c r="C86" s="2"/>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81"/>
      <c r="AI86" s="281"/>
      <c r="AJ86" s="281"/>
      <c r="AK86" s="281"/>
      <c r="AL86" s="281"/>
      <c r="AM86" s="281"/>
      <c r="AN86" s="281"/>
      <c r="AO86" s="281"/>
      <c r="AP86" s="281"/>
      <c r="AQ86" s="281"/>
      <c r="AR86" s="281"/>
      <c r="AS86" s="281"/>
      <c r="AT86" s="281"/>
      <c r="AU86" s="277"/>
      <c r="AV86" s="277"/>
      <c r="AW86" s="277"/>
      <c r="AX86" s="277"/>
      <c r="AY86" s="277"/>
      <c r="AZ86" s="277"/>
      <c r="BA86" s="277"/>
      <c r="BB86" s="277"/>
    </row>
    <row r="87" spans="1:54" s="248" customFormat="1" ht="12.75" x14ac:dyDescent="0.2">
      <c r="A87" s="220" t="s">
        <v>292</v>
      </c>
      <c r="B87" s="247" t="s">
        <v>1174</v>
      </c>
      <c r="C87" s="220">
        <v>1</v>
      </c>
      <c r="D87" s="220">
        <v>1</v>
      </c>
      <c r="E87" s="220"/>
      <c r="F87" s="220">
        <f>IF(F83&gt;0,1,0)</f>
        <v>0</v>
      </c>
      <c r="G87" s="220"/>
      <c r="H87" s="220">
        <f>IF(H83&gt;0,1,0)</f>
        <v>0</v>
      </c>
      <c r="I87" s="220"/>
      <c r="J87" s="220">
        <f>IF(J83&gt;0,1,0)</f>
        <v>0</v>
      </c>
      <c r="K87" s="220"/>
      <c r="L87" s="220">
        <f>IF(L83&gt;0,1,0)</f>
        <v>0</v>
      </c>
      <c r="M87" s="220"/>
      <c r="N87" s="220">
        <f>IF(N83&gt;0,1,0)</f>
        <v>0</v>
      </c>
      <c r="O87" s="220"/>
      <c r="P87" s="220">
        <f>IF(P83&gt;0,1,0)</f>
        <v>0</v>
      </c>
      <c r="Q87" s="220"/>
      <c r="R87" s="220">
        <f>IF(R83&gt;0,1,0)</f>
        <v>0</v>
      </c>
      <c r="S87" s="220"/>
      <c r="T87" s="220">
        <f>IF(T83&gt;0,1,0)</f>
        <v>0</v>
      </c>
      <c r="U87" s="220"/>
      <c r="V87" s="220">
        <f>IF(V83&gt;0,1,0)</f>
        <v>0</v>
      </c>
      <c r="W87" s="220"/>
      <c r="X87" s="220">
        <f>IF(X83&gt;0,1,0)</f>
        <v>0</v>
      </c>
      <c r="Y87" s="220"/>
      <c r="Z87" s="220">
        <f>IF(Z83&gt;0,1,0)</f>
        <v>0</v>
      </c>
      <c r="AA87" s="220"/>
      <c r="AB87" s="220">
        <f>IF(AB83&gt;0,1,0)</f>
        <v>0</v>
      </c>
      <c r="AC87" s="220"/>
      <c r="AD87" s="220">
        <f>IF(AD83&gt;0,1,0)</f>
        <v>0</v>
      </c>
      <c r="AE87" s="220"/>
      <c r="AF87" s="220">
        <f>IF(AF83&gt;0,1,0)</f>
        <v>0</v>
      </c>
      <c r="AG87" s="220"/>
      <c r="AH87" s="220">
        <f>IF(AH83&gt;0,1,0)</f>
        <v>0</v>
      </c>
      <c r="AI87" s="220"/>
      <c r="AJ87" s="220">
        <f>IF(AJ83&gt;0,1,0)</f>
        <v>0</v>
      </c>
      <c r="AK87" s="220"/>
      <c r="AL87" s="220">
        <f>IF(AL83&gt;0,1,0)</f>
        <v>0</v>
      </c>
      <c r="AM87" s="220"/>
      <c r="AN87" s="220">
        <f>IF(AN83&gt;0,1,0)</f>
        <v>0</v>
      </c>
      <c r="AO87" s="220"/>
      <c r="AP87" s="220">
        <f>IF(AP83&gt;0,1,0)</f>
        <v>0</v>
      </c>
      <c r="AQ87" s="220"/>
      <c r="AR87" s="220">
        <f>IF(AR83&gt;0,1,0)</f>
        <v>0</v>
      </c>
      <c r="AS87" s="220"/>
      <c r="AT87" s="220" t="s">
        <v>0</v>
      </c>
      <c r="AU87" s="220"/>
      <c r="AV87" s="220"/>
      <c r="AW87" s="220"/>
      <c r="AX87" s="220"/>
      <c r="AY87" s="220"/>
      <c r="AZ87" s="220"/>
      <c r="BA87" s="220"/>
      <c r="BB87" s="220"/>
    </row>
    <row r="88" spans="1:54" s="552" customFormat="1" x14ac:dyDescent="0.2">
      <c r="A88" s="221"/>
      <c r="B88" s="221"/>
      <c r="C88" s="221"/>
      <c r="D88" s="221"/>
      <c r="E88" s="221"/>
      <c r="F88" s="221"/>
      <c r="G88" s="221"/>
      <c r="H88" s="221"/>
      <c r="I88" s="221"/>
      <c r="J88" s="55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0"/>
      <c r="AI88" s="220"/>
      <c r="AJ88" s="220"/>
      <c r="AK88" s="220"/>
      <c r="AL88" s="220"/>
      <c r="AM88" s="220"/>
      <c r="AN88" s="220"/>
      <c r="AO88" s="220"/>
      <c r="AP88" s="220"/>
      <c r="AQ88" s="220"/>
      <c r="AR88" s="220"/>
      <c r="AS88" s="220"/>
      <c r="AT88" s="220"/>
      <c r="AU88" s="221"/>
      <c r="AV88" s="221"/>
      <c r="AW88" s="221"/>
      <c r="AX88" s="221"/>
      <c r="AY88" s="221"/>
      <c r="AZ88" s="221"/>
      <c r="BA88" s="221"/>
      <c r="BB88" s="221"/>
    </row>
    <row r="89" spans="1:54" s="552" customFormat="1" x14ac:dyDescent="0.2">
      <c r="A89" s="221" t="s">
        <v>291</v>
      </c>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0"/>
      <c r="AI89" s="220"/>
      <c r="AJ89" s="220"/>
      <c r="AK89" s="220"/>
      <c r="AL89" s="220"/>
      <c r="AM89" s="220"/>
      <c r="AN89" s="220"/>
      <c r="AO89" s="220"/>
      <c r="AP89" s="220"/>
      <c r="AQ89" s="220"/>
      <c r="AR89" s="220"/>
      <c r="AS89" s="220"/>
      <c r="AT89" s="220"/>
      <c r="AU89" s="221"/>
      <c r="AV89" s="221"/>
      <c r="AW89" s="221"/>
      <c r="AX89" s="221"/>
      <c r="AY89" s="221"/>
      <c r="AZ89" s="221"/>
      <c r="BA89" s="221"/>
      <c r="BB89" s="221"/>
    </row>
    <row r="90" spans="1:54" x14ac:dyDescent="0.2">
      <c r="A90" s="277"/>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81"/>
      <c r="AI90" s="281"/>
      <c r="AJ90" s="281"/>
      <c r="AK90" s="281"/>
      <c r="AL90" s="281"/>
      <c r="AM90" s="281"/>
      <c r="AN90" s="281"/>
      <c r="AO90" s="281"/>
      <c r="AP90" s="281"/>
      <c r="AQ90" s="281"/>
      <c r="AR90" s="281"/>
      <c r="AS90" s="281"/>
      <c r="AT90" s="281"/>
      <c r="AU90" s="277"/>
      <c r="AV90" s="277"/>
      <c r="AW90" s="277"/>
      <c r="AX90" s="277"/>
      <c r="AY90" s="277"/>
      <c r="AZ90" s="277"/>
      <c r="BA90" s="277"/>
      <c r="BB90" s="277"/>
    </row>
    <row r="91" spans="1:54" x14ac:dyDescent="0.2">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81"/>
      <c r="AI91" s="281"/>
      <c r="AJ91" s="281"/>
      <c r="AK91" s="281"/>
      <c r="AL91" s="281"/>
      <c r="AM91" s="281"/>
      <c r="AN91" s="281"/>
      <c r="AO91" s="281"/>
      <c r="AP91" s="281"/>
      <c r="AQ91" s="281"/>
      <c r="AR91" s="281"/>
      <c r="AS91" s="281"/>
      <c r="AT91" s="281"/>
      <c r="AU91" s="277"/>
      <c r="AV91" s="277"/>
      <c r="AW91" s="277"/>
      <c r="AX91" s="277"/>
      <c r="AY91" s="277"/>
      <c r="AZ91" s="277"/>
      <c r="BA91" s="277"/>
      <c r="BB91" s="277"/>
    </row>
    <row r="92" spans="1:54" x14ac:dyDescent="0.2">
      <c r="A92" s="277"/>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81"/>
      <c r="AI92" s="281"/>
      <c r="AJ92" s="281"/>
      <c r="AK92" s="281"/>
      <c r="AL92" s="281"/>
      <c r="AM92" s="281"/>
      <c r="AN92" s="281"/>
      <c r="AO92" s="281"/>
      <c r="AP92" s="281"/>
      <c r="AQ92" s="281"/>
      <c r="AR92" s="281"/>
      <c r="AS92" s="281"/>
      <c r="AT92" s="281"/>
      <c r="AU92" s="277"/>
      <c r="AV92" s="277"/>
      <c r="AW92" s="277"/>
      <c r="AX92" s="277"/>
      <c r="AY92" s="277"/>
      <c r="AZ92" s="277"/>
      <c r="BA92" s="277"/>
      <c r="BB92" s="277"/>
    </row>
    <row r="93" spans="1:54" x14ac:dyDescent="0.2">
      <c r="A93" s="277"/>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row>
    <row r="94" spans="1:54" x14ac:dyDescent="0.2">
      <c r="A94" s="277"/>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row>
    <row r="95" spans="1:54" x14ac:dyDescent="0.2">
      <c r="A95" s="277"/>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row>
    <row r="96" spans="1:54" x14ac:dyDescent="0.2">
      <c r="A96" s="277"/>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row>
    <row r="97" spans="1:54" x14ac:dyDescent="0.2">
      <c r="A97" s="277"/>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row>
    <row r="98" spans="1:54" x14ac:dyDescent="0.2">
      <c r="A98" s="277"/>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row>
    <row r="99" spans="1:54" x14ac:dyDescent="0.2">
      <c r="A99" s="277"/>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row>
    <row r="100" spans="1:54" x14ac:dyDescent="0.2">
      <c r="A100" s="277"/>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row>
    <row r="101" spans="1:54" x14ac:dyDescent="0.2">
      <c r="A101" s="277"/>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row>
    <row r="102" spans="1:54" x14ac:dyDescent="0.2">
      <c r="A102" s="277"/>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row>
    <row r="103" spans="1:54" x14ac:dyDescent="0.2">
      <c r="A103" s="277"/>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row>
    <row r="104" spans="1:54" x14ac:dyDescent="0.2">
      <c r="A104" s="277"/>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row>
    <row r="105" spans="1:54" x14ac:dyDescent="0.2">
      <c r="A105" s="277"/>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c r="AZ105" s="277"/>
      <c r="BA105" s="277"/>
      <c r="BB105" s="277"/>
    </row>
    <row r="106" spans="1:54" x14ac:dyDescent="0.2">
      <c r="A106" s="277"/>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row>
    <row r="107" spans="1:54" x14ac:dyDescent="0.2">
      <c r="A107" s="277"/>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7"/>
      <c r="AI107" s="277"/>
      <c r="AJ107" s="277"/>
      <c r="AK107" s="277"/>
      <c r="AL107" s="277"/>
      <c r="AM107" s="277"/>
      <c r="AN107" s="277"/>
      <c r="AO107" s="277"/>
      <c r="AP107" s="277"/>
      <c r="AQ107" s="277"/>
      <c r="AR107" s="277"/>
      <c r="AS107" s="277"/>
      <c r="AT107" s="277"/>
      <c r="AU107" s="277"/>
      <c r="AV107" s="277"/>
      <c r="AW107" s="277"/>
      <c r="AX107" s="277"/>
      <c r="AY107" s="277"/>
      <c r="AZ107" s="277"/>
      <c r="BA107" s="277"/>
      <c r="BB107" s="277"/>
    </row>
    <row r="108" spans="1:54" x14ac:dyDescent="0.2">
      <c r="A108" s="277"/>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277"/>
      <c r="AN108" s="277"/>
      <c r="AO108" s="277"/>
      <c r="AP108" s="277"/>
      <c r="AQ108" s="277"/>
      <c r="AR108" s="277"/>
      <c r="AS108" s="277"/>
      <c r="AT108" s="277"/>
      <c r="AU108" s="277"/>
      <c r="AV108" s="277"/>
      <c r="AW108" s="277"/>
      <c r="AX108" s="277"/>
      <c r="AY108" s="277"/>
      <c r="AZ108" s="277"/>
      <c r="BA108" s="277"/>
      <c r="BB108" s="277"/>
    </row>
    <row r="109" spans="1:54" x14ac:dyDescent="0.2">
      <c r="A109" s="277"/>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c r="AU109" s="277"/>
      <c r="AV109" s="277"/>
      <c r="AW109" s="277"/>
      <c r="AX109" s="277"/>
      <c r="AY109" s="277"/>
      <c r="AZ109" s="277"/>
      <c r="BA109" s="277"/>
      <c r="BB109" s="277"/>
    </row>
    <row r="110" spans="1:54" x14ac:dyDescent="0.2">
      <c r="A110" s="277"/>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row>
    <row r="111" spans="1:54" x14ac:dyDescent="0.2">
      <c r="A111" s="277"/>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row>
    <row r="112" spans="1:54" x14ac:dyDescent="0.2">
      <c r="A112" s="277"/>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277"/>
      <c r="AN112" s="277"/>
      <c r="AO112" s="277"/>
      <c r="AP112" s="277"/>
      <c r="AQ112" s="277"/>
      <c r="AR112" s="277"/>
      <c r="AS112" s="277"/>
      <c r="AT112" s="277"/>
      <c r="AU112" s="277"/>
      <c r="AV112" s="277"/>
      <c r="AW112" s="277"/>
      <c r="AX112" s="277"/>
      <c r="AY112" s="277"/>
      <c r="AZ112" s="277"/>
      <c r="BA112" s="277"/>
      <c r="BB112" s="277"/>
    </row>
    <row r="113" spans="1:54" x14ac:dyDescent="0.2">
      <c r="A113" s="277"/>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7"/>
      <c r="AV113" s="277"/>
      <c r="AW113" s="277"/>
      <c r="AX113" s="277"/>
      <c r="AY113" s="277"/>
      <c r="AZ113" s="277"/>
      <c r="BA113" s="277"/>
      <c r="BB113" s="277"/>
    </row>
    <row r="114" spans="1:54" x14ac:dyDescent="0.2">
      <c r="A114" s="277"/>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7"/>
      <c r="AT114" s="277"/>
      <c r="AU114" s="277"/>
      <c r="AV114" s="277"/>
      <c r="AW114" s="277"/>
      <c r="AX114" s="277"/>
      <c r="AY114" s="277"/>
      <c r="AZ114" s="277"/>
      <c r="BA114" s="277"/>
      <c r="BB114" s="277"/>
    </row>
    <row r="115" spans="1:54" x14ac:dyDescent="0.2">
      <c r="A115" s="277"/>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c r="AZ115" s="277"/>
      <c r="BA115" s="277"/>
      <c r="BB115" s="277"/>
    </row>
    <row r="116" spans="1:54" x14ac:dyDescent="0.2">
      <c r="A116" s="277"/>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c r="AN116" s="277"/>
      <c r="AO116" s="277"/>
      <c r="AP116" s="277"/>
      <c r="AQ116" s="277"/>
      <c r="AR116" s="277"/>
      <c r="AS116" s="277"/>
      <c r="AT116" s="277"/>
      <c r="AU116" s="277"/>
      <c r="AV116" s="277"/>
      <c r="AW116" s="277"/>
      <c r="AX116" s="277"/>
      <c r="AY116" s="277"/>
      <c r="AZ116" s="277"/>
      <c r="BA116" s="277"/>
      <c r="BB116" s="277"/>
    </row>
    <row r="117" spans="1:54" x14ac:dyDescent="0.2">
      <c r="A117" s="277"/>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E117" s="277"/>
      <c r="AF117" s="277"/>
      <c r="AG117" s="277"/>
      <c r="AH117" s="277"/>
      <c r="AI117" s="277"/>
      <c r="AJ117" s="277"/>
      <c r="AK117" s="277"/>
      <c r="AL117" s="277"/>
      <c r="AM117" s="277"/>
      <c r="AN117" s="277"/>
      <c r="AO117" s="277"/>
      <c r="AP117" s="277"/>
      <c r="AQ117" s="277"/>
      <c r="AR117" s="277"/>
      <c r="AS117" s="277"/>
      <c r="AT117" s="277"/>
      <c r="AU117" s="277"/>
      <c r="AV117" s="277"/>
      <c r="AW117" s="277"/>
      <c r="AX117" s="277"/>
      <c r="AY117" s="277"/>
      <c r="AZ117" s="277"/>
      <c r="BA117" s="277"/>
      <c r="BB117" s="277"/>
    </row>
    <row r="118" spans="1:54" x14ac:dyDescent="0.2">
      <c r="A118" s="277"/>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row>
    <row r="119" spans="1:54" x14ac:dyDescent="0.2">
      <c r="A119" s="277"/>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277"/>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c r="AZ119" s="277"/>
      <c r="BA119" s="277"/>
      <c r="BB119" s="277"/>
    </row>
    <row r="120" spans="1:54" x14ac:dyDescent="0.2">
      <c r="A120" s="277"/>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7"/>
      <c r="AY120" s="277"/>
      <c r="AZ120" s="277"/>
      <c r="BA120" s="277"/>
      <c r="BB120" s="277"/>
    </row>
    <row r="121" spans="1:54" x14ac:dyDescent="0.2">
      <c r="A121" s="277"/>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277"/>
      <c r="AF121" s="277"/>
      <c r="AG121" s="277"/>
      <c r="AH121" s="277"/>
      <c r="AI121" s="277"/>
      <c r="AJ121" s="277"/>
      <c r="AK121" s="277"/>
      <c r="AL121" s="277"/>
      <c r="AM121" s="277"/>
      <c r="AN121" s="277"/>
      <c r="AO121" s="277"/>
      <c r="AP121" s="277"/>
      <c r="AQ121" s="277"/>
      <c r="AR121" s="277"/>
      <c r="AS121" s="277"/>
      <c r="AT121" s="277"/>
      <c r="AU121" s="277"/>
      <c r="AV121" s="277"/>
      <c r="AW121" s="277"/>
      <c r="AX121" s="277"/>
      <c r="AY121" s="277"/>
      <c r="AZ121" s="277"/>
      <c r="BA121" s="277"/>
      <c r="BB121" s="277"/>
    </row>
    <row r="122" spans="1:54" x14ac:dyDescent="0.2">
      <c r="A122" s="277"/>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s="277"/>
      <c r="AG122" s="277"/>
      <c r="AH122" s="277"/>
      <c r="AI122" s="277"/>
      <c r="AJ122" s="277"/>
      <c r="AK122" s="277"/>
      <c r="AL122" s="277"/>
      <c r="AM122" s="277"/>
      <c r="AN122" s="277"/>
      <c r="AO122" s="277"/>
      <c r="AP122" s="277"/>
      <c r="AQ122" s="277"/>
      <c r="AR122" s="277"/>
      <c r="AS122" s="277"/>
      <c r="AT122" s="277"/>
      <c r="AU122" s="277"/>
      <c r="AV122" s="277"/>
      <c r="AW122" s="277"/>
      <c r="AX122" s="277"/>
      <c r="AY122" s="277"/>
      <c r="AZ122" s="277"/>
      <c r="BA122" s="277"/>
      <c r="BB122" s="277"/>
    </row>
    <row r="123" spans="1:54" x14ac:dyDescent="0.2">
      <c r="A123" s="277"/>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row>
    <row r="124" spans="1:54" x14ac:dyDescent="0.2">
      <c r="A124" s="277"/>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277"/>
      <c r="AN124" s="277"/>
      <c r="AO124" s="277"/>
      <c r="AP124" s="277"/>
      <c r="AQ124" s="277"/>
      <c r="AR124" s="277"/>
      <c r="AS124" s="277"/>
      <c r="AT124" s="277"/>
      <c r="AU124" s="277"/>
      <c r="AV124" s="277"/>
      <c r="AW124" s="277"/>
      <c r="AX124" s="277"/>
      <c r="AY124" s="277"/>
      <c r="AZ124" s="277"/>
      <c r="BA124" s="277"/>
      <c r="BB124" s="277"/>
    </row>
    <row r="125" spans="1:54" x14ac:dyDescent="0.2">
      <c r="A125" s="277"/>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7"/>
      <c r="AD125" s="277"/>
      <c r="AE125" s="277"/>
      <c r="AF125" s="277"/>
      <c r="AG125" s="277"/>
      <c r="AH125" s="277"/>
      <c r="AI125" s="277"/>
      <c r="AJ125" s="277"/>
      <c r="AK125" s="277"/>
      <c r="AL125" s="277"/>
      <c r="AM125" s="277"/>
      <c r="AN125" s="277"/>
      <c r="AO125" s="277"/>
      <c r="AP125" s="277"/>
      <c r="AQ125" s="277"/>
      <c r="AR125" s="277"/>
      <c r="AS125" s="277"/>
      <c r="AT125" s="277"/>
      <c r="AU125" s="277"/>
      <c r="AV125" s="277"/>
      <c r="AW125" s="277"/>
      <c r="AX125" s="277"/>
      <c r="AY125" s="277"/>
      <c r="AZ125" s="277"/>
      <c r="BA125" s="277"/>
      <c r="BB125" s="277"/>
    </row>
    <row r="126" spans="1:54" x14ac:dyDescent="0.2">
      <c r="D126" s="278"/>
    </row>
    <row r="127" spans="1:54" x14ac:dyDescent="0.2">
      <c r="D127" s="278"/>
    </row>
    <row r="128" spans="1:54" x14ac:dyDescent="0.2">
      <c r="D128" s="278"/>
    </row>
    <row r="129" spans="4:4" x14ac:dyDescent="0.2">
      <c r="D129" s="278"/>
    </row>
    <row r="130" spans="4:4" x14ac:dyDescent="0.2">
      <c r="D130" s="278"/>
    </row>
    <row r="131" spans="4:4" x14ac:dyDescent="0.2">
      <c r="D131" s="278"/>
    </row>
    <row r="132" spans="4:4" x14ac:dyDescent="0.2">
      <c r="D132" s="278"/>
    </row>
    <row r="133" spans="4:4" x14ac:dyDescent="0.2">
      <c r="D133" s="278"/>
    </row>
    <row r="134" spans="4:4" x14ac:dyDescent="0.2">
      <c r="D134" s="278"/>
    </row>
    <row r="135" spans="4:4" x14ac:dyDescent="0.2">
      <c r="D135" s="278"/>
    </row>
    <row r="136" spans="4:4" x14ac:dyDescent="0.2">
      <c r="D136" s="278"/>
    </row>
    <row r="137" spans="4:4" x14ac:dyDescent="0.2">
      <c r="D137" s="278"/>
    </row>
    <row r="138" spans="4:4" x14ac:dyDescent="0.2">
      <c r="D138" s="278"/>
    </row>
    <row r="139" spans="4:4" x14ac:dyDescent="0.2">
      <c r="D139" s="278"/>
    </row>
    <row r="140" spans="4:4" x14ac:dyDescent="0.2">
      <c r="D140" s="278"/>
    </row>
    <row r="141" spans="4:4" x14ac:dyDescent="0.2">
      <c r="D141" s="278"/>
    </row>
    <row r="142" spans="4:4" x14ac:dyDescent="0.2">
      <c r="D142" s="278"/>
    </row>
    <row r="143" spans="4:4" x14ac:dyDescent="0.2">
      <c r="D143" s="278"/>
    </row>
    <row r="144" spans="4:4" x14ac:dyDescent="0.2">
      <c r="D144" s="278"/>
    </row>
    <row r="145" spans="4:4" x14ac:dyDescent="0.2">
      <c r="D145" s="278"/>
    </row>
    <row r="146" spans="4:4" x14ac:dyDescent="0.2">
      <c r="D146" s="278"/>
    </row>
    <row r="147" spans="4:4" x14ac:dyDescent="0.2">
      <c r="D147" s="278"/>
    </row>
    <row r="148" spans="4:4" x14ac:dyDescent="0.2">
      <c r="D148" s="278"/>
    </row>
    <row r="149" spans="4:4" x14ac:dyDescent="0.2">
      <c r="D149" s="278"/>
    </row>
    <row r="150" spans="4:4" x14ac:dyDescent="0.2">
      <c r="D150" s="278"/>
    </row>
    <row r="151" spans="4:4" x14ac:dyDescent="0.2">
      <c r="D151" s="278"/>
    </row>
    <row r="152" spans="4:4" x14ac:dyDescent="0.2">
      <c r="D152" s="278"/>
    </row>
    <row r="153" spans="4:4" x14ac:dyDescent="0.2">
      <c r="D153" s="278"/>
    </row>
    <row r="154" spans="4:4" x14ac:dyDescent="0.2">
      <c r="D154" s="278"/>
    </row>
    <row r="155" spans="4:4" x14ac:dyDescent="0.2">
      <c r="D155" s="278"/>
    </row>
    <row r="156" spans="4:4" x14ac:dyDescent="0.2">
      <c r="D156" s="278"/>
    </row>
    <row r="157" spans="4:4" x14ac:dyDescent="0.2">
      <c r="D157" s="278"/>
    </row>
    <row r="158" spans="4:4" x14ac:dyDescent="0.2">
      <c r="D158" s="278"/>
    </row>
    <row r="159" spans="4:4" x14ac:dyDescent="0.2">
      <c r="D159" s="278"/>
    </row>
    <row r="160" spans="4:4" x14ac:dyDescent="0.2">
      <c r="D160" s="278"/>
    </row>
    <row r="161" spans="4:4" x14ac:dyDescent="0.2">
      <c r="D161" s="278"/>
    </row>
    <row r="162" spans="4:4" x14ac:dyDescent="0.2">
      <c r="D162" s="278"/>
    </row>
    <row r="163" spans="4:4" x14ac:dyDescent="0.2">
      <c r="D163" s="278"/>
    </row>
    <row r="164" spans="4:4" x14ac:dyDescent="0.2">
      <c r="D164" s="278"/>
    </row>
    <row r="165" spans="4:4" x14ac:dyDescent="0.2">
      <c r="D165" s="278"/>
    </row>
    <row r="166" spans="4:4" x14ac:dyDescent="0.2">
      <c r="D166" s="278"/>
    </row>
    <row r="167" spans="4:4" x14ac:dyDescent="0.2">
      <c r="D167" s="278"/>
    </row>
    <row r="168" spans="4:4" x14ac:dyDescent="0.2">
      <c r="D168" s="278"/>
    </row>
    <row r="169" spans="4:4" x14ac:dyDescent="0.2">
      <c r="D169" s="278"/>
    </row>
    <row r="170" spans="4:4" x14ac:dyDescent="0.2">
      <c r="D170" s="278"/>
    </row>
    <row r="171" spans="4:4" x14ac:dyDescent="0.2">
      <c r="D171" s="278"/>
    </row>
    <row r="172" spans="4:4" x14ac:dyDescent="0.2">
      <c r="D172" s="278"/>
    </row>
    <row r="173" spans="4:4" x14ac:dyDescent="0.2">
      <c r="D173" s="278"/>
    </row>
    <row r="174" spans="4:4" x14ac:dyDescent="0.2">
      <c r="D174" s="278"/>
    </row>
    <row r="175" spans="4:4" x14ac:dyDescent="0.2">
      <c r="D175" s="278"/>
    </row>
    <row r="176" spans="4:4" x14ac:dyDescent="0.2">
      <c r="D176" s="278"/>
    </row>
    <row r="177" spans="4:4" x14ac:dyDescent="0.2">
      <c r="D177" s="278"/>
    </row>
    <row r="178" spans="4:4" x14ac:dyDescent="0.2">
      <c r="D178" s="278"/>
    </row>
    <row r="179" spans="4:4" x14ac:dyDescent="0.2">
      <c r="D179" s="278"/>
    </row>
    <row r="180" spans="4:4" x14ac:dyDescent="0.2">
      <c r="D180" s="278"/>
    </row>
    <row r="181" spans="4:4" x14ac:dyDescent="0.2">
      <c r="D181" s="278"/>
    </row>
    <row r="182" spans="4:4" x14ac:dyDescent="0.2">
      <c r="D182" s="278"/>
    </row>
    <row r="183" spans="4:4" x14ac:dyDescent="0.2">
      <c r="D183" s="278"/>
    </row>
    <row r="184" spans="4:4" x14ac:dyDescent="0.2">
      <c r="D184" s="278"/>
    </row>
    <row r="185" spans="4:4" x14ac:dyDescent="0.2">
      <c r="D185" s="278"/>
    </row>
    <row r="186" spans="4:4" x14ac:dyDescent="0.2">
      <c r="D186" s="278"/>
    </row>
    <row r="187" spans="4:4" x14ac:dyDescent="0.2">
      <c r="D187" s="278"/>
    </row>
    <row r="188" spans="4:4" x14ac:dyDescent="0.2">
      <c r="D188" s="278"/>
    </row>
    <row r="189" spans="4:4" x14ac:dyDescent="0.2">
      <c r="D189" s="278"/>
    </row>
    <row r="190" spans="4:4" x14ac:dyDescent="0.2">
      <c r="D190" s="278"/>
    </row>
    <row r="191" spans="4:4" x14ac:dyDescent="0.2">
      <c r="D191" s="278"/>
    </row>
    <row r="192" spans="4:4" x14ac:dyDescent="0.2">
      <c r="D192" s="278"/>
    </row>
    <row r="193" spans="3:11" x14ac:dyDescent="0.2">
      <c r="D193" s="278"/>
    </row>
    <row r="194" spans="3:11" x14ac:dyDescent="0.2">
      <c r="D194" s="278"/>
    </row>
    <row r="195" spans="3:11" x14ac:dyDescent="0.2">
      <c r="D195" s="278"/>
    </row>
    <row r="196" spans="3:11" x14ac:dyDescent="0.2">
      <c r="D196" s="278"/>
    </row>
    <row r="197" spans="3:11" x14ac:dyDescent="0.2">
      <c r="D197" s="278"/>
    </row>
    <row r="198" spans="3:11" x14ac:dyDescent="0.2">
      <c r="D198" s="278"/>
    </row>
    <row r="199" spans="3:11" x14ac:dyDescent="0.2">
      <c r="D199" s="278"/>
    </row>
    <row r="200" spans="3:11" x14ac:dyDescent="0.2">
      <c r="D200" s="278"/>
    </row>
    <row r="201" spans="3:11" x14ac:dyDescent="0.2">
      <c r="C201" s="278" t="s">
        <v>636</v>
      </c>
      <c r="D201" s="278"/>
      <c r="E201" s="278">
        <v>37.5</v>
      </c>
      <c r="G201" s="278">
        <v>15.75</v>
      </c>
      <c r="I201" s="278">
        <v>18</v>
      </c>
      <c r="K201" s="278">
        <v>22.5</v>
      </c>
    </row>
    <row r="202" spans="3:11" x14ac:dyDescent="0.2">
      <c r="C202" s="278" t="s">
        <v>780</v>
      </c>
      <c r="D202" s="278"/>
      <c r="E202" s="278">
        <v>407.25</v>
      </c>
      <c r="G202" s="278">
        <v>15.75</v>
      </c>
      <c r="I202" s="278">
        <v>14.25</v>
      </c>
      <c r="K202" s="278">
        <v>15.75</v>
      </c>
    </row>
    <row r="203" spans="3:11" x14ac:dyDescent="0.2">
      <c r="C203" s="278" t="s">
        <v>781</v>
      </c>
      <c r="D203" s="278"/>
      <c r="E203" s="278">
        <v>599.25</v>
      </c>
      <c r="G203" s="278">
        <v>17.25</v>
      </c>
      <c r="I203" s="278">
        <v>14.25</v>
      </c>
      <c r="K203" s="278">
        <v>15</v>
      </c>
    </row>
    <row r="204" spans="3:11" x14ac:dyDescent="0.2">
      <c r="C204" s="278" t="s">
        <v>782</v>
      </c>
      <c r="D204" s="278"/>
      <c r="E204" s="278">
        <v>488.25</v>
      </c>
      <c r="G204" s="278">
        <v>15.75</v>
      </c>
      <c r="I204" s="278">
        <v>14.25</v>
      </c>
      <c r="K204" s="278">
        <v>15.75</v>
      </c>
    </row>
    <row r="205" spans="3:11" x14ac:dyDescent="0.2">
      <c r="C205" s="278" t="s">
        <v>783</v>
      </c>
      <c r="D205" s="278"/>
      <c r="E205" s="278">
        <v>339</v>
      </c>
      <c r="G205" s="278">
        <v>15.75</v>
      </c>
      <c r="I205" s="278">
        <v>14.25</v>
      </c>
      <c r="K205" s="278">
        <v>15.75</v>
      </c>
    </row>
    <row r="206" spans="3:11" x14ac:dyDescent="0.2">
      <c r="C206" s="278" t="s">
        <v>739</v>
      </c>
      <c r="D206" s="278"/>
      <c r="E206" s="278">
        <v>387</v>
      </c>
      <c r="G206" s="278">
        <v>15.75</v>
      </c>
      <c r="I206" s="278">
        <v>14.25</v>
      </c>
      <c r="K206" s="278">
        <v>14.25</v>
      </c>
    </row>
    <row r="207" spans="3:11" x14ac:dyDescent="0.2">
      <c r="C207" s="278" t="s">
        <v>761</v>
      </c>
      <c r="D207" s="278"/>
      <c r="E207" s="278">
        <v>5.25</v>
      </c>
      <c r="G207" s="278">
        <v>717</v>
      </c>
      <c r="I207" s="278">
        <v>18</v>
      </c>
      <c r="K207" s="278">
        <v>24</v>
      </c>
    </row>
    <row r="208" spans="3:11" x14ac:dyDescent="0.2">
      <c r="C208" s="278" t="s">
        <v>762</v>
      </c>
      <c r="D208" s="278"/>
      <c r="E208" s="278">
        <v>26.25</v>
      </c>
      <c r="G208" s="278">
        <v>704.25</v>
      </c>
      <c r="I208" s="278">
        <v>18</v>
      </c>
      <c r="K208" s="278">
        <v>23.25</v>
      </c>
    </row>
    <row r="209" spans="3:11" x14ac:dyDescent="0.2">
      <c r="C209" s="278" t="s">
        <v>669</v>
      </c>
      <c r="D209" s="278"/>
      <c r="E209" s="278">
        <v>26.25</v>
      </c>
      <c r="G209" s="278">
        <v>730.5</v>
      </c>
      <c r="I209" s="278">
        <v>18</v>
      </c>
      <c r="K209" s="278">
        <v>25.5</v>
      </c>
    </row>
    <row r="210" spans="3:11" x14ac:dyDescent="0.2">
      <c r="C210" s="278" t="s">
        <v>763</v>
      </c>
      <c r="D210" s="278"/>
      <c r="E210" s="278">
        <v>149.25</v>
      </c>
      <c r="G210" s="278">
        <v>642.75</v>
      </c>
      <c r="I210" s="278">
        <v>28.5</v>
      </c>
      <c r="K210" s="278">
        <v>158.25</v>
      </c>
    </row>
    <row r="211" spans="3:11" x14ac:dyDescent="0.2">
      <c r="C211" s="278" t="s">
        <v>743</v>
      </c>
      <c r="D211" s="278"/>
      <c r="E211" s="278">
        <v>101.25</v>
      </c>
      <c r="G211" s="278">
        <v>642.75</v>
      </c>
      <c r="I211" s="278">
        <v>28.5</v>
      </c>
      <c r="K211" s="278">
        <v>158.25</v>
      </c>
    </row>
    <row r="212" spans="3:11" x14ac:dyDescent="0.2">
      <c r="C212" s="278" t="s">
        <v>784</v>
      </c>
      <c r="D212" s="278"/>
      <c r="E212" s="278">
        <v>120.75</v>
      </c>
      <c r="G212" s="278">
        <v>560.25</v>
      </c>
      <c r="I212" s="278">
        <v>15.75</v>
      </c>
      <c r="K212" s="278">
        <v>70.5</v>
      </c>
    </row>
    <row r="213" spans="3:11" x14ac:dyDescent="0.2">
      <c r="C213" s="278" t="s">
        <v>785</v>
      </c>
      <c r="D213" s="278"/>
      <c r="E213" s="278">
        <v>141</v>
      </c>
      <c r="G213" s="278">
        <v>560.25</v>
      </c>
      <c r="I213" s="278">
        <v>15.75</v>
      </c>
      <c r="K213" s="278">
        <v>70.5</v>
      </c>
    </row>
    <row r="214" spans="3:11" x14ac:dyDescent="0.2">
      <c r="C214" s="278" t="s">
        <v>786</v>
      </c>
      <c r="D214" s="278"/>
      <c r="E214" s="278">
        <v>528</v>
      </c>
      <c r="G214" s="278">
        <v>17.25</v>
      </c>
      <c r="I214" s="278">
        <v>14.25</v>
      </c>
      <c r="K214" s="278">
        <v>15</v>
      </c>
    </row>
    <row r="215" spans="3:11" x14ac:dyDescent="0.2">
      <c r="C215" s="278" t="s">
        <v>787</v>
      </c>
      <c r="D215" s="278"/>
      <c r="E215" s="278">
        <v>340.5</v>
      </c>
      <c r="G215" s="278">
        <v>1.5</v>
      </c>
      <c r="I215" s="278">
        <v>11.25</v>
      </c>
      <c r="K215" s="278">
        <v>11.25</v>
      </c>
    </row>
    <row r="216" spans="3:11" x14ac:dyDescent="0.2">
      <c r="C216" s="278" t="s">
        <v>788</v>
      </c>
      <c r="D216" s="278"/>
      <c r="E216" s="278">
        <v>388.5</v>
      </c>
      <c r="G216" s="278">
        <v>0</v>
      </c>
      <c r="I216" s="278">
        <v>11.25</v>
      </c>
      <c r="K216" s="278">
        <v>11.25</v>
      </c>
    </row>
    <row r="217" spans="3:11" x14ac:dyDescent="0.2">
      <c r="C217" s="278" t="s">
        <v>789</v>
      </c>
      <c r="D217" s="278"/>
      <c r="E217" s="278">
        <v>408.75</v>
      </c>
      <c r="G217" s="278">
        <v>0</v>
      </c>
      <c r="I217" s="278">
        <v>11.25</v>
      </c>
      <c r="K217" s="278">
        <v>11.25</v>
      </c>
    </row>
    <row r="218" spans="3:11" x14ac:dyDescent="0.2">
      <c r="C218" s="278" t="s">
        <v>790</v>
      </c>
      <c r="D218" s="278"/>
      <c r="E218" s="278">
        <v>489.75</v>
      </c>
      <c r="G218" s="278">
        <v>0</v>
      </c>
      <c r="I218" s="278">
        <v>11.25</v>
      </c>
      <c r="K218" s="278">
        <v>11.25</v>
      </c>
    </row>
    <row r="219" spans="3:11" x14ac:dyDescent="0.2">
      <c r="C219" s="278" t="s">
        <v>791</v>
      </c>
      <c r="D219" s="278"/>
      <c r="E219" s="278">
        <v>742.5</v>
      </c>
      <c r="G219" s="278">
        <v>0</v>
      </c>
      <c r="I219" s="278">
        <v>11.25</v>
      </c>
      <c r="K219" s="278">
        <v>11.25</v>
      </c>
    </row>
    <row r="220" spans="3:11" x14ac:dyDescent="0.2">
      <c r="C220" s="278" t="s">
        <v>792</v>
      </c>
      <c r="D220" s="278"/>
      <c r="E220" s="278">
        <v>762.75</v>
      </c>
      <c r="G220" s="278">
        <v>0</v>
      </c>
      <c r="I220" s="278">
        <v>12.75</v>
      </c>
      <c r="K220" s="278">
        <v>12.75</v>
      </c>
    </row>
    <row r="221" spans="3:11" x14ac:dyDescent="0.2">
      <c r="C221" s="278" t="s">
        <v>793</v>
      </c>
      <c r="D221" s="278"/>
      <c r="E221" s="278">
        <v>101.25</v>
      </c>
      <c r="G221" s="278">
        <v>537.75</v>
      </c>
      <c r="I221" s="278">
        <v>14.25</v>
      </c>
      <c r="K221" s="278">
        <v>14.25</v>
      </c>
    </row>
    <row r="222" spans="3:11" x14ac:dyDescent="0.2">
      <c r="C222" s="278" t="s">
        <v>794</v>
      </c>
      <c r="D222" s="278"/>
      <c r="E222" s="278">
        <v>102.75</v>
      </c>
      <c r="G222" s="278">
        <v>522.75</v>
      </c>
      <c r="I222" s="278">
        <v>12.75</v>
      </c>
      <c r="K222" s="278">
        <v>12.75</v>
      </c>
    </row>
    <row r="223" spans="3:11" x14ac:dyDescent="0.2">
      <c r="C223" s="278" t="s">
        <v>795</v>
      </c>
      <c r="D223" s="278"/>
      <c r="E223" s="278">
        <v>143.25</v>
      </c>
      <c r="G223" s="278">
        <v>522.75</v>
      </c>
      <c r="I223" s="278">
        <v>12.75</v>
      </c>
      <c r="K223" s="278">
        <v>12.75</v>
      </c>
    </row>
    <row r="224" spans="3:11" x14ac:dyDescent="0.2">
      <c r="C224" s="278" t="s">
        <v>796</v>
      </c>
      <c r="D224" s="278"/>
      <c r="E224" s="278">
        <v>141.75</v>
      </c>
      <c r="G224" s="278">
        <v>539.25</v>
      </c>
      <c r="I224" s="278">
        <v>14.25</v>
      </c>
      <c r="K224" s="278">
        <v>15.75</v>
      </c>
    </row>
    <row r="225" spans="3:11" x14ac:dyDescent="0.2">
      <c r="C225" s="278" t="s">
        <v>797</v>
      </c>
      <c r="D225" s="278"/>
      <c r="E225" s="278">
        <v>761.25</v>
      </c>
      <c r="G225" s="278">
        <v>15.75</v>
      </c>
      <c r="I225" s="278">
        <v>14.25</v>
      </c>
      <c r="K225" s="278">
        <v>15.75</v>
      </c>
    </row>
    <row r="226" spans="3:11" x14ac:dyDescent="0.2">
      <c r="C226" s="278" t="s">
        <v>671</v>
      </c>
      <c r="D226" s="278"/>
      <c r="E226" s="278">
        <v>619.5</v>
      </c>
      <c r="G226" s="278">
        <v>17.25</v>
      </c>
      <c r="I226" s="278">
        <v>14.25</v>
      </c>
      <c r="K226" s="278">
        <v>15</v>
      </c>
    </row>
    <row r="227" spans="3:11" x14ac:dyDescent="0.2">
      <c r="C227" s="278" t="s">
        <v>798</v>
      </c>
      <c r="D227" s="278"/>
      <c r="E227" s="278">
        <v>722.25</v>
      </c>
      <c r="G227" s="278">
        <v>0</v>
      </c>
      <c r="I227" s="278">
        <v>11.25</v>
      </c>
      <c r="K227" s="278">
        <v>11.25</v>
      </c>
    </row>
    <row r="228" spans="3:11" x14ac:dyDescent="0.2">
      <c r="C228" s="278" t="s">
        <v>799</v>
      </c>
      <c r="D228" s="278"/>
      <c r="E228" s="278">
        <v>38.25</v>
      </c>
      <c r="G228" s="278">
        <v>15.75</v>
      </c>
      <c r="I228" s="278">
        <v>18</v>
      </c>
      <c r="K228" s="278">
        <v>22.5</v>
      </c>
    </row>
    <row r="229" spans="3:11" x14ac:dyDescent="0.2">
      <c r="C229" s="278" t="s">
        <v>800</v>
      </c>
      <c r="D229" s="278"/>
      <c r="E229" s="278">
        <v>407.25</v>
      </c>
      <c r="G229" s="278">
        <v>15.75</v>
      </c>
      <c r="I229" s="278">
        <v>14.25</v>
      </c>
      <c r="K229" s="278">
        <v>15.75</v>
      </c>
    </row>
    <row r="230" spans="3:11" x14ac:dyDescent="0.2">
      <c r="C230" s="278" t="s">
        <v>801</v>
      </c>
      <c r="D230" s="278"/>
      <c r="E230" s="278">
        <v>599.25</v>
      </c>
      <c r="G230" s="278">
        <v>17.25</v>
      </c>
      <c r="I230" s="278">
        <v>14.25</v>
      </c>
      <c r="K230" s="278">
        <v>15</v>
      </c>
    </row>
    <row r="231" spans="3:11" x14ac:dyDescent="0.2">
      <c r="C231" s="278" t="s">
        <v>802</v>
      </c>
      <c r="D231" s="278"/>
      <c r="E231" s="278">
        <v>488.25</v>
      </c>
      <c r="G231" s="278">
        <v>15.75</v>
      </c>
      <c r="I231" s="278">
        <v>14.25</v>
      </c>
      <c r="K231" s="278">
        <v>15.75</v>
      </c>
    </row>
    <row r="232" spans="3:11" x14ac:dyDescent="0.2">
      <c r="C232" s="278" t="s">
        <v>803</v>
      </c>
      <c r="D232" s="278"/>
      <c r="E232" s="278">
        <v>339</v>
      </c>
      <c r="G232" s="278">
        <v>15.75</v>
      </c>
      <c r="I232" s="278">
        <v>14.25</v>
      </c>
      <c r="K232" s="278">
        <v>15.75</v>
      </c>
    </row>
    <row r="233" spans="3:11" x14ac:dyDescent="0.2">
      <c r="C233" s="278" t="s">
        <v>804</v>
      </c>
      <c r="D233" s="278"/>
      <c r="E233" s="278">
        <v>387</v>
      </c>
      <c r="G233" s="278">
        <v>15.75</v>
      </c>
      <c r="I233" s="278">
        <v>14.25</v>
      </c>
      <c r="K233" s="278">
        <v>15.75</v>
      </c>
    </row>
    <row r="234" spans="3:11" x14ac:dyDescent="0.2">
      <c r="C234" s="278" t="s">
        <v>805</v>
      </c>
      <c r="D234" s="278"/>
      <c r="E234" s="278">
        <v>528.75</v>
      </c>
      <c r="G234" s="278">
        <v>17.25</v>
      </c>
      <c r="I234" s="278">
        <v>14.25</v>
      </c>
      <c r="K234" s="278">
        <v>15</v>
      </c>
    </row>
    <row r="235" spans="3:11" x14ac:dyDescent="0.2">
      <c r="C235" s="278" t="s">
        <v>806</v>
      </c>
      <c r="D235" s="278"/>
      <c r="E235" s="278">
        <v>38.25</v>
      </c>
      <c r="G235" s="278">
        <v>1.5</v>
      </c>
      <c r="I235" s="278">
        <v>18</v>
      </c>
      <c r="K235" s="278">
        <v>12</v>
      </c>
    </row>
    <row r="236" spans="3:11" x14ac:dyDescent="0.2">
      <c r="C236" s="278" t="s">
        <v>807</v>
      </c>
      <c r="D236" s="278"/>
      <c r="E236" s="278">
        <v>340.5</v>
      </c>
      <c r="G236" s="278">
        <v>1.5</v>
      </c>
      <c r="I236" s="278">
        <v>12.75</v>
      </c>
      <c r="K236" s="278">
        <v>12</v>
      </c>
    </row>
    <row r="237" spans="3:11" x14ac:dyDescent="0.2">
      <c r="C237" s="278" t="s">
        <v>808</v>
      </c>
      <c r="D237" s="278"/>
      <c r="E237" s="278">
        <v>388.5</v>
      </c>
      <c r="G237" s="278">
        <v>0</v>
      </c>
      <c r="I237" s="278">
        <v>12.75</v>
      </c>
      <c r="K237" s="278">
        <v>12.75</v>
      </c>
    </row>
    <row r="238" spans="3:11" x14ac:dyDescent="0.2">
      <c r="C238" s="278" t="s">
        <v>809</v>
      </c>
      <c r="D238" s="278"/>
      <c r="E238" s="278">
        <v>408.75</v>
      </c>
      <c r="G238" s="278">
        <v>0</v>
      </c>
      <c r="I238" s="278">
        <v>12.75</v>
      </c>
      <c r="K238" s="278">
        <v>12.75</v>
      </c>
    </row>
    <row r="239" spans="3:11" x14ac:dyDescent="0.2">
      <c r="C239" s="278" t="s">
        <v>810</v>
      </c>
      <c r="D239" s="278"/>
      <c r="E239" s="278">
        <v>489.75</v>
      </c>
      <c r="G239" s="278">
        <v>0</v>
      </c>
      <c r="I239" s="278">
        <v>12.75</v>
      </c>
      <c r="K239" s="278">
        <v>12.75</v>
      </c>
    </row>
    <row r="240" spans="3:11" x14ac:dyDescent="0.2">
      <c r="C240" s="278" t="s">
        <v>677</v>
      </c>
      <c r="D240" s="278"/>
      <c r="E240" s="278">
        <v>530.25</v>
      </c>
      <c r="G240" s="278">
        <v>1.5</v>
      </c>
      <c r="I240" s="278">
        <v>12.75</v>
      </c>
      <c r="K240" s="278">
        <v>12</v>
      </c>
    </row>
    <row r="241" spans="3:11" x14ac:dyDescent="0.2">
      <c r="C241" s="278" t="s">
        <v>811</v>
      </c>
      <c r="D241" s="278"/>
      <c r="E241" s="278">
        <v>600</v>
      </c>
      <c r="G241" s="278">
        <v>0</v>
      </c>
      <c r="I241" s="278">
        <v>12.75</v>
      </c>
      <c r="K241" s="278">
        <v>12.75</v>
      </c>
    </row>
    <row r="242" spans="3:11" x14ac:dyDescent="0.2">
      <c r="C242" s="278" t="s">
        <v>812</v>
      </c>
      <c r="D242" s="278"/>
      <c r="E242" s="278">
        <v>620.25</v>
      </c>
      <c r="G242" s="278">
        <v>0</v>
      </c>
      <c r="I242" s="278">
        <v>12.75</v>
      </c>
      <c r="K242" s="278">
        <v>12.75</v>
      </c>
    </row>
    <row r="243" spans="3:11" x14ac:dyDescent="0.2">
      <c r="C243" s="278" t="s">
        <v>813</v>
      </c>
      <c r="D243" s="278"/>
      <c r="E243" s="278">
        <v>742.5</v>
      </c>
      <c r="G243" s="278">
        <v>0</v>
      </c>
      <c r="I243" s="278">
        <v>12.75</v>
      </c>
      <c r="K243" s="278">
        <v>12.75</v>
      </c>
    </row>
    <row r="244" spans="3:11" x14ac:dyDescent="0.2">
      <c r="C244" s="278" t="s">
        <v>814</v>
      </c>
      <c r="D244" s="278"/>
      <c r="E244" s="278">
        <v>619.5</v>
      </c>
      <c r="G244" s="278">
        <v>17.25</v>
      </c>
      <c r="I244" s="278">
        <v>14.25</v>
      </c>
      <c r="K244" s="278">
        <v>15</v>
      </c>
    </row>
    <row r="245" spans="3:11" x14ac:dyDescent="0.2">
      <c r="C245" s="278" t="s">
        <v>815</v>
      </c>
      <c r="D245" s="278"/>
      <c r="E245" s="278">
        <v>722.25</v>
      </c>
      <c r="G245" s="278">
        <v>0</v>
      </c>
      <c r="I245" s="278">
        <v>12.75</v>
      </c>
      <c r="K245" s="278">
        <v>12.75</v>
      </c>
    </row>
    <row r="246" spans="3:11" x14ac:dyDescent="0.2">
      <c r="C246" s="278" t="s">
        <v>816</v>
      </c>
      <c r="D246" s="278"/>
      <c r="E246" s="278">
        <v>509.25</v>
      </c>
      <c r="G246" s="278">
        <v>1.5</v>
      </c>
      <c r="I246" s="278">
        <v>12.75</v>
      </c>
      <c r="K246" s="278">
        <v>12.75</v>
      </c>
    </row>
    <row r="247" spans="3:11" x14ac:dyDescent="0.2">
      <c r="C247" s="278" t="s">
        <v>817</v>
      </c>
      <c r="D247" s="278"/>
      <c r="E247" s="278">
        <v>507.75</v>
      </c>
      <c r="G247" s="278">
        <v>15.75</v>
      </c>
      <c r="I247" s="278">
        <v>14.25</v>
      </c>
      <c r="K247" s="278">
        <v>14.25</v>
      </c>
    </row>
    <row r="248" spans="3:11" x14ac:dyDescent="0.2">
      <c r="C248" s="278" t="s">
        <v>678</v>
      </c>
      <c r="D248" s="278"/>
      <c r="E248" s="278">
        <v>720.75</v>
      </c>
      <c r="G248" s="278">
        <v>18</v>
      </c>
      <c r="I248" s="278">
        <v>14.25</v>
      </c>
      <c r="K248" s="278">
        <v>15</v>
      </c>
    </row>
    <row r="249" spans="3:11" x14ac:dyDescent="0.2">
      <c r="C249" s="278" t="s">
        <v>818</v>
      </c>
      <c r="D249" s="278"/>
      <c r="E249" s="278">
        <v>741</v>
      </c>
      <c r="G249" s="278">
        <v>15.75</v>
      </c>
      <c r="I249" s="278">
        <v>14.25</v>
      </c>
      <c r="K249" s="278">
        <v>15.75</v>
      </c>
    </row>
    <row r="250" spans="3:11" x14ac:dyDescent="0.2">
      <c r="D250" s="278"/>
    </row>
    <row r="251" spans="3:11" x14ac:dyDescent="0.2">
      <c r="D251" s="278"/>
    </row>
    <row r="252" spans="3:11" x14ac:dyDescent="0.2">
      <c r="D252" s="278"/>
    </row>
    <row r="253" spans="3:11" x14ac:dyDescent="0.2">
      <c r="D253" s="278"/>
    </row>
    <row r="254" spans="3:11" x14ac:dyDescent="0.2">
      <c r="D254" s="278"/>
    </row>
    <row r="255" spans="3:11" x14ac:dyDescent="0.2">
      <c r="D255" s="278"/>
    </row>
    <row r="256" spans="3:11" x14ac:dyDescent="0.2">
      <c r="D256" s="278"/>
    </row>
    <row r="257" spans="4:4" x14ac:dyDescent="0.2">
      <c r="D257" s="278"/>
    </row>
    <row r="258" spans="4:4" x14ac:dyDescent="0.2">
      <c r="D258" s="278"/>
    </row>
    <row r="259" spans="4:4" x14ac:dyDescent="0.2">
      <c r="D259" s="278"/>
    </row>
    <row r="260" spans="4:4" x14ac:dyDescent="0.2">
      <c r="D260" s="278"/>
    </row>
    <row r="261" spans="4:4" x14ac:dyDescent="0.2">
      <c r="D261" s="278"/>
    </row>
    <row r="262" spans="4:4" x14ac:dyDescent="0.2">
      <c r="D262" s="278"/>
    </row>
    <row r="263" spans="4:4" x14ac:dyDescent="0.2">
      <c r="D263" s="278"/>
    </row>
    <row r="264" spans="4:4" x14ac:dyDescent="0.2">
      <c r="D264" s="278"/>
    </row>
    <row r="265" spans="4:4" x14ac:dyDescent="0.2">
      <c r="D265" s="278"/>
    </row>
    <row r="266" spans="4:4" x14ac:dyDescent="0.2">
      <c r="D266" s="278"/>
    </row>
    <row r="267" spans="4:4" x14ac:dyDescent="0.2">
      <c r="D267" s="278"/>
    </row>
    <row r="268" spans="4:4" x14ac:dyDescent="0.2">
      <c r="D268" s="278"/>
    </row>
    <row r="269" spans="4:4" x14ac:dyDescent="0.2">
      <c r="D269" s="278"/>
    </row>
    <row r="270" spans="4:4" x14ac:dyDescent="0.2">
      <c r="D270" s="278"/>
    </row>
    <row r="271" spans="4:4" x14ac:dyDescent="0.2">
      <c r="D271" s="278"/>
    </row>
    <row r="272" spans="4:4" x14ac:dyDescent="0.2">
      <c r="D272" s="278"/>
    </row>
    <row r="273" spans="4:4" x14ac:dyDescent="0.2">
      <c r="D273" s="278"/>
    </row>
    <row r="274" spans="4:4" x14ac:dyDescent="0.2">
      <c r="D274" s="278"/>
    </row>
    <row r="275" spans="4:4" x14ac:dyDescent="0.2">
      <c r="D275" s="278"/>
    </row>
    <row r="276" spans="4:4" x14ac:dyDescent="0.2">
      <c r="D276" s="278"/>
    </row>
  </sheetData>
  <sheetProtection formatCells="0" formatColumns="0" formatRows="0" selectLockedCells="1"/>
  <mergeCells count="1">
    <mergeCell ref="J13:N13"/>
  </mergeCells>
  <conditionalFormatting sqref="L80 AP80 F80 H80 J80 N80 P80 R80 T80 V80 X80 Z80 AB80 AD80 AF80 AH80 AJ80 AL80 AN80 AR80">
    <cfRule type="expression" dxfId="25" priority="1" stopIfTrue="1">
      <formula>F$80&gt;0</formula>
    </cfRule>
  </conditionalFormatting>
  <conditionalFormatting sqref="L81 AP81 F81 H81 J81 N81 P81 R81 T81 V81 X81 Z81 AB81 AD81 AF81 AH81 AJ81 AL81 AN81 AR81">
    <cfRule type="expression" dxfId="24" priority="2" stopIfTrue="1">
      <formula>F$81&gt;0</formula>
    </cfRule>
  </conditionalFormatting>
  <conditionalFormatting sqref="L82 AP82 F82 H82 J82 N82 P82 R82 T82 V82 X82 Z82 AB82 AD82 AF82 AH82 AJ82 AL82 AN82 AR82">
    <cfRule type="expression" dxfId="23" priority="3" stopIfTrue="1">
      <formula>F$82&gt;0</formula>
    </cfRule>
  </conditionalFormatting>
  <conditionalFormatting sqref="B7">
    <cfRule type="cellIs" dxfId="22" priority="4" stopIfTrue="1" operator="equal">
      <formula>0</formula>
    </cfRule>
  </conditionalFormatting>
  <dataValidations count="8">
    <dataValidation allowBlank="1" showInputMessage="1" showErrorMessage="1" promptTitle="Tarif für weitere Elemente" prompt="Ohne KEV und ohne Abgaben ans Gemeinwesen, denn diese sind vom Neztnutzungsentgelt getrennt zu verrechnen." sqref="C72 C78"/>
    <dataValidation type="decimal" allowBlank="1" showInputMessage="1" showErrorMessage="1" errorTitle="Standard" error="Bitte geben Sie einen kleineren Zahlenwert ein." sqref="F72 F78 AF78 H72 J72 L72 N72 P72 R72 T72 V72 X72 Z72 AB72 AD72 AD78 AB78 Z78 X78 V78 T78 R78 P78 AR72 J78 H78 L78 N78 AF72 AH72 AJ72 AL72 AN72 AP72 AP78 AN78 AL78 AJ78 AH78 AR78">
      <formula1>-100000000000</formula1>
      <formula2>100000000000</formula2>
    </dataValidation>
    <dataValidation type="decimal" allowBlank="1" showInputMessage="1" showErrorMessage="1" errorTitle="Standard" error="Bitte geben Sie einen Zahlenwert &gt;= 0 ein!" sqref="F36 H36 J36 L36 N36 P36 R36 T36 V36 X36 Z36 AB36 AD36 AF36 AH36 AJ36 AL36 AN36 AP36 AR36">
      <formula1>0</formula1>
      <formula2>1000000000</formula2>
    </dataValidation>
    <dataValidation type="decimal" allowBlank="1" showInputMessage="1" showErrorMessage="1" errorTitle="Standard" error="Bitte geben Sie einen Zahlenwert zwischen 0 und 20 ein!" sqref="J8">
      <formula1>0</formula1>
      <formula2>20</formula2>
    </dataValidation>
    <dataValidation type="decimal" allowBlank="1" showInputMessage="1" showErrorMessage="1" errorTitle="Standard" error="Bitte geben Sie einen Zahlenwert &gt;= 0 ein!" sqref="F52 AN52 AL52 AJ52 AH52 AF52 AD52 AB52 Z52 X52 V52 T52 R52 P52 N52 L52 J52 H52 AR50 J50 F50 AN50 AN54 AN48 AN46 AN44 AL50 AL54 AL48 AL46 AL44 AJ50 AJ54 AJ48 AJ46 AJ44 AH50 AH54 AH48 AH46 AH44 AF50 AF54 AF48 AF46 AF44 AD50 AD54 AD48 AD46 AD44 AB50 AB54 AB48 AB46 AB44 Z50 Z54 Z48 Z46 Z44 X50 X54 X48 X46 X44 V50 V54 V48 V46 V44 T50 T54 T48 T46 T44 R50 R54 R48 R46 R44 P50 P54 P48 P46 P44 N50 N54 N48 N46 N44 L50 L54 L48 L46 L44 J54 J48 J46 J44 J42 H50 H54 H48 H46 H44 AR48 AR52 AR46 AR44 AR42 H42 AR54 AP40 AN40 F54 F48 F46 F44 F42 F40 AN42 AL40 AL42 AJ40 AJ42 AH40 AH42 AF40 AF42 AD40 AD42 AB40 AB42 Z40 Z42 X40 X42 V40 V42 T40 T42 R40 R42 P40 P42 N40 N42 L40 L42 J40 H40 AP52 AP50 AP54 AP48 AP46 AP44 AP42 AR40">
      <formula1>0</formula1>
      <formula2>1000000000000</formula2>
    </dataValidation>
    <dataValidation type="decimal" allowBlank="1" showInputMessage="1" showErrorMessage="1" errorTitle="Standard" error="Bitte geben Sie einen Zahlenwert zwischen 0 und 1'000 Rp ein!" sqref="F62 F64 F66 AN62 AN64 AN66 F68 AP68 AR62 AR64 AR66 H62 H64 H66 H68 J62 J64 J66 J68 L62 L64 L66 L68 N62 N64 N66 N68 P62 P64 P66 P68 R62 R64 R66 R68 T62 T64 T66 T68 V62 V64 V66 V68 X62 X64 X66 X68 Z62 Z64 Z66 Z68 AB62 AB64 AB66 AB68 AD62 AD64 AD66 AD68 AF62 AF64 AF66 AF68 AH62 AH64 AH66 AH68 AJ62 AJ64 AJ66 AJ68 AL62 AL64 AL66 AL68 AN68 AP62 AP64 AP66 AR68">
      <formula1>0</formula1>
      <formula2>1000</formula2>
    </dataValidation>
    <dataValidation type="decimal" allowBlank="1" showInputMessage="1" showErrorMessage="1" errorTitle="Standard" error="Bitte geben Sie einen Zahlenwert &gt;= 0 ein!" sqref="F60 AN60 AP60 H60 J60 L60 N60 P60 R60 T60 V60 X60 Z60 AB60 AD60 AF60 AH60 AJ60 AL60 AR60">
      <formula1>0</formula1>
      <formula2>1000000</formula2>
    </dataValidation>
    <dataValidation type="decimal" allowBlank="1" showInputMessage="1" showErrorMessage="1" errorTitle="Standard" error="Bitte geben Sie einen Zahlenwert &gt;= 0 ein!" sqref="L76 AR74 AJ74 V76 AJ76 V74 AL74 H58 AL76 J58 AN74 L58 AN76 N58 AP74 P58 F74 R58 F76 T58 AP76 V58 H76 X58 J76 Z58 AD58 AB58 AF58 AD70 X74 AF70 T76 AH58 Z74 AJ58 R76 AL58 AN58 AN70 F58 AH70 AR58 H70 J70 L70 N70 P70 R70 T70 V70 X70 Z70 AB70 N76 AH76 AH74 AJ70 AL70 AD74 F70 AR76 AF76 AF74 P76 H74 AP70 J74 AP58 L74 AB74 N74 AD76 P74 AB76 R74 Z76 T74 X76 AR70">
      <formula1>0</formula1>
      <formula2>10000000</formula2>
    </dataValidation>
  </dataValidations>
  <printOptions headings="1"/>
  <pageMargins left="0.39370078740157483" right="0.39370078740157483" top="0.59055118110236227" bottom="0.59055118110236227" header="0.31496062992125984" footer="0.31496062992125984"/>
  <pageSetup paperSize="9" scale="57" fitToWidth="6" orientation="landscape" r:id="rId1"/>
  <headerFooter scaleWithDoc="0">
    <oddHeader>&amp;C&amp;A; &amp;D&amp;R&amp;12Formular 5.1a</oddHeader>
    <oddFooter>&amp;LIst Erlöse Energie für Tarife 2020&amp;RSeite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2502" r:id="rId4" name="Drop Down 6">
              <controlPr locked="0" defaultSize="0" autoFill="0" autoLine="0" autoPict="0">
                <anchor moveWithCells="1">
                  <from>
                    <xdr:col>9</xdr:col>
                    <xdr:colOff>0</xdr:colOff>
                    <xdr:row>8</xdr:row>
                    <xdr:rowOff>38100</xdr:rowOff>
                  </from>
                  <to>
                    <xdr:col>10</xdr:col>
                    <xdr:colOff>66675</xdr:colOff>
                    <xdr:row>8</xdr:row>
                    <xdr:rowOff>257175</xdr:rowOff>
                  </to>
                </anchor>
              </controlPr>
            </control>
          </mc:Choice>
        </mc:AlternateContent>
        <mc:AlternateContent xmlns:mc="http://schemas.openxmlformats.org/markup-compatibility/2006">
          <mc:Choice Requires="x14">
            <control shapeId="1002503" r:id="rId5" name="Drop Down 7">
              <controlPr locked="0" defaultSize="0" autoFill="0" autoLine="0" autoPict="0">
                <anchor moveWithCells="1">
                  <from>
                    <xdr:col>9</xdr:col>
                    <xdr:colOff>0</xdr:colOff>
                    <xdr:row>9</xdr:row>
                    <xdr:rowOff>0</xdr:rowOff>
                  </from>
                  <to>
                    <xdr:col>10</xdr:col>
                    <xdr:colOff>66675</xdr:colOff>
                    <xdr:row>9</xdr:row>
                    <xdr:rowOff>219075</xdr:rowOff>
                  </to>
                </anchor>
              </controlPr>
            </control>
          </mc:Choice>
        </mc:AlternateContent>
        <mc:AlternateContent xmlns:mc="http://schemas.openxmlformats.org/markup-compatibility/2006">
          <mc:Choice Requires="x14">
            <control shapeId="1002534" r:id="rId6" name="Dropdown5067">
              <controlPr locked="0" defaultSize="0" autoFill="0" autoLine="0" autoPict="0">
                <anchor moveWithCells="1">
                  <from>
                    <xdr:col>8</xdr:col>
                    <xdr:colOff>104775</xdr:colOff>
                    <xdr:row>11</xdr:row>
                    <xdr:rowOff>28575</xdr:rowOff>
                  </from>
                  <to>
                    <xdr:col>10</xdr:col>
                    <xdr:colOff>66675</xdr:colOff>
                    <xdr:row>11</xdr:row>
                    <xdr:rowOff>219075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pageSetUpPr fitToPage="1"/>
  </sheetPr>
  <dimension ref="A1:S234"/>
  <sheetViews>
    <sheetView showGridLines="0" zoomScaleNormal="100" workbookViewId="0">
      <selection activeCell="E11" sqref="E11"/>
    </sheetView>
  </sheetViews>
  <sheetFormatPr baseColWidth="10" defaultColWidth="11" defaultRowHeight="15" x14ac:dyDescent="0.25"/>
  <cols>
    <col min="1" max="1" width="5.5703125" style="16" customWidth="1"/>
    <col min="2" max="2" width="55.42578125" style="16" customWidth="1"/>
    <col min="3" max="3" width="28.5703125" style="16" customWidth="1"/>
    <col min="4" max="6" width="18.5703125" style="16" customWidth="1"/>
    <col min="7" max="7" width="16.42578125" style="16" customWidth="1"/>
    <col min="8" max="9" width="14.5703125" style="16" customWidth="1"/>
    <col min="10" max="10" width="78.42578125" style="16" customWidth="1"/>
    <col min="11" max="11" width="6.5703125" style="16" customWidth="1"/>
    <col min="12" max="19" width="11.42578125" style="16" customWidth="1"/>
    <col min="20" max="16384" width="11" style="482"/>
  </cols>
  <sheetData>
    <row r="1" spans="1:19" s="16" customFormat="1" x14ac:dyDescent="0.25">
      <c r="A1" s="1"/>
      <c r="B1" s="1"/>
      <c r="C1" s="1"/>
      <c r="D1" s="1"/>
      <c r="E1" s="1"/>
      <c r="F1" s="1"/>
      <c r="G1" s="1"/>
      <c r="H1" s="1"/>
      <c r="I1" s="1"/>
      <c r="J1" s="1"/>
      <c r="K1" s="1"/>
      <c r="L1" s="1"/>
      <c r="M1" s="1"/>
      <c r="N1" s="1"/>
      <c r="O1" s="1"/>
      <c r="P1" s="1"/>
      <c r="Q1" s="1"/>
      <c r="R1" s="1"/>
      <c r="S1" s="1"/>
    </row>
    <row r="2" spans="1:19" s="16" customFormat="1" ht="15.75" x14ac:dyDescent="0.25">
      <c r="A2" s="1"/>
      <c r="B2" s="23" t="str">
        <f>Kontaktdaten!B2</f>
        <v>Kostenrechnung für Tarife 2022</v>
      </c>
      <c r="C2" s="1"/>
      <c r="D2" s="1"/>
      <c r="E2" s="1"/>
      <c r="F2" s="1"/>
      <c r="G2" s="1"/>
      <c r="H2" s="1"/>
      <c r="I2" s="1"/>
      <c r="J2" s="1"/>
      <c r="K2" s="1"/>
      <c r="L2" s="1"/>
      <c r="M2" s="1"/>
      <c r="N2" s="1"/>
      <c r="O2" s="1"/>
      <c r="P2" s="1583">
        <f>'Deckungsdifferenzen Energie'!P2</f>
        <v>4.9799999999999997E-2</v>
      </c>
      <c r="Q2" s="1"/>
      <c r="R2" s="1"/>
      <c r="S2" s="1"/>
    </row>
    <row r="3" spans="1:19" s="16" customFormat="1" ht="4.5" customHeight="1" x14ac:dyDescent="0.25">
      <c r="A3" s="1"/>
      <c r="B3" s="1"/>
      <c r="C3" s="1"/>
      <c r="D3" s="1"/>
      <c r="E3" s="1"/>
      <c r="F3" s="1"/>
      <c r="G3" s="1"/>
      <c r="H3" s="1"/>
      <c r="I3" s="1"/>
      <c r="J3" s="1"/>
      <c r="K3" s="1"/>
      <c r="L3" s="1"/>
      <c r="M3" s="1"/>
      <c r="N3" s="1"/>
      <c r="O3" s="1"/>
      <c r="P3" s="1"/>
      <c r="Q3" s="1"/>
      <c r="R3" s="1"/>
      <c r="S3" s="1"/>
    </row>
    <row r="4" spans="1:19" s="16" customFormat="1" ht="20.25" x14ac:dyDescent="0.3">
      <c r="A4" s="1"/>
      <c r="B4" s="13" t="s">
        <v>376</v>
      </c>
      <c r="C4" s="1"/>
      <c r="D4" s="1"/>
      <c r="E4" s="1"/>
      <c r="F4" s="1"/>
      <c r="G4" s="1"/>
      <c r="H4" s="14"/>
      <c r="I4" s="1"/>
      <c r="J4" s="1"/>
      <c r="K4" s="1"/>
      <c r="L4" s="1"/>
      <c r="M4" s="1"/>
      <c r="N4" s="1"/>
      <c r="O4" s="1"/>
      <c r="P4" s="1"/>
      <c r="Q4" s="1"/>
      <c r="R4" s="1"/>
      <c r="S4" s="1"/>
    </row>
    <row r="5" spans="1:19" s="16" customFormat="1" ht="20.25" customHeight="1" x14ac:dyDescent="0.3">
      <c r="A5" s="1"/>
      <c r="B5" s="13" t="s">
        <v>258</v>
      </c>
      <c r="C5" s="1"/>
      <c r="D5" s="1"/>
      <c r="E5" s="1"/>
      <c r="F5" s="1"/>
      <c r="G5" s="1"/>
      <c r="H5" s="1"/>
      <c r="I5" s="1"/>
      <c r="J5" s="1"/>
      <c r="K5" s="1"/>
      <c r="L5" s="1"/>
      <c r="M5" s="1"/>
      <c r="N5" s="1"/>
      <c r="O5" s="1"/>
      <c r="P5" s="1"/>
      <c r="Q5" s="1"/>
      <c r="R5" s="1"/>
      <c r="S5" s="1"/>
    </row>
    <row r="6" spans="1:19" s="16" customFormat="1" ht="20.25" x14ac:dyDescent="0.3">
      <c r="A6" s="1"/>
      <c r="B6" s="135" t="str">
        <f>"für Energielieferung "&amp;Kontaktdaten!D4 &amp;"; Formular 5.2;   "&amp;Kontaktdaten!E12</f>
        <v xml:space="preserve">für Energielieferung 2022; Formular 5.2;   </v>
      </c>
      <c r="C6" s="1"/>
      <c r="D6" s="1"/>
      <c r="E6" s="1"/>
      <c r="F6" s="1"/>
      <c r="G6" s="1"/>
      <c r="H6" s="1"/>
      <c r="I6" s="1"/>
      <c r="J6" s="1"/>
      <c r="K6" s="1"/>
      <c r="L6" s="1"/>
      <c r="M6" s="1"/>
      <c r="N6" s="1"/>
      <c r="O6" s="1"/>
      <c r="P6" s="1"/>
      <c r="Q6" s="1"/>
      <c r="R6" s="1"/>
      <c r="S6" s="1"/>
    </row>
    <row r="7" spans="1:19" s="16" customFormat="1" ht="15" customHeight="1" x14ac:dyDescent="0.25">
      <c r="A7" s="1"/>
      <c r="B7" s="1"/>
      <c r="C7" s="1"/>
      <c r="D7" s="1"/>
      <c r="E7" s="1"/>
      <c r="F7" s="1"/>
      <c r="G7" s="1"/>
      <c r="H7" s="1"/>
      <c r="I7" s="1"/>
      <c r="J7" s="1"/>
      <c r="K7" s="1"/>
      <c r="L7" s="1"/>
      <c r="M7" s="1"/>
      <c r="N7" s="1"/>
      <c r="O7" s="1"/>
      <c r="P7" s="1"/>
      <c r="Q7" s="1"/>
      <c r="R7" s="1"/>
      <c r="S7" s="1"/>
    </row>
    <row r="8" spans="1:19" s="1292" customFormat="1" ht="20.25" customHeight="1" x14ac:dyDescent="0.25">
      <c r="A8" s="1291"/>
      <c r="B8" s="3" t="s">
        <v>1383</v>
      </c>
      <c r="C8" s="1291"/>
      <c r="D8" s="1291"/>
      <c r="E8" s="1291"/>
      <c r="F8" s="1177"/>
      <c r="G8" s="1294"/>
      <c r="H8" s="1291"/>
      <c r="I8" s="1291"/>
      <c r="J8" s="1291"/>
      <c r="K8" s="1291"/>
      <c r="L8" s="1291"/>
      <c r="M8" s="1291"/>
      <c r="N8" s="1291"/>
      <c r="O8" s="1291"/>
      <c r="P8" s="1291"/>
      <c r="Q8" s="1291"/>
      <c r="R8" s="1291"/>
      <c r="S8" s="1291"/>
    </row>
    <row r="9" spans="1:19" s="16" customFormat="1" ht="23.25" customHeight="1" x14ac:dyDescent="0.25">
      <c r="A9" s="1"/>
      <c r="B9" s="3" t="s">
        <v>1286</v>
      </c>
      <c r="C9" s="499"/>
      <c r="D9" s="281"/>
      <c r="E9" s="281"/>
      <c r="F9" s="1177"/>
      <c r="G9" s="1"/>
      <c r="H9" s="1"/>
      <c r="I9" s="1"/>
      <c r="J9" s="1"/>
      <c r="K9" s="1"/>
      <c r="L9" s="1"/>
      <c r="M9" s="1"/>
      <c r="N9" s="1"/>
      <c r="O9" s="1"/>
      <c r="P9" s="1"/>
      <c r="Q9" s="1"/>
      <c r="R9" s="1"/>
      <c r="S9" s="1"/>
    </row>
    <row r="10" spans="1:19" s="16" customFormat="1" ht="9.75" customHeight="1" x14ac:dyDescent="0.25">
      <c r="A10" s="1"/>
      <c r="B10" s="1"/>
      <c r="C10" s="1"/>
      <c r="D10" s="1"/>
      <c r="E10" s="1"/>
      <c r="F10" s="1"/>
      <c r="G10" s="1"/>
      <c r="H10" s="1"/>
      <c r="I10" s="1"/>
      <c r="J10" s="1"/>
      <c r="K10" s="1"/>
      <c r="L10" s="1"/>
      <c r="M10" s="1"/>
      <c r="N10" s="1"/>
      <c r="O10" s="1"/>
      <c r="P10" s="1"/>
      <c r="Q10" s="1"/>
      <c r="R10" s="1"/>
      <c r="S10" s="1"/>
    </row>
    <row r="11" spans="1:19" s="16" customFormat="1" ht="15" customHeight="1" x14ac:dyDescent="0.25">
      <c r="A11" s="1"/>
      <c r="B11" s="3" t="s">
        <v>1285</v>
      </c>
      <c r="C11" s="24"/>
      <c r="D11" s="1"/>
      <c r="E11" s="1507"/>
      <c r="F11" s="1157" t="str">
        <f>IF(E11&gt;P2,"Ihr WACC übersteigt den zulässigen Wert gemäss der Weisung WACC Produktion.","")</f>
        <v/>
      </c>
      <c r="G11" s="1"/>
      <c r="H11" s="1"/>
      <c r="I11" s="1"/>
      <c r="J11" s="1"/>
      <c r="K11" s="1"/>
      <c r="L11" s="1"/>
      <c r="M11" s="1"/>
      <c r="N11" s="1"/>
      <c r="O11" s="1"/>
      <c r="P11" s="1"/>
      <c r="Q11" s="1"/>
      <c r="R11" s="1"/>
      <c r="S11" s="1"/>
    </row>
    <row r="12" spans="1:19" s="16" customFormat="1" ht="15" customHeight="1" x14ac:dyDescent="0.25">
      <c r="A12" s="1"/>
      <c r="B12" s="14"/>
      <c r="C12" s="1"/>
      <c r="D12" s="1"/>
      <c r="E12" s="14"/>
      <c r="F12" s="14"/>
      <c r="G12" s="14"/>
      <c r="H12" s="14"/>
      <c r="I12" s="14"/>
      <c r="J12" s="14"/>
      <c r="K12" s="1"/>
      <c r="L12" s="1"/>
      <c r="M12" s="1"/>
      <c r="N12" s="1"/>
      <c r="O12" s="1"/>
      <c r="P12" s="1"/>
      <c r="Q12" s="1"/>
      <c r="R12" s="1"/>
      <c r="S12" s="1"/>
    </row>
    <row r="13" spans="1:19" s="16" customFormat="1" ht="21" customHeight="1" x14ac:dyDescent="0.25">
      <c r="A13" s="1"/>
      <c r="B13" s="110" t="str">
        <f>"Gestehungskosten für die Kostenrechnung "&amp;Kontaktdaten!D4</f>
        <v>Gestehungskosten für die Kostenrechnung 2022</v>
      </c>
      <c r="C13" s="1"/>
      <c r="D13" s="1"/>
      <c r="E13" s="1"/>
      <c r="F13" s="1"/>
      <c r="G13" s="1"/>
      <c r="H13" s="1"/>
      <c r="I13" s="1"/>
      <c r="J13" s="1"/>
      <c r="K13" s="1"/>
      <c r="L13" s="1"/>
      <c r="M13" s="1"/>
      <c r="N13" s="1"/>
      <c r="O13" s="1"/>
      <c r="P13" s="1"/>
      <c r="Q13" s="1"/>
      <c r="R13" s="1"/>
      <c r="S13" s="1"/>
    </row>
    <row r="14" spans="1:19" s="16" customFormat="1" ht="4.3499999999999996" customHeight="1" thickBot="1" x14ac:dyDescent="0.3">
      <c r="A14" s="1"/>
      <c r="B14" s="1"/>
      <c r="C14" s="1"/>
      <c r="D14" s="1"/>
      <c r="E14" s="1"/>
      <c r="F14" s="1"/>
      <c r="G14" s="1"/>
      <c r="H14" s="1"/>
      <c r="I14" s="1"/>
      <c r="J14" s="1"/>
      <c r="K14" s="1"/>
      <c r="L14" s="1"/>
      <c r="M14" s="1"/>
      <c r="N14" s="1"/>
      <c r="O14" s="1"/>
      <c r="P14" s="1"/>
      <c r="Q14" s="1"/>
      <c r="R14" s="1"/>
      <c r="S14" s="1"/>
    </row>
    <row r="15" spans="1:19" s="16" customFormat="1" x14ac:dyDescent="0.25">
      <c r="A15" s="1"/>
      <c r="B15" s="2020" t="s">
        <v>2</v>
      </c>
      <c r="C15" s="249" t="s">
        <v>49</v>
      </c>
      <c r="D15" s="250"/>
      <c r="E15" s="306" t="s">
        <v>1073</v>
      </c>
      <c r="F15" s="250"/>
      <c r="G15" s="249"/>
      <c r="H15" s="249"/>
      <c r="I15" s="249"/>
      <c r="J15" s="251"/>
      <c r="K15" s="1"/>
      <c r="L15" s="1"/>
      <c r="M15" s="1"/>
      <c r="N15" s="1"/>
      <c r="O15" s="1"/>
      <c r="P15" s="1"/>
      <c r="Q15" s="1"/>
      <c r="R15" s="1"/>
      <c r="S15" s="1"/>
    </row>
    <row r="16" spans="1:19" s="16" customFormat="1" ht="72.599999999999994" customHeight="1" x14ac:dyDescent="0.25">
      <c r="A16" s="1"/>
      <c r="B16" s="2021"/>
      <c r="C16" s="399" t="s">
        <v>3</v>
      </c>
      <c r="D16" s="386" t="s">
        <v>259</v>
      </c>
      <c r="E16" s="385" t="s">
        <v>113</v>
      </c>
      <c r="F16" s="386" t="s">
        <v>283</v>
      </c>
      <c r="G16" s="385" t="s">
        <v>819</v>
      </c>
      <c r="H16" s="880" t="s">
        <v>4</v>
      </c>
      <c r="I16" s="386" t="s">
        <v>44</v>
      </c>
      <c r="J16" s="387" t="s">
        <v>882</v>
      </c>
      <c r="K16" s="1"/>
      <c r="L16" s="1"/>
      <c r="M16" s="1"/>
      <c r="N16" s="1"/>
      <c r="O16" s="1"/>
      <c r="P16" s="1"/>
      <c r="Q16" s="1"/>
      <c r="R16" s="1"/>
      <c r="S16" s="1"/>
    </row>
    <row r="17" spans="1:19" s="16" customFormat="1" ht="16.350000000000001" customHeight="1" x14ac:dyDescent="0.25">
      <c r="A17" s="1"/>
      <c r="B17" s="256" t="s">
        <v>5</v>
      </c>
      <c r="C17" s="49"/>
      <c r="D17" s="49"/>
      <c r="E17" s="49"/>
      <c r="F17" s="49"/>
      <c r="G17" s="252" t="e">
        <f>E17/(E17+E20)</f>
        <v>#DIV/0!</v>
      </c>
      <c r="H17" s="253" t="e">
        <f t="shared" ref="H17:I24" si="0">C17/E17/10</f>
        <v>#DIV/0!</v>
      </c>
      <c r="I17" s="253" t="e">
        <f t="shared" si="0"/>
        <v>#DIV/0!</v>
      </c>
      <c r="J17" s="1584"/>
      <c r="K17" s="1177" t="str">
        <f>IF((E11/100)&gt;P2,"Ihr WACC übersteigt den zulässigen Wert gemäss der Weisung WACC Produktion. Bitte überprüfen Sie Ihre Angaben bzw. nehmen Sie eine entsprechende Korrektur vor oder begründen Sie.","")</f>
        <v/>
      </c>
      <c r="L17" s="1"/>
      <c r="M17" s="1"/>
      <c r="N17" s="1"/>
      <c r="O17" s="1"/>
      <c r="P17" s="1"/>
      <c r="Q17" s="1"/>
      <c r="R17" s="1"/>
      <c r="S17" s="1"/>
    </row>
    <row r="18" spans="1:19" s="1284" customFormat="1" ht="16.350000000000001" customHeight="1" x14ac:dyDescent="0.25">
      <c r="A18" s="14"/>
      <c r="B18" s="257" t="s">
        <v>1382</v>
      </c>
      <c r="C18" s="49"/>
      <c r="D18" s="49"/>
      <c r="E18" s="49"/>
      <c r="F18" s="49"/>
      <c r="G18" s="1253" t="e">
        <f>F18/E18</f>
        <v>#DIV/0!</v>
      </c>
      <c r="H18" s="1254" t="e">
        <f>C18/E18/10</f>
        <v>#DIV/0!</v>
      </c>
      <c r="I18" s="1254" t="e">
        <f>D18/F18/10</f>
        <v>#DIV/0!</v>
      </c>
      <c r="J18" s="1373"/>
      <c r="K18" s="2"/>
      <c r="L18" s="14"/>
      <c r="M18" s="14"/>
      <c r="N18" s="14"/>
      <c r="O18" s="14"/>
      <c r="P18" s="14"/>
      <c r="Q18" s="14"/>
      <c r="R18" s="14"/>
      <c r="S18" s="14"/>
    </row>
    <row r="19" spans="1:19" s="16" customFormat="1" x14ac:dyDescent="0.25">
      <c r="A19" s="1"/>
      <c r="B19" s="1248" t="s">
        <v>1351</v>
      </c>
      <c r="C19" s="49"/>
      <c r="D19" s="49"/>
      <c r="E19" s="49"/>
      <c r="F19" s="49"/>
      <c r="G19" s="1253" t="e">
        <f>F19/E19</f>
        <v>#DIV/0!</v>
      </c>
      <c r="H19" s="1254" t="e">
        <f>C19/E19/10</f>
        <v>#DIV/0!</v>
      </c>
      <c r="I19" s="1254" t="e">
        <f>D19/F19/10</f>
        <v>#DIV/0!</v>
      </c>
      <c r="J19" s="1373"/>
      <c r="K19" s="2"/>
      <c r="L19" s="1"/>
      <c r="M19" s="1"/>
      <c r="N19" s="1"/>
      <c r="O19" s="1"/>
      <c r="P19" s="1"/>
      <c r="Q19" s="1"/>
      <c r="R19" s="1"/>
      <c r="S19" s="1"/>
    </row>
    <row r="20" spans="1:19" s="16" customFormat="1" ht="16.350000000000001" customHeight="1" x14ac:dyDescent="0.25">
      <c r="A20" s="32"/>
      <c r="B20" s="257" t="s">
        <v>1329</v>
      </c>
      <c r="C20" s="49"/>
      <c r="D20" s="49"/>
      <c r="E20" s="49"/>
      <c r="F20" s="49"/>
      <c r="G20" s="252" t="e">
        <f>E20/(E17+E20)</f>
        <v>#DIV/0!</v>
      </c>
      <c r="H20" s="538" t="e">
        <f t="shared" si="0"/>
        <v>#DIV/0!</v>
      </c>
      <c r="I20" s="538" t="e">
        <f t="shared" si="0"/>
        <v>#DIV/0!</v>
      </c>
      <c r="J20" s="782"/>
      <c r="K20" s="1"/>
      <c r="L20" s="372"/>
      <c r="M20" s="1"/>
      <c r="N20" s="1"/>
      <c r="O20" s="1"/>
      <c r="P20" s="1"/>
      <c r="Q20" s="1"/>
      <c r="R20" s="1"/>
      <c r="S20" s="1"/>
    </row>
    <row r="21" spans="1:19" s="1284" customFormat="1" ht="16.350000000000001" customHeight="1" x14ac:dyDescent="0.25">
      <c r="A21" s="32"/>
      <c r="B21" s="257" t="s">
        <v>1382</v>
      </c>
      <c r="C21" s="49"/>
      <c r="D21" s="49"/>
      <c r="E21" s="49"/>
      <c r="F21" s="49"/>
      <c r="G21" s="1253" t="e">
        <f>F21/E21</f>
        <v>#DIV/0!</v>
      </c>
      <c r="H21" s="1254" t="e">
        <f>C21/E21/10</f>
        <v>#DIV/0!</v>
      </c>
      <c r="I21" s="1254" t="e">
        <f>D21/F21/10</f>
        <v>#DIV/0!</v>
      </c>
      <c r="J21" s="1374"/>
      <c r="K21" s="14"/>
      <c r="L21" s="372"/>
      <c r="M21" s="14"/>
      <c r="N21" s="14"/>
      <c r="O21" s="14"/>
      <c r="P21" s="14"/>
      <c r="Q21" s="14"/>
      <c r="R21" s="14"/>
      <c r="S21" s="14"/>
    </row>
    <row r="22" spans="1:19" s="16" customFormat="1" ht="16.350000000000001" customHeight="1" x14ac:dyDescent="0.25">
      <c r="A22" s="32"/>
      <c r="B22" s="257" t="s">
        <v>1284</v>
      </c>
      <c r="C22" s="49"/>
      <c r="D22" s="49"/>
      <c r="E22" s="49"/>
      <c r="F22" s="49"/>
      <c r="G22" s="1253" t="e">
        <f>F22/E22</f>
        <v>#DIV/0!</v>
      </c>
      <c r="H22" s="538" t="e">
        <f>C22/E22/10</f>
        <v>#DIV/0!</v>
      </c>
      <c r="I22" s="538" t="e">
        <f>D22/F22/10</f>
        <v>#DIV/0!</v>
      </c>
      <c r="J22" s="1374"/>
      <c r="K22" s="1"/>
      <c r="L22" s="372"/>
      <c r="M22" s="1"/>
      <c r="N22" s="1"/>
      <c r="O22" s="1"/>
      <c r="P22" s="1"/>
      <c r="Q22" s="1"/>
      <c r="R22" s="1"/>
      <c r="S22" s="1"/>
    </row>
    <row r="23" spans="1:19" s="270" customFormat="1" ht="16.350000000000001" customHeight="1" x14ac:dyDescent="0.25">
      <c r="A23" s="682"/>
      <c r="B23" s="684" t="s">
        <v>1331</v>
      </c>
      <c r="C23" s="685"/>
      <c r="D23" s="544"/>
      <c r="E23" s="685"/>
      <c r="F23" s="544"/>
      <c r="G23" s="252" t="e">
        <f>E23/(E17+E20)</f>
        <v>#DIV/0!</v>
      </c>
      <c r="H23" s="253" t="e">
        <f t="shared" si="0"/>
        <v>#DIV/0!</v>
      </c>
      <c r="I23" s="253" t="e">
        <f t="shared" si="0"/>
        <v>#DIV/0!</v>
      </c>
      <c r="J23" s="1374"/>
      <c r="K23" s="266"/>
      <c r="L23" s="266"/>
      <c r="M23" s="266"/>
      <c r="N23" s="266"/>
      <c r="O23" s="266"/>
      <c r="P23" s="266"/>
      <c r="Q23" s="266"/>
      <c r="R23" s="266"/>
      <c r="S23" s="266"/>
    </row>
    <row r="24" spans="1:19" s="270" customFormat="1" ht="18" customHeight="1" x14ac:dyDescent="0.25">
      <c r="A24" s="686"/>
      <c r="B24" s="543" t="s">
        <v>369</v>
      </c>
      <c r="C24" s="687">
        <f>C17+C20+C22+C23</f>
        <v>0</v>
      </c>
      <c r="D24" s="687">
        <f>D17+D20+D22</f>
        <v>0</v>
      </c>
      <c r="E24" s="687">
        <f>E17+E20+E23</f>
        <v>0</v>
      </c>
      <c r="F24" s="687">
        <f>F17+F20</f>
        <v>0</v>
      </c>
      <c r="G24" s="252" t="e">
        <f>G17+G20+G23</f>
        <v>#DIV/0!</v>
      </c>
      <c r="H24" s="253" t="e">
        <f t="shared" si="0"/>
        <v>#DIV/0!</v>
      </c>
      <c r="I24" s="253" t="e">
        <f t="shared" si="0"/>
        <v>#DIV/0!</v>
      </c>
      <c r="J24" s="1374"/>
      <c r="K24" s="266"/>
      <c r="L24" s="266"/>
      <c r="M24" s="266"/>
      <c r="N24" s="266"/>
      <c r="O24" s="266"/>
      <c r="P24" s="266"/>
      <c r="Q24" s="266"/>
      <c r="R24" s="266"/>
      <c r="S24" s="266"/>
    </row>
    <row r="25" spans="1:19" s="16" customFormat="1" ht="16.350000000000001" customHeight="1" x14ac:dyDescent="0.25">
      <c r="A25" s="513"/>
      <c r="B25" s="539" t="s">
        <v>347</v>
      </c>
      <c r="C25" s="191"/>
      <c r="D25" s="191"/>
      <c r="E25" s="540"/>
      <c r="F25" s="540"/>
      <c r="G25" s="541"/>
      <c r="H25" s="542" t="e">
        <f>C25/E24/10</f>
        <v>#DIV/0!</v>
      </c>
      <c r="I25" s="542" t="e">
        <f>D25/F24/10</f>
        <v>#DIV/0!</v>
      </c>
      <c r="J25" s="1375"/>
      <c r="K25" s="1"/>
      <c r="L25" s="1"/>
      <c r="M25" s="1"/>
      <c r="N25" s="1"/>
      <c r="O25" s="1"/>
      <c r="P25" s="1"/>
      <c r="Q25" s="1"/>
      <c r="R25" s="1"/>
      <c r="S25" s="1"/>
    </row>
    <row r="26" spans="1:19" s="16" customFormat="1" ht="16.350000000000001" customHeight="1" x14ac:dyDescent="0.25">
      <c r="B26" s="257" t="s">
        <v>6</v>
      </c>
      <c r="C26" s="49"/>
      <c r="D26" s="49"/>
      <c r="E26" s="254"/>
      <c r="F26" s="254"/>
      <c r="G26" s="255"/>
      <c r="H26" s="253" t="e">
        <f>C26/E24/10</f>
        <v>#DIV/0!</v>
      </c>
      <c r="I26" s="253" t="e">
        <f>D26/F24/10</f>
        <v>#DIV/0!</v>
      </c>
      <c r="J26" s="1373"/>
      <c r="K26" s="1"/>
      <c r="L26" s="1"/>
      <c r="M26" s="1"/>
      <c r="N26" s="1"/>
      <c r="O26" s="1"/>
      <c r="P26" s="1"/>
      <c r="Q26" s="1"/>
      <c r="R26" s="1"/>
      <c r="S26" s="1"/>
    </row>
    <row r="27" spans="1:19" s="16" customFormat="1" ht="16.350000000000001" customHeight="1" x14ac:dyDescent="0.25">
      <c r="A27" s="513"/>
      <c r="B27" s="257" t="s">
        <v>94</v>
      </c>
      <c r="C27" s="544"/>
      <c r="D27" s="190"/>
      <c r="E27" s="544"/>
      <c r="F27" s="544"/>
      <c r="G27" s="545"/>
      <c r="H27" s="538" t="e">
        <f>C27/E24/10</f>
        <v>#DIV/0!</v>
      </c>
      <c r="I27" s="538" t="e">
        <f>D27/F24/10</f>
        <v>#DIV/0!</v>
      </c>
      <c r="J27" s="1373"/>
      <c r="K27" s="1"/>
      <c r="L27" s="1"/>
      <c r="M27" s="1"/>
      <c r="N27" s="1"/>
      <c r="O27" s="1"/>
      <c r="P27" s="1"/>
      <c r="Q27" s="1"/>
      <c r="R27" s="1"/>
      <c r="S27" s="1"/>
    </row>
    <row r="28" spans="1:19" s="270" customFormat="1" ht="18" customHeight="1" x14ac:dyDescent="0.25">
      <c r="A28" s="266"/>
      <c r="B28" s="543" t="s">
        <v>263</v>
      </c>
      <c r="C28" s="687">
        <f>C24+C25+C26</f>
        <v>0</v>
      </c>
      <c r="D28" s="687">
        <f>D24+D25+D26+D27</f>
        <v>0</v>
      </c>
      <c r="E28" s="687">
        <f>E24</f>
        <v>0</v>
      </c>
      <c r="F28" s="687">
        <f>F24</f>
        <v>0</v>
      </c>
      <c r="G28" s="252" t="e">
        <f>G24</f>
        <v>#DIV/0!</v>
      </c>
      <c r="H28" s="253" t="e">
        <f>C28/E28/10</f>
        <v>#DIV/0!</v>
      </c>
      <c r="I28" s="253" t="e">
        <f>D28/F28/10</f>
        <v>#DIV/0!</v>
      </c>
      <c r="J28" s="1374"/>
      <c r="K28" s="266"/>
      <c r="L28" s="266"/>
      <c r="M28" s="1581"/>
      <c r="N28" s="266"/>
      <c r="O28" s="266"/>
      <c r="P28" s="266"/>
      <c r="Q28" s="266"/>
      <c r="R28" s="266"/>
      <c r="S28" s="266"/>
    </row>
    <row r="29" spans="1:19" s="16" customFormat="1" ht="16.350000000000001" customHeight="1" thickBot="1" x14ac:dyDescent="0.3">
      <c r="A29" s="1"/>
      <c r="B29" s="546" t="s">
        <v>1241</v>
      </c>
      <c r="C29" s="547"/>
      <c r="D29" s="1688">
        <v>0</v>
      </c>
      <c r="E29" s="547"/>
      <c r="F29" s="547"/>
      <c r="G29" s="548"/>
      <c r="H29" s="549"/>
      <c r="I29" s="549"/>
      <c r="J29" s="1374"/>
      <c r="K29" s="1262"/>
      <c r="L29" s="266"/>
      <c r="M29" s="1581"/>
      <c r="N29" s="1"/>
      <c r="O29" s="1"/>
      <c r="P29" s="1"/>
      <c r="Q29" s="1"/>
      <c r="R29" s="1"/>
      <c r="S29" s="1"/>
    </row>
    <row r="30" spans="1:19" s="16" customFormat="1" ht="16.350000000000001" customHeight="1" thickBot="1" x14ac:dyDescent="0.3">
      <c r="A30" s="1"/>
      <c r="B30" s="2008" t="s">
        <v>348</v>
      </c>
      <c r="C30" s="2009"/>
      <c r="D30" s="82">
        <f>SUM(D28:D29)</f>
        <v>0</v>
      </c>
      <c r="E30" s="547"/>
      <c r="F30" s="547"/>
      <c r="G30" s="548"/>
      <c r="H30" s="549"/>
      <c r="I30" s="549"/>
      <c r="J30" s="775"/>
      <c r="K30" s="1"/>
      <c r="L30" s="266"/>
      <c r="M30" s="1"/>
      <c r="N30" s="1"/>
      <c r="O30" s="1"/>
      <c r="P30" s="1"/>
      <c r="Q30" s="1"/>
      <c r="R30" s="1"/>
      <c r="S30" s="1"/>
    </row>
    <row r="31" spans="1:19" s="16" customFormat="1" ht="14.25" customHeight="1" x14ac:dyDescent="0.25">
      <c r="A31" s="1"/>
      <c r="B31" s="932" t="str">
        <f>IF(AND(C20&lt;&gt;"",C20&lt;&gt;0,Stammdaten!M174=1),"Bitte wählen Sie Ihre Art des Energiebezugs in Zelle J20 noch aus.","")</f>
        <v/>
      </c>
      <c r="C31" s="174"/>
      <c r="E31" s="169"/>
      <c r="F31" s="2"/>
      <c r="G31" s="2"/>
      <c r="H31" s="2"/>
      <c r="I31" s="2"/>
      <c r="J31" s="1"/>
      <c r="K31" s="1"/>
      <c r="L31" s="1"/>
      <c r="M31" s="1"/>
      <c r="N31" s="1"/>
      <c r="O31" s="1"/>
      <c r="P31" s="1"/>
      <c r="Q31" s="1"/>
      <c r="R31" s="1"/>
      <c r="S31" s="1"/>
    </row>
    <row r="32" spans="1:19" s="16" customFormat="1" ht="14.25" customHeight="1" x14ac:dyDescent="0.25">
      <c r="B32" s="174"/>
      <c r="C32" s="174"/>
      <c r="E32" s="497"/>
      <c r="F32" s="19"/>
      <c r="G32" s="19"/>
      <c r="H32" s="19"/>
      <c r="I32" s="19"/>
    </row>
    <row r="33" spans="1:19" s="16" customFormat="1" ht="26.25" x14ac:dyDescent="0.25">
      <c r="A33" s="1"/>
      <c r="B33" s="69" t="str">
        <f>"Geplanter Umsatzerlös aus Energielieferung im Geschäftsjahr "&amp;Kontaktdaten!D4 &amp;" insgesamt:"</f>
        <v>Geplanter Umsatzerlös aus Energielieferung im Geschäftsjahr 2022 insgesamt:</v>
      </c>
      <c r="C33" s="776"/>
      <c r="D33" s="2" t="s">
        <v>897</v>
      </c>
      <c r="E33" s="831"/>
      <c r="F33" s="2"/>
      <c r="G33" s="2"/>
      <c r="H33" s="2"/>
      <c r="I33" s="2"/>
      <c r="J33" s="1"/>
      <c r="K33" s="1"/>
      <c r="L33" s="1"/>
      <c r="M33" s="1"/>
      <c r="N33" s="1"/>
      <c r="O33" s="1"/>
      <c r="P33" s="1"/>
      <c r="Q33" s="1"/>
      <c r="R33" s="1"/>
      <c r="S33" s="1"/>
    </row>
    <row r="34" spans="1:19" s="16" customFormat="1" x14ac:dyDescent="0.25">
      <c r="A34" s="1"/>
      <c r="B34" s="777" t="s">
        <v>349</v>
      </c>
      <c r="C34" s="315"/>
      <c r="D34" s="2" t="s">
        <v>897</v>
      </c>
      <c r="E34" s="831"/>
      <c r="F34" s="2"/>
      <c r="G34" s="2"/>
      <c r="H34" s="2"/>
      <c r="I34" s="2"/>
      <c r="J34" s="1"/>
      <c r="K34" s="1"/>
      <c r="L34" s="1"/>
      <c r="M34" s="1"/>
      <c r="N34" s="1"/>
      <c r="O34" s="1"/>
      <c r="P34" s="1"/>
      <c r="Q34" s="1"/>
      <c r="R34" s="1"/>
      <c r="S34" s="1"/>
    </row>
    <row r="35" spans="1:19" s="16" customFormat="1" x14ac:dyDescent="0.25">
      <c r="A35" s="1"/>
      <c r="B35" s="5" t="s">
        <v>350</v>
      </c>
      <c r="C35" s="2"/>
      <c r="D35" s="778"/>
      <c r="E35" s="780" t="s">
        <v>897</v>
      </c>
      <c r="F35" s="509" t="str">
        <f>IF(C33&gt;=(D35-1),"","- Sie weisen mehr Erlös für Kunden in Grundversorgung (Zelle D31) als Totalerlös (Zelle C29) aus. Bitte prüfen Sie Ihre Angaben.")</f>
        <v/>
      </c>
      <c r="G35" s="2"/>
      <c r="H35" s="2"/>
      <c r="I35" s="2"/>
      <c r="J35" s="1"/>
      <c r="K35" s="1"/>
      <c r="L35" s="1"/>
      <c r="M35" s="1"/>
      <c r="N35" s="1"/>
      <c r="O35" s="1"/>
      <c r="P35" s="1"/>
      <c r="Q35" s="1"/>
      <c r="R35" s="1"/>
      <c r="S35" s="1"/>
    </row>
    <row r="36" spans="1:19" s="16" customFormat="1" x14ac:dyDescent="0.25">
      <c r="A36" s="388"/>
      <c r="B36" s="2042" t="s">
        <v>351</v>
      </c>
      <c r="C36" s="2043"/>
      <c r="D36" s="779">
        <f>'Erlöse Energie'!D83</f>
        <v>0</v>
      </c>
      <c r="E36" s="781" t="s">
        <v>897</v>
      </c>
      <c r="F36" s="2"/>
      <c r="G36" s="25"/>
      <c r="H36" s="2"/>
      <c r="I36" s="2"/>
      <c r="J36" s="1"/>
      <c r="K36" s="1"/>
      <c r="L36" s="1"/>
      <c r="M36" s="1"/>
      <c r="N36" s="1"/>
      <c r="O36" s="1"/>
      <c r="P36" s="1"/>
      <c r="Q36" s="1"/>
      <c r="R36" s="1"/>
      <c r="S36" s="1"/>
    </row>
    <row r="37" spans="1:19" s="16" customFormat="1" x14ac:dyDescent="0.25">
      <c r="A37" s="388"/>
      <c r="B37" s="2042" t="s">
        <v>1356</v>
      </c>
      <c r="C37" s="2043"/>
      <c r="D37" s="779">
        <f>D35-D36</f>
        <v>0</v>
      </c>
      <c r="E37" s="781" t="s">
        <v>897</v>
      </c>
      <c r="F37" s="2"/>
      <c r="G37" s="1582">
        <f>IF(ISERROR(D36/D35)=FALSE,100%-(D36/D35),IF(ISERROR(D35/D36)=FALSE,100%-(D35/D36),0))</f>
        <v>0</v>
      </c>
      <c r="H37" s="2"/>
      <c r="I37" s="2"/>
      <c r="J37" s="1"/>
      <c r="K37" s="1"/>
      <c r="L37" s="1"/>
      <c r="M37" s="1"/>
      <c r="N37" s="1"/>
      <c r="O37" s="1"/>
      <c r="P37" s="1"/>
      <c r="Q37" s="1"/>
      <c r="R37" s="1"/>
      <c r="S37" s="1"/>
    </row>
    <row r="38" spans="1:19" s="16" customFormat="1" x14ac:dyDescent="0.25">
      <c r="A38" s="520"/>
      <c r="B38" s="2040" t="s">
        <v>40</v>
      </c>
      <c r="C38" s="2041"/>
      <c r="D38" s="2044"/>
      <c r="E38" s="2045"/>
      <c r="F38" s="2045"/>
      <c r="G38" s="2045"/>
      <c r="H38" s="2045"/>
      <c r="I38" s="2045"/>
      <c r="J38" s="2046"/>
      <c r="K38" s="1"/>
      <c r="L38" s="1"/>
      <c r="M38" s="1"/>
      <c r="N38" s="1"/>
      <c r="O38" s="1"/>
      <c r="P38" s="1"/>
      <c r="Q38" s="1"/>
      <c r="R38" s="1"/>
      <c r="S38" s="1"/>
    </row>
    <row r="39" spans="1:19" s="16" customFormat="1" ht="14.25" hidden="1" customHeight="1" x14ac:dyDescent="0.25">
      <c r="A39" s="1"/>
      <c r="B39" s="2"/>
      <c r="C39" s="2"/>
      <c r="D39" s="2"/>
      <c r="E39" s="2"/>
      <c r="F39" s="2"/>
      <c r="G39" s="1"/>
      <c r="H39" s="2"/>
      <c r="I39" s="2"/>
      <c r="J39" s="1"/>
      <c r="K39" s="1"/>
      <c r="L39" s="1"/>
      <c r="M39" s="1"/>
      <c r="N39" s="1"/>
      <c r="O39" s="1"/>
      <c r="P39" s="1"/>
      <c r="Q39" s="1"/>
      <c r="R39" s="1"/>
      <c r="S39" s="1"/>
    </row>
    <row r="40" spans="1:19" s="16" customFormat="1" x14ac:dyDescent="0.25">
      <c r="A40" s="1"/>
      <c r="B40" s="2"/>
      <c r="C40" s="2"/>
      <c r="D40" s="2"/>
      <c r="E40" s="2"/>
      <c r="F40" s="2"/>
      <c r="G40" s="1"/>
      <c r="H40" s="2"/>
      <c r="I40" s="2"/>
      <c r="J40" s="1"/>
      <c r="K40" s="1"/>
      <c r="L40" s="1"/>
      <c r="M40" s="1"/>
      <c r="N40" s="1"/>
      <c r="O40" s="1"/>
      <c r="P40" s="1"/>
      <c r="Q40" s="1"/>
      <c r="R40" s="1"/>
      <c r="S40" s="1"/>
    </row>
    <row r="41" spans="1:19" s="16" customFormat="1" x14ac:dyDescent="0.25">
      <c r="A41" s="509"/>
      <c r="B41" s="179" t="str">
        <f>"Auf welchen Daten basiert die Kalkulation Ihrer Gestehungskosten für "&amp;Kontaktdaten!D4 &amp;"?"</f>
        <v>Auf welchen Daten basiert die Kalkulation Ihrer Gestehungskosten für 2022?</v>
      </c>
      <c r="C41" s="2"/>
      <c r="D41" s="1716"/>
      <c r="E41" s="1717"/>
      <c r="F41" s="1717"/>
      <c r="G41" s="1717"/>
      <c r="H41" s="1717"/>
      <c r="I41" s="1717"/>
      <c r="J41" s="1769"/>
      <c r="K41" s="1"/>
      <c r="L41" s="1"/>
      <c r="M41" s="1"/>
      <c r="N41" s="1"/>
      <c r="O41" s="1"/>
      <c r="P41" s="1"/>
      <c r="Q41" s="1"/>
      <c r="R41" s="1"/>
      <c r="S41" s="1"/>
    </row>
    <row r="42" spans="1:19" s="16" customFormat="1" x14ac:dyDescent="0.25">
      <c r="A42" s="45"/>
      <c r="B42" s="179" t="s">
        <v>254</v>
      </c>
      <c r="C42" s="2"/>
      <c r="D42" s="1716"/>
      <c r="E42" s="1717"/>
      <c r="F42" s="1717"/>
      <c r="G42" s="1717"/>
      <c r="H42" s="1717"/>
      <c r="I42" s="1717"/>
      <c r="J42" s="1769"/>
      <c r="K42" s="1"/>
      <c r="L42" s="1"/>
      <c r="M42" s="1"/>
      <c r="N42" s="1"/>
      <c r="O42" s="1"/>
      <c r="P42" s="1"/>
      <c r="Q42" s="1"/>
      <c r="R42" s="1"/>
      <c r="S42" s="1"/>
    </row>
    <row r="43" spans="1:19" s="16" customFormat="1" hidden="1" x14ac:dyDescent="0.25">
      <c r="A43" s="384"/>
      <c r="B43" s="3"/>
      <c r="C43" s="389"/>
      <c r="D43" s="389"/>
      <c r="E43" s="389"/>
      <c r="F43" s="2"/>
      <c r="G43" s="1"/>
      <c r="H43" s="1"/>
      <c r="I43" s="1"/>
      <c r="J43" s="1"/>
      <c r="K43" s="1"/>
      <c r="L43" s="1"/>
      <c r="M43" s="1"/>
      <c r="N43" s="1"/>
      <c r="O43" s="1"/>
      <c r="P43" s="1"/>
      <c r="Q43" s="1"/>
      <c r="R43" s="1"/>
      <c r="S43" s="1"/>
    </row>
    <row r="44" spans="1:19" s="16" customFormat="1" x14ac:dyDescent="0.25">
      <c r="A44" s="1"/>
      <c r="B44" s="2"/>
      <c r="C44" s="2"/>
      <c r="D44" s="2"/>
      <c r="E44" s="2"/>
      <c r="F44" s="2"/>
      <c r="G44" s="2"/>
      <c r="H44" s="2"/>
      <c r="I44" s="2"/>
      <c r="J44" s="1"/>
      <c r="K44" s="1"/>
      <c r="L44" s="1"/>
      <c r="M44" s="1"/>
      <c r="N44" s="1"/>
      <c r="O44" s="1"/>
      <c r="P44" s="1"/>
      <c r="Q44" s="1"/>
      <c r="R44" s="1"/>
      <c r="S44" s="1"/>
    </row>
    <row r="45" spans="1:19" s="16" customFormat="1" x14ac:dyDescent="0.25">
      <c r="A45" s="1"/>
      <c r="B45" s="3" t="s">
        <v>859</v>
      </c>
      <c r="C45" s="2"/>
      <c r="D45" s="2"/>
      <c r="E45" s="2"/>
      <c r="F45" s="2"/>
      <c r="G45" s="2"/>
      <c r="H45" s="2"/>
      <c r="I45" s="2"/>
      <c r="J45" s="1"/>
      <c r="K45" s="1"/>
      <c r="L45" s="1"/>
      <c r="M45" s="1"/>
      <c r="N45" s="1"/>
      <c r="O45" s="1"/>
      <c r="P45" s="1"/>
      <c r="Q45" s="1"/>
      <c r="R45" s="1"/>
      <c r="S45" s="1"/>
    </row>
    <row r="46" spans="1:19" s="16" customFormat="1" x14ac:dyDescent="0.25">
      <c r="A46" s="1"/>
      <c r="B46" s="1796"/>
      <c r="C46" s="1797"/>
      <c r="D46" s="1797"/>
      <c r="E46" s="1797"/>
      <c r="F46" s="1797"/>
      <c r="G46" s="1797"/>
      <c r="H46" s="1797"/>
      <c r="I46" s="1797"/>
      <c r="J46" s="1798"/>
      <c r="K46" s="1"/>
      <c r="L46" s="1580"/>
      <c r="M46" s="1"/>
      <c r="N46" s="1"/>
      <c r="O46" s="1"/>
      <c r="P46" s="1"/>
      <c r="Q46" s="1"/>
      <c r="R46" s="1"/>
      <c r="S46" s="1"/>
    </row>
    <row r="47" spans="1:19" s="16" customFormat="1" x14ac:dyDescent="0.25">
      <c r="A47" s="1"/>
      <c r="B47" s="1799"/>
      <c r="C47" s="1800"/>
      <c r="D47" s="1800"/>
      <c r="E47" s="1800"/>
      <c r="F47" s="1800"/>
      <c r="G47" s="1800"/>
      <c r="H47" s="1800"/>
      <c r="I47" s="1800"/>
      <c r="J47" s="1801"/>
      <c r="K47" s="1"/>
      <c r="L47" s="1"/>
      <c r="M47" s="1"/>
      <c r="N47" s="1"/>
      <c r="O47" s="1"/>
      <c r="P47" s="1"/>
      <c r="Q47" s="1"/>
      <c r="R47" s="1"/>
      <c r="S47" s="1"/>
    </row>
    <row r="48" spans="1:19" s="16" customFormat="1" ht="29.25" customHeight="1" x14ac:dyDescent="0.25">
      <c r="A48" s="1"/>
      <c r="B48" s="1"/>
      <c r="C48" s="1"/>
      <c r="D48" s="1"/>
      <c r="E48" s="1"/>
      <c r="F48" s="1"/>
      <c r="G48" s="1"/>
      <c r="H48" s="1"/>
      <c r="I48" s="1"/>
      <c r="J48" s="1"/>
      <c r="K48" s="1"/>
      <c r="L48" s="1"/>
      <c r="M48" s="1"/>
      <c r="N48" s="1"/>
      <c r="O48" s="1"/>
      <c r="P48" s="1"/>
      <c r="Q48" s="1"/>
      <c r="R48" s="1"/>
      <c r="S48" s="1"/>
    </row>
    <row r="49" spans="1:19" s="16" customFormat="1" ht="18" x14ac:dyDescent="0.25">
      <c r="A49" s="2"/>
      <c r="B49" s="110" t="s">
        <v>894</v>
      </c>
      <c r="C49" s="2"/>
      <c r="D49" s="2"/>
      <c r="E49" s="2"/>
      <c r="F49" s="2"/>
      <c r="G49" s="2"/>
      <c r="H49" s="19"/>
      <c r="I49" s="2"/>
      <c r="J49" s="2"/>
      <c r="K49" s="2"/>
      <c r="L49" s="1"/>
      <c r="M49" s="1"/>
      <c r="N49" s="1"/>
      <c r="O49" s="1"/>
      <c r="P49" s="1"/>
      <c r="Q49" s="1"/>
      <c r="R49" s="1"/>
      <c r="S49" s="1"/>
    </row>
    <row r="50" spans="1:19" s="16" customFormat="1" ht="7.5" customHeight="1" x14ac:dyDescent="0.25">
      <c r="A50" s="2"/>
      <c r="B50" s="2"/>
      <c r="C50" s="2"/>
      <c r="D50" s="2"/>
      <c r="E50" s="2"/>
      <c r="F50" s="2"/>
      <c r="G50" s="2"/>
      <c r="H50" s="2"/>
      <c r="I50" s="2"/>
      <c r="J50" s="2"/>
      <c r="K50" s="2"/>
      <c r="L50" s="1"/>
      <c r="M50" s="1"/>
      <c r="N50" s="1"/>
      <c r="O50" s="1"/>
      <c r="P50" s="1"/>
      <c r="Q50" s="1"/>
      <c r="R50" s="1"/>
      <c r="S50" s="1"/>
    </row>
    <row r="51" spans="1:19" s="16" customFormat="1" x14ac:dyDescent="0.25">
      <c r="A51" s="2"/>
      <c r="B51" s="4" t="str">
        <f>"- Wie viele Endverbraucher hatten Sie in Ihrem Netzgebiet am 31. 12. "&amp;Kontaktdaten!D4-2 &amp;"?"</f>
        <v>- Wie viele Endverbraucher hatten Sie in Ihrem Netzgebiet am 31. 12. 2020?</v>
      </c>
      <c r="C51" s="2"/>
      <c r="D51" s="2"/>
      <c r="E51" s="2"/>
      <c r="F51" s="2"/>
      <c r="G51" s="2"/>
      <c r="H51" s="2"/>
      <c r="I51" s="2"/>
      <c r="J51" s="1"/>
      <c r="K51" s="1"/>
      <c r="L51" s="1"/>
      <c r="M51" s="1"/>
      <c r="N51" s="1"/>
      <c r="O51" s="1"/>
      <c r="P51" s="1"/>
      <c r="Q51" s="1"/>
      <c r="R51" s="1"/>
      <c r="S51" s="1"/>
    </row>
    <row r="52" spans="1:19" s="16" customFormat="1" x14ac:dyDescent="0.25">
      <c r="A52" s="2"/>
      <c r="B52" s="403"/>
      <c r="C52" s="315"/>
      <c r="D52" s="2" t="s">
        <v>261</v>
      </c>
      <c r="E52" s="2"/>
      <c r="F52" s="2"/>
      <c r="G52" s="2"/>
      <c r="H52" s="2"/>
      <c r="I52" s="2"/>
      <c r="J52" s="1"/>
      <c r="K52" s="1"/>
      <c r="L52" s="1"/>
      <c r="M52" s="1"/>
      <c r="N52" s="1"/>
      <c r="O52" s="1"/>
      <c r="P52" s="1"/>
      <c r="Q52" s="1"/>
      <c r="R52" s="1"/>
      <c r="S52" s="1"/>
    </row>
    <row r="53" spans="1:19" s="16" customFormat="1" x14ac:dyDescent="0.25">
      <c r="A53" s="2"/>
      <c r="B53" s="2"/>
      <c r="C53" s="315"/>
      <c r="D53" s="2" t="str">
        <f>"MWh im Kalenderjahr  "&amp;Kontaktdaten!D4-2</f>
        <v>MWh im Kalenderjahr  2020</v>
      </c>
      <c r="E53" s="2"/>
      <c r="F53" s="2"/>
      <c r="G53" s="2"/>
      <c r="H53" s="2"/>
      <c r="I53" s="2"/>
      <c r="J53" s="1"/>
      <c r="K53" s="1"/>
      <c r="L53" s="1"/>
      <c r="M53" s="1"/>
      <c r="N53" s="1"/>
      <c r="O53" s="1"/>
      <c r="P53" s="1"/>
      <c r="Q53" s="1"/>
      <c r="R53" s="1"/>
      <c r="S53" s="1"/>
    </row>
    <row r="54" spans="1:19" s="16" customFormat="1" ht="15" customHeight="1" x14ac:dyDescent="0.25">
      <c r="A54" s="2"/>
      <c r="B54" s="2"/>
      <c r="C54" s="2"/>
      <c r="D54" s="2"/>
      <c r="E54" s="2"/>
      <c r="F54" s="2"/>
      <c r="G54" s="2"/>
      <c r="H54" s="2"/>
      <c r="I54" s="2"/>
      <c r="J54" s="1"/>
      <c r="K54" s="1"/>
      <c r="L54" s="1"/>
      <c r="M54" s="1"/>
      <c r="N54" s="1"/>
      <c r="O54" s="1"/>
      <c r="P54" s="1"/>
      <c r="Q54" s="1"/>
      <c r="R54" s="1"/>
      <c r="S54" s="1"/>
    </row>
    <row r="55" spans="1:19" s="16" customFormat="1" x14ac:dyDescent="0.25">
      <c r="A55" s="2"/>
      <c r="B55" s="4" t="s">
        <v>248</v>
      </c>
      <c r="C55" s="2"/>
      <c r="D55" s="2"/>
      <c r="E55" s="2"/>
      <c r="F55" s="2"/>
      <c r="G55" s="2"/>
      <c r="H55" s="2"/>
      <c r="I55" s="2"/>
      <c r="J55" s="1"/>
      <c r="K55" s="1"/>
      <c r="L55" s="1"/>
      <c r="M55" s="1"/>
      <c r="N55" s="1"/>
      <c r="O55" s="1"/>
      <c r="P55" s="1"/>
      <c r="Q55" s="1"/>
      <c r="R55" s="1"/>
      <c r="S55" s="1"/>
    </row>
    <row r="56" spans="1:19" s="16" customFormat="1" x14ac:dyDescent="0.25">
      <c r="A56" s="2"/>
      <c r="B56" s="2"/>
      <c r="C56" s="315"/>
      <c r="D56" s="2" t="s">
        <v>262</v>
      </c>
      <c r="F56" s="2"/>
      <c r="G56" s="2"/>
      <c r="H56" s="2"/>
      <c r="I56" s="2"/>
      <c r="J56" s="1"/>
      <c r="K56" s="1"/>
      <c r="L56" s="1"/>
      <c r="M56" s="1"/>
      <c r="N56" s="1"/>
      <c r="O56" s="1"/>
      <c r="P56" s="1"/>
      <c r="Q56" s="1"/>
      <c r="R56" s="1"/>
      <c r="S56" s="1"/>
    </row>
    <row r="57" spans="1:19" s="16" customFormat="1" x14ac:dyDescent="0.25">
      <c r="A57" s="2"/>
      <c r="B57" s="2"/>
      <c r="C57" s="315"/>
      <c r="D57" s="2" t="str">
        <f>"MWh im Kalenderjahr  "&amp;Kontaktdaten!D4-2</f>
        <v>MWh im Kalenderjahr  2020</v>
      </c>
      <c r="E57" s="2"/>
      <c r="F57" s="2"/>
      <c r="G57" s="2"/>
      <c r="H57" s="2"/>
      <c r="I57" s="2"/>
      <c r="J57" s="1"/>
      <c r="K57" s="1"/>
      <c r="L57" s="1"/>
      <c r="M57" s="1"/>
      <c r="N57" s="1"/>
      <c r="O57" s="1"/>
      <c r="P57" s="1"/>
      <c r="Q57" s="1"/>
      <c r="R57" s="1"/>
      <c r="S57" s="1"/>
    </row>
    <row r="58" spans="1:19" s="16" customFormat="1" ht="21.75" customHeight="1" x14ac:dyDescent="0.25">
      <c r="A58" s="2"/>
      <c r="B58" s="4" t="str">
        <f>"- Wie viele dieser Endverbraucher in Ihrem Netzgebiet haben von ihrem Recht auf freien Netzzugang Gebrauch gemacht (kumuliert bis und mit 1.1."&amp;Kontaktdaten!D4-1&amp;")?"</f>
        <v>- Wie viele dieser Endverbraucher in Ihrem Netzgebiet haben von ihrem Recht auf freien Netzzugang Gebrauch gemacht (kumuliert bis und mit 1.1.2021)?</v>
      </c>
      <c r="D58" s="2"/>
      <c r="E58" s="2"/>
      <c r="F58" s="2"/>
      <c r="G58" s="2"/>
      <c r="H58" s="2"/>
      <c r="I58" s="2"/>
      <c r="J58" s="1"/>
      <c r="K58" s="1"/>
      <c r="L58" s="1"/>
      <c r="M58" s="1"/>
      <c r="N58" s="1"/>
      <c r="O58" s="1"/>
      <c r="P58" s="1"/>
      <c r="Q58" s="1"/>
      <c r="R58" s="1"/>
      <c r="S58" s="1"/>
    </row>
    <row r="59" spans="1:19" s="16" customFormat="1" ht="15" customHeight="1" x14ac:dyDescent="0.25">
      <c r="A59" s="2"/>
      <c r="B59" s="403" t="str">
        <f>"bis und mit 1.1."&amp;Kontaktdaten!D4-1</f>
        <v>bis und mit 1.1.2021</v>
      </c>
      <c r="C59" s="315"/>
      <c r="D59" s="2" t="s">
        <v>357</v>
      </c>
      <c r="E59" s="2"/>
      <c r="F59" s="2"/>
      <c r="G59" s="2"/>
      <c r="H59" s="2"/>
      <c r="I59" s="2"/>
      <c r="J59" s="1"/>
      <c r="K59" s="1"/>
      <c r="L59" s="1"/>
      <c r="M59" s="1"/>
      <c r="N59" s="1"/>
      <c r="O59" s="1"/>
      <c r="P59" s="1"/>
      <c r="Q59" s="1"/>
      <c r="R59" s="1"/>
      <c r="S59" s="1"/>
    </row>
    <row r="60" spans="1:19" s="16" customFormat="1" ht="15" customHeight="1" x14ac:dyDescent="0.25">
      <c r="A60" s="2"/>
      <c r="B60" s="403"/>
      <c r="C60" s="315"/>
      <c r="D60" s="2" t="str">
        <f>"MWh im Kalenderjahr  "&amp;Kontaktdaten!D4-2</f>
        <v>MWh im Kalenderjahr  2020</v>
      </c>
      <c r="E60" s="2"/>
      <c r="F60" s="2"/>
      <c r="G60" s="2"/>
      <c r="H60" s="2"/>
      <c r="I60" s="2"/>
      <c r="J60" s="1"/>
      <c r="K60" s="1"/>
      <c r="L60" s="1"/>
      <c r="M60" s="1"/>
      <c r="N60" s="1"/>
      <c r="O60" s="1"/>
      <c r="P60" s="1"/>
      <c r="Q60" s="1"/>
      <c r="R60" s="1"/>
      <c r="S60" s="1"/>
    </row>
    <row r="61" spans="1:19" s="16" customFormat="1" ht="15" hidden="1" customHeight="1" x14ac:dyDescent="0.25">
      <c r="A61" s="264" t="s">
        <v>239</v>
      </c>
      <c r="B61" s="403"/>
      <c r="C61" s="942">
        <v>0</v>
      </c>
      <c r="D61" s="2"/>
      <c r="E61" s="2"/>
      <c r="F61" s="2"/>
      <c r="G61" s="2"/>
      <c r="H61" s="2"/>
      <c r="I61" s="2"/>
      <c r="J61" s="1"/>
      <c r="K61" s="1"/>
      <c r="L61" s="1"/>
      <c r="M61" s="1"/>
      <c r="N61" s="1"/>
      <c r="O61" s="1"/>
      <c r="P61" s="1"/>
      <c r="Q61" s="1"/>
      <c r="R61" s="1"/>
      <c r="S61" s="1"/>
    </row>
    <row r="62" spans="1:19" s="16" customFormat="1" ht="15" hidden="1" customHeight="1" x14ac:dyDescent="0.25">
      <c r="A62" s="264" t="s">
        <v>239</v>
      </c>
      <c r="B62" s="403"/>
      <c r="C62" s="942">
        <v>0</v>
      </c>
      <c r="D62" s="2"/>
      <c r="E62" s="2"/>
      <c r="F62" s="2"/>
      <c r="G62" s="2"/>
      <c r="H62" s="2"/>
      <c r="I62" s="2"/>
      <c r="J62" s="1"/>
      <c r="K62" s="1"/>
      <c r="L62" s="1"/>
      <c r="M62" s="1"/>
      <c r="N62" s="1"/>
      <c r="O62" s="1"/>
      <c r="P62" s="1"/>
      <c r="Q62" s="1"/>
      <c r="R62" s="1"/>
      <c r="S62" s="1"/>
    </row>
    <row r="63" spans="1:19" s="16" customFormat="1" ht="15" hidden="1" customHeight="1" x14ac:dyDescent="0.25">
      <c r="A63" s="264" t="s">
        <v>239</v>
      </c>
      <c r="B63" s="403"/>
      <c r="C63" s="2"/>
      <c r="D63" s="2"/>
      <c r="E63" s="2"/>
      <c r="F63" s="2"/>
      <c r="G63" s="2"/>
      <c r="H63" s="2"/>
      <c r="I63" s="2"/>
      <c r="J63" s="1"/>
      <c r="K63" s="1"/>
      <c r="L63" s="1"/>
      <c r="M63" s="1"/>
      <c r="N63" s="1"/>
      <c r="O63" s="1"/>
      <c r="P63" s="1"/>
      <c r="Q63" s="1"/>
      <c r="R63" s="1"/>
      <c r="S63" s="1"/>
    </row>
    <row r="64" spans="1:19" s="16" customFormat="1" ht="15" hidden="1" customHeight="1" x14ac:dyDescent="0.25">
      <c r="A64" s="2"/>
      <c r="B64" s="403"/>
      <c r="C64" s="942"/>
      <c r="D64" s="2"/>
      <c r="E64" s="2"/>
      <c r="F64" s="2"/>
      <c r="G64" s="2"/>
      <c r="H64" s="2"/>
      <c r="I64" s="2"/>
      <c r="J64" s="1"/>
      <c r="K64" s="1"/>
      <c r="L64" s="1"/>
      <c r="M64" s="1"/>
      <c r="N64" s="1"/>
      <c r="O64" s="1"/>
      <c r="P64" s="1"/>
      <c r="Q64" s="1"/>
      <c r="R64" s="1"/>
      <c r="S64" s="1"/>
    </row>
    <row r="65" spans="1:19" s="16" customFormat="1" ht="15" hidden="1" customHeight="1" x14ac:dyDescent="0.25">
      <c r="A65" s="2"/>
      <c r="B65" s="403"/>
      <c r="C65" s="942"/>
      <c r="D65" s="2"/>
      <c r="E65" s="2"/>
      <c r="F65" s="2"/>
      <c r="G65" s="2"/>
      <c r="H65" s="2"/>
      <c r="I65" s="2"/>
      <c r="J65" s="1"/>
      <c r="K65" s="1"/>
      <c r="L65" s="1"/>
      <c r="M65" s="1"/>
      <c r="N65" s="1"/>
      <c r="O65" s="1"/>
      <c r="P65" s="1"/>
      <c r="Q65" s="1"/>
      <c r="R65" s="1"/>
      <c r="S65" s="1"/>
    </row>
    <row r="66" spans="1:19" s="16" customFormat="1" ht="15" hidden="1" customHeight="1" x14ac:dyDescent="0.25">
      <c r="A66" s="2"/>
      <c r="B66" s="403"/>
      <c r="C66" s="942"/>
      <c r="D66" s="2"/>
      <c r="E66" s="2"/>
      <c r="F66" s="2"/>
      <c r="G66" s="2"/>
      <c r="H66" s="2"/>
      <c r="I66" s="2"/>
      <c r="J66" s="1"/>
      <c r="K66" s="1"/>
      <c r="L66" s="1"/>
      <c r="M66" s="1"/>
      <c r="N66" s="1"/>
      <c r="O66" s="1"/>
      <c r="P66" s="1"/>
      <c r="Q66" s="1"/>
      <c r="R66" s="1"/>
      <c r="S66" s="1"/>
    </row>
    <row r="67" spans="1:19" s="16" customFormat="1" ht="15" hidden="1" customHeight="1" x14ac:dyDescent="0.25">
      <c r="A67" s="2"/>
      <c r="B67" s="403"/>
      <c r="C67" s="942"/>
      <c r="D67" s="2"/>
      <c r="E67" s="2"/>
      <c r="F67" s="2"/>
      <c r="G67" s="2"/>
      <c r="H67" s="2"/>
      <c r="I67" s="2"/>
      <c r="J67" s="1"/>
      <c r="K67" s="1"/>
      <c r="L67" s="1"/>
      <c r="M67" s="1"/>
      <c r="N67" s="1"/>
      <c r="O67" s="1"/>
      <c r="P67" s="1"/>
      <c r="Q67" s="1"/>
      <c r="R67" s="1"/>
      <c r="S67" s="1"/>
    </row>
    <row r="68" spans="1:19" s="16" customFormat="1" ht="15" hidden="1" customHeight="1" x14ac:dyDescent="0.25">
      <c r="A68" s="2"/>
      <c r="B68" s="2"/>
      <c r="C68" s="942"/>
      <c r="D68" s="2"/>
      <c r="E68" s="2"/>
      <c r="F68" s="2"/>
      <c r="G68" s="2"/>
      <c r="H68" s="2"/>
      <c r="I68" s="2"/>
      <c r="J68" s="1"/>
      <c r="K68" s="1"/>
      <c r="L68" s="1"/>
      <c r="M68" s="1"/>
      <c r="N68" s="1"/>
      <c r="O68" s="1"/>
      <c r="P68" s="1"/>
      <c r="Q68" s="1"/>
      <c r="R68" s="1"/>
      <c r="S68" s="1"/>
    </row>
    <row r="69" spans="1:19" s="16" customFormat="1" ht="15" hidden="1" customHeight="1" x14ac:dyDescent="0.25">
      <c r="A69" s="2"/>
      <c r="B69" s="403"/>
      <c r="C69" s="942"/>
      <c r="D69" s="2"/>
      <c r="E69" s="2"/>
      <c r="F69" s="2"/>
      <c r="G69" s="2"/>
      <c r="H69" s="2"/>
      <c r="I69" s="2"/>
      <c r="J69" s="1"/>
      <c r="K69" s="1"/>
      <c r="L69" s="1"/>
      <c r="M69" s="1"/>
      <c r="N69" s="1"/>
      <c r="O69" s="1"/>
      <c r="P69" s="1"/>
      <c r="Q69" s="1"/>
      <c r="R69" s="1"/>
      <c r="S69" s="1"/>
    </row>
    <row r="70" spans="1:19" s="16" customFormat="1" ht="15" hidden="1" customHeight="1" x14ac:dyDescent="0.25">
      <c r="A70" s="2"/>
      <c r="B70" s="403"/>
      <c r="C70" s="942"/>
      <c r="D70" s="2"/>
      <c r="E70" s="2"/>
      <c r="F70" s="2"/>
      <c r="G70" s="2"/>
      <c r="H70" s="2"/>
      <c r="I70" s="2"/>
      <c r="J70" s="1"/>
      <c r="K70" s="1"/>
      <c r="L70" s="1"/>
      <c r="M70" s="1"/>
      <c r="N70" s="1"/>
      <c r="O70" s="1"/>
      <c r="P70" s="1"/>
      <c r="Q70" s="1"/>
      <c r="R70" s="1"/>
      <c r="S70" s="1"/>
    </row>
    <row r="71" spans="1:19" s="16" customFormat="1" ht="15" hidden="1" customHeight="1" x14ac:dyDescent="0.25">
      <c r="A71" s="2"/>
      <c r="B71" s="403"/>
      <c r="C71" s="942"/>
      <c r="D71" s="2"/>
      <c r="E71" s="2"/>
      <c r="F71" s="2"/>
      <c r="G71" s="2"/>
      <c r="H71" s="2"/>
      <c r="I71" s="2"/>
      <c r="J71" s="1"/>
      <c r="K71" s="1"/>
      <c r="L71" s="1"/>
      <c r="M71" s="1"/>
      <c r="N71" s="1"/>
      <c r="O71" s="1"/>
      <c r="P71" s="1"/>
      <c r="Q71" s="1"/>
      <c r="R71" s="1"/>
      <c r="S71" s="1"/>
    </row>
    <row r="72" spans="1:19" s="16" customFormat="1" ht="15" hidden="1" customHeight="1" x14ac:dyDescent="0.25">
      <c r="A72" s="2"/>
      <c r="B72" s="403"/>
      <c r="C72" s="942"/>
      <c r="D72" s="2"/>
      <c r="E72" s="2"/>
      <c r="F72" s="2"/>
      <c r="G72" s="2"/>
      <c r="H72" s="2"/>
      <c r="I72" s="2"/>
      <c r="J72" s="1"/>
      <c r="K72" s="1"/>
      <c r="L72" s="1"/>
      <c r="M72" s="1"/>
      <c r="N72" s="1"/>
      <c r="O72" s="1"/>
      <c r="P72" s="1"/>
      <c r="Q72" s="1"/>
      <c r="R72" s="1"/>
      <c r="S72" s="1"/>
    </row>
    <row r="73" spans="1:19" s="16" customFormat="1" ht="15" hidden="1" customHeight="1" x14ac:dyDescent="0.25">
      <c r="A73" s="2"/>
      <c r="B73" s="403"/>
      <c r="C73" s="942"/>
      <c r="D73" s="2"/>
      <c r="E73" s="2"/>
      <c r="F73" s="2"/>
      <c r="G73" s="2"/>
      <c r="H73" s="2"/>
      <c r="I73" s="2"/>
      <c r="J73" s="1"/>
      <c r="K73" s="1"/>
      <c r="L73" s="1"/>
      <c r="M73" s="1"/>
      <c r="N73" s="1"/>
      <c r="O73" s="1"/>
      <c r="P73" s="1"/>
      <c r="Q73" s="1"/>
      <c r="R73" s="1"/>
      <c r="S73" s="1"/>
    </row>
    <row r="74" spans="1:19" s="16" customFormat="1" ht="15" hidden="1" customHeight="1" x14ac:dyDescent="0.25">
      <c r="A74" s="2"/>
      <c r="B74" s="403"/>
      <c r="C74" s="942"/>
      <c r="D74" s="2"/>
      <c r="E74" s="2"/>
      <c r="F74" s="2"/>
      <c r="G74" s="2"/>
      <c r="H74" s="2"/>
      <c r="I74" s="2"/>
      <c r="J74" s="1"/>
      <c r="K74" s="1"/>
      <c r="L74" s="1"/>
      <c r="M74" s="1"/>
      <c r="N74" s="1"/>
      <c r="O74" s="1"/>
      <c r="P74" s="1"/>
      <c r="Q74" s="1"/>
      <c r="R74" s="1"/>
      <c r="S74" s="1"/>
    </row>
    <row r="75" spans="1:19" s="16" customFormat="1" ht="15" hidden="1" customHeight="1" x14ac:dyDescent="0.25">
      <c r="A75" s="2"/>
      <c r="B75" s="403"/>
      <c r="C75" s="942"/>
      <c r="D75" s="2"/>
      <c r="E75" s="2"/>
      <c r="F75" s="2"/>
      <c r="G75" s="2"/>
      <c r="H75" s="2"/>
      <c r="I75" s="2"/>
      <c r="J75" s="1"/>
      <c r="K75" s="1"/>
      <c r="L75" s="1"/>
      <c r="M75" s="1"/>
      <c r="N75" s="1"/>
      <c r="O75" s="1"/>
      <c r="P75" s="1"/>
      <c r="Q75" s="1"/>
      <c r="R75" s="1"/>
      <c r="S75" s="1"/>
    </row>
    <row r="76" spans="1:19" s="16" customFormat="1" ht="15" hidden="1" customHeight="1" x14ac:dyDescent="0.25">
      <c r="A76" s="2"/>
      <c r="B76" s="403"/>
      <c r="C76" s="942"/>
      <c r="D76" s="2"/>
      <c r="E76" s="2"/>
      <c r="F76" s="2"/>
      <c r="G76" s="2"/>
      <c r="H76" s="2"/>
      <c r="I76" s="2"/>
      <c r="J76" s="1"/>
      <c r="K76" s="1"/>
      <c r="L76" s="1"/>
      <c r="M76" s="1"/>
      <c r="N76" s="1"/>
      <c r="O76" s="1"/>
      <c r="P76" s="1"/>
      <c r="Q76" s="1"/>
      <c r="R76" s="1"/>
      <c r="S76" s="1"/>
    </row>
    <row r="77" spans="1:19" s="16" customFormat="1" ht="15" hidden="1" customHeight="1" x14ac:dyDescent="0.25">
      <c r="A77" s="2"/>
      <c r="B77" s="2"/>
      <c r="C77" s="2"/>
      <c r="D77" s="2"/>
      <c r="E77" s="2"/>
      <c r="F77" s="2"/>
      <c r="G77" s="2"/>
      <c r="H77" s="2"/>
      <c r="I77" s="2"/>
      <c r="J77" s="1"/>
      <c r="K77" s="1"/>
      <c r="L77" s="1"/>
      <c r="M77" s="1"/>
      <c r="N77" s="1"/>
      <c r="O77" s="1"/>
      <c r="P77" s="1"/>
      <c r="Q77" s="1"/>
      <c r="R77" s="1"/>
      <c r="S77" s="1"/>
    </row>
    <row r="78" spans="1:19" s="16" customFormat="1" ht="15" hidden="1" customHeight="1" x14ac:dyDescent="0.25">
      <c r="A78" s="2"/>
      <c r="B78" s="2"/>
      <c r="C78" s="2"/>
      <c r="D78" s="2"/>
      <c r="E78" s="2"/>
      <c r="F78" s="2"/>
      <c r="G78" s="2"/>
      <c r="H78" s="2"/>
      <c r="I78" s="2"/>
      <c r="J78" s="1"/>
      <c r="K78" s="1"/>
      <c r="L78" s="1"/>
      <c r="M78" s="1"/>
      <c r="N78" s="1"/>
      <c r="O78" s="1"/>
      <c r="P78" s="1"/>
      <c r="Q78" s="1"/>
      <c r="R78" s="1"/>
      <c r="S78" s="1"/>
    </row>
    <row r="79" spans="1:19" s="16" customFormat="1" ht="15" hidden="1" customHeight="1" x14ac:dyDescent="0.25">
      <c r="A79" s="2"/>
      <c r="B79" s="2"/>
      <c r="C79" s="2"/>
      <c r="D79" s="2"/>
      <c r="E79" s="2"/>
      <c r="F79" s="2"/>
      <c r="G79" s="2"/>
      <c r="H79" s="2"/>
      <c r="I79" s="2"/>
      <c r="J79" s="1"/>
      <c r="K79" s="1"/>
      <c r="L79" s="1"/>
      <c r="M79" s="1"/>
      <c r="N79" s="1"/>
      <c r="O79" s="1"/>
      <c r="P79" s="1"/>
      <c r="Q79" s="1"/>
      <c r="R79" s="1"/>
      <c r="S79" s="1"/>
    </row>
    <row r="80" spans="1:19" s="16" customFormat="1" ht="15" hidden="1" customHeight="1" x14ac:dyDescent="0.25">
      <c r="A80" s="2"/>
      <c r="B80" s="2"/>
      <c r="C80" s="2"/>
      <c r="D80" s="2"/>
      <c r="E80" s="2"/>
      <c r="F80" s="2"/>
      <c r="G80" s="2"/>
      <c r="H80" s="2"/>
      <c r="I80" s="2"/>
      <c r="J80" s="1"/>
      <c r="K80" s="1"/>
      <c r="L80" s="1"/>
      <c r="M80" s="1"/>
      <c r="N80" s="1"/>
      <c r="O80" s="1"/>
      <c r="P80" s="1"/>
      <c r="Q80" s="1"/>
      <c r="R80" s="1"/>
      <c r="S80" s="1"/>
    </row>
    <row r="81" spans="1:19" s="16" customFormat="1" ht="15" hidden="1" customHeight="1" x14ac:dyDescent="0.25">
      <c r="A81" s="2"/>
      <c r="B81" s="2"/>
      <c r="C81" s="2"/>
      <c r="D81" s="2"/>
      <c r="E81" s="2"/>
      <c r="F81" s="2"/>
      <c r="G81" s="2"/>
      <c r="H81" s="2"/>
      <c r="I81" s="2"/>
      <c r="J81" s="1"/>
      <c r="K81" s="1"/>
      <c r="L81" s="1"/>
      <c r="M81" s="1"/>
      <c r="N81" s="1"/>
      <c r="O81" s="1"/>
      <c r="P81" s="1"/>
      <c r="Q81" s="1"/>
      <c r="R81" s="1"/>
      <c r="S81" s="1"/>
    </row>
    <row r="82" spans="1:19" s="16" customFormat="1" ht="15" hidden="1" customHeight="1" x14ac:dyDescent="0.25">
      <c r="A82" s="2"/>
      <c r="B82" s="2"/>
      <c r="C82" s="2"/>
      <c r="D82" s="2"/>
      <c r="E82" s="2"/>
      <c r="F82" s="2"/>
      <c r="G82" s="2"/>
      <c r="H82" s="2"/>
      <c r="I82" s="2"/>
      <c r="J82" s="1"/>
      <c r="K82" s="1"/>
      <c r="L82" s="1"/>
      <c r="M82" s="1"/>
      <c r="N82" s="1"/>
      <c r="O82" s="1"/>
      <c r="P82" s="1"/>
      <c r="Q82" s="1"/>
      <c r="R82" s="1"/>
      <c r="S82" s="1"/>
    </row>
    <row r="83" spans="1:19" s="16" customFormat="1" ht="15" customHeight="1" x14ac:dyDescent="0.25">
      <c r="A83" s="2"/>
      <c r="B83" s="2"/>
      <c r="C83" s="24" t="str">
        <f>IF(C59&gt;C56,"Sie haben mehr Endverbraucher eingetragen die vom Recht auf freien Netzzugang Gebrauch gemacht haben als Sie total Endverbraucher in Zeile 52 ausweisen. Bitte prüfen Sie Ihre Angaben.","")</f>
        <v/>
      </c>
      <c r="D83" s="2"/>
      <c r="E83" s="2"/>
      <c r="F83" s="2"/>
      <c r="G83" s="2"/>
      <c r="H83" s="2"/>
      <c r="I83" s="2"/>
      <c r="J83" s="1"/>
      <c r="K83" s="1"/>
      <c r="L83" s="1"/>
      <c r="M83" s="1"/>
      <c r="N83" s="1"/>
      <c r="O83" s="1"/>
      <c r="P83" s="1"/>
      <c r="Q83" s="1"/>
      <c r="R83" s="1"/>
      <c r="S83" s="1"/>
    </row>
    <row r="84" spans="1:19" s="16" customFormat="1" x14ac:dyDescent="0.25">
      <c r="A84" s="2"/>
      <c r="B84" s="4" t="str">
        <f>"- Wie viele dieser freien Endverbraucher werden im Jahr "&amp;Kontaktdaten!D4-1 &amp;" von Ihnen aufgrund eines Marktvertrages beliefert?"</f>
        <v>- Wie viele dieser freien Endverbraucher werden im Jahr 2021 von Ihnen aufgrund eines Marktvertrages beliefert?</v>
      </c>
      <c r="C84" s="2"/>
      <c r="D84" s="2"/>
      <c r="E84" s="2"/>
      <c r="F84" s="2"/>
      <c r="G84" s="2"/>
      <c r="H84" s="2"/>
      <c r="I84" s="2"/>
      <c r="J84" s="1"/>
      <c r="K84" s="1"/>
      <c r="L84" s="1"/>
      <c r="M84" s="1"/>
      <c r="N84" s="1"/>
      <c r="O84" s="1"/>
      <c r="P84" s="1"/>
      <c r="Q84" s="1"/>
      <c r="R84" s="1"/>
      <c r="S84" s="1"/>
    </row>
    <row r="85" spans="1:19" s="16" customFormat="1" x14ac:dyDescent="0.25">
      <c r="A85" s="2"/>
      <c r="B85" s="4"/>
      <c r="C85" s="315"/>
      <c r="D85" s="2" t="s">
        <v>358</v>
      </c>
      <c r="F85" s="2"/>
      <c r="G85" s="2"/>
      <c r="H85" s="2"/>
      <c r="I85" s="2"/>
      <c r="J85" s="1"/>
      <c r="K85" s="1"/>
      <c r="L85" s="1"/>
      <c r="M85" s="1"/>
      <c r="N85" s="1"/>
      <c r="O85" s="1"/>
      <c r="P85" s="1"/>
      <c r="Q85" s="1"/>
      <c r="R85" s="1"/>
      <c r="S85" s="1"/>
    </row>
    <row r="86" spans="1:19" s="16" customFormat="1" x14ac:dyDescent="0.25">
      <c r="A86" s="2"/>
      <c r="B86" s="2"/>
      <c r="C86" s="315"/>
      <c r="D86" s="2" t="str">
        <f>"MWh im Kalenderjahr  "&amp;Kontaktdaten!D4-2</f>
        <v>MWh im Kalenderjahr  2020</v>
      </c>
      <c r="E86" s="2"/>
      <c r="G86" s="2"/>
      <c r="H86" s="2"/>
      <c r="I86" s="2"/>
      <c r="J86" s="1"/>
      <c r="K86" s="1"/>
      <c r="L86" s="1"/>
      <c r="M86" s="1"/>
      <c r="N86" s="1"/>
      <c r="O86" s="1"/>
      <c r="P86" s="1"/>
      <c r="Q86" s="1"/>
      <c r="R86" s="1"/>
      <c r="S86" s="1"/>
    </row>
    <row r="87" spans="1:19" s="16" customFormat="1" ht="15" hidden="1" customHeight="1" x14ac:dyDescent="0.25">
      <c r="A87" s="903"/>
      <c r="C87" s="2"/>
      <c r="D87" s="2"/>
      <c r="F87" s="2"/>
      <c r="G87" s="2"/>
      <c r="H87" s="2"/>
      <c r="I87" s="2"/>
      <c r="J87" s="1"/>
      <c r="K87" s="1"/>
      <c r="L87" s="1"/>
      <c r="M87" s="1"/>
      <c r="N87" s="1"/>
      <c r="O87" s="1"/>
      <c r="P87" s="1"/>
      <c r="Q87" s="1"/>
      <c r="R87" s="1"/>
      <c r="S87" s="1"/>
    </row>
    <row r="88" spans="1:19" s="16" customFormat="1" hidden="1" x14ac:dyDescent="0.25">
      <c r="A88" s="24"/>
      <c r="B88" s="4" t="s">
        <v>362</v>
      </c>
      <c r="C88" s="2"/>
      <c r="D88" s="2"/>
      <c r="F88" s="2"/>
      <c r="G88" s="2"/>
      <c r="H88" s="2"/>
      <c r="I88" s="2"/>
      <c r="J88" s="1"/>
      <c r="K88" s="1"/>
      <c r="L88" s="1"/>
      <c r="M88" s="1"/>
      <c r="N88" s="1"/>
      <c r="O88" s="1"/>
      <c r="P88" s="1"/>
      <c r="Q88" s="1"/>
      <c r="R88" s="1"/>
      <c r="S88" s="1"/>
    </row>
    <row r="89" spans="1:19" s="16" customFormat="1" hidden="1" x14ac:dyDescent="0.25">
      <c r="A89" s="24"/>
      <c r="B89" s="2"/>
      <c r="C89" s="315">
        <v>0</v>
      </c>
      <c r="D89" s="2" t="s">
        <v>364</v>
      </c>
      <c r="F89" s="2"/>
      <c r="G89" s="2"/>
      <c r="H89" s="2"/>
      <c r="I89" s="2"/>
      <c r="J89" s="1"/>
      <c r="K89" s="1"/>
      <c r="L89" s="1"/>
      <c r="M89" s="1"/>
      <c r="N89" s="1"/>
      <c r="O89" s="1"/>
      <c r="P89" s="1"/>
      <c r="Q89" s="1"/>
      <c r="R89" s="1"/>
      <c r="S89" s="1"/>
    </row>
    <row r="90" spans="1:19" s="16" customFormat="1" ht="15" customHeight="1" x14ac:dyDescent="0.25">
      <c r="A90" s="2"/>
      <c r="B90" s="2"/>
      <c r="C90" s="2"/>
      <c r="D90" s="2"/>
      <c r="E90" s="2"/>
      <c r="F90" s="2"/>
      <c r="G90" s="2"/>
      <c r="H90" s="2"/>
      <c r="I90" s="2"/>
      <c r="J90" s="1"/>
      <c r="K90" s="1"/>
      <c r="L90" s="1"/>
      <c r="M90" s="1"/>
      <c r="N90" s="1"/>
      <c r="O90" s="1"/>
      <c r="P90" s="1"/>
      <c r="Q90" s="1"/>
      <c r="R90" s="1"/>
      <c r="S90" s="1"/>
    </row>
    <row r="91" spans="1:19" s="16" customFormat="1" x14ac:dyDescent="0.25">
      <c r="A91" s="2"/>
      <c r="B91" s="4" t="str">
        <f>"- Wie viele der marktberechtigten Endverbraucher im eigenen Netzgebiet haben für das Jahr "&amp;Kontaktdaten!D4-1&amp;" von Ihnen ein Angebot verlangt?"</f>
        <v>- Wie viele der marktberechtigten Endverbraucher im eigenen Netzgebiet haben für das Jahr 2021 von Ihnen ein Angebot verlangt?</v>
      </c>
      <c r="C91" s="2"/>
      <c r="D91" s="2"/>
      <c r="E91" s="2"/>
      <c r="F91" s="2"/>
      <c r="G91" s="2"/>
      <c r="H91" s="2"/>
      <c r="I91" s="2"/>
      <c r="J91" s="1"/>
      <c r="K91" s="1"/>
      <c r="L91" s="1"/>
      <c r="M91" s="1"/>
      <c r="N91" s="1"/>
      <c r="O91" s="1"/>
      <c r="P91" s="1"/>
      <c r="Q91" s="1"/>
      <c r="R91" s="1"/>
      <c r="S91" s="1"/>
    </row>
    <row r="92" spans="1:19" s="16" customFormat="1" x14ac:dyDescent="0.25">
      <c r="A92" s="2"/>
      <c r="B92" s="4"/>
      <c r="C92" s="315"/>
      <c r="D92" s="2" t="s">
        <v>364</v>
      </c>
      <c r="F92" s="2"/>
      <c r="G92" s="2"/>
      <c r="H92" s="2"/>
      <c r="I92" s="2"/>
      <c r="J92" s="1"/>
      <c r="K92" s="1"/>
      <c r="L92" s="1"/>
      <c r="M92" s="1"/>
      <c r="N92" s="1"/>
      <c r="O92" s="1"/>
      <c r="P92" s="1"/>
      <c r="Q92" s="1"/>
      <c r="R92" s="1"/>
      <c r="S92" s="1"/>
    </row>
    <row r="93" spans="1:19" s="16" customFormat="1" x14ac:dyDescent="0.25">
      <c r="A93" s="2"/>
      <c r="B93" s="2"/>
      <c r="C93" s="315"/>
      <c r="D93" s="2" t="str">
        <f>"MWh im Kalenderjahr  "&amp;Kontaktdaten!D4-2</f>
        <v>MWh im Kalenderjahr  2020</v>
      </c>
      <c r="E93" s="2"/>
      <c r="F93" s="2"/>
      <c r="G93" s="2"/>
      <c r="H93" s="2"/>
      <c r="I93" s="2"/>
      <c r="J93" s="1"/>
      <c r="K93" s="1"/>
      <c r="L93" s="1"/>
      <c r="M93" s="1"/>
      <c r="N93" s="1"/>
      <c r="O93" s="1"/>
      <c r="P93" s="1"/>
      <c r="Q93" s="1"/>
      <c r="R93" s="1"/>
      <c r="S93" s="1"/>
    </row>
    <row r="94" spans="1:19" s="16" customFormat="1" ht="15" customHeight="1" x14ac:dyDescent="0.25">
      <c r="A94" s="2"/>
      <c r="B94" s="2"/>
      <c r="C94" s="2"/>
      <c r="D94" s="2"/>
      <c r="E94" s="2"/>
      <c r="F94" s="2"/>
      <c r="G94" s="2"/>
      <c r="H94" s="2"/>
      <c r="I94" s="2"/>
      <c r="J94" s="1"/>
      <c r="K94" s="1"/>
      <c r="L94" s="1"/>
      <c r="M94" s="1"/>
      <c r="N94" s="1"/>
      <c r="O94" s="1"/>
      <c r="P94" s="1"/>
      <c r="Q94" s="1"/>
      <c r="R94" s="1"/>
      <c r="S94" s="1"/>
    </row>
    <row r="95" spans="1:19" x14ac:dyDescent="0.25">
      <c r="A95" s="2"/>
      <c r="B95" s="3" t="s">
        <v>859</v>
      </c>
      <c r="C95" s="2"/>
      <c r="D95" s="2"/>
      <c r="E95" s="2"/>
      <c r="F95" s="2"/>
      <c r="G95" s="2"/>
      <c r="H95" s="2"/>
      <c r="I95" s="2"/>
      <c r="J95" s="1"/>
      <c r="K95" s="1"/>
      <c r="L95" s="1"/>
      <c r="M95" s="1"/>
      <c r="N95" s="1"/>
      <c r="O95" s="1"/>
      <c r="P95" s="1"/>
      <c r="Q95" s="1"/>
      <c r="R95" s="1"/>
      <c r="S95" s="1"/>
    </row>
    <row r="96" spans="1:19" x14ac:dyDescent="0.25">
      <c r="A96" s="2"/>
      <c r="B96" s="1796"/>
      <c r="C96" s="1797"/>
      <c r="D96" s="1797"/>
      <c r="E96" s="1797"/>
      <c r="F96" s="1797"/>
      <c r="G96" s="1797"/>
      <c r="H96" s="1797"/>
      <c r="I96" s="1797"/>
      <c r="J96" s="1798"/>
      <c r="K96" s="1"/>
      <c r="L96" s="1580"/>
      <c r="M96" s="1"/>
      <c r="N96" s="1"/>
      <c r="O96" s="1"/>
      <c r="P96" s="1"/>
      <c r="Q96" s="1"/>
      <c r="R96" s="1"/>
      <c r="S96" s="1"/>
    </row>
    <row r="97" spans="1:19" x14ac:dyDescent="0.25">
      <c r="A97" s="2"/>
      <c r="B97" s="1799"/>
      <c r="C97" s="1800"/>
      <c r="D97" s="1800"/>
      <c r="E97" s="1800"/>
      <c r="F97" s="1800"/>
      <c r="G97" s="1800"/>
      <c r="H97" s="1800"/>
      <c r="I97" s="1800"/>
      <c r="J97" s="1801"/>
      <c r="K97" s="1"/>
      <c r="L97" s="1"/>
      <c r="M97" s="1"/>
      <c r="N97" s="1"/>
      <c r="O97" s="1"/>
      <c r="P97" s="1"/>
      <c r="Q97" s="1"/>
      <c r="R97" s="1"/>
      <c r="S97" s="1"/>
    </row>
    <row r="98" spans="1:19" x14ac:dyDescent="0.25">
      <c r="A98" s="1"/>
      <c r="B98" s="1"/>
      <c r="C98" s="1"/>
      <c r="D98" s="1"/>
      <c r="E98" s="1"/>
      <c r="F98" s="1"/>
      <c r="G98" s="1"/>
      <c r="H98" s="1"/>
      <c r="I98" s="1"/>
      <c r="J98" s="1"/>
      <c r="K98" s="1"/>
      <c r="L98" s="1"/>
      <c r="M98" s="1"/>
      <c r="N98" s="1"/>
      <c r="O98" s="1"/>
      <c r="P98" s="1"/>
      <c r="Q98" s="1"/>
      <c r="R98" s="1"/>
      <c r="S98" s="1"/>
    </row>
    <row r="99" spans="1:19" x14ac:dyDescent="0.25">
      <c r="A99" s="1"/>
      <c r="B99" s="1"/>
      <c r="C99" s="1"/>
      <c r="D99" s="1"/>
      <c r="E99" s="1"/>
      <c r="F99" s="1"/>
      <c r="G99" s="1"/>
      <c r="H99" s="1"/>
      <c r="I99" s="1"/>
      <c r="J99" s="1"/>
      <c r="K99" s="1"/>
      <c r="L99" s="1"/>
      <c r="M99" s="1"/>
      <c r="N99" s="1"/>
      <c r="O99" s="1"/>
      <c r="P99" s="1"/>
      <c r="Q99" s="1"/>
      <c r="R99" s="1"/>
      <c r="S99" s="1"/>
    </row>
    <row r="100" spans="1:19" s="16" customFormat="1" ht="18" x14ac:dyDescent="0.25">
      <c r="A100" s="2"/>
      <c r="B100" s="110" t="s">
        <v>365</v>
      </c>
      <c r="C100" s="2"/>
      <c r="D100" s="2"/>
      <c r="E100" s="2"/>
      <c r="F100" s="2"/>
      <c r="G100" s="2"/>
      <c r="H100" s="19"/>
      <c r="I100" s="2"/>
      <c r="J100" s="2"/>
      <c r="K100" s="2"/>
      <c r="L100" s="1"/>
      <c r="M100" s="1"/>
      <c r="N100" s="1"/>
      <c r="O100" s="1"/>
      <c r="P100" s="1"/>
      <c r="Q100" s="1"/>
      <c r="R100" s="1"/>
      <c r="S100" s="1"/>
    </row>
    <row r="101" spans="1:19" s="16" customFormat="1" ht="7.5" customHeight="1" x14ac:dyDescent="0.25">
      <c r="A101" s="2"/>
      <c r="B101" s="2"/>
      <c r="C101" s="2"/>
      <c r="D101" s="2"/>
      <c r="E101" s="2"/>
      <c r="F101" s="2"/>
      <c r="G101" s="2"/>
      <c r="H101" s="2"/>
      <c r="I101" s="2"/>
      <c r="J101" s="2"/>
      <c r="K101" s="2"/>
      <c r="L101" s="1"/>
      <c r="M101" s="1"/>
      <c r="N101" s="1"/>
      <c r="O101" s="1"/>
      <c r="P101" s="1"/>
      <c r="Q101" s="1"/>
      <c r="R101" s="1"/>
      <c r="S101" s="1"/>
    </row>
    <row r="102" spans="1:19" s="16" customFormat="1" x14ac:dyDescent="0.25">
      <c r="A102" s="2"/>
      <c r="B102" s="4" t="str">
        <f>"- Wie vielen Endverbrauchern ausserhalb Ihres Netzgebietes haben Sie für das Jahr "&amp;Kontaktdaten!D4-1 &amp;" ein Angebot unterbreitet?"</f>
        <v>- Wie vielen Endverbrauchern ausserhalb Ihres Netzgebietes haben Sie für das Jahr 2021 ein Angebot unterbreitet?</v>
      </c>
      <c r="C102" s="2"/>
      <c r="D102" s="2"/>
      <c r="E102" s="2"/>
      <c r="F102" s="2"/>
      <c r="G102" s="2"/>
      <c r="H102" s="2"/>
      <c r="I102" s="2"/>
      <c r="J102" s="1"/>
      <c r="K102" s="1"/>
      <c r="L102" s="1"/>
      <c r="M102" s="1"/>
      <c r="N102" s="1"/>
      <c r="O102" s="1"/>
      <c r="P102" s="1"/>
      <c r="Q102" s="1"/>
      <c r="R102" s="1"/>
      <c r="S102" s="1"/>
    </row>
    <row r="103" spans="1:19" s="16" customFormat="1" x14ac:dyDescent="0.25">
      <c r="A103" s="2"/>
      <c r="B103" s="4"/>
      <c r="C103" s="315"/>
      <c r="D103" s="2" t="s">
        <v>364</v>
      </c>
      <c r="E103" s="2"/>
      <c r="F103" s="2"/>
      <c r="G103" s="2"/>
      <c r="H103" s="2"/>
      <c r="I103" s="2"/>
      <c r="J103" s="1"/>
      <c r="K103" s="1"/>
      <c r="L103" s="1"/>
      <c r="M103" s="1"/>
      <c r="N103" s="1"/>
      <c r="O103" s="1"/>
      <c r="P103" s="1"/>
      <c r="Q103" s="1"/>
      <c r="R103" s="1"/>
      <c r="S103" s="1"/>
    </row>
    <row r="104" spans="1:19" s="16" customFormat="1" x14ac:dyDescent="0.25">
      <c r="A104" s="2"/>
      <c r="B104" s="2"/>
      <c r="C104" s="315"/>
      <c r="D104" s="2" t="str">
        <f>"MWh im Kalenderjahr  "&amp;Kontaktdaten!D4-2</f>
        <v>MWh im Kalenderjahr  2020</v>
      </c>
      <c r="E104" s="2"/>
      <c r="F104" s="2"/>
      <c r="G104" s="2"/>
      <c r="H104" s="2"/>
      <c r="I104" s="2"/>
      <c r="J104" s="1"/>
      <c r="K104" s="1"/>
      <c r="L104" s="1"/>
      <c r="M104" s="1"/>
      <c r="N104" s="1"/>
      <c r="O104" s="1"/>
      <c r="P104" s="1"/>
      <c r="Q104" s="1"/>
      <c r="R104" s="1"/>
      <c r="S104" s="1"/>
    </row>
    <row r="105" spans="1:19" x14ac:dyDescent="0.25">
      <c r="A105" s="1"/>
      <c r="B105" s="1"/>
      <c r="C105" s="1"/>
      <c r="D105" s="1"/>
      <c r="E105" s="1"/>
      <c r="F105" s="1"/>
      <c r="G105" s="1"/>
      <c r="H105" s="1"/>
      <c r="I105" s="1"/>
      <c r="J105" s="1"/>
      <c r="K105" s="1"/>
      <c r="L105" s="1"/>
      <c r="M105" s="1"/>
      <c r="N105" s="1"/>
      <c r="O105" s="1"/>
      <c r="P105" s="1"/>
      <c r="Q105" s="1"/>
      <c r="R105" s="1"/>
      <c r="S105" s="1"/>
    </row>
    <row r="106" spans="1:19" x14ac:dyDescent="0.25">
      <c r="A106" s="1"/>
      <c r="B106" s="4" t="str">
        <f>"- Wie viele Endverbraucher von ausserhalb Ihres Netzgebietes beliefern Sie im Jahr "&amp;Kontaktdaten!D4-1 &amp;" mit Energie?"</f>
        <v>- Wie viele Endverbraucher von ausserhalb Ihres Netzgebietes beliefern Sie im Jahr 2021 mit Energie?</v>
      </c>
      <c r="C106" s="1"/>
      <c r="D106" s="1"/>
      <c r="E106" s="1"/>
      <c r="F106" s="1"/>
      <c r="G106" s="1"/>
      <c r="H106" s="1"/>
      <c r="I106" s="1"/>
      <c r="J106" s="1"/>
      <c r="K106" s="1"/>
      <c r="L106" s="1"/>
      <c r="M106" s="1"/>
      <c r="N106" s="1"/>
      <c r="O106" s="1"/>
      <c r="P106" s="1"/>
      <c r="Q106" s="1"/>
      <c r="R106" s="1"/>
      <c r="S106" s="1"/>
    </row>
    <row r="107" spans="1:19" x14ac:dyDescent="0.25">
      <c r="A107" s="1"/>
      <c r="B107" s="4"/>
      <c r="C107" s="315"/>
      <c r="D107" s="2" t="s">
        <v>364</v>
      </c>
      <c r="E107" s="1"/>
      <c r="F107" s="1"/>
      <c r="G107" s="1"/>
      <c r="H107" s="1"/>
      <c r="I107" s="1"/>
      <c r="J107" s="1"/>
      <c r="K107" s="1"/>
      <c r="L107" s="1"/>
      <c r="M107" s="1"/>
      <c r="N107" s="1"/>
      <c r="O107" s="1"/>
      <c r="P107" s="1"/>
      <c r="Q107" s="1"/>
      <c r="R107" s="1"/>
      <c r="S107" s="1"/>
    </row>
    <row r="108" spans="1:19" x14ac:dyDescent="0.25">
      <c r="A108" s="1"/>
      <c r="B108" s="1"/>
      <c r="C108" s="315"/>
      <c r="D108" s="2" t="str">
        <f>"MWh im Kalenderjahr  "&amp;Kontaktdaten!D4-2</f>
        <v>MWh im Kalenderjahr  2020</v>
      </c>
      <c r="E108" s="1"/>
      <c r="F108" s="1"/>
      <c r="G108" s="1"/>
      <c r="H108" s="1"/>
      <c r="I108" s="1"/>
      <c r="J108" s="1"/>
      <c r="K108" s="1"/>
      <c r="L108" s="1"/>
      <c r="M108" s="1"/>
      <c r="N108" s="1"/>
      <c r="O108" s="1"/>
      <c r="P108" s="1"/>
      <c r="Q108" s="1"/>
      <c r="R108" s="1"/>
      <c r="S108" s="1"/>
    </row>
    <row r="109" spans="1:19" x14ac:dyDescent="0.25">
      <c r="A109" s="1"/>
      <c r="B109" s="1"/>
      <c r="C109" s="1"/>
      <c r="D109" s="1"/>
      <c r="E109" s="1"/>
      <c r="F109" s="1"/>
      <c r="G109" s="1"/>
      <c r="H109" s="1"/>
      <c r="I109" s="1"/>
      <c r="J109" s="1"/>
      <c r="K109" s="1"/>
      <c r="L109" s="1"/>
      <c r="M109" s="1"/>
      <c r="N109" s="1"/>
      <c r="O109" s="1"/>
      <c r="P109" s="1"/>
      <c r="Q109" s="1"/>
      <c r="R109" s="1"/>
      <c r="S109" s="1"/>
    </row>
    <row r="110" spans="1:19" x14ac:dyDescent="0.25">
      <c r="A110" s="1"/>
      <c r="B110" s="1"/>
      <c r="C110" s="1"/>
      <c r="D110" s="1"/>
      <c r="E110" s="1"/>
      <c r="F110" s="1"/>
      <c r="G110" s="1"/>
      <c r="H110" s="1"/>
      <c r="I110" s="1"/>
      <c r="J110" s="1"/>
      <c r="K110" s="1"/>
      <c r="L110" s="1"/>
      <c r="M110" s="1"/>
      <c r="N110" s="1"/>
      <c r="O110" s="1"/>
      <c r="P110" s="1"/>
      <c r="Q110" s="1"/>
      <c r="R110" s="1"/>
      <c r="S110" s="1"/>
    </row>
    <row r="111" spans="1:19" x14ac:dyDescent="0.25">
      <c r="A111" s="1689" t="b">
        <v>0</v>
      </c>
      <c r="B111" s="1"/>
      <c r="C111" s="1"/>
      <c r="D111" s="1"/>
      <c r="E111" s="1"/>
      <c r="F111" s="1"/>
      <c r="G111" s="1"/>
      <c r="H111" s="1"/>
      <c r="I111" s="1"/>
      <c r="J111" s="1"/>
      <c r="K111" s="1"/>
      <c r="L111" s="1"/>
      <c r="M111" s="1"/>
      <c r="N111" s="1"/>
      <c r="O111" s="1"/>
      <c r="P111" s="1"/>
      <c r="Q111" s="1"/>
      <c r="R111" s="1"/>
      <c r="S111" s="1"/>
    </row>
    <row r="112" spans="1:19" x14ac:dyDescent="0.25">
      <c r="A112" s="1"/>
      <c r="B112" s="1"/>
      <c r="C112" s="1"/>
      <c r="D112" s="1"/>
      <c r="E112" s="1"/>
      <c r="F112" s="1"/>
      <c r="G112" s="1"/>
      <c r="H112" s="1"/>
      <c r="I112" s="1"/>
      <c r="J112" s="1"/>
      <c r="K112" s="1"/>
      <c r="L112" s="1"/>
      <c r="M112" s="1"/>
      <c r="N112" s="1"/>
      <c r="O112" s="1"/>
      <c r="P112" s="1"/>
      <c r="Q112" s="1"/>
      <c r="R112" s="1"/>
      <c r="S112" s="1"/>
    </row>
    <row r="113" spans="1:19" x14ac:dyDescent="0.25">
      <c r="A113" s="1"/>
      <c r="B113" s="1"/>
      <c r="C113" s="1"/>
      <c r="D113" s="1"/>
      <c r="E113" s="1"/>
      <c r="F113" s="1"/>
      <c r="G113" s="1"/>
      <c r="H113" s="1"/>
      <c r="I113" s="1"/>
      <c r="J113" s="1"/>
      <c r="K113" s="1"/>
      <c r="L113" s="1"/>
      <c r="M113" s="1"/>
      <c r="N113" s="1"/>
      <c r="O113" s="1"/>
      <c r="P113" s="1"/>
      <c r="Q113" s="1"/>
      <c r="R113" s="1"/>
      <c r="S113" s="1"/>
    </row>
    <row r="114" spans="1:19" x14ac:dyDescent="0.25">
      <c r="A114" s="1"/>
      <c r="B114" s="1"/>
      <c r="C114" s="1"/>
      <c r="D114" s="1"/>
      <c r="E114" s="1"/>
      <c r="F114" s="1"/>
      <c r="G114" s="1"/>
      <c r="H114" s="1"/>
      <c r="I114" s="1"/>
      <c r="J114" s="1"/>
      <c r="K114" s="1"/>
      <c r="L114" s="1"/>
      <c r="M114" s="1"/>
      <c r="N114" s="1"/>
      <c r="O114" s="1"/>
      <c r="P114" s="1"/>
      <c r="Q114" s="1"/>
      <c r="R114" s="1"/>
      <c r="S114" s="1"/>
    </row>
    <row r="115" spans="1:19" x14ac:dyDescent="0.25">
      <c r="A115" s="1"/>
      <c r="B115" s="1"/>
      <c r="C115" s="1"/>
      <c r="D115" s="1"/>
      <c r="E115" s="1"/>
      <c r="F115" s="1"/>
      <c r="G115" s="1"/>
      <c r="H115" s="1"/>
      <c r="I115" s="1"/>
      <c r="J115" s="1"/>
      <c r="K115" s="1"/>
      <c r="L115" s="1"/>
      <c r="M115" s="1"/>
      <c r="N115" s="1"/>
      <c r="O115" s="1"/>
      <c r="P115" s="1"/>
      <c r="Q115" s="1"/>
      <c r="R115" s="1"/>
      <c r="S115" s="1"/>
    </row>
    <row r="116" spans="1:19" x14ac:dyDescent="0.25">
      <c r="A116" s="1"/>
      <c r="B116" s="1"/>
      <c r="C116" s="1"/>
      <c r="D116" s="1"/>
      <c r="E116" s="1"/>
      <c r="F116" s="1"/>
      <c r="G116" s="1"/>
      <c r="H116" s="1"/>
      <c r="I116" s="1"/>
      <c r="J116" s="1"/>
      <c r="K116" s="1"/>
      <c r="L116" s="1"/>
      <c r="M116" s="1"/>
      <c r="N116" s="1"/>
      <c r="O116" s="1"/>
      <c r="P116" s="1"/>
      <c r="Q116" s="1"/>
      <c r="R116" s="1"/>
      <c r="S116" s="1"/>
    </row>
    <row r="117" spans="1:19" x14ac:dyDescent="0.25">
      <c r="A117" s="1"/>
      <c r="B117" s="1"/>
      <c r="C117" s="1"/>
      <c r="D117" s="1"/>
      <c r="E117" s="1"/>
      <c r="F117" s="1"/>
      <c r="G117" s="1"/>
      <c r="H117" s="1"/>
      <c r="I117" s="1"/>
      <c r="J117" s="1"/>
      <c r="K117" s="1"/>
      <c r="L117" s="1"/>
      <c r="M117" s="1"/>
      <c r="N117" s="1"/>
      <c r="O117" s="1"/>
      <c r="P117" s="1"/>
      <c r="Q117" s="1"/>
      <c r="R117" s="1"/>
      <c r="S117" s="1"/>
    </row>
    <row r="118" spans="1:19" x14ac:dyDescent="0.25">
      <c r="A118" s="1"/>
      <c r="B118" s="1"/>
      <c r="C118" s="1"/>
      <c r="D118" s="1"/>
      <c r="E118" s="1"/>
      <c r="F118" s="1"/>
      <c r="G118" s="1"/>
      <c r="H118" s="1"/>
      <c r="I118" s="1"/>
      <c r="J118" s="1"/>
      <c r="K118" s="1"/>
      <c r="L118" s="1"/>
      <c r="M118" s="1"/>
      <c r="N118" s="1"/>
      <c r="O118" s="1"/>
      <c r="P118" s="1"/>
      <c r="Q118" s="1"/>
      <c r="R118" s="1"/>
      <c r="S118" s="1"/>
    </row>
    <row r="119" spans="1:19" x14ac:dyDescent="0.25">
      <c r="A119" s="1"/>
      <c r="B119" s="1"/>
      <c r="C119" s="1"/>
      <c r="D119" s="1"/>
      <c r="E119" s="1"/>
      <c r="F119" s="1"/>
      <c r="G119" s="1"/>
      <c r="H119" s="1"/>
      <c r="I119" s="1"/>
      <c r="J119" s="1"/>
      <c r="K119" s="1"/>
      <c r="L119" s="1"/>
      <c r="M119" s="1"/>
      <c r="N119" s="1"/>
      <c r="O119" s="1"/>
      <c r="P119" s="1"/>
      <c r="Q119" s="1"/>
      <c r="R119" s="1"/>
      <c r="S119" s="1"/>
    </row>
    <row r="205" spans="3:11" x14ac:dyDescent="0.25">
      <c r="C205" s="16" t="s">
        <v>666</v>
      </c>
      <c r="E205" s="16">
        <v>645</v>
      </c>
      <c r="G205" s="16">
        <v>13.5</v>
      </c>
      <c r="I205" s="16">
        <v>13.5</v>
      </c>
      <c r="K205" s="16">
        <v>14.25</v>
      </c>
    </row>
    <row r="206" spans="3:11" x14ac:dyDescent="0.25">
      <c r="C206" s="16" t="s">
        <v>667</v>
      </c>
      <c r="E206" s="16">
        <v>109.5</v>
      </c>
      <c r="G206" s="16">
        <v>16.5</v>
      </c>
      <c r="I206" s="16">
        <v>16.5</v>
      </c>
      <c r="K206" s="16">
        <v>14.25</v>
      </c>
    </row>
    <row r="207" spans="3:11" x14ac:dyDescent="0.25">
      <c r="C207" s="16" t="s">
        <v>738</v>
      </c>
      <c r="E207" s="16">
        <v>216.75</v>
      </c>
      <c r="G207" s="16">
        <v>12.75</v>
      </c>
      <c r="I207" s="16">
        <v>14.25</v>
      </c>
      <c r="K207" s="16">
        <v>15</v>
      </c>
    </row>
    <row r="208" spans="3:11" x14ac:dyDescent="0.25">
      <c r="C208" s="16" t="s">
        <v>739</v>
      </c>
      <c r="E208" s="16">
        <v>233.25</v>
      </c>
      <c r="G208" s="16">
        <v>12.75</v>
      </c>
      <c r="I208" s="16">
        <v>15.75</v>
      </c>
      <c r="K208" s="16">
        <v>15</v>
      </c>
    </row>
    <row r="209" spans="3:11" x14ac:dyDescent="0.25">
      <c r="C209" s="16" t="s">
        <v>668</v>
      </c>
      <c r="E209" s="16">
        <v>300</v>
      </c>
      <c r="G209" s="16">
        <v>12.75</v>
      </c>
      <c r="I209" s="16">
        <v>13.5</v>
      </c>
      <c r="K209" s="16">
        <v>14.25</v>
      </c>
    </row>
    <row r="210" spans="3:11" x14ac:dyDescent="0.25">
      <c r="C210" s="16" t="s">
        <v>761</v>
      </c>
      <c r="E210" s="16">
        <v>522.75</v>
      </c>
      <c r="G210" s="16">
        <v>12.75</v>
      </c>
      <c r="I210" s="16">
        <v>15.75</v>
      </c>
      <c r="K210" s="16">
        <v>15</v>
      </c>
    </row>
    <row r="211" spans="3:11" x14ac:dyDescent="0.25">
      <c r="C211" s="16" t="s">
        <v>762</v>
      </c>
      <c r="E211" s="16">
        <v>539.25</v>
      </c>
      <c r="G211" s="16">
        <v>12.75</v>
      </c>
      <c r="I211" s="16">
        <v>15</v>
      </c>
      <c r="K211" s="16">
        <v>15</v>
      </c>
    </row>
    <row r="212" spans="3:11" x14ac:dyDescent="0.25">
      <c r="C212" s="16" t="s">
        <v>669</v>
      </c>
      <c r="E212" s="16">
        <v>6</v>
      </c>
      <c r="G212" s="16">
        <v>711.75</v>
      </c>
      <c r="I212" s="16">
        <v>17.25</v>
      </c>
      <c r="K212" s="16">
        <v>26.25</v>
      </c>
    </row>
    <row r="213" spans="3:11" x14ac:dyDescent="0.25">
      <c r="C213" s="16" t="s">
        <v>763</v>
      </c>
      <c r="E213" s="16">
        <v>29.25</v>
      </c>
      <c r="G213" s="16">
        <v>727.5</v>
      </c>
      <c r="I213" s="16">
        <v>17.25</v>
      </c>
      <c r="K213" s="16">
        <v>23.25</v>
      </c>
    </row>
    <row r="214" spans="3:11" x14ac:dyDescent="0.25">
      <c r="C214" s="16" t="s">
        <v>670</v>
      </c>
      <c r="E214" s="16">
        <v>29.25</v>
      </c>
      <c r="G214" s="16">
        <v>702</v>
      </c>
      <c r="I214" s="16">
        <v>17.25</v>
      </c>
      <c r="K214" s="16">
        <v>25.5</v>
      </c>
    </row>
    <row r="215" spans="3:11" x14ac:dyDescent="0.25">
      <c r="C215" s="16" t="s">
        <v>764</v>
      </c>
      <c r="E215" s="16">
        <v>315.75</v>
      </c>
      <c r="G215" s="16">
        <v>12.75</v>
      </c>
      <c r="I215" s="16">
        <v>13.5</v>
      </c>
      <c r="K215" s="16">
        <v>14.25</v>
      </c>
    </row>
    <row r="216" spans="3:11" x14ac:dyDescent="0.25">
      <c r="C216" s="16" t="s">
        <v>758</v>
      </c>
      <c r="E216" s="16">
        <v>111</v>
      </c>
      <c r="G216" s="16">
        <v>0</v>
      </c>
      <c r="I216" s="16">
        <v>13.5</v>
      </c>
      <c r="K216" s="16">
        <v>12.75</v>
      </c>
    </row>
    <row r="217" spans="3:11" x14ac:dyDescent="0.25">
      <c r="C217" s="16" t="s">
        <v>759</v>
      </c>
      <c r="E217" s="16">
        <v>219</v>
      </c>
      <c r="G217" s="16">
        <v>0</v>
      </c>
      <c r="I217" s="16">
        <v>13.5</v>
      </c>
      <c r="K217" s="16">
        <v>12.75</v>
      </c>
    </row>
    <row r="218" spans="3:11" x14ac:dyDescent="0.25">
      <c r="C218" s="16" t="s">
        <v>760</v>
      </c>
      <c r="E218" s="16">
        <v>233.25</v>
      </c>
      <c r="G218" s="16">
        <v>0</v>
      </c>
      <c r="I218" s="16">
        <v>15.75</v>
      </c>
      <c r="K218" s="16">
        <v>12.75</v>
      </c>
    </row>
    <row r="219" spans="3:11" x14ac:dyDescent="0.25">
      <c r="C219" s="16" t="s">
        <v>765</v>
      </c>
      <c r="E219" s="16">
        <v>300</v>
      </c>
      <c r="G219" s="16">
        <v>0</v>
      </c>
      <c r="I219" s="16">
        <v>13.5</v>
      </c>
      <c r="K219" s="16">
        <v>12.75</v>
      </c>
    </row>
    <row r="220" spans="3:11" x14ac:dyDescent="0.25">
      <c r="C220" s="16" t="s">
        <v>766</v>
      </c>
      <c r="E220" s="16">
        <v>315.75</v>
      </c>
      <c r="G220" s="16">
        <v>0</v>
      </c>
      <c r="I220" s="16">
        <v>13.5</v>
      </c>
      <c r="K220" s="16">
        <v>12.75</v>
      </c>
    </row>
    <row r="221" spans="3:11" x14ac:dyDescent="0.25">
      <c r="C221" s="16" t="s">
        <v>767</v>
      </c>
      <c r="E221" s="16">
        <v>524.25</v>
      </c>
      <c r="G221" s="16">
        <v>0</v>
      </c>
      <c r="I221" s="16">
        <v>14.25</v>
      </c>
      <c r="K221" s="16">
        <v>13.5</v>
      </c>
    </row>
    <row r="222" spans="3:11" x14ac:dyDescent="0.25">
      <c r="C222" s="16" t="s">
        <v>768</v>
      </c>
      <c r="E222" s="16">
        <v>540</v>
      </c>
      <c r="G222" s="16">
        <v>0</v>
      </c>
      <c r="I222" s="16">
        <v>14.25</v>
      </c>
      <c r="K222" s="16">
        <v>13.5</v>
      </c>
    </row>
    <row r="223" spans="3:11" x14ac:dyDescent="0.25">
      <c r="C223" s="16" t="s">
        <v>769</v>
      </c>
      <c r="E223" s="16">
        <v>645</v>
      </c>
      <c r="G223" s="16">
        <v>0</v>
      </c>
      <c r="I223" s="16">
        <v>13.5</v>
      </c>
      <c r="K223" s="16">
        <v>13.5</v>
      </c>
    </row>
    <row r="224" spans="3:11" x14ac:dyDescent="0.25">
      <c r="C224" s="16" t="s">
        <v>770</v>
      </c>
      <c r="E224" s="16">
        <v>284.25</v>
      </c>
      <c r="G224" s="16">
        <v>0</v>
      </c>
      <c r="I224" s="16">
        <v>13.5</v>
      </c>
      <c r="K224" s="16">
        <v>12.75</v>
      </c>
    </row>
    <row r="225" spans="3:11" x14ac:dyDescent="0.25">
      <c r="C225" s="16" t="s">
        <v>771</v>
      </c>
      <c r="E225" s="16">
        <v>282.75</v>
      </c>
      <c r="G225" s="16">
        <v>12.75</v>
      </c>
      <c r="I225" s="16">
        <v>13.5</v>
      </c>
      <c r="K225" s="16">
        <v>14.25</v>
      </c>
    </row>
    <row r="226" spans="3:11" x14ac:dyDescent="0.25">
      <c r="C226" s="16" t="s">
        <v>772</v>
      </c>
      <c r="E226" s="16">
        <v>251.25</v>
      </c>
      <c r="G226" s="16">
        <v>12.75</v>
      </c>
      <c r="I226" s="16">
        <v>13.5</v>
      </c>
      <c r="K226" s="16">
        <v>12.75</v>
      </c>
    </row>
    <row r="227" spans="3:11" x14ac:dyDescent="0.25">
      <c r="C227" s="16" t="s">
        <v>773</v>
      </c>
      <c r="E227" s="16">
        <v>251.25</v>
      </c>
      <c r="G227" s="16">
        <v>0</v>
      </c>
      <c r="I227" s="16">
        <v>13.5</v>
      </c>
      <c r="K227" s="16">
        <v>12.75</v>
      </c>
    </row>
    <row r="228" spans="3:11" x14ac:dyDescent="0.25">
      <c r="C228" s="16" t="s">
        <v>774</v>
      </c>
      <c r="E228" s="16">
        <v>797.25</v>
      </c>
      <c r="G228" s="16">
        <v>150</v>
      </c>
      <c r="I228" s="16">
        <v>15</v>
      </c>
      <c r="K228" s="16">
        <v>12.75</v>
      </c>
    </row>
    <row r="229" spans="3:11" x14ac:dyDescent="0.25">
      <c r="C229" s="16" t="s">
        <v>775</v>
      </c>
      <c r="E229" s="16">
        <v>797.25</v>
      </c>
      <c r="G229" s="16">
        <v>171</v>
      </c>
      <c r="I229" s="16">
        <v>15</v>
      </c>
      <c r="K229" s="16">
        <v>12.75</v>
      </c>
    </row>
    <row r="230" spans="3:11" x14ac:dyDescent="0.25">
      <c r="C230" s="16" t="s">
        <v>776</v>
      </c>
      <c r="E230" s="16">
        <v>349.5</v>
      </c>
      <c r="G230" s="16">
        <v>0</v>
      </c>
      <c r="I230" s="16">
        <v>13.5</v>
      </c>
      <c r="K230" s="16">
        <v>12.75</v>
      </c>
    </row>
    <row r="231" spans="3:11" x14ac:dyDescent="0.25">
      <c r="C231" s="16" t="s">
        <v>590</v>
      </c>
      <c r="E231" s="16">
        <v>349.5</v>
      </c>
      <c r="G231" s="16">
        <v>12.75</v>
      </c>
      <c r="I231" s="16">
        <v>13.5</v>
      </c>
      <c r="K231" s="16">
        <v>14.25</v>
      </c>
    </row>
    <row r="232" spans="3:11" x14ac:dyDescent="0.25">
      <c r="C232" s="16" t="s">
        <v>777</v>
      </c>
      <c r="E232" s="16">
        <v>233.25</v>
      </c>
      <c r="G232" s="16">
        <v>1007.25</v>
      </c>
      <c r="I232" s="16">
        <v>15.75</v>
      </c>
      <c r="K232" s="16">
        <v>409.5</v>
      </c>
    </row>
    <row r="233" spans="3:11" x14ac:dyDescent="0.25">
      <c r="C233" s="16" t="s">
        <v>778</v>
      </c>
      <c r="E233" s="16">
        <v>235.5</v>
      </c>
      <c r="G233" s="16">
        <v>1431</v>
      </c>
      <c r="I233" s="16">
        <v>13.5</v>
      </c>
      <c r="K233" s="16">
        <v>14.25</v>
      </c>
    </row>
    <row r="234" spans="3:11" x14ac:dyDescent="0.25">
      <c r="C234" s="16" t="s">
        <v>779</v>
      </c>
      <c r="E234" s="16">
        <v>235.5</v>
      </c>
      <c r="G234" s="16">
        <v>1418.25</v>
      </c>
      <c r="I234" s="16">
        <v>13.5</v>
      </c>
      <c r="K234" s="16">
        <v>12.75</v>
      </c>
    </row>
  </sheetData>
  <sheetProtection formatCells="0" formatColumns="0" formatRows="0" selectLockedCells="1"/>
  <mergeCells count="10">
    <mergeCell ref="B96:J97"/>
    <mergeCell ref="B15:B16"/>
    <mergeCell ref="B46:J47"/>
    <mergeCell ref="B38:C38"/>
    <mergeCell ref="B30:C30"/>
    <mergeCell ref="D42:J42"/>
    <mergeCell ref="B36:C36"/>
    <mergeCell ref="B37:C37"/>
    <mergeCell ref="D38:J38"/>
    <mergeCell ref="D41:J41"/>
  </mergeCells>
  <phoneticPr fontId="0" type="noConversion"/>
  <conditionalFormatting sqref="G28:G30 I19:I30 G19:G25 H19:H27 G17:I22">
    <cfRule type="cellIs" dxfId="21" priority="1" stopIfTrue="1" operator="notEqual">
      <formula>0</formula>
    </cfRule>
  </conditionalFormatting>
  <conditionalFormatting sqref="G26:G27">
    <cfRule type="cellIs" dxfId="20" priority="2" stopIfTrue="1" operator="notEqual">
      <formula>0</formula>
    </cfRule>
  </conditionalFormatting>
  <conditionalFormatting sqref="B38:C38">
    <cfRule type="expression" dxfId="19" priority="5" stopIfTrue="1">
      <formula>OR($G$37&gt;2%,$G$37&lt;-2%)</formula>
    </cfRule>
    <cfRule type="expression" dxfId="18" priority="6" stopIfTrue="1">
      <formula>OR($G$37&lt;=2%,$G$37&gt;=-2%)</formula>
    </cfRule>
  </conditionalFormatting>
  <conditionalFormatting sqref="D38:J38">
    <cfRule type="expression" dxfId="17" priority="7" stopIfTrue="1">
      <formula>OR($G$37&gt;2%,$G$37&lt;-2%)</formula>
    </cfRule>
    <cfRule type="expression" dxfId="16" priority="8" stopIfTrue="1">
      <formula>OR($G$37&lt;=2%,$G$37&gt;=-2%)</formula>
    </cfRule>
  </conditionalFormatting>
  <dataValidations count="10">
    <dataValidation type="decimal" allowBlank="1" showInputMessage="1" showErrorMessage="1" errorTitle="Standard" error="Bitte geben Sie einen Zahlenwert &gt;0 ein!" sqref="C107:C108 D35 E33:E34 C85:C86 C56:C57 C52:C53 C64:C76 C92:C93 C103:C104 C59:C62 C33:C34 C89 C24:G24">
      <formula1>0</formula1>
      <formula2>1000000000000</formula2>
    </dataValidation>
    <dataValidation type="date" allowBlank="1" showInputMessage="1" showErrorMessage="1" errorTitle="Datum" error="Bitte geben Sie ein Datum ein!" sqref="F15">
      <formula1>36526</formula1>
      <formula2>55153</formula2>
    </dataValidation>
    <dataValidation allowBlank="1" showInputMessage="1" showErrorMessage="1" error="Ihr Bezugsjahr erscheint unplausibel" sqref="D41:D42"/>
    <dataValidation type="decimal" allowBlank="1" showInputMessage="1" showErrorMessage="1" errorTitle="Standard" error="Bitte geben Sie einen Zahlenwert &gt;=0 ein!" prompt="Gemäss Weisung 5/2018 ist ab dem 1. Januar 2020 die 75-Franken- Regel anzuwenden." sqref="D27">
      <formula1>-1000000000000</formula1>
      <formula2>1000000000000</formula2>
    </dataValidation>
    <dataValidation type="decimal" allowBlank="1" showInputMessage="1" showErrorMessage="1" errorTitle="Standard" sqref="D29:D30">
      <formula1>-1000000000000</formula1>
      <formula2>1000000000000</formula2>
    </dataValidation>
    <dataValidation type="decimal" allowBlank="1" showInputMessage="1" showErrorMessage="1" errorTitle="Standard" error="Bitte geben Sie einen Zahlenwert &gt;=0 ein!" sqref="C26 D25:D26 C17:F22">
      <formula1>0</formula1>
      <formula2>1000000000000</formula2>
    </dataValidation>
    <dataValidation type="decimal" allowBlank="1" showInputMessage="1" showErrorMessage="1" errorTitle="Standard" error="Bitte geben Sie einen Zahlenwert kleiner oder gleich 0 ein." sqref="C23 E23">
      <formula1>-1000000000000</formula1>
      <formula2>0</formula2>
    </dataValidation>
    <dataValidation type="date" allowBlank="1" showInputMessage="1" showErrorMessage="1" errorTitle="Datum" error="Bitte geben Sie ein Datum ein!" promptTitle="Energietarifperiode:" prompt="Eingabe des Tarifjahres" sqref="D15">
      <formula1>36526</formula1>
      <formula2>55153</formula2>
    </dataValidation>
    <dataValidation type="decimal" allowBlank="1" showInputMessage="1" showErrorMessage="1" errorTitle="Standard" error="Bitte geben Sie einen Zahlenwert &gt;=0 ein!" promptTitle="Verwaltungs- und Vertriebskosten" prompt="Eigene Kosten des Vertriebs anhand des letzten abgeschlossenen Geschäftsjahres (Basisjahrprinzip) analog des Netzes." sqref="C25">
      <formula1>0</formula1>
      <formula2>1000000000000</formula2>
    </dataValidation>
    <dataValidation allowBlank="1" showInputMessage="1" showErrorMessage="1" errorTitle="Datum" error="Bitte geben Sie hier den verwendeten Zinssatz ein!" promptTitle="Energietarifperiode:" sqref="E11"/>
  </dataValidations>
  <printOptions headings="1"/>
  <pageMargins left="0.78740157480314965" right="0.51181102362204722" top="0.98425196850393704" bottom="0.78740157480314965" header="0.31496062992125984" footer="0.31496062992125984"/>
  <pageSetup paperSize="9" scale="35" orientation="landscape" r:id="rId1"/>
  <headerFooter scaleWithDoc="0">
    <oddHeader>&amp;C&amp;A; &amp;D&amp;R&amp;"Calibri,Fett"&amp;12Formular  5.2</oddHeader>
    <oddFooter>&amp;LKostenrechnung für Tarife 2022&amp;RSeite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296" r:id="rId4" name="Drop Down 264">
              <controlPr locked="0" defaultSize="0" autoFill="0" autoLine="0" autoPict="0">
                <anchor moveWithCells="1">
                  <from>
                    <xdr:col>8</xdr:col>
                    <xdr:colOff>1019175</xdr:colOff>
                    <xdr:row>18</xdr:row>
                    <xdr:rowOff>180975</xdr:rowOff>
                  </from>
                  <to>
                    <xdr:col>10</xdr:col>
                    <xdr:colOff>0</xdr:colOff>
                    <xdr:row>20</xdr:row>
                    <xdr:rowOff>0</xdr:rowOff>
                  </to>
                </anchor>
              </controlPr>
            </control>
          </mc:Choice>
        </mc:AlternateContent>
        <mc:AlternateContent xmlns:mc="http://schemas.openxmlformats.org/markup-compatibility/2006">
          <mc:Choice Requires="x14">
            <control shapeId="44311" r:id="rId5" name="Button 279">
              <controlPr defaultSize="0" autoFill="0" autoLine="0" autoPict="0" macro="[0]!info_msgbox_Gestehungskosten_Angabe_Hauptvariante">
                <anchor moveWithCells="1" sizeWithCells="1">
                  <from>
                    <xdr:col>10</xdr:col>
                    <xdr:colOff>219075</xdr:colOff>
                    <xdr:row>19</xdr:row>
                    <xdr:rowOff>28575</xdr:rowOff>
                  </from>
                  <to>
                    <xdr:col>10</xdr:col>
                    <xdr:colOff>381000</xdr:colOff>
                    <xdr:row>19</xdr:row>
                    <xdr:rowOff>219075</xdr:rowOff>
                  </to>
                </anchor>
              </controlPr>
            </control>
          </mc:Choice>
        </mc:AlternateContent>
        <mc:AlternateContent xmlns:mc="http://schemas.openxmlformats.org/markup-compatibility/2006">
          <mc:Choice Requires="x14">
            <control shapeId="44312" r:id="rId6" name="Button 280">
              <controlPr defaultSize="0" autoFill="0" autoLine="0" autoPict="0" macro="[0]!info_msgbox_AAA_Nummerangabe">
                <anchor moveWithCells="1" sizeWithCells="1">
                  <from>
                    <xdr:col>10</xdr:col>
                    <xdr:colOff>28575</xdr:colOff>
                    <xdr:row>19</xdr:row>
                    <xdr:rowOff>28575</xdr:rowOff>
                  </from>
                  <to>
                    <xdr:col>10</xdr:col>
                    <xdr:colOff>219075</xdr:colOff>
                    <xdr:row>19</xdr:row>
                    <xdr:rowOff>219075</xdr:rowOff>
                  </to>
                </anchor>
              </controlPr>
            </control>
          </mc:Choice>
        </mc:AlternateContent>
        <mc:AlternateContent xmlns:mc="http://schemas.openxmlformats.org/markup-compatibility/2006">
          <mc:Choice Requires="x14">
            <control shapeId="594211" r:id="rId7" name="Dropdown2220">
              <controlPr locked="0" defaultSize="0" autoFill="0" autoLine="0" autoPict="0">
                <anchor moveWithCells="1">
                  <from>
                    <xdr:col>5</xdr:col>
                    <xdr:colOff>66675</xdr:colOff>
                    <xdr:row>8</xdr:row>
                    <xdr:rowOff>66675</xdr:rowOff>
                  </from>
                  <to>
                    <xdr:col>5</xdr:col>
                    <xdr:colOff>1104900</xdr:colOff>
                    <xdr:row>8</xdr:row>
                    <xdr:rowOff>257175</xdr:rowOff>
                  </to>
                </anchor>
              </controlPr>
            </control>
          </mc:Choice>
        </mc:AlternateContent>
        <mc:AlternateContent xmlns:mc="http://schemas.openxmlformats.org/markup-compatibility/2006">
          <mc:Choice Requires="x14">
            <control shapeId="799459" r:id="rId8" name="Dropdown2221">
              <controlPr locked="0" defaultSize="0" autoFill="0" autoLine="0" autoPict="0">
                <anchor moveWithCells="1">
                  <from>
                    <xdr:col>5</xdr:col>
                    <xdr:colOff>66675</xdr:colOff>
                    <xdr:row>7</xdr:row>
                    <xdr:rowOff>66675</xdr:rowOff>
                  </from>
                  <to>
                    <xdr:col>5</xdr:col>
                    <xdr:colOff>1104900</xdr:colOff>
                    <xdr:row>7</xdr:row>
                    <xdr:rowOff>257175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pageSetUpPr fitToPage="1"/>
  </sheetPr>
  <dimension ref="A1:BB276"/>
  <sheetViews>
    <sheetView showGridLines="0" zoomScale="70" zoomScaleNormal="70" workbookViewId="0">
      <pane xSplit="5" ySplit="19" topLeftCell="F20" activePane="bottomRight" state="frozen"/>
      <selection activeCell="C10" sqref="C10"/>
      <selection pane="topRight" activeCell="C10" sqref="C10"/>
      <selection pane="bottomLeft" activeCell="C10" sqref="C10"/>
      <selection pane="bottomRight" activeCell="J8" sqref="J8"/>
    </sheetView>
  </sheetViews>
  <sheetFormatPr baseColWidth="10" defaultColWidth="11.42578125" defaultRowHeight="14.25" x14ac:dyDescent="0.2"/>
  <cols>
    <col min="1" max="1" width="6.85546875" style="278" customWidth="1"/>
    <col min="2" max="2" width="33.5703125" style="278" customWidth="1"/>
    <col min="3" max="3" width="19.42578125" style="278" customWidth="1"/>
    <col min="4" max="4" width="15" style="240" customWidth="1"/>
    <col min="5" max="5" width="1.5703125" style="278" customWidth="1"/>
    <col min="6" max="6" width="14" style="278" customWidth="1"/>
    <col min="7" max="7" width="1.42578125" style="278" customWidth="1"/>
    <col min="8" max="8" width="12.5703125" style="278" customWidth="1"/>
    <col min="9" max="9" width="1.42578125" style="278" customWidth="1"/>
    <col min="10" max="10" width="12.5703125" style="278" customWidth="1"/>
    <col min="11" max="11" width="1.42578125" style="278" customWidth="1"/>
    <col min="12" max="12" width="12.5703125" style="278" customWidth="1"/>
    <col min="13" max="13" width="1.42578125" style="278" customWidth="1"/>
    <col min="14" max="14" width="12.5703125" style="278" customWidth="1"/>
    <col min="15" max="15" width="1.42578125" style="278" customWidth="1"/>
    <col min="16" max="16" width="12.5703125" style="278" customWidth="1"/>
    <col min="17" max="17" width="1.42578125" style="278" customWidth="1"/>
    <col min="18" max="18" width="12.5703125" style="278" customWidth="1"/>
    <col min="19" max="19" width="1.42578125" style="278" customWidth="1"/>
    <col min="20" max="20" width="14" style="278" customWidth="1"/>
    <col min="21" max="21" width="1.42578125" style="278" customWidth="1"/>
    <col min="22" max="22" width="12.5703125" style="278" customWidth="1"/>
    <col min="23" max="23" width="1.42578125" style="278" customWidth="1"/>
    <col min="24" max="24" width="12.5703125" style="278" customWidth="1"/>
    <col min="25" max="25" width="1.42578125" style="278" customWidth="1"/>
    <col min="26" max="26" width="12.5703125" style="278" customWidth="1"/>
    <col min="27" max="27" width="1.42578125" style="278" customWidth="1"/>
    <col min="28" max="28" width="12.5703125" style="278" customWidth="1"/>
    <col min="29" max="29" width="1.42578125" style="278" customWidth="1"/>
    <col min="30" max="30" width="12.5703125" style="278" customWidth="1"/>
    <col min="31" max="31" width="1.42578125" style="278" customWidth="1"/>
    <col min="32" max="32" width="12.5703125" style="278" customWidth="1"/>
    <col min="33" max="33" width="1.42578125" style="278" customWidth="1"/>
    <col min="34" max="34" width="14" style="278" customWidth="1"/>
    <col min="35" max="35" width="1.42578125" style="278" customWidth="1"/>
    <col min="36" max="36" width="12.5703125" style="278" customWidth="1"/>
    <col min="37" max="37" width="1.42578125" style="278" customWidth="1"/>
    <col min="38" max="38" width="12.5703125" style="278" customWidth="1"/>
    <col min="39" max="39" width="1.42578125" style="278" customWidth="1"/>
    <col min="40" max="40" width="12.5703125" style="278" customWidth="1"/>
    <col min="41" max="41" width="1.42578125" style="278" customWidth="1"/>
    <col min="42" max="42" width="12.5703125" style="278" customWidth="1"/>
    <col min="43" max="43" width="1.42578125" style="278" customWidth="1"/>
    <col min="44" max="44" width="12.5703125" style="278" customWidth="1"/>
    <col min="45" max="45" width="1.42578125" style="278" customWidth="1"/>
    <col min="46" max="46" width="25.42578125" style="278" customWidth="1"/>
    <col min="47" max="47" width="2.42578125" style="278" customWidth="1"/>
    <col min="48" max="48" width="5.5703125" style="278" customWidth="1"/>
    <col min="49" max="49" width="26.42578125" style="278" customWidth="1"/>
    <col min="50" max="51" width="11.42578125" style="278" customWidth="1"/>
    <col min="52" max="16384" width="11.42578125" style="278"/>
  </cols>
  <sheetData>
    <row r="1" spans="1:54"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row>
    <row r="2" spans="1:54" ht="15.75" x14ac:dyDescent="0.25">
      <c r="A2" s="277"/>
      <c r="B2" s="23" t="str">
        <f>Kontaktdaten!B2</f>
        <v>Kostenrechnung für Tarife 2022</v>
      </c>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row>
    <row r="3" spans="1:54" ht="4.5" customHeight="1" x14ac:dyDescent="0.2">
      <c r="A3" s="277"/>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row>
    <row r="4" spans="1:54" ht="20.25" x14ac:dyDescent="0.3">
      <c r="A4" s="277"/>
      <c r="B4" s="13" t="s">
        <v>1144</v>
      </c>
      <c r="C4" s="277"/>
      <c r="D4" s="277"/>
      <c r="E4" s="277"/>
      <c r="F4" s="277"/>
      <c r="G4" s="277"/>
      <c r="H4" s="277"/>
      <c r="I4" s="277"/>
      <c r="J4" s="277"/>
      <c r="K4" s="277"/>
      <c r="L4" s="277"/>
      <c r="M4" s="277"/>
      <c r="N4" s="277"/>
      <c r="O4" s="277"/>
      <c r="P4" s="756"/>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row>
    <row r="5" spans="1:54" ht="20.25" customHeight="1" x14ac:dyDescent="0.3">
      <c r="A5" s="277"/>
      <c r="B5" s="13" t="s">
        <v>284</v>
      </c>
      <c r="C5" s="277"/>
      <c r="D5" s="277"/>
      <c r="E5" s="277"/>
      <c r="F5" s="277"/>
      <c r="G5" s="277"/>
      <c r="H5" s="277"/>
      <c r="I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row>
    <row r="6" spans="1:54" ht="15" x14ac:dyDescent="0.25">
      <c r="A6" s="277"/>
      <c r="B6" s="533" t="str">
        <f>"Formular 5.3;     "&amp;Kontaktdaten!E12</f>
        <v xml:space="preserve">Formular 5.3;     </v>
      </c>
      <c r="C6" s="277"/>
      <c r="D6" s="903"/>
      <c r="E6" s="277"/>
      <c r="F6" s="277"/>
      <c r="G6" s="277"/>
      <c r="H6" s="277"/>
      <c r="I6" s="277"/>
      <c r="J6" s="277"/>
      <c r="K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row>
    <row r="7" spans="1:54" ht="11.25" customHeight="1" x14ac:dyDescent="0.2">
      <c r="A7" s="277"/>
      <c r="B7" s="553"/>
      <c r="C7" s="277"/>
      <c r="D7" s="277"/>
      <c r="E7" s="277"/>
      <c r="F7" s="277"/>
      <c r="G7" s="277"/>
      <c r="H7" s="277"/>
      <c r="I7" s="277"/>
      <c r="J7" s="277"/>
      <c r="K7" s="277"/>
      <c r="L7" s="360"/>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row>
    <row r="8" spans="1:54" ht="15.75" x14ac:dyDescent="0.25">
      <c r="A8" s="277"/>
      <c r="B8" s="4" t="s">
        <v>41</v>
      </c>
      <c r="C8" s="23"/>
      <c r="D8" s="23"/>
      <c r="E8" s="23"/>
      <c r="F8" s="23"/>
      <c r="G8" s="23"/>
      <c r="H8" s="23"/>
      <c r="I8" s="277"/>
      <c r="J8" s="460"/>
      <c r="K8" s="277"/>
      <c r="L8" s="277"/>
      <c r="M8" s="277"/>
      <c r="N8" s="277"/>
      <c r="O8" s="277"/>
      <c r="P8" s="277"/>
      <c r="Q8" s="277"/>
      <c r="R8" s="426"/>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row>
    <row r="9" spans="1:54" ht="20.25" customHeight="1" x14ac:dyDescent="0.2">
      <c r="A9" s="277"/>
      <c r="B9" s="343" t="s">
        <v>286</v>
      </c>
      <c r="C9" s="360"/>
      <c r="D9" s="360"/>
      <c r="E9" s="360"/>
      <c r="F9" s="360"/>
      <c r="G9" s="360"/>
      <c r="H9" s="360"/>
      <c r="I9" s="360"/>
      <c r="J9" s="360"/>
      <c r="K9" s="360"/>
      <c r="L9" s="360"/>
      <c r="M9" s="360"/>
      <c r="N9" s="360"/>
      <c r="O9" s="277"/>
      <c r="P9" s="1528"/>
      <c r="Q9" s="1426"/>
      <c r="R9" s="1426"/>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row>
    <row r="10" spans="1:54" ht="20.25" customHeight="1" x14ac:dyDescent="0.2">
      <c r="A10" s="277"/>
      <c r="B10" s="343" t="s">
        <v>290</v>
      </c>
      <c r="C10" s="360"/>
      <c r="D10" s="391"/>
      <c r="E10" s="360"/>
      <c r="F10" s="360"/>
      <c r="G10" s="360"/>
      <c r="H10" s="360"/>
      <c r="I10" s="360"/>
      <c r="J10" s="360"/>
      <c r="K10" s="360"/>
      <c r="L10" s="360"/>
      <c r="M10" s="360"/>
      <c r="N10" s="360"/>
      <c r="O10" s="277"/>
      <c r="P10" s="1528"/>
      <c r="Q10" s="1426"/>
      <c r="R10" s="1528"/>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U10" s="277"/>
      <c r="AV10" s="277"/>
      <c r="AW10" s="277"/>
      <c r="AX10" s="277"/>
      <c r="AY10" s="277"/>
      <c r="AZ10" s="277"/>
      <c r="BA10" s="277"/>
      <c r="BB10" s="277"/>
    </row>
    <row r="11" spans="1:54" ht="12.75" customHeight="1" x14ac:dyDescent="0.2">
      <c r="A11" s="277"/>
      <c r="C11" s="277"/>
      <c r="D11" s="277"/>
      <c r="E11" s="277"/>
      <c r="F11" s="277"/>
      <c r="G11" s="277"/>
      <c r="H11" s="277"/>
      <c r="I11" s="277"/>
      <c r="J11" s="24"/>
      <c r="K11" s="277"/>
      <c r="L11" s="277"/>
      <c r="M11" s="277"/>
      <c r="N11" s="277"/>
      <c r="O11" s="277"/>
      <c r="P11" s="1528"/>
      <c r="Q11" s="1426"/>
      <c r="R11" s="1426"/>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U11" s="277"/>
      <c r="AV11" s="277"/>
      <c r="AW11" s="277"/>
      <c r="AX11" s="277"/>
      <c r="AY11" s="277"/>
      <c r="AZ11" s="277"/>
      <c r="BA11" s="277"/>
      <c r="BB11" s="277"/>
    </row>
    <row r="12" spans="1:54" ht="19.350000000000001" customHeight="1" x14ac:dyDescent="0.2">
      <c r="A12" s="1073"/>
      <c r="B12" s="343" t="s">
        <v>62</v>
      </c>
      <c r="C12" s="277"/>
      <c r="D12" s="277"/>
      <c r="E12" s="277"/>
      <c r="F12" s="277"/>
      <c r="G12" s="277"/>
      <c r="H12" s="277"/>
      <c r="I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5"/>
      <c r="AU12" s="277"/>
      <c r="AV12" s="277"/>
      <c r="AW12" s="277"/>
      <c r="AX12" s="277"/>
      <c r="AY12" s="277"/>
      <c r="AZ12" s="277"/>
      <c r="BA12" s="277"/>
      <c r="BB12" s="277"/>
    </row>
    <row r="13" spans="1:54" ht="15.75" x14ac:dyDescent="0.25">
      <c r="A13" s="277"/>
      <c r="B13" s="343" t="s">
        <v>63</v>
      </c>
      <c r="C13" s="277"/>
      <c r="D13" s="241"/>
      <c r="E13" s="277"/>
      <c r="F13" s="277"/>
      <c r="G13" s="277"/>
      <c r="H13" s="277"/>
      <c r="I13" s="277"/>
      <c r="J13" s="1731"/>
      <c r="K13" s="1737"/>
      <c r="L13" s="1737"/>
      <c r="M13" s="1737"/>
      <c r="N13" s="1738"/>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row>
    <row r="14" spans="1:54" ht="5.0999999999999996" customHeight="1" x14ac:dyDescent="0.25">
      <c r="A14" s="277"/>
      <c r="B14" s="277"/>
      <c r="C14" s="277"/>
      <c r="D14" s="241"/>
      <c r="E14" s="277"/>
      <c r="F14" s="277"/>
      <c r="G14" s="277"/>
      <c r="H14" s="277"/>
      <c r="I14" s="277"/>
      <c r="J14" s="277"/>
      <c r="K14" s="277"/>
      <c r="L14" s="24"/>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row>
    <row r="15" spans="1:54" ht="15.75" x14ac:dyDescent="0.25">
      <c r="A15" s="277"/>
      <c r="B15" s="23" t="s">
        <v>285</v>
      </c>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row>
    <row r="16" spans="1:54" hidden="1" x14ac:dyDescent="0.2">
      <c r="A16" s="277"/>
      <c r="B16" s="277"/>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row>
    <row r="17" spans="1:54" x14ac:dyDescent="0.2">
      <c r="A17" s="277"/>
      <c r="B17" s="277"/>
      <c r="C17" s="277"/>
      <c r="D17" s="278"/>
      <c r="E17" s="277"/>
      <c r="F17" s="280"/>
      <c r="G17" s="277"/>
      <c r="H17" s="277"/>
      <c r="I17" s="277"/>
      <c r="J17" s="277"/>
      <c r="K17" s="277"/>
      <c r="L17" s="277"/>
      <c r="M17" s="277"/>
      <c r="N17" s="277"/>
      <c r="O17" s="277"/>
      <c r="P17" s="277"/>
      <c r="Q17" s="277"/>
      <c r="R17" s="277"/>
      <c r="S17" s="277"/>
      <c r="T17" s="280"/>
      <c r="U17" s="277"/>
      <c r="V17" s="277"/>
      <c r="W17" s="277"/>
      <c r="X17" s="277"/>
      <c r="Y17" s="277"/>
      <c r="Z17" s="277"/>
      <c r="AA17" s="277"/>
      <c r="AB17" s="277"/>
      <c r="AC17" s="277"/>
      <c r="AD17" s="277"/>
      <c r="AE17" s="277"/>
      <c r="AF17" s="277"/>
      <c r="AG17" s="277"/>
      <c r="AH17" s="280"/>
      <c r="AI17" s="277"/>
      <c r="AJ17" s="277"/>
      <c r="AK17" s="277"/>
      <c r="AL17" s="277"/>
      <c r="AM17" s="277"/>
      <c r="AN17" s="277"/>
      <c r="AO17" s="277"/>
      <c r="AP17" s="277"/>
      <c r="AQ17" s="277"/>
      <c r="AR17" s="277"/>
      <c r="AS17" s="277"/>
      <c r="AT17" s="277"/>
      <c r="AU17" s="277"/>
      <c r="AV17" s="277"/>
      <c r="AW17" s="277"/>
      <c r="AX17" s="277"/>
      <c r="AY17" s="277"/>
      <c r="AZ17" s="277"/>
      <c r="BA17" s="277"/>
      <c r="BB17" s="277"/>
    </row>
    <row r="18" spans="1:54" ht="15.75" x14ac:dyDescent="0.25">
      <c r="A18" s="277"/>
      <c r="B18" s="276" t="s">
        <v>110</v>
      </c>
      <c r="C18" s="277"/>
      <c r="D18" s="392" t="s">
        <v>997</v>
      </c>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3"/>
      <c r="AU18" s="277"/>
      <c r="AV18" s="277"/>
      <c r="AW18" s="277"/>
      <c r="AX18" s="277"/>
      <c r="AY18" s="277"/>
      <c r="AZ18" s="277"/>
      <c r="BA18" s="277"/>
      <c r="BB18" s="277"/>
    </row>
    <row r="19" spans="1:54" ht="6" customHeight="1" x14ac:dyDescent="0.2">
      <c r="A19" s="277"/>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row>
    <row r="20" spans="1:54" ht="16.5" customHeight="1" x14ac:dyDescent="0.2">
      <c r="A20" s="277"/>
      <c r="B20" s="242" t="s">
        <v>392</v>
      </c>
      <c r="C20" s="243"/>
      <c r="D20" s="277"/>
      <c r="E20" s="277"/>
      <c r="F20" s="229"/>
      <c r="G20" s="281"/>
      <c r="H20" s="229"/>
      <c r="I20" s="281"/>
      <c r="J20" s="229"/>
      <c r="K20" s="281"/>
      <c r="L20" s="229"/>
      <c r="M20" s="281"/>
      <c r="N20" s="229"/>
      <c r="O20" s="281"/>
      <c r="P20" s="229"/>
      <c r="Q20" s="281"/>
      <c r="R20" s="229"/>
      <c r="S20" s="281"/>
      <c r="T20" s="229"/>
      <c r="U20" s="281"/>
      <c r="V20" s="229"/>
      <c r="W20" s="281"/>
      <c r="X20" s="229"/>
      <c r="Y20" s="281"/>
      <c r="Z20" s="229"/>
      <c r="AA20" s="281"/>
      <c r="AB20" s="229"/>
      <c r="AC20" s="281"/>
      <c r="AD20" s="229"/>
      <c r="AE20" s="281"/>
      <c r="AF20" s="229"/>
      <c r="AG20" s="281"/>
      <c r="AH20" s="229"/>
      <c r="AI20" s="281"/>
      <c r="AJ20" s="229"/>
      <c r="AK20" s="281"/>
      <c r="AL20" s="229"/>
      <c r="AM20" s="281"/>
      <c r="AN20" s="229"/>
      <c r="AO20" s="281"/>
      <c r="AP20" s="229"/>
      <c r="AQ20" s="281"/>
      <c r="AR20" s="229"/>
      <c r="AS20" s="281"/>
      <c r="AT20" s="1376"/>
      <c r="AU20" s="277"/>
      <c r="AV20" s="277"/>
      <c r="AW20" s="277"/>
      <c r="AX20" s="277"/>
      <c r="AY20" s="277"/>
      <c r="AZ20" s="277"/>
      <c r="BA20" s="277"/>
      <c r="BB20" s="277"/>
    </row>
    <row r="21" spans="1:54" ht="6" customHeight="1" x14ac:dyDescent="0.2">
      <c r="A21" s="277"/>
      <c r="B21" s="277"/>
      <c r="C21" s="277"/>
      <c r="D21" s="277"/>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77"/>
      <c r="AV21" s="277"/>
      <c r="AW21" s="277"/>
      <c r="AX21" s="277"/>
      <c r="AY21" s="277"/>
      <c r="AZ21" s="277"/>
      <c r="BA21" s="277"/>
      <c r="BB21" s="277"/>
    </row>
    <row r="22" spans="1:54" x14ac:dyDescent="0.2">
      <c r="A22" s="277"/>
      <c r="B22" s="242" t="s">
        <v>1148</v>
      </c>
      <c r="C22" s="243"/>
      <c r="D22" s="277"/>
      <c r="E22" s="277"/>
      <c r="F22" s="230"/>
      <c r="G22" s="282"/>
      <c r="H22" s="230"/>
      <c r="I22" s="282"/>
      <c r="J22" s="230"/>
      <c r="K22" s="282"/>
      <c r="L22" s="230"/>
      <c r="M22" s="282"/>
      <c r="N22" s="230"/>
      <c r="O22" s="282">
        <v>0</v>
      </c>
      <c r="P22" s="230"/>
      <c r="Q22" s="282"/>
      <c r="R22" s="230"/>
      <c r="S22" s="282"/>
      <c r="T22" s="230"/>
      <c r="U22" s="282"/>
      <c r="V22" s="230"/>
      <c r="W22" s="282"/>
      <c r="X22" s="230"/>
      <c r="Y22" s="282"/>
      <c r="Z22" s="230"/>
      <c r="AA22" s="282"/>
      <c r="AB22" s="230"/>
      <c r="AC22" s="282"/>
      <c r="AD22" s="230"/>
      <c r="AE22" s="282"/>
      <c r="AF22" s="230"/>
      <c r="AG22" s="282"/>
      <c r="AH22" s="230"/>
      <c r="AI22" s="282"/>
      <c r="AJ22" s="230"/>
      <c r="AK22" s="282"/>
      <c r="AL22" s="230"/>
      <c r="AM22" s="282"/>
      <c r="AN22" s="230"/>
      <c r="AO22" s="282"/>
      <c r="AP22" s="230"/>
      <c r="AQ22" s="282"/>
      <c r="AR22" s="230"/>
      <c r="AS22" s="282"/>
      <c r="AT22" s="1376"/>
      <c r="AU22" s="277"/>
      <c r="AV22" s="277"/>
      <c r="AW22" s="277"/>
      <c r="AX22" s="277"/>
      <c r="AY22" s="277"/>
      <c r="AZ22" s="277"/>
      <c r="BA22" s="277"/>
      <c r="BB22" s="277"/>
    </row>
    <row r="23" spans="1:54" ht="6" customHeight="1" x14ac:dyDescent="0.2">
      <c r="A23" s="277"/>
      <c r="B23" s="277"/>
      <c r="C23" s="277"/>
      <c r="D23" s="277"/>
      <c r="E23" s="277"/>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3"/>
      <c r="AU23" s="277"/>
      <c r="AV23" s="277"/>
      <c r="AW23" s="277"/>
      <c r="AX23" s="277"/>
      <c r="AY23" s="277"/>
      <c r="AZ23" s="277"/>
      <c r="BA23" s="277"/>
      <c r="BB23" s="277"/>
    </row>
    <row r="24" spans="1:54" x14ac:dyDescent="0.2">
      <c r="A24" s="277"/>
      <c r="B24" s="242" t="s">
        <v>1149</v>
      </c>
      <c r="C24" s="243"/>
      <c r="D24" s="277"/>
      <c r="E24" s="277"/>
      <c r="F24" s="229"/>
      <c r="G24" s="281"/>
      <c r="H24" s="229"/>
      <c r="I24" s="281"/>
      <c r="J24" s="229"/>
      <c r="K24" s="281"/>
      <c r="L24" s="229"/>
      <c r="M24" s="281"/>
      <c r="N24" s="229"/>
      <c r="O24" s="281"/>
      <c r="P24" s="229"/>
      <c r="Q24" s="281"/>
      <c r="R24" s="229"/>
      <c r="S24" s="281"/>
      <c r="T24" s="229"/>
      <c r="U24" s="281"/>
      <c r="V24" s="229"/>
      <c r="W24" s="281"/>
      <c r="X24" s="229"/>
      <c r="Y24" s="281"/>
      <c r="Z24" s="229"/>
      <c r="AA24" s="281"/>
      <c r="AB24" s="229"/>
      <c r="AC24" s="281"/>
      <c r="AD24" s="229"/>
      <c r="AE24" s="281"/>
      <c r="AF24" s="229"/>
      <c r="AG24" s="281"/>
      <c r="AH24" s="229"/>
      <c r="AI24" s="281"/>
      <c r="AJ24" s="229"/>
      <c r="AK24" s="281"/>
      <c r="AL24" s="229"/>
      <c r="AM24" s="281"/>
      <c r="AN24" s="229"/>
      <c r="AO24" s="281"/>
      <c r="AP24" s="229"/>
      <c r="AQ24" s="281"/>
      <c r="AR24" s="229"/>
      <c r="AS24" s="281"/>
      <c r="AT24" s="1376"/>
      <c r="AU24" s="277"/>
      <c r="AV24" s="277"/>
      <c r="AW24" s="277"/>
      <c r="AX24" s="277"/>
      <c r="AY24" s="277"/>
      <c r="AZ24" s="277"/>
      <c r="BA24" s="277"/>
      <c r="BB24" s="277"/>
    </row>
    <row r="25" spans="1:54" ht="6" customHeight="1" x14ac:dyDescent="0.2">
      <c r="A25" s="277"/>
      <c r="B25" s="277"/>
      <c r="C25" s="277"/>
      <c r="D25" s="277"/>
      <c r="E25" s="277"/>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77"/>
      <c r="AV25" s="277"/>
      <c r="AW25" s="277"/>
      <c r="AX25" s="277"/>
      <c r="AY25" s="277"/>
      <c r="AZ25" s="277"/>
      <c r="BA25" s="277"/>
      <c r="BB25" s="277"/>
    </row>
    <row r="26" spans="1:54" x14ac:dyDescent="0.2">
      <c r="A26" s="277"/>
      <c r="B26" s="244" t="s">
        <v>1150</v>
      </c>
      <c r="C26" s="245"/>
      <c r="D26" s="277"/>
      <c r="E26" s="277"/>
      <c r="F26" s="229"/>
      <c r="G26" s="281"/>
      <c r="H26" s="229"/>
      <c r="I26" s="281"/>
      <c r="J26" s="229"/>
      <c r="K26" s="281"/>
      <c r="L26" s="229"/>
      <c r="M26" s="281"/>
      <c r="N26" s="229"/>
      <c r="O26" s="281"/>
      <c r="P26" s="229"/>
      <c r="Q26" s="281"/>
      <c r="R26" s="229"/>
      <c r="S26" s="281"/>
      <c r="T26" s="229"/>
      <c r="U26" s="281"/>
      <c r="V26" s="229"/>
      <c r="W26" s="281"/>
      <c r="X26" s="229"/>
      <c r="Y26" s="281"/>
      <c r="Z26" s="229"/>
      <c r="AA26" s="281"/>
      <c r="AB26" s="229"/>
      <c r="AC26" s="281"/>
      <c r="AD26" s="229"/>
      <c r="AE26" s="281"/>
      <c r="AF26" s="229"/>
      <c r="AG26" s="281"/>
      <c r="AH26" s="229"/>
      <c r="AI26" s="281"/>
      <c r="AJ26" s="229"/>
      <c r="AK26" s="281"/>
      <c r="AL26" s="229"/>
      <c r="AM26" s="281"/>
      <c r="AN26" s="229"/>
      <c r="AO26" s="281"/>
      <c r="AP26" s="229"/>
      <c r="AQ26" s="281"/>
      <c r="AR26" s="229"/>
      <c r="AS26" s="281"/>
      <c r="AT26" s="1376"/>
      <c r="AU26" s="277"/>
      <c r="AV26" s="277"/>
      <c r="AW26" s="277"/>
      <c r="AX26" s="277"/>
      <c r="AY26" s="277"/>
      <c r="AZ26" s="277"/>
      <c r="BA26" s="277"/>
      <c r="BB26" s="277"/>
    </row>
    <row r="27" spans="1:54" ht="6" customHeight="1" x14ac:dyDescent="0.2">
      <c r="A27" s="277"/>
      <c r="B27" s="277"/>
      <c r="C27" s="277"/>
      <c r="D27" s="277"/>
      <c r="E27" s="277"/>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3"/>
      <c r="AU27" s="277"/>
      <c r="AV27" s="277"/>
      <c r="AW27" s="277"/>
      <c r="AX27" s="277"/>
      <c r="AY27" s="277"/>
      <c r="AZ27" s="277"/>
      <c r="BA27" s="277"/>
      <c r="BB27" s="277"/>
    </row>
    <row r="28" spans="1:54" x14ac:dyDescent="0.2">
      <c r="A28" s="277"/>
      <c r="B28" s="244" t="s">
        <v>1151</v>
      </c>
      <c r="C28" s="245"/>
      <c r="D28" s="277"/>
      <c r="E28" s="277"/>
      <c r="F28" s="229"/>
      <c r="G28" s="281"/>
      <c r="H28" s="229"/>
      <c r="I28" s="281"/>
      <c r="J28" s="229"/>
      <c r="K28" s="281"/>
      <c r="L28" s="229"/>
      <c r="M28" s="281"/>
      <c r="N28" s="229"/>
      <c r="O28" s="281"/>
      <c r="P28" s="229"/>
      <c r="Q28" s="281"/>
      <c r="R28" s="229"/>
      <c r="S28" s="281"/>
      <c r="T28" s="229"/>
      <c r="U28" s="281"/>
      <c r="V28" s="229"/>
      <c r="W28" s="281"/>
      <c r="X28" s="229"/>
      <c r="Y28" s="281"/>
      <c r="Z28" s="229"/>
      <c r="AA28" s="281"/>
      <c r="AB28" s="229"/>
      <c r="AC28" s="281"/>
      <c r="AD28" s="229"/>
      <c r="AE28" s="281"/>
      <c r="AF28" s="229"/>
      <c r="AG28" s="281"/>
      <c r="AH28" s="229"/>
      <c r="AI28" s="281"/>
      <c r="AJ28" s="229"/>
      <c r="AK28" s="281"/>
      <c r="AL28" s="229"/>
      <c r="AM28" s="281"/>
      <c r="AN28" s="229"/>
      <c r="AO28" s="281"/>
      <c r="AP28" s="229"/>
      <c r="AQ28" s="281"/>
      <c r="AR28" s="229"/>
      <c r="AS28" s="281"/>
      <c r="AT28" s="1376"/>
      <c r="AU28" s="277"/>
      <c r="AV28" s="277"/>
      <c r="AW28" s="277"/>
      <c r="AX28" s="277"/>
      <c r="AY28" s="277"/>
      <c r="AZ28" s="277"/>
      <c r="BA28" s="277"/>
      <c r="BB28" s="277"/>
    </row>
    <row r="29" spans="1:54" ht="6" customHeight="1" x14ac:dyDescent="0.2">
      <c r="A29" s="277"/>
      <c r="B29" s="277"/>
      <c r="C29" s="277"/>
      <c r="D29" s="277"/>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77"/>
      <c r="AV29" s="277"/>
      <c r="AW29" s="277"/>
      <c r="AX29" s="277"/>
      <c r="AY29" s="277"/>
      <c r="AZ29" s="277"/>
      <c r="BA29" s="277"/>
      <c r="BB29" s="277"/>
    </row>
    <row r="30" spans="1:54" x14ac:dyDescent="0.2">
      <c r="A30" s="277"/>
      <c r="B30" s="244" t="s">
        <v>1152</v>
      </c>
      <c r="C30" s="245"/>
      <c r="D30" s="277"/>
      <c r="E30" s="277"/>
      <c r="F30" s="229"/>
      <c r="G30" s="281"/>
      <c r="H30" s="229"/>
      <c r="I30" s="281"/>
      <c r="J30" s="229"/>
      <c r="K30" s="281"/>
      <c r="L30" s="229"/>
      <c r="M30" s="281"/>
      <c r="N30" s="229"/>
      <c r="O30" s="281"/>
      <c r="P30" s="229"/>
      <c r="Q30" s="281"/>
      <c r="R30" s="229"/>
      <c r="S30" s="281"/>
      <c r="T30" s="229"/>
      <c r="U30" s="281"/>
      <c r="V30" s="229"/>
      <c r="W30" s="281"/>
      <c r="X30" s="229"/>
      <c r="Y30" s="281"/>
      <c r="Z30" s="229"/>
      <c r="AA30" s="281"/>
      <c r="AB30" s="229"/>
      <c r="AC30" s="281"/>
      <c r="AD30" s="229"/>
      <c r="AE30" s="281"/>
      <c r="AF30" s="229"/>
      <c r="AG30" s="281"/>
      <c r="AH30" s="229"/>
      <c r="AI30" s="281"/>
      <c r="AJ30" s="229"/>
      <c r="AK30" s="281"/>
      <c r="AL30" s="229"/>
      <c r="AM30" s="281"/>
      <c r="AN30" s="229"/>
      <c r="AO30" s="281"/>
      <c r="AP30" s="229"/>
      <c r="AQ30" s="281"/>
      <c r="AR30" s="229"/>
      <c r="AS30" s="281"/>
      <c r="AT30" s="1376"/>
      <c r="AU30" s="277"/>
      <c r="AV30" s="277"/>
      <c r="AW30" s="277"/>
      <c r="AX30" s="277"/>
      <c r="AY30" s="277"/>
      <c r="AZ30" s="277"/>
      <c r="BA30" s="277"/>
      <c r="BB30" s="277"/>
    </row>
    <row r="31" spans="1:54" ht="6" customHeight="1" x14ac:dyDescent="0.2">
      <c r="A31" s="277"/>
      <c r="B31" s="277"/>
      <c r="C31" s="277"/>
      <c r="D31" s="277"/>
      <c r="E31" s="277"/>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77"/>
      <c r="AV31" s="277"/>
      <c r="AW31" s="277"/>
      <c r="AX31" s="277"/>
      <c r="AY31" s="277"/>
      <c r="AZ31" s="277"/>
      <c r="BA31" s="277"/>
      <c r="BB31" s="277"/>
    </row>
    <row r="32" spans="1:54" x14ac:dyDescent="0.2">
      <c r="A32" s="277"/>
      <c r="B32" s="244" t="s">
        <v>1153</v>
      </c>
      <c r="C32" s="294"/>
      <c r="D32" s="277"/>
      <c r="E32" s="277"/>
      <c r="F32" s="229"/>
      <c r="G32" s="281"/>
      <c r="H32" s="229"/>
      <c r="I32" s="281"/>
      <c r="J32" s="229"/>
      <c r="K32" s="281"/>
      <c r="L32" s="229"/>
      <c r="M32" s="281"/>
      <c r="N32" s="229"/>
      <c r="O32" s="281"/>
      <c r="P32" s="229"/>
      <c r="Q32" s="281"/>
      <c r="R32" s="229"/>
      <c r="S32" s="281"/>
      <c r="T32" s="229"/>
      <c r="U32" s="281"/>
      <c r="V32" s="229"/>
      <c r="W32" s="281"/>
      <c r="X32" s="229"/>
      <c r="Y32" s="281"/>
      <c r="Z32" s="229"/>
      <c r="AA32" s="281"/>
      <c r="AB32" s="229"/>
      <c r="AC32" s="281"/>
      <c r="AD32" s="229"/>
      <c r="AE32" s="281"/>
      <c r="AF32" s="229"/>
      <c r="AG32" s="281"/>
      <c r="AH32" s="229"/>
      <c r="AI32" s="281"/>
      <c r="AJ32" s="229"/>
      <c r="AK32" s="281"/>
      <c r="AL32" s="229"/>
      <c r="AM32" s="281"/>
      <c r="AN32" s="229"/>
      <c r="AO32" s="281"/>
      <c r="AP32" s="229"/>
      <c r="AQ32" s="281"/>
      <c r="AR32" s="229"/>
      <c r="AS32" s="281"/>
      <c r="AT32" s="1376"/>
      <c r="AU32" s="277"/>
      <c r="AV32" s="277"/>
      <c r="AW32" s="277"/>
      <c r="AX32" s="277"/>
      <c r="AY32" s="277"/>
      <c r="AZ32" s="277"/>
      <c r="BA32" s="277"/>
      <c r="BB32" s="277"/>
    </row>
    <row r="33" spans="1:54" ht="12" customHeight="1" x14ac:dyDescent="0.2">
      <c r="A33" s="277"/>
      <c r="B33" s="277"/>
      <c r="C33" s="277"/>
      <c r="D33" s="277"/>
      <c r="E33" s="277"/>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3"/>
      <c r="AU33" s="277"/>
      <c r="AV33" s="277"/>
      <c r="AW33" s="277"/>
      <c r="AX33" s="277"/>
      <c r="AY33" s="277"/>
      <c r="AZ33" s="277"/>
      <c r="BA33" s="277"/>
      <c r="BB33" s="277"/>
    </row>
    <row r="34" spans="1:54" ht="15.75" x14ac:dyDescent="0.25">
      <c r="A34" s="277"/>
      <c r="B34" s="276" t="s">
        <v>111</v>
      </c>
      <c r="C34" s="277"/>
      <c r="D34" s="277"/>
      <c r="E34" s="277"/>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3"/>
      <c r="AU34" s="277"/>
      <c r="AV34" s="277"/>
      <c r="AW34" s="277"/>
      <c r="AX34" s="277"/>
      <c r="AY34" s="277"/>
      <c r="AZ34" s="277"/>
      <c r="BA34" s="277"/>
      <c r="BB34" s="277"/>
    </row>
    <row r="35" spans="1:54" ht="6" customHeight="1" x14ac:dyDescent="0.2">
      <c r="A35" s="277"/>
      <c r="B35" s="277"/>
      <c r="C35" s="277"/>
      <c r="D35" s="277"/>
      <c r="E35" s="277"/>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3"/>
      <c r="AU35" s="277"/>
      <c r="AV35" s="277"/>
      <c r="AW35" s="277"/>
      <c r="AX35" s="277"/>
      <c r="AY35" s="277"/>
      <c r="AZ35" s="277"/>
      <c r="BA35" s="277"/>
      <c r="BB35" s="277"/>
    </row>
    <row r="36" spans="1:54" x14ac:dyDescent="0.2">
      <c r="A36" s="277"/>
      <c r="B36" s="242" t="s">
        <v>1154</v>
      </c>
      <c r="C36" s="295"/>
      <c r="D36" s="231">
        <f>SUM(F36:AR36)</f>
        <v>0</v>
      </c>
      <c r="E36" s="277"/>
      <c r="F36" s="49"/>
      <c r="G36" s="281"/>
      <c r="H36" s="49"/>
      <c r="I36" s="281"/>
      <c r="J36" s="49"/>
      <c r="K36" s="281"/>
      <c r="L36" s="49"/>
      <c r="M36" s="281"/>
      <c r="N36" s="49"/>
      <c r="O36" s="281">
        <v>0</v>
      </c>
      <c r="P36" s="49"/>
      <c r="Q36" s="281"/>
      <c r="R36" s="49"/>
      <c r="S36" s="281"/>
      <c r="T36" s="49"/>
      <c r="U36" s="281"/>
      <c r="V36" s="49"/>
      <c r="W36" s="281"/>
      <c r="X36" s="49"/>
      <c r="Y36" s="281"/>
      <c r="Z36" s="49"/>
      <c r="AA36" s="281"/>
      <c r="AB36" s="49"/>
      <c r="AC36" s="281"/>
      <c r="AD36" s="49"/>
      <c r="AE36" s="281"/>
      <c r="AF36" s="49"/>
      <c r="AG36" s="281"/>
      <c r="AH36" s="49"/>
      <c r="AI36" s="281"/>
      <c r="AJ36" s="49"/>
      <c r="AK36" s="281"/>
      <c r="AL36" s="49"/>
      <c r="AM36" s="281"/>
      <c r="AN36" s="49"/>
      <c r="AO36" s="281"/>
      <c r="AP36" s="49"/>
      <c r="AQ36" s="281"/>
      <c r="AR36" s="49"/>
      <c r="AS36" s="281"/>
      <c r="AT36" s="1376"/>
      <c r="AU36" s="277"/>
      <c r="AV36" s="277"/>
      <c r="AW36" s="277"/>
      <c r="AX36" s="277"/>
      <c r="AY36" s="277"/>
      <c r="AZ36" s="277"/>
      <c r="BA36" s="277"/>
      <c r="BB36" s="277"/>
    </row>
    <row r="37" spans="1:54" ht="6" hidden="1" customHeight="1" x14ac:dyDescent="0.2">
      <c r="A37" s="277"/>
      <c r="B37" s="277"/>
      <c r="C37" s="277"/>
      <c r="D37" s="277"/>
      <c r="E37" s="277"/>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3"/>
      <c r="AU37" s="277"/>
      <c r="AV37" s="277"/>
      <c r="AW37" s="277"/>
      <c r="AX37" s="277"/>
      <c r="AY37" s="277"/>
      <c r="AZ37" s="277"/>
      <c r="BA37" s="277"/>
      <c r="BB37" s="277"/>
    </row>
    <row r="38" spans="1:54" s="493" customFormat="1" hidden="1" x14ac:dyDescent="0.2">
      <c r="A38" s="361"/>
      <c r="B38" s="361"/>
      <c r="C38" s="361"/>
      <c r="D38" s="361"/>
      <c r="E38" s="361"/>
      <c r="F38" s="492"/>
      <c r="G38" s="492"/>
      <c r="H38" s="1057"/>
      <c r="I38" s="492"/>
      <c r="J38" s="1057"/>
      <c r="K38" s="492"/>
      <c r="L38" s="1057"/>
      <c r="M38" s="492"/>
      <c r="N38" s="1057"/>
      <c r="O38" s="492">
        <v>0</v>
      </c>
      <c r="P38" s="492">
        <v>0</v>
      </c>
      <c r="Q38" s="492"/>
      <c r="R38" s="492">
        <v>0</v>
      </c>
      <c r="S38" s="492"/>
      <c r="T38" s="492">
        <v>0</v>
      </c>
      <c r="U38" s="492"/>
      <c r="V38" s="492">
        <v>0</v>
      </c>
      <c r="W38" s="492"/>
      <c r="X38" s="492">
        <v>0</v>
      </c>
      <c r="Y38" s="492"/>
      <c r="Z38" s="492">
        <v>0</v>
      </c>
      <c r="AA38" s="492"/>
      <c r="AB38" s="492">
        <v>0</v>
      </c>
      <c r="AC38" s="492"/>
      <c r="AD38" s="492">
        <v>0</v>
      </c>
      <c r="AE38" s="492"/>
      <c r="AF38" s="492">
        <v>0</v>
      </c>
      <c r="AG38" s="492"/>
      <c r="AH38" s="492">
        <v>0</v>
      </c>
      <c r="AI38" s="492"/>
      <c r="AJ38" s="492">
        <v>0</v>
      </c>
      <c r="AK38" s="492"/>
      <c r="AL38" s="492">
        <v>0</v>
      </c>
      <c r="AM38" s="492"/>
      <c r="AN38" s="492">
        <v>0</v>
      </c>
      <c r="AO38" s="492"/>
      <c r="AP38" s="492">
        <v>0</v>
      </c>
      <c r="AQ38" s="492"/>
      <c r="AR38" s="492">
        <v>0</v>
      </c>
      <c r="AS38" s="492"/>
      <c r="AT38" s="354"/>
      <c r="AU38" s="361"/>
      <c r="AV38" s="361"/>
      <c r="AW38" s="361"/>
      <c r="AX38" s="361"/>
      <c r="AY38" s="361"/>
      <c r="AZ38" s="361"/>
      <c r="BA38" s="361"/>
      <c r="BB38" s="361"/>
    </row>
    <row r="39" spans="1:54" ht="6" customHeight="1" x14ac:dyDescent="0.2">
      <c r="A39" s="277"/>
      <c r="B39" s="277"/>
      <c r="C39" s="277"/>
      <c r="D39" s="277"/>
      <c r="E39" s="277"/>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3"/>
      <c r="AU39" s="277"/>
      <c r="AV39" s="277"/>
      <c r="AW39" s="277"/>
      <c r="AX39" s="277"/>
      <c r="AY39" s="277"/>
      <c r="AZ39" s="277"/>
      <c r="BA39" s="277"/>
      <c r="BB39" s="277"/>
    </row>
    <row r="40" spans="1:54" x14ac:dyDescent="0.2">
      <c r="A40" s="277"/>
      <c r="B40" s="287" t="s">
        <v>1155</v>
      </c>
      <c r="C40" s="297"/>
      <c r="D40" s="231">
        <f>SUM(F40:AR40)</f>
        <v>0</v>
      </c>
      <c r="E40" s="277"/>
      <c r="F40" s="49"/>
      <c r="G40" s="281"/>
      <c r="H40" s="49"/>
      <c r="I40" s="281"/>
      <c r="J40" s="49"/>
      <c r="K40" s="281"/>
      <c r="L40" s="49"/>
      <c r="M40" s="281"/>
      <c r="N40" s="49"/>
      <c r="O40" s="281">
        <v>0</v>
      </c>
      <c r="P40" s="49"/>
      <c r="Q40" s="281"/>
      <c r="R40" s="49"/>
      <c r="S40" s="281"/>
      <c r="T40" s="49"/>
      <c r="U40" s="281"/>
      <c r="V40" s="49"/>
      <c r="W40" s="281"/>
      <c r="X40" s="49"/>
      <c r="Y40" s="281"/>
      <c r="Z40" s="49"/>
      <c r="AA40" s="281"/>
      <c r="AB40" s="49"/>
      <c r="AC40" s="281"/>
      <c r="AD40" s="49"/>
      <c r="AE40" s="281"/>
      <c r="AF40" s="49"/>
      <c r="AG40" s="281"/>
      <c r="AH40" s="49"/>
      <c r="AI40" s="281"/>
      <c r="AJ40" s="49"/>
      <c r="AK40" s="281"/>
      <c r="AL40" s="49"/>
      <c r="AM40" s="281"/>
      <c r="AN40" s="49"/>
      <c r="AO40" s="281"/>
      <c r="AP40" s="49"/>
      <c r="AQ40" s="281"/>
      <c r="AR40" s="49"/>
      <c r="AS40" s="281"/>
      <c r="AT40" s="1376"/>
      <c r="AU40" s="277"/>
      <c r="AV40" s="277"/>
      <c r="AW40" s="277"/>
      <c r="AX40" s="277"/>
      <c r="AY40" s="277"/>
      <c r="AZ40" s="277"/>
      <c r="BA40" s="277"/>
      <c r="BB40" s="277"/>
    </row>
    <row r="41" spans="1:54" ht="6" customHeight="1" x14ac:dyDescent="0.2">
      <c r="A41" s="277"/>
      <c r="B41" s="281"/>
      <c r="C41" s="281"/>
      <c r="D41" s="277"/>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77"/>
      <c r="AV41" s="277"/>
      <c r="AW41" s="277"/>
      <c r="AX41" s="277"/>
      <c r="AY41" s="277"/>
      <c r="AZ41" s="277"/>
      <c r="BA41" s="277"/>
      <c r="BB41" s="277"/>
    </row>
    <row r="42" spans="1:54" x14ac:dyDescent="0.2">
      <c r="A42" s="277"/>
      <c r="B42" s="287" t="s">
        <v>1156</v>
      </c>
      <c r="C42" s="297"/>
      <c r="D42" s="231">
        <f>SUM(F42:AR42)</f>
        <v>0</v>
      </c>
      <c r="E42" s="277"/>
      <c r="F42" s="49"/>
      <c r="G42" s="281"/>
      <c r="H42" s="49"/>
      <c r="I42" s="281"/>
      <c r="J42" s="49"/>
      <c r="K42" s="281"/>
      <c r="L42" s="49"/>
      <c r="M42" s="281"/>
      <c r="N42" s="49"/>
      <c r="O42" s="281">
        <v>0</v>
      </c>
      <c r="P42" s="49"/>
      <c r="Q42" s="281"/>
      <c r="R42" s="49"/>
      <c r="S42" s="281"/>
      <c r="T42" s="49"/>
      <c r="U42" s="281"/>
      <c r="V42" s="49"/>
      <c r="W42" s="281"/>
      <c r="X42" s="49"/>
      <c r="Y42" s="281"/>
      <c r="Z42" s="49"/>
      <c r="AA42" s="281"/>
      <c r="AB42" s="49"/>
      <c r="AC42" s="281"/>
      <c r="AD42" s="49"/>
      <c r="AE42" s="281"/>
      <c r="AF42" s="49"/>
      <c r="AG42" s="281"/>
      <c r="AH42" s="49"/>
      <c r="AI42" s="281"/>
      <c r="AJ42" s="49"/>
      <c r="AK42" s="281"/>
      <c r="AL42" s="49"/>
      <c r="AM42" s="281"/>
      <c r="AN42" s="49"/>
      <c r="AO42" s="281"/>
      <c r="AP42" s="49"/>
      <c r="AQ42" s="281"/>
      <c r="AR42" s="49"/>
      <c r="AS42" s="281"/>
      <c r="AT42" s="1376"/>
      <c r="AU42" s="277"/>
      <c r="AV42" s="277"/>
      <c r="AW42" s="277"/>
      <c r="AX42" s="277"/>
      <c r="AY42" s="277"/>
      <c r="AZ42" s="277"/>
      <c r="BA42" s="277"/>
      <c r="BB42" s="277"/>
    </row>
    <row r="43" spans="1:54" ht="6" customHeight="1" x14ac:dyDescent="0.2">
      <c r="A43" s="277"/>
      <c r="B43" s="281"/>
      <c r="C43" s="281"/>
      <c r="D43" s="277"/>
      <c r="E43" s="277"/>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3"/>
      <c r="AU43" s="277"/>
      <c r="AV43" s="277"/>
      <c r="AW43" s="277"/>
      <c r="AX43" s="277"/>
      <c r="AY43" s="277"/>
      <c r="AZ43" s="277"/>
      <c r="BA43" s="277"/>
      <c r="BB43" s="277"/>
    </row>
    <row r="44" spans="1:54" x14ac:dyDescent="0.2">
      <c r="A44" s="277"/>
      <c r="B44" s="481" t="s">
        <v>1157</v>
      </c>
      <c r="C44" s="298"/>
      <c r="D44" s="231">
        <f>SUM(F44:AR44)</f>
        <v>0</v>
      </c>
      <c r="E44" s="277"/>
      <c r="F44" s="49"/>
      <c r="G44" s="281"/>
      <c r="H44" s="49"/>
      <c r="I44" s="281"/>
      <c r="J44" s="49"/>
      <c r="K44" s="281"/>
      <c r="L44" s="49"/>
      <c r="M44" s="281"/>
      <c r="N44" s="49"/>
      <c r="O44" s="281">
        <v>0</v>
      </c>
      <c r="P44" s="49"/>
      <c r="Q44" s="281"/>
      <c r="R44" s="49"/>
      <c r="S44" s="281"/>
      <c r="T44" s="49"/>
      <c r="U44" s="281"/>
      <c r="V44" s="49"/>
      <c r="W44" s="281"/>
      <c r="X44" s="49"/>
      <c r="Y44" s="281"/>
      <c r="Z44" s="49"/>
      <c r="AA44" s="281"/>
      <c r="AB44" s="49"/>
      <c r="AC44" s="281"/>
      <c r="AD44" s="49"/>
      <c r="AE44" s="281"/>
      <c r="AF44" s="49"/>
      <c r="AG44" s="281"/>
      <c r="AH44" s="49"/>
      <c r="AI44" s="281"/>
      <c r="AJ44" s="49"/>
      <c r="AK44" s="281"/>
      <c r="AL44" s="49"/>
      <c r="AM44" s="281"/>
      <c r="AN44" s="49"/>
      <c r="AO44" s="281"/>
      <c r="AP44" s="49"/>
      <c r="AQ44" s="281"/>
      <c r="AR44" s="49"/>
      <c r="AS44" s="281"/>
      <c r="AT44" s="1376"/>
      <c r="AU44" s="277"/>
      <c r="AV44" s="277"/>
      <c r="AW44" s="277"/>
      <c r="AX44" s="277"/>
      <c r="AY44" s="277"/>
      <c r="AZ44" s="277"/>
      <c r="BA44" s="277"/>
      <c r="BB44" s="277"/>
    </row>
    <row r="45" spans="1:54" ht="6" customHeight="1" x14ac:dyDescent="0.2">
      <c r="A45" s="277"/>
      <c r="B45" s="281"/>
      <c r="C45" s="281"/>
      <c r="D45" s="277"/>
      <c r="E45" s="277"/>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77"/>
      <c r="AV45" s="277"/>
      <c r="AW45" s="277"/>
      <c r="AX45" s="277"/>
      <c r="AY45" s="277"/>
      <c r="AZ45" s="277"/>
      <c r="BA45" s="277"/>
      <c r="BB45" s="277"/>
    </row>
    <row r="46" spans="1:54" x14ac:dyDescent="0.2">
      <c r="A46" s="277"/>
      <c r="B46" s="481" t="s">
        <v>1158</v>
      </c>
      <c r="C46" s="298"/>
      <c r="D46" s="231">
        <f>SUM(F46:AR46)</f>
        <v>0</v>
      </c>
      <c r="E46" s="277"/>
      <c r="F46" s="49"/>
      <c r="G46" s="281"/>
      <c r="H46" s="49"/>
      <c r="I46" s="281"/>
      <c r="J46" s="49"/>
      <c r="K46" s="281"/>
      <c r="L46" s="49"/>
      <c r="M46" s="281"/>
      <c r="N46" s="49"/>
      <c r="O46" s="281">
        <v>0</v>
      </c>
      <c r="P46" s="49"/>
      <c r="Q46" s="281"/>
      <c r="R46" s="49"/>
      <c r="S46" s="281"/>
      <c r="T46" s="49"/>
      <c r="U46" s="281"/>
      <c r="V46" s="49"/>
      <c r="W46" s="281"/>
      <c r="X46" s="49"/>
      <c r="Y46" s="281"/>
      <c r="Z46" s="49"/>
      <c r="AA46" s="281"/>
      <c r="AB46" s="49"/>
      <c r="AC46" s="281"/>
      <c r="AD46" s="49"/>
      <c r="AE46" s="281"/>
      <c r="AF46" s="49"/>
      <c r="AG46" s="281"/>
      <c r="AH46" s="49"/>
      <c r="AI46" s="281"/>
      <c r="AJ46" s="49"/>
      <c r="AK46" s="281"/>
      <c r="AL46" s="49"/>
      <c r="AM46" s="281"/>
      <c r="AN46" s="49"/>
      <c r="AO46" s="281"/>
      <c r="AP46" s="49"/>
      <c r="AQ46" s="281"/>
      <c r="AR46" s="49"/>
      <c r="AS46" s="281"/>
      <c r="AT46" s="1376"/>
      <c r="AU46" s="277"/>
      <c r="AV46" s="277"/>
      <c r="AW46" s="277"/>
      <c r="AX46" s="277"/>
      <c r="AY46" s="277"/>
      <c r="AZ46" s="277"/>
      <c r="BA46" s="277"/>
      <c r="BB46" s="277"/>
    </row>
    <row r="47" spans="1:54" ht="6" customHeight="1" x14ac:dyDescent="0.2">
      <c r="A47" s="277"/>
      <c r="B47" s="281"/>
      <c r="C47" s="281"/>
      <c r="D47" s="277"/>
      <c r="E47" s="277"/>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3"/>
      <c r="AU47" s="277"/>
      <c r="AV47" s="277"/>
      <c r="AW47" s="277"/>
      <c r="AX47" s="277"/>
      <c r="AY47" s="277"/>
      <c r="AZ47" s="277"/>
      <c r="BA47" s="277"/>
      <c r="BB47" s="277"/>
    </row>
    <row r="48" spans="1:54" x14ac:dyDescent="0.2">
      <c r="A48" s="277"/>
      <c r="B48" s="244" t="s">
        <v>1159</v>
      </c>
      <c r="C48" s="299"/>
      <c r="D48" s="231">
        <f>SUM(F48:AR48)</f>
        <v>0</v>
      </c>
      <c r="E48" s="277"/>
      <c r="F48" s="49"/>
      <c r="G48" s="281"/>
      <c r="H48" s="49"/>
      <c r="I48" s="281"/>
      <c r="J48" s="49"/>
      <c r="K48" s="281"/>
      <c r="L48" s="49"/>
      <c r="M48" s="281"/>
      <c r="N48" s="49"/>
      <c r="O48" s="281">
        <v>0</v>
      </c>
      <c r="P48" s="49"/>
      <c r="Q48" s="281"/>
      <c r="R48" s="49"/>
      <c r="S48" s="281"/>
      <c r="T48" s="49"/>
      <c r="U48" s="281"/>
      <c r="V48" s="49"/>
      <c r="W48" s="281"/>
      <c r="X48" s="49"/>
      <c r="Y48" s="281"/>
      <c r="Z48" s="49"/>
      <c r="AA48" s="281"/>
      <c r="AB48" s="49"/>
      <c r="AC48" s="281"/>
      <c r="AD48" s="49"/>
      <c r="AE48" s="281"/>
      <c r="AF48" s="49"/>
      <c r="AG48" s="281"/>
      <c r="AH48" s="49"/>
      <c r="AI48" s="281"/>
      <c r="AJ48" s="49"/>
      <c r="AK48" s="281"/>
      <c r="AL48" s="49"/>
      <c r="AM48" s="281"/>
      <c r="AN48" s="49"/>
      <c r="AO48" s="281"/>
      <c r="AP48" s="49"/>
      <c r="AQ48" s="281"/>
      <c r="AR48" s="49"/>
      <c r="AS48" s="281"/>
      <c r="AT48" s="1376"/>
      <c r="AU48" s="277"/>
      <c r="AV48" s="277"/>
      <c r="AW48" s="277"/>
      <c r="AX48" s="277"/>
      <c r="AY48" s="277"/>
      <c r="AZ48" s="277"/>
      <c r="BA48" s="277"/>
      <c r="BB48" s="277"/>
    </row>
    <row r="49" spans="1:54" ht="6" customHeight="1" x14ac:dyDescent="0.2">
      <c r="A49" s="277"/>
      <c r="B49" s="281"/>
      <c r="C49" s="281"/>
      <c r="D49" s="277"/>
      <c r="E49" s="277"/>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77"/>
      <c r="AV49" s="277"/>
      <c r="AW49" s="277"/>
      <c r="AX49" s="277"/>
      <c r="AY49" s="277"/>
      <c r="AZ49" s="277"/>
      <c r="BA49" s="277"/>
      <c r="BB49" s="277"/>
    </row>
    <row r="50" spans="1:54" x14ac:dyDescent="0.2">
      <c r="A50" s="346"/>
      <c r="B50" s="244" t="s">
        <v>247</v>
      </c>
      <c r="C50" s="299"/>
      <c r="D50" s="231">
        <f>SUM(F50:AR50)</f>
        <v>0</v>
      </c>
      <c r="E50" s="277"/>
      <c r="F50" s="49"/>
      <c r="G50" s="281"/>
      <c r="H50" s="49"/>
      <c r="I50" s="281"/>
      <c r="J50" s="49"/>
      <c r="K50" s="281"/>
      <c r="L50" s="49"/>
      <c r="M50" s="281"/>
      <c r="N50" s="49"/>
      <c r="O50" s="281">
        <v>0</v>
      </c>
      <c r="P50" s="49"/>
      <c r="Q50" s="281"/>
      <c r="R50" s="49"/>
      <c r="S50" s="281"/>
      <c r="T50" s="49"/>
      <c r="U50" s="281"/>
      <c r="V50" s="49"/>
      <c r="W50" s="281"/>
      <c r="X50" s="49"/>
      <c r="Y50" s="281"/>
      <c r="Z50" s="49"/>
      <c r="AA50" s="281"/>
      <c r="AB50" s="49"/>
      <c r="AC50" s="281"/>
      <c r="AD50" s="49"/>
      <c r="AE50" s="281"/>
      <c r="AF50" s="49"/>
      <c r="AG50" s="281"/>
      <c r="AH50" s="49"/>
      <c r="AI50" s="281"/>
      <c r="AJ50" s="49"/>
      <c r="AK50" s="281"/>
      <c r="AL50" s="49"/>
      <c r="AM50" s="281"/>
      <c r="AN50" s="49"/>
      <c r="AO50" s="281"/>
      <c r="AP50" s="49"/>
      <c r="AQ50" s="281"/>
      <c r="AR50" s="49"/>
      <c r="AS50" s="281"/>
      <c r="AT50" s="1376"/>
      <c r="AU50" s="277"/>
      <c r="AV50" s="277"/>
      <c r="AW50" s="277"/>
      <c r="AX50" s="277"/>
      <c r="AY50" s="277"/>
      <c r="AZ50" s="277"/>
      <c r="BA50" s="277"/>
      <c r="BB50" s="277"/>
    </row>
    <row r="51" spans="1:54" ht="6" customHeight="1" x14ac:dyDescent="0.2">
      <c r="A51" s="277"/>
      <c r="B51" s="281"/>
      <c r="C51" s="281"/>
      <c r="D51" s="277"/>
      <c r="E51" s="277"/>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77"/>
      <c r="AV51" s="277"/>
      <c r="AW51" s="277"/>
      <c r="AX51" s="277"/>
      <c r="AY51" s="277"/>
      <c r="AZ51" s="277"/>
      <c r="BA51" s="277"/>
      <c r="BB51" s="277"/>
    </row>
    <row r="52" spans="1:54" x14ac:dyDescent="0.2">
      <c r="A52" s="277"/>
      <c r="B52" s="244" t="s">
        <v>1161</v>
      </c>
      <c r="C52" s="300"/>
      <c r="D52" s="231">
        <f>SUM(F52:AR52)</f>
        <v>0</v>
      </c>
      <c r="E52" s="277"/>
      <c r="F52" s="49"/>
      <c r="G52" s="281"/>
      <c r="H52" s="49"/>
      <c r="I52" s="281"/>
      <c r="J52" s="49"/>
      <c r="K52" s="281"/>
      <c r="L52" s="49"/>
      <c r="M52" s="281"/>
      <c r="N52" s="49"/>
      <c r="O52" s="281">
        <v>0</v>
      </c>
      <c r="P52" s="49"/>
      <c r="Q52" s="281"/>
      <c r="R52" s="49"/>
      <c r="S52" s="281"/>
      <c r="T52" s="49"/>
      <c r="U52" s="281"/>
      <c r="V52" s="49"/>
      <c r="W52" s="281"/>
      <c r="X52" s="49"/>
      <c r="Y52" s="281"/>
      <c r="Z52" s="49"/>
      <c r="AA52" s="281"/>
      <c r="AB52" s="49"/>
      <c r="AC52" s="281"/>
      <c r="AD52" s="49"/>
      <c r="AE52" s="281"/>
      <c r="AF52" s="49"/>
      <c r="AG52" s="281"/>
      <c r="AH52" s="49"/>
      <c r="AI52" s="281"/>
      <c r="AJ52" s="49"/>
      <c r="AK52" s="281"/>
      <c r="AL52" s="49"/>
      <c r="AM52" s="281"/>
      <c r="AN52" s="49"/>
      <c r="AO52" s="281"/>
      <c r="AP52" s="49"/>
      <c r="AQ52" s="281"/>
      <c r="AR52" s="49"/>
      <c r="AS52" s="281"/>
      <c r="AT52" s="1376"/>
      <c r="AU52" s="277"/>
      <c r="AV52" s="277"/>
      <c r="AW52" s="277"/>
      <c r="AX52" s="277"/>
      <c r="AY52" s="277"/>
      <c r="AZ52" s="277"/>
      <c r="BA52" s="277"/>
      <c r="BB52" s="277"/>
    </row>
    <row r="53" spans="1:54" ht="6" customHeight="1" x14ac:dyDescent="0.2">
      <c r="A53" s="277"/>
      <c r="B53" s="281"/>
      <c r="C53" s="281"/>
      <c r="D53" s="277"/>
      <c r="E53" s="277"/>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3"/>
      <c r="AU53" s="277"/>
      <c r="AV53" s="277"/>
      <c r="AW53" s="277"/>
      <c r="AX53" s="277"/>
      <c r="AY53" s="277"/>
      <c r="AZ53" s="277"/>
      <c r="BA53" s="277"/>
      <c r="BB53" s="277"/>
    </row>
    <row r="54" spans="1:54" x14ac:dyDescent="0.2">
      <c r="A54" s="277"/>
      <c r="B54" s="244" t="s">
        <v>1161</v>
      </c>
      <c r="C54" s="300"/>
      <c r="D54" s="231">
        <f>SUM(F54:AR54)</f>
        <v>0</v>
      </c>
      <c r="E54" s="277"/>
      <c r="F54" s="49"/>
      <c r="G54" s="281"/>
      <c r="H54" s="49"/>
      <c r="I54" s="281"/>
      <c r="J54" s="49"/>
      <c r="K54" s="281"/>
      <c r="L54" s="49"/>
      <c r="M54" s="281"/>
      <c r="N54" s="49"/>
      <c r="O54" s="281">
        <v>0</v>
      </c>
      <c r="P54" s="49"/>
      <c r="Q54" s="281"/>
      <c r="R54" s="49"/>
      <c r="S54" s="281"/>
      <c r="T54" s="49"/>
      <c r="U54" s="281"/>
      <c r="V54" s="49"/>
      <c r="W54" s="281"/>
      <c r="X54" s="49"/>
      <c r="Y54" s="281"/>
      <c r="Z54" s="49"/>
      <c r="AA54" s="281"/>
      <c r="AB54" s="49"/>
      <c r="AC54" s="281"/>
      <c r="AD54" s="49"/>
      <c r="AE54" s="281"/>
      <c r="AF54" s="49"/>
      <c r="AG54" s="281"/>
      <c r="AH54" s="49"/>
      <c r="AI54" s="281"/>
      <c r="AJ54" s="49"/>
      <c r="AK54" s="281"/>
      <c r="AL54" s="49"/>
      <c r="AM54" s="281"/>
      <c r="AN54" s="49"/>
      <c r="AO54" s="281"/>
      <c r="AP54" s="49"/>
      <c r="AQ54" s="281"/>
      <c r="AR54" s="49"/>
      <c r="AS54" s="281"/>
      <c r="AT54" s="1376"/>
      <c r="AU54" s="277"/>
      <c r="AV54" s="277"/>
      <c r="AW54" s="277"/>
      <c r="AX54" s="277"/>
      <c r="AY54" s="277"/>
      <c r="AZ54" s="277"/>
      <c r="BA54" s="277"/>
      <c r="BB54" s="277"/>
    </row>
    <row r="55" spans="1:54" x14ac:dyDescent="0.2">
      <c r="A55" s="277"/>
      <c r="B55" s="281"/>
      <c r="C55" s="281"/>
      <c r="D55" s="277"/>
      <c r="E55" s="277"/>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3"/>
      <c r="AU55" s="277"/>
      <c r="AV55" s="277"/>
      <c r="AW55" s="277"/>
      <c r="AX55" s="277"/>
      <c r="AY55" s="277"/>
      <c r="AZ55" s="277"/>
      <c r="BA55" s="277"/>
      <c r="BB55" s="277"/>
    </row>
    <row r="56" spans="1:54" ht="15.75" x14ac:dyDescent="0.25">
      <c r="A56" s="277"/>
      <c r="B56" s="276" t="s">
        <v>112</v>
      </c>
      <c r="C56" s="281"/>
      <c r="D56" s="277"/>
      <c r="E56" s="277"/>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3"/>
      <c r="AU56" s="277"/>
      <c r="AV56" s="277"/>
      <c r="AW56" s="277"/>
      <c r="AX56" s="277"/>
      <c r="AY56" s="277"/>
      <c r="AZ56" s="277"/>
      <c r="BA56" s="277"/>
      <c r="BB56" s="277"/>
    </row>
    <row r="57" spans="1:54" ht="6" customHeight="1" x14ac:dyDescent="0.2">
      <c r="A57" s="277"/>
      <c r="B57" s="281"/>
      <c r="C57" s="281"/>
      <c r="D57" s="277"/>
      <c r="E57" s="277"/>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3"/>
      <c r="AU57" s="277"/>
      <c r="AV57" s="277"/>
      <c r="AW57" s="277"/>
      <c r="AX57" s="277"/>
      <c r="AY57" s="277"/>
      <c r="AZ57" s="277"/>
      <c r="BA57" s="277"/>
      <c r="BB57" s="277"/>
    </row>
    <row r="58" spans="1:54" x14ac:dyDescent="0.2">
      <c r="A58" s="277"/>
      <c r="B58" s="244" t="s">
        <v>1162</v>
      </c>
      <c r="C58" s="245"/>
      <c r="D58" s="277"/>
      <c r="E58" s="277"/>
      <c r="F58" s="126"/>
      <c r="G58" s="288"/>
      <c r="H58" s="126"/>
      <c r="I58" s="288"/>
      <c r="J58" s="126"/>
      <c r="K58" s="288"/>
      <c r="L58" s="126"/>
      <c r="M58" s="288"/>
      <c r="N58" s="126"/>
      <c r="O58" s="288">
        <v>0</v>
      </c>
      <c r="P58" s="126"/>
      <c r="Q58" s="288"/>
      <c r="R58" s="126"/>
      <c r="S58" s="288"/>
      <c r="T58" s="126"/>
      <c r="U58" s="288"/>
      <c r="V58" s="126"/>
      <c r="W58" s="288"/>
      <c r="X58" s="126"/>
      <c r="Y58" s="288"/>
      <c r="Z58" s="126"/>
      <c r="AA58" s="288"/>
      <c r="AB58" s="126"/>
      <c r="AC58" s="288"/>
      <c r="AD58" s="126"/>
      <c r="AE58" s="288"/>
      <c r="AF58" s="126"/>
      <c r="AG58" s="288"/>
      <c r="AH58" s="126"/>
      <c r="AI58" s="288"/>
      <c r="AJ58" s="126"/>
      <c r="AK58" s="288"/>
      <c r="AL58" s="126"/>
      <c r="AM58" s="288"/>
      <c r="AN58" s="126"/>
      <c r="AO58" s="288"/>
      <c r="AP58" s="126"/>
      <c r="AQ58" s="288"/>
      <c r="AR58" s="126"/>
      <c r="AS58" s="288"/>
      <c r="AT58" s="1611">
        <f>P11</f>
        <v>0</v>
      </c>
      <c r="AU58" s="277"/>
      <c r="AV58" s="277"/>
      <c r="AW58" s="277"/>
      <c r="AX58" s="277"/>
      <c r="AY58" s="277"/>
      <c r="AZ58" s="277"/>
      <c r="BA58" s="277"/>
      <c r="BB58" s="277"/>
    </row>
    <row r="59" spans="1:54" ht="6" customHeight="1" x14ac:dyDescent="0.2">
      <c r="A59" s="277"/>
      <c r="B59" s="281"/>
      <c r="C59" s="281"/>
      <c r="D59" s="277"/>
      <c r="E59" s="277"/>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1"/>
      <c r="AU59" s="277"/>
      <c r="AV59" s="277"/>
      <c r="AW59" s="277"/>
      <c r="AX59" s="277"/>
      <c r="AY59" s="277"/>
      <c r="AZ59" s="277"/>
      <c r="BA59" s="277"/>
      <c r="BB59" s="277"/>
    </row>
    <row r="60" spans="1:54" x14ac:dyDescent="0.2">
      <c r="A60" s="277"/>
      <c r="B60" s="244" t="s">
        <v>1163</v>
      </c>
      <c r="C60" s="245"/>
      <c r="D60" s="277"/>
      <c r="E60" s="277"/>
      <c r="F60" s="126"/>
      <c r="G60" s="288"/>
      <c r="H60" s="126"/>
      <c r="I60" s="288"/>
      <c r="J60" s="126"/>
      <c r="K60" s="288"/>
      <c r="L60" s="126"/>
      <c r="M60" s="288"/>
      <c r="N60" s="126"/>
      <c r="O60" s="288">
        <v>0</v>
      </c>
      <c r="P60" s="126"/>
      <c r="Q60" s="288"/>
      <c r="R60" s="126"/>
      <c r="S60" s="288"/>
      <c r="T60" s="126"/>
      <c r="U60" s="288"/>
      <c r="V60" s="126"/>
      <c r="W60" s="288"/>
      <c r="X60" s="126"/>
      <c r="Y60" s="288"/>
      <c r="Z60" s="126"/>
      <c r="AA60" s="288"/>
      <c r="AB60" s="126"/>
      <c r="AC60" s="288"/>
      <c r="AD60" s="126"/>
      <c r="AE60" s="288"/>
      <c r="AF60" s="126"/>
      <c r="AG60" s="288"/>
      <c r="AH60" s="126"/>
      <c r="AI60" s="288"/>
      <c r="AJ60" s="126"/>
      <c r="AK60" s="288"/>
      <c r="AL60" s="126"/>
      <c r="AM60" s="288"/>
      <c r="AN60" s="126"/>
      <c r="AO60" s="288"/>
      <c r="AP60" s="126"/>
      <c r="AQ60" s="288"/>
      <c r="AR60" s="126"/>
      <c r="AS60" s="288"/>
      <c r="AT60" s="1376"/>
      <c r="AU60" s="277"/>
      <c r="AV60" s="277"/>
      <c r="AW60" s="277"/>
      <c r="AX60" s="277"/>
      <c r="AY60" s="277"/>
      <c r="AZ60" s="277"/>
      <c r="BA60" s="277"/>
      <c r="BB60" s="277"/>
    </row>
    <row r="61" spans="1:54" ht="6" customHeight="1" x14ac:dyDescent="0.2">
      <c r="A61" s="277"/>
      <c r="B61" s="281"/>
      <c r="C61" s="281"/>
      <c r="D61" s="277"/>
      <c r="E61" s="277"/>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3"/>
      <c r="AU61" s="277"/>
      <c r="AV61" s="277"/>
      <c r="AW61" s="277"/>
      <c r="AX61" s="277"/>
      <c r="AY61" s="277"/>
      <c r="AZ61" s="277"/>
      <c r="BA61" s="277"/>
      <c r="BB61" s="277"/>
    </row>
    <row r="62" spans="1:54" x14ac:dyDescent="0.2">
      <c r="A62" s="277"/>
      <c r="B62" s="287" t="s">
        <v>1164</v>
      </c>
      <c r="C62" s="297"/>
      <c r="D62" s="305"/>
      <c r="E62" s="277"/>
      <c r="F62" s="126"/>
      <c r="G62" s="288"/>
      <c r="H62" s="126"/>
      <c r="I62" s="288"/>
      <c r="J62" s="126"/>
      <c r="K62" s="288"/>
      <c r="L62" s="126"/>
      <c r="M62" s="288"/>
      <c r="N62" s="126"/>
      <c r="O62" s="288">
        <v>0</v>
      </c>
      <c r="P62" s="126"/>
      <c r="Q62" s="288"/>
      <c r="R62" s="126"/>
      <c r="S62" s="288"/>
      <c r="T62" s="126"/>
      <c r="U62" s="288"/>
      <c r="V62" s="126"/>
      <c r="W62" s="288"/>
      <c r="X62" s="126"/>
      <c r="Y62" s="288"/>
      <c r="Z62" s="126"/>
      <c r="AA62" s="288"/>
      <c r="AB62" s="126"/>
      <c r="AC62" s="288"/>
      <c r="AD62" s="126"/>
      <c r="AE62" s="288"/>
      <c r="AF62" s="126"/>
      <c r="AG62" s="288"/>
      <c r="AH62" s="126"/>
      <c r="AI62" s="288"/>
      <c r="AJ62" s="126"/>
      <c r="AK62" s="288"/>
      <c r="AL62" s="126"/>
      <c r="AM62" s="288"/>
      <c r="AN62" s="126"/>
      <c r="AO62" s="288"/>
      <c r="AP62" s="126"/>
      <c r="AQ62" s="288"/>
      <c r="AR62" s="126"/>
      <c r="AS62" s="288"/>
      <c r="AT62" s="1376"/>
      <c r="AU62" s="277"/>
      <c r="AV62" s="277"/>
      <c r="AW62" s="277"/>
      <c r="AX62" s="277"/>
      <c r="AY62" s="277"/>
      <c r="AZ62" s="277"/>
      <c r="BA62" s="277"/>
      <c r="BB62" s="277"/>
    </row>
    <row r="63" spans="1:54" ht="6" customHeight="1" x14ac:dyDescent="0.2">
      <c r="A63" s="277"/>
      <c r="B63" s="281"/>
      <c r="C63" s="281"/>
      <c r="D63" s="277"/>
      <c r="E63" s="277"/>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1"/>
      <c r="AU63" s="277"/>
      <c r="AV63" s="277"/>
      <c r="AW63" s="277"/>
      <c r="AX63" s="277"/>
      <c r="AY63" s="277"/>
      <c r="AZ63" s="277"/>
      <c r="BA63" s="277"/>
      <c r="BB63" s="277"/>
    </row>
    <row r="64" spans="1:54" x14ac:dyDescent="0.2">
      <c r="A64" s="277"/>
      <c r="B64" s="287" t="s">
        <v>1165</v>
      </c>
      <c r="C64" s="297"/>
      <c r="D64" s="305"/>
      <c r="E64" s="277"/>
      <c r="F64" s="126"/>
      <c r="G64" s="288"/>
      <c r="H64" s="126"/>
      <c r="I64" s="288"/>
      <c r="J64" s="126"/>
      <c r="K64" s="288"/>
      <c r="L64" s="126"/>
      <c r="M64" s="288"/>
      <c r="N64" s="126"/>
      <c r="O64" s="288">
        <v>0</v>
      </c>
      <c r="P64" s="126"/>
      <c r="Q64" s="288"/>
      <c r="R64" s="126"/>
      <c r="S64" s="288"/>
      <c r="T64" s="126"/>
      <c r="U64" s="288"/>
      <c r="V64" s="126"/>
      <c r="W64" s="288"/>
      <c r="X64" s="126"/>
      <c r="Y64" s="288"/>
      <c r="Z64" s="126"/>
      <c r="AA64" s="288"/>
      <c r="AB64" s="126"/>
      <c r="AC64" s="288"/>
      <c r="AD64" s="126"/>
      <c r="AE64" s="288"/>
      <c r="AF64" s="126"/>
      <c r="AG64" s="288"/>
      <c r="AH64" s="126"/>
      <c r="AI64" s="288"/>
      <c r="AJ64" s="126"/>
      <c r="AK64" s="288"/>
      <c r="AL64" s="126"/>
      <c r="AM64" s="288"/>
      <c r="AN64" s="126"/>
      <c r="AO64" s="288"/>
      <c r="AP64" s="126"/>
      <c r="AQ64" s="288"/>
      <c r="AR64" s="126"/>
      <c r="AS64" s="288"/>
      <c r="AT64" s="1376"/>
      <c r="AU64" s="277"/>
      <c r="AV64" s="277"/>
      <c r="AW64" s="277"/>
      <c r="AX64" s="277"/>
      <c r="AY64" s="277"/>
      <c r="AZ64" s="277"/>
      <c r="BA64" s="277"/>
      <c r="BB64" s="277"/>
    </row>
    <row r="65" spans="1:54" ht="6" customHeight="1" x14ac:dyDescent="0.2">
      <c r="A65" s="277"/>
      <c r="B65" s="281"/>
      <c r="C65" s="281"/>
      <c r="D65" s="277"/>
      <c r="E65" s="277"/>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3"/>
      <c r="AU65" s="277"/>
      <c r="AV65" s="277"/>
      <c r="AW65" s="277"/>
      <c r="AX65" s="277"/>
      <c r="AY65" s="277"/>
      <c r="AZ65" s="277"/>
      <c r="BA65" s="277"/>
      <c r="BB65" s="277"/>
    </row>
    <row r="66" spans="1:54" x14ac:dyDescent="0.2">
      <c r="A66" s="277"/>
      <c r="B66" s="481" t="s">
        <v>1166</v>
      </c>
      <c r="C66" s="298"/>
      <c r="D66" s="305"/>
      <c r="E66" s="277"/>
      <c r="F66" s="126"/>
      <c r="G66" s="288"/>
      <c r="H66" s="126"/>
      <c r="I66" s="288"/>
      <c r="J66" s="126"/>
      <c r="K66" s="288"/>
      <c r="L66" s="126"/>
      <c r="M66" s="288"/>
      <c r="N66" s="126"/>
      <c r="O66" s="288">
        <v>0</v>
      </c>
      <c r="P66" s="126"/>
      <c r="Q66" s="288"/>
      <c r="R66" s="126"/>
      <c r="S66" s="288"/>
      <c r="T66" s="126"/>
      <c r="U66" s="288"/>
      <c r="V66" s="126"/>
      <c r="W66" s="288"/>
      <c r="X66" s="126"/>
      <c r="Y66" s="288"/>
      <c r="Z66" s="126"/>
      <c r="AA66" s="288"/>
      <c r="AB66" s="126"/>
      <c r="AC66" s="288"/>
      <c r="AD66" s="126"/>
      <c r="AE66" s="288"/>
      <c r="AF66" s="126"/>
      <c r="AG66" s="288"/>
      <c r="AH66" s="126"/>
      <c r="AI66" s="288"/>
      <c r="AJ66" s="126"/>
      <c r="AK66" s="288"/>
      <c r="AL66" s="126"/>
      <c r="AM66" s="288"/>
      <c r="AN66" s="126"/>
      <c r="AO66" s="288"/>
      <c r="AP66" s="126"/>
      <c r="AQ66" s="288"/>
      <c r="AR66" s="126"/>
      <c r="AS66" s="288"/>
      <c r="AT66" s="1376"/>
      <c r="AU66" s="277"/>
      <c r="AV66" s="277"/>
      <c r="AW66" s="277"/>
      <c r="AX66" s="277"/>
      <c r="AY66" s="277"/>
      <c r="AZ66" s="277"/>
      <c r="BA66" s="277"/>
      <c r="BB66" s="277"/>
    </row>
    <row r="67" spans="1:54" ht="6" customHeight="1" x14ac:dyDescent="0.2">
      <c r="A67" s="277"/>
      <c r="B67" s="281"/>
      <c r="C67" s="281"/>
      <c r="D67" s="277"/>
      <c r="E67" s="277"/>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1"/>
      <c r="AU67" s="277"/>
      <c r="AV67" s="277"/>
      <c r="AW67" s="277"/>
      <c r="AX67" s="277"/>
      <c r="AY67" s="277"/>
      <c r="AZ67" s="277"/>
      <c r="BA67" s="277"/>
      <c r="BB67" s="277"/>
    </row>
    <row r="68" spans="1:54" x14ac:dyDescent="0.2">
      <c r="A68" s="277"/>
      <c r="B68" s="481" t="s">
        <v>1167</v>
      </c>
      <c r="C68" s="298"/>
      <c r="D68" s="305"/>
      <c r="E68" s="277"/>
      <c r="F68" s="126"/>
      <c r="G68" s="288"/>
      <c r="H68" s="126"/>
      <c r="I68" s="288"/>
      <c r="J68" s="126"/>
      <c r="K68" s="288"/>
      <c r="L68" s="126"/>
      <c r="M68" s="288"/>
      <c r="N68" s="126"/>
      <c r="O68" s="288">
        <v>0</v>
      </c>
      <c r="P68" s="126"/>
      <c r="Q68" s="288"/>
      <c r="R68" s="126"/>
      <c r="S68" s="288"/>
      <c r="T68" s="126"/>
      <c r="U68" s="288"/>
      <c r="V68" s="126"/>
      <c r="W68" s="288"/>
      <c r="X68" s="126"/>
      <c r="Y68" s="288"/>
      <c r="Z68" s="126"/>
      <c r="AA68" s="288"/>
      <c r="AB68" s="126"/>
      <c r="AC68" s="288"/>
      <c r="AD68" s="126"/>
      <c r="AE68" s="288"/>
      <c r="AF68" s="126"/>
      <c r="AG68" s="288"/>
      <c r="AH68" s="126"/>
      <c r="AI68" s="288"/>
      <c r="AJ68" s="126"/>
      <c r="AK68" s="288"/>
      <c r="AL68" s="126"/>
      <c r="AM68" s="288"/>
      <c r="AN68" s="126"/>
      <c r="AO68" s="288"/>
      <c r="AP68" s="126"/>
      <c r="AQ68" s="288"/>
      <c r="AR68" s="126"/>
      <c r="AS68" s="288"/>
      <c r="AT68" s="1376"/>
      <c r="AU68" s="277"/>
      <c r="AV68" s="277"/>
      <c r="AW68" s="12"/>
      <c r="AX68" s="277"/>
      <c r="AY68" s="277"/>
      <c r="AZ68" s="277"/>
      <c r="BA68" s="277"/>
      <c r="BB68" s="277"/>
    </row>
    <row r="69" spans="1:54" ht="6" customHeight="1" x14ac:dyDescent="0.2">
      <c r="A69" s="277"/>
      <c r="B69" s="281"/>
      <c r="C69" s="281"/>
      <c r="D69" s="277"/>
      <c r="E69" s="277"/>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1"/>
      <c r="AU69" s="277"/>
      <c r="AV69" s="277"/>
      <c r="AW69" s="277"/>
      <c r="AX69" s="277"/>
      <c r="AY69" s="277"/>
      <c r="AZ69" s="277"/>
      <c r="BA69" s="277"/>
      <c r="BB69" s="277"/>
    </row>
    <row r="70" spans="1:54" x14ac:dyDescent="0.2">
      <c r="B70" s="287" t="s">
        <v>53</v>
      </c>
      <c r="C70" s="245"/>
      <c r="D70" s="277"/>
      <c r="E70" s="277"/>
      <c r="F70" s="126"/>
      <c r="G70" s="288"/>
      <c r="H70" s="126"/>
      <c r="I70" s="288"/>
      <c r="J70" s="126"/>
      <c r="K70" s="288"/>
      <c r="L70" s="126"/>
      <c r="M70" s="288"/>
      <c r="N70" s="126"/>
      <c r="O70" s="288">
        <v>0</v>
      </c>
      <c r="P70" s="126"/>
      <c r="Q70" s="288"/>
      <c r="R70" s="126"/>
      <c r="S70" s="288"/>
      <c r="T70" s="126"/>
      <c r="U70" s="288"/>
      <c r="V70" s="126"/>
      <c r="W70" s="288"/>
      <c r="X70" s="126"/>
      <c r="Y70" s="288"/>
      <c r="Z70" s="126"/>
      <c r="AA70" s="288"/>
      <c r="AB70" s="126"/>
      <c r="AC70" s="288"/>
      <c r="AD70" s="126"/>
      <c r="AE70" s="288"/>
      <c r="AF70" s="126"/>
      <c r="AG70" s="288"/>
      <c r="AH70" s="126"/>
      <c r="AI70" s="288"/>
      <c r="AJ70" s="126"/>
      <c r="AK70" s="288"/>
      <c r="AL70" s="126"/>
      <c r="AM70" s="288"/>
      <c r="AN70" s="126"/>
      <c r="AO70" s="288"/>
      <c r="AP70" s="126"/>
      <c r="AQ70" s="288"/>
      <c r="AR70" s="126"/>
      <c r="AS70" s="288"/>
      <c r="AT70" s="1376"/>
      <c r="AU70" s="277"/>
      <c r="AV70" s="277"/>
      <c r="AW70" s="277"/>
      <c r="AX70" s="277"/>
      <c r="AY70" s="277"/>
      <c r="AZ70" s="277"/>
      <c r="BA70" s="277"/>
      <c r="BB70" s="277"/>
    </row>
    <row r="71" spans="1:54" ht="6" customHeight="1" x14ac:dyDescent="0.2">
      <c r="A71" s="277"/>
      <c r="B71" s="281"/>
      <c r="C71" s="281"/>
      <c r="D71" s="277"/>
      <c r="E71" s="277"/>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3"/>
      <c r="AU71" s="277"/>
      <c r="AV71" s="277"/>
      <c r="AW71" s="277"/>
      <c r="AX71" s="277"/>
      <c r="AY71" s="277"/>
      <c r="AZ71" s="277"/>
      <c r="BA71" s="277"/>
      <c r="BB71" s="277"/>
    </row>
    <row r="72" spans="1:54" x14ac:dyDescent="0.2">
      <c r="A72" s="277"/>
      <c r="B72" s="244" t="s">
        <v>1171</v>
      </c>
      <c r="C72" s="294"/>
      <c r="D72" s="277"/>
      <c r="E72" s="277"/>
      <c r="F72" s="126"/>
      <c r="G72" s="288"/>
      <c r="H72" s="126"/>
      <c r="I72" s="288"/>
      <c r="J72" s="126"/>
      <c r="K72" s="288"/>
      <c r="L72" s="126"/>
      <c r="M72" s="288"/>
      <c r="N72" s="126"/>
      <c r="O72" s="288">
        <v>0</v>
      </c>
      <c r="P72" s="126"/>
      <c r="Q72" s="288"/>
      <c r="R72" s="126"/>
      <c r="S72" s="288"/>
      <c r="T72" s="126"/>
      <c r="U72" s="288"/>
      <c r="V72" s="126"/>
      <c r="W72" s="288"/>
      <c r="X72" s="126"/>
      <c r="Y72" s="288"/>
      <c r="Z72" s="126"/>
      <c r="AA72" s="288"/>
      <c r="AB72" s="126"/>
      <c r="AC72" s="288"/>
      <c r="AD72" s="126"/>
      <c r="AE72" s="288"/>
      <c r="AF72" s="126"/>
      <c r="AG72" s="288"/>
      <c r="AH72" s="126"/>
      <c r="AI72" s="288"/>
      <c r="AJ72" s="126"/>
      <c r="AK72" s="288"/>
      <c r="AL72" s="126"/>
      <c r="AM72" s="288"/>
      <c r="AN72" s="126"/>
      <c r="AO72" s="288"/>
      <c r="AP72" s="126"/>
      <c r="AQ72" s="288"/>
      <c r="AR72" s="126"/>
      <c r="AS72" s="288"/>
      <c r="AT72" s="1376"/>
      <c r="AU72" s="277"/>
      <c r="AV72" s="277"/>
      <c r="AW72" s="277"/>
      <c r="AX72" s="277"/>
      <c r="AY72" s="277"/>
      <c r="AZ72" s="277"/>
      <c r="BA72" s="277"/>
      <c r="BB72" s="277"/>
    </row>
    <row r="73" spans="1:54" ht="6" customHeight="1" x14ac:dyDescent="0.2">
      <c r="A73" s="277"/>
      <c r="B73" s="281"/>
      <c r="C73" s="281"/>
      <c r="D73" s="277"/>
      <c r="E73" s="277"/>
      <c r="F73" s="288"/>
      <c r="G73" s="288"/>
      <c r="H73" s="288"/>
      <c r="I73" s="288"/>
      <c r="J73" s="288"/>
      <c r="K73" s="288"/>
      <c r="L73" s="288"/>
      <c r="M73" s="288"/>
      <c r="N73" s="288"/>
      <c r="O73" s="288">
        <v>0</v>
      </c>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1"/>
      <c r="AU73" s="277"/>
      <c r="AV73" s="277"/>
      <c r="AW73" s="277"/>
      <c r="AX73" s="277"/>
      <c r="AY73" s="277"/>
      <c r="AZ73" s="277"/>
      <c r="BA73" s="277"/>
      <c r="BB73" s="277"/>
    </row>
    <row r="74" spans="1:54" hidden="1" x14ac:dyDescent="0.2">
      <c r="A74" s="277"/>
      <c r="B74" s="244" t="s">
        <v>1171</v>
      </c>
      <c r="C74" s="300"/>
      <c r="D74" s="277"/>
      <c r="E74" s="277"/>
      <c r="F74" s="126"/>
      <c r="G74" s="288"/>
      <c r="H74" s="126"/>
      <c r="I74" s="288"/>
      <c r="J74" s="126"/>
      <c r="K74" s="288"/>
      <c r="L74" s="126"/>
      <c r="M74" s="288"/>
      <c r="N74" s="126"/>
      <c r="O74" s="288">
        <v>0</v>
      </c>
      <c r="P74" s="126"/>
      <c r="Q74" s="288"/>
      <c r="R74" s="126"/>
      <c r="S74" s="288"/>
      <c r="T74" s="126"/>
      <c r="U74" s="288"/>
      <c r="V74" s="126"/>
      <c r="W74" s="288"/>
      <c r="X74" s="126"/>
      <c r="Y74" s="288"/>
      <c r="Z74" s="126"/>
      <c r="AA74" s="288"/>
      <c r="AB74" s="126"/>
      <c r="AC74" s="288"/>
      <c r="AD74" s="126"/>
      <c r="AE74" s="288"/>
      <c r="AF74" s="126"/>
      <c r="AG74" s="288"/>
      <c r="AH74" s="126"/>
      <c r="AI74" s="288"/>
      <c r="AJ74" s="126"/>
      <c r="AK74" s="288"/>
      <c r="AL74" s="126"/>
      <c r="AM74" s="288"/>
      <c r="AN74" s="126"/>
      <c r="AO74" s="288"/>
      <c r="AP74" s="126"/>
      <c r="AQ74" s="288"/>
      <c r="AR74" s="126"/>
      <c r="AS74" s="288"/>
      <c r="AT74" s="354"/>
      <c r="AU74" s="277"/>
      <c r="AV74" s="277"/>
      <c r="AW74" s="277"/>
      <c r="AX74" s="277"/>
      <c r="AY74" s="277"/>
      <c r="AZ74" s="277"/>
      <c r="BA74" s="277"/>
      <c r="BB74" s="277"/>
    </row>
    <row r="75" spans="1:54" ht="6" hidden="1" customHeight="1" x14ac:dyDescent="0.2">
      <c r="A75" s="277"/>
      <c r="B75" s="281"/>
      <c r="C75" s="281"/>
      <c r="D75" s="277"/>
      <c r="E75" s="277"/>
      <c r="F75" s="288"/>
      <c r="G75" s="288"/>
      <c r="H75" s="288"/>
      <c r="I75" s="288"/>
      <c r="J75" s="288"/>
      <c r="K75" s="288"/>
      <c r="L75" s="288"/>
      <c r="M75" s="288"/>
      <c r="N75" s="288"/>
      <c r="O75" s="288">
        <v>0</v>
      </c>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3"/>
      <c r="AU75" s="277"/>
      <c r="AV75" s="277"/>
      <c r="AW75" s="277"/>
      <c r="AX75" s="277"/>
      <c r="AY75" s="277"/>
      <c r="AZ75" s="277"/>
      <c r="BA75" s="277"/>
      <c r="BB75" s="277"/>
    </row>
    <row r="76" spans="1:54" hidden="1" x14ac:dyDescent="0.2">
      <c r="A76" s="277"/>
      <c r="B76" s="244" t="s">
        <v>1171</v>
      </c>
      <c r="C76" s="300"/>
      <c r="D76" s="277"/>
      <c r="E76" s="277"/>
      <c r="F76" s="126"/>
      <c r="G76" s="288"/>
      <c r="H76" s="126"/>
      <c r="I76" s="288"/>
      <c r="J76" s="126"/>
      <c r="K76" s="288"/>
      <c r="L76" s="126"/>
      <c r="M76" s="288"/>
      <c r="N76" s="126"/>
      <c r="O76" s="288">
        <v>0</v>
      </c>
      <c r="P76" s="126"/>
      <c r="Q76" s="288"/>
      <c r="R76" s="126"/>
      <c r="S76" s="288"/>
      <c r="T76" s="126"/>
      <c r="U76" s="288"/>
      <c r="V76" s="126"/>
      <c r="W76" s="288"/>
      <c r="X76" s="126"/>
      <c r="Y76" s="288"/>
      <c r="Z76" s="126"/>
      <c r="AA76" s="288"/>
      <c r="AB76" s="126"/>
      <c r="AC76" s="288"/>
      <c r="AD76" s="126"/>
      <c r="AE76" s="288"/>
      <c r="AF76" s="126"/>
      <c r="AG76" s="288"/>
      <c r="AH76" s="126"/>
      <c r="AI76" s="288"/>
      <c r="AJ76" s="126"/>
      <c r="AK76" s="288"/>
      <c r="AL76" s="126"/>
      <c r="AM76" s="288"/>
      <c r="AN76" s="126"/>
      <c r="AO76" s="288"/>
      <c r="AP76" s="126"/>
      <c r="AQ76" s="288"/>
      <c r="AR76" s="126"/>
      <c r="AS76" s="288"/>
      <c r="AT76" s="354"/>
      <c r="AU76" s="277"/>
      <c r="AV76" s="277"/>
      <c r="AW76" s="277"/>
      <c r="AX76" s="277"/>
      <c r="AY76" s="277"/>
      <c r="AZ76" s="277"/>
      <c r="BA76" s="277"/>
      <c r="BB76" s="277"/>
    </row>
    <row r="77" spans="1:54" ht="6" hidden="1" customHeight="1" x14ac:dyDescent="0.2">
      <c r="A77" s="277"/>
      <c r="B77" s="281"/>
      <c r="C77" s="281"/>
      <c r="D77" s="277"/>
      <c r="E77" s="277"/>
      <c r="F77" s="288"/>
      <c r="G77" s="288"/>
      <c r="H77" s="288"/>
      <c r="I77" s="288"/>
      <c r="J77" s="288"/>
      <c r="K77" s="288"/>
      <c r="L77" s="288"/>
      <c r="M77" s="288"/>
      <c r="N77" s="288"/>
      <c r="O77" s="288">
        <v>0</v>
      </c>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3"/>
      <c r="AU77" s="277"/>
      <c r="AV77" s="277"/>
      <c r="AW77" s="277"/>
      <c r="AX77" s="277"/>
      <c r="AY77" s="277"/>
      <c r="AZ77" s="277"/>
      <c r="BA77" s="277"/>
      <c r="BB77" s="277"/>
    </row>
    <row r="78" spans="1:54" x14ac:dyDescent="0.2">
      <c r="A78" s="277"/>
      <c r="B78" s="244" t="s">
        <v>1171</v>
      </c>
      <c r="C78" s="294"/>
      <c r="D78" s="277"/>
      <c r="E78" s="277"/>
      <c r="F78" s="126"/>
      <c r="G78" s="288"/>
      <c r="H78" s="126"/>
      <c r="I78" s="288"/>
      <c r="J78" s="126"/>
      <c r="K78" s="288"/>
      <c r="L78" s="126"/>
      <c r="M78" s="288"/>
      <c r="N78" s="126"/>
      <c r="O78" s="288">
        <v>0</v>
      </c>
      <c r="P78" s="126"/>
      <c r="Q78" s="288"/>
      <c r="R78" s="126"/>
      <c r="S78" s="288"/>
      <c r="T78" s="126"/>
      <c r="U78" s="288"/>
      <c r="V78" s="126"/>
      <c r="W78" s="288"/>
      <c r="X78" s="126"/>
      <c r="Y78" s="288"/>
      <c r="Z78" s="126"/>
      <c r="AA78" s="288"/>
      <c r="AB78" s="126"/>
      <c r="AC78" s="288"/>
      <c r="AD78" s="126"/>
      <c r="AE78" s="288"/>
      <c r="AF78" s="126"/>
      <c r="AG78" s="288"/>
      <c r="AH78" s="126"/>
      <c r="AI78" s="288"/>
      <c r="AJ78" s="126"/>
      <c r="AK78" s="288"/>
      <c r="AL78" s="126"/>
      <c r="AM78" s="288"/>
      <c r="AN78" s="126"/>
      <c r="AO78" s="288"/>
      <c r="AP78" s="126"/>
      <c r="AQ78" s="288"/>
      <c r="AR78" s="126"/>
      <c r="AS78" s="288"/>
      <c r="AT78" s="1376"/>
      <c r="AU78" s="277"/>
      <c r="AV78" s="277"/>
      <c r="AW78" s="277"/>
      <c r="AX78" s="277"/>
      <c r="AY78" s="277"/>
      <c r="AZ78" s="277"/>
      <c r="BA78" s="277"/>
      <c r="BB78" s="277"/>
    </row>
    <row r="79" spans="1:54" ht="6" customHeight="1" x14ac:dyDescent="0.2">
      <c r="A79" s="277"/>
      <c r="B79" s="281"/>
      <c r="C79" s="281"/>
      <c r="D79" s="277"/>
      <c r="E79" s="277"/>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3"/>
      <c r="AU79" s="277"/>
      <c r="AV79" s="277"/>
      <c r="AW79" s="277"/>
      <c r="AX79" s="277"/>
      <c r="AY79" s="277"/>
      <c r="AZ79" s="277"/>
      <c r="BA79" s="277"/>
      <c r="BB79" s="277"/>
    </row>
    <row r="80" spans="1:54" x14ac:dyDescent="0.2">
      <c r="A80" s="277"/>
      <c r="B80" s="502" t="s">
        <v>45</v>
      </c>
      <c r="C80" s="301"/>
      <c r="D80" s="305"/>
      <c r="E80" s="277"/>
      <c r="F80" s="233" t="e">
        <f>F83/F36</f>
        <v>#DIV/0!</v>
      </c>
      <c r="G80" s="290"/>
      <c r="H80" s="233" t="e">
        <f>H83/H36</f>
        <v>#DIV/0!</v>
      </c>
      <c r="I80" s="290"/>
      <c r="J80" s="233" t="e">
        <f>J83/J36</f>
        <v>#DIV/0!</v>
      </c>
      <c r="K80" s="290"/>
      <c r="L80" s="233" t="e">
        <f>L83/L36</f>
        <v>#DIV/0!</v>
      </c>
      <c r="M80" s="290"/>
      <c r="N80" s="233" t="e">
        <f>N83/N36</f>
        <v>#DIV/0!</v>
      </c>
      <c r="O80" s="290"/>
      <c r="P80" s="233" t="e">
        <f>P83/P36</f>
        <v>#DIV/0!</v>
      </c>
      <c r="Q80" s="290"/>
      <c r="R80" s="233" t="e">
        <f>R83/R36</f>
        <v>#DIV/0!</v>
      </c>
      <c r="S80" s="290"/>
      <c r="T80" s="233" t="e">
        <f>T83/T36</f>
        <v>#DIV/0!</v>
      </c>
      <c r="U80" s="290"/>
      <c r="V80" s="233" t="e">
        <f>V83/V36</f>
        <v>#DIV/0!</v>
      </c>
      <c r="W80" s="290"/>
      <c r="X80" s="233" t="e">
        <f>X83/X36</f>
        <v>#DIV/0!</v>
      </c>
      <c r="Y80" s="290"/>
      <c r="Z80" s="233" t="e">
        <f>Z83/Z36</f>
        <v>#DIV/0!</v>
      </c>
      <c r="AA80" s="290"/>
      <c r="AB80" s="233" t="e">
        <f>AB83/AB36</f>
        <v>#DIV/0!</v>
      </c>
      <c r="AC80" s="290"/>
      <c r="AD80" s="233" t="e">
        <f>AD83/AD36</f>
        <v>#DIV/0!</v>
      </c>
      <c r="AE80" s="290"/>
      <c r="AF80" s="233" t="e">
        <f>AF83/AF36</f>
        <v>#DIV/0!</v>
      </c>
      <c r="AG80" s="290"/>
      <c r="AH80" s="233" t="e">
        <f>AH83/AH36</f>
        <v>#DIV/0!</v>
      </c>
      <c r="AI80" s="290"/>
      <c r="AJ80" s="233" t="e">
        <f>AJ83/AJ36</f>
        <v>#DIV/0!</v>
      </c>
      <c r="AK80" s="290"/>
      <c r="AL80" s="233" t="e">
        <f>AL83/AL36</f>
        <v>#DIV/0!</v>
      </c>
      <c r="AM80" s="290"/>
      <c r="AN80" s="233" t="e">
        <f>AN83/AN36</f>
        <v>#DIV/0!</v>
      </c>
      <c r="AO80" s="290"/>
      <c r="AP80" s="233" t="e">
        <f>AP83/AP36</f>
        <v>#DIV/0!</v>
      </c>
      <c r="AQ80" s="290"/>
      <c r="AR80" s="233" t="e">
        <f>AR83/AR36</f>
        <v>#DIV/0!</v>
      </c>
      <c r="AS80" s="290"/>
      <c r="AT80" s="234"/>
      <c r="AU80" s="277"/>
      <c r="AV80" s="277"/>
      <c r="AW80" s="277"/>
      <c r="AX80" s="277"/>
      <c r="AY80" s="277"/>
      <c r="AZ80" s="277"/>
      <c r="BA80" s="277"/>
      <c r="BB80" s="277"/>
    </row>
    <row r="81" spans="1:54" x14ac:dyDescent="0.2">
      <c r="A81" s="277"/>
      <c r="B81" s="502" t="s">
        <v>46</v>
      </c>
      <c r="C81" s="302"/>
      <c r="D81" s="305"/>
      <c r="E81" s="277"/>
      <c r="F81" s="235" t="e">
        <f>SUM(F40:F46)/F36</f>
        <v>#DIV/0!</v>
      </c>
      <c r="G81" s="291"/>
      <c r="H81" s="235" t="e">
        <f>SUM(H40:H46)/H36</f>
        <v>#DIV/0!</v>
      </c>
      <c r="I81" s="291"/>
      <c r="J81" s="235" t="e">
        <f>SUM(J40:J46)/J36</f>
        <v>#DIV/0!</v>
      </c>
      <c r="K81" s="291"/>
      <c r="L81" s="235" t="e">
        <f>SUM(L40:L46)/L36</f>
        <v>#DIV/0!</v>
      </c>
      <c r="M81" s="291"/>
      <c r="N81" s="235" t="e">
        <f>SUM(N40:N46)/N36</f>
        <v>#DIV/0!</v>
      </c>
      <c r="O81" s="291"/>
      <c r="P81" s="235" t="e">
        <f>SUM(P40:P46)/P36</f>
        <v>#DIV/0!</v>
      </c>
      <c r="Q81" s="291"/>
      <c r="R81" s="235" t="e">
        <f>SUM(R40:R46)/R36</f>
        <v>#DIV/0!</v>
      </c>
      <c r="S81" s="291"/>
      <c r="T81" s="235" t="e">
        <f>SUM(T40:T46)/T36</f>
        <v>#DIV/0!</v>
      </c>
      <c r="U81" s="291"/>
      <c r="V81" s="235" t="e">
        <f>SUM(V40:V46)/V36</f>
        <v>#DIV/0!</v>
      </c>
      <c r="W81" s="291"/>
      <c r="X81" s="235" t="e">
        <f>SUM(X40:X46)/X36</f>
        <v>#DIV/0!</v>
      </c>
      <c r="Y81" s="291"/>
      <c r="Z81" s="235" t="e">
        <f>SUM(Z40:Z46)/Z36</f>
        <v>#DIV/0!</v>
      </c>
      <c r="AA81" s="291"/>
      <c r="AB81" s="235" t="e">
        <f>SUM(AB40:AB46)/AB36</f>
        <v>#DIV/0!</v>
      </c>
      <c r="AC81" s="291"/>
      <c r="AD81" s="235" t="e">
        <f>SUM(AD40:AD46)/AD36</f>
        <v>#DIV/0!</v>
      </c>
      <c r="AE81" s="291"/>
      <c r="AF81" s="235" t="e">
        <f>SUM(AF40:AF46)/AF36</f>
        <v>#DIV/0!</v>
      </c>
      <c r="AG81" s="291"/>
      <c r="AH81" s="235" t="e">
        <f>SUM(AH40:AH46)/AH36</f>
        <v>#DIV/0!</v>
      </c>
      <c r="AI81" s="291"/>
      <c r="AJ81" s="235" t="e">
        <f>SUM(AJ40:AJ46)/AJ36</f>
        <v>#DIV/0!</v>
      </c>
      <c r="AK81" s="291"/>
      <c r="AL81" s="235" t="e">
        <f>SUM(AL40:AL46)/AL36</f>
        <v>#DIV/0!</v>
      </c>
      <c r="AM81" s="291"/>
      <c r="AN81" s="235" t="e">
        <f>SUM(AN40:AN46)/AN36</f>
        <v>#DIV/0!</v>
      </c>
      <c r="AO81" s="291"/>
      <c r="AP81" s="235" t="e">
        <f>SUM(AP40:AP46)/AP36</f>
        <v>#DIV/0!</v>
      </c>
      <c r="AQ81" s="291"/>
      <c r="AR81" s="235" t="e">
        <f>SUM(AR40:AR46)/AR36</f>
        <v>#DIV/0!</v>
      </c>
      <c r="AS81" s="291"/>
      <c r="AT81" s="236"/>
      <c r="AU81" s="277"/>
      <c r="AV81" s="277"/>
      <c r="AW81" s="277"/>
      <c r="AX81" s="277"/>
      <c r="AY81" s="277"/>
      <c r="AZ81" s="277"/>
      <c r="BA81" s="277"/>
      <c r="BB81" s="277"/>
    </row>
    <row r="82" spans="1:54" x14ac:dyDescent="0.2">
      <c r="A82" s="277"/>
      <c r="B82" s="502" t="s">
        <v>47</v>
      </c>
      <c r="C82" s="301"/>
      <c r="D82" s="305"/>
      <c r="E82" s="277"/>
      <c r="F82" s="237" t="e">
        <f>100*F80/F81</f>
        <v>#DIV/0!</v>
      </c>
      <c r="G82" s="292"/>
      <c r="H82" s="237" t="e">
        <f>100*H80/H81</f>
        <v>#DIV/0!</v>
      </c>
      <c r="I82" s="292"/>
      <c r="J82" s="237" t="e">
        <f>100*J80/J81</f>
        <v>#DIV/0!</v>
      </c>
      <c r="K82" s="292"/>
      <c r="L82" s="237" t="e">
        <f>100*L80/L81</f>
        <v>#DIV/0!</v>
      </c>
      <c r="M82" s="292"/>
      <c r="N82" s="237" t="e">
        <f>100*N80/N81</f>
        <v>#DIV/0!</v>
      </c>
      <c r="O82" s="292"/>
      <c r="P82" s="237" t="e">
        <f>100*P80/P81</f>
        <v>#DIV/0!</v>
      </c>
      <c r="Q82" s="292"/>
      <c r="R82" s="237" t="e">
        <f>100*R80/R81</f>
        <v>#DIV/0!</v>
      </c>
      <c r="S82" s="292"/>
      <c r="T82" s="237" t="e">
        <f>100*T80/T81</f>
        <v>#DIV/0!</v>
      </c>
      <c r="U82" s="292"/>
      <c r="V82" s="237" t="e">
        <f>100*V80/V81</f>
        <v>#DIV/0!</v>
      </c>
      <c r="W82" s="292"/>
      <c r="X82" s="237" t="e">
        <f>100*X80/X81</f>
        <v>#DIV/0!</v>
      </c>
      <c r="Y82" s="292"/>
      <c r="Z82" s="237" t="e">
        <f>100*Z80/Z81</f>
        <v>#DIV/0!</v>
      </c>
      <c r="AA82" s="292"/>
      <c r="AB82" s="237" t="e">
        <f>100*AB80/AB81</f>
        <v>#DIV/0!</v>
      </c>
      <c r="AC82" s="292"/>
      <c r="AD82" s="237" t="e">
        <f>100*AD80/AD81</f>
        <v>#DIV/0!</v>
      </c>
      <c r="AE82" s="292"/>
      <c r="AF82" s="237" t="e">
        <f>100*AF80/AF81</f>
        <v>#DIV/0!</v>
      </c>
      <c r="AG82" s="292"/>
      <c r="AH82" s="237" t="e">
        <f>100*AH80/AH81</f>
        <v>#DIV/0!</v>
      </c>
      <c r="AI82" s="292"/>
      <c r="AJ82" s="237" t="e">
        <f>100*AJ80/AJ81</f>
        <v>#DIV/0!</v>
      </c>
      <c r="AK82" s="292"/>
      <c r="AL82" s="237" t="e">
        <f>100*AL80/AL81</f>
        <v>#DIV/0!</v>
      </c>
      <c r="AM82" s="292"/>
      <c r="AN82" s="237" t="e">
        <f>100*AN80/AN81</f>
        <v>#DIV/0!</v>
      </c>
      <c r="AO82" s="292"/>
      <c r="AP82" s="237" t="e">
        <f>100*AP80/AP81</f>
        <v>#DIV/0!</v>
      </c>
      <c r="AQ82" s="292"/>
      <c r="AR82" s="237" t="e">
        <f>100*AR80/AR81</f>
        <v>#DIV/0!</v>
      </c>
      <c r="AS82" s="292"/>
      <c r="AT82" s="236"/>
      <c r="AV82" s="221">
        <v>45</v>
      </c>
      <c r="AW82" s="1370"/>
      <c r="AX82" s="277"/>
      <c r="AY82" s="277"/>
      <c r="AZ82" s="277"/>
      <c r="BA82" s="277"/>
      <c r="BB82" s="277"/>
    </row>
    <row r="83" spans="1:54" ht="15" thickBot="1" x14ac:dyDescent="0.25">
      <c r="A83" s="277"/>
      <c r="B83" s="503" t="s">
        <v>1172</v>
      </c>
      <c r="C83" s="303"/>
      <c r="D83" s="356">
        <f>SUM(F83:AR83)</f>
        <v>0</v>
      </c>
      <c r="E83" s="280"/>
      <c r="F83" s="393">
        <f>(F40*F62+F42*F64+F44*F66+F46*F68+F50*F70+F52*F72+F54*F78)/100+F48*F60+F58*F36</f>
        <v>0</v>
      </c>
      <c r="G83" s="394" t="s">
        <v>1173</v>
      </c>
      <c r="H83" s="393">
        <f>(H40*H62+H42*H64+H44*H66+H46*H68+H50*H70+H52*H72+H54*H78)/100+H48*H60+H58*H36</f>
        <v>0</v>
      </c>
      <c r="I83" s="394" t="s">
        <v>1173</v>
      </c>
      <c r="J83" s="393">
        <f>(J40*J62+J42*J64+J44*J66+J46*J68+J50*J70+J52*J72+J54*J78)/100+J48*J60+J58*J36</f>
        <v>0</v>
      </c>
      <c r="K83" s="394" t="s">
        <v>1173</v>
      </c>
      <c r="L83" s="393">
        <f>(L40*L62+L42*L64+L44*L66+L46*L68+L50*L70+L52*L72+L54*L78)/100+L48*L60+L58*L36</f>
        <v>0</v>
      </c>
      <c r="M83" s="394" t="s">
        <v>1173</v>
      </c>
      <c r="N83" s="393">
        <f>(N40*N62+N42*N64+N44*N66+N46*N68+N50*N70+N52*N72+N54*N78)/100+N48*N60+N58*N36</f>
        <v>0</v>
      </c>
      <c r="O83" s="394" t="s">
        <v>1173</v>
      </c>
      <c r="P83" s="393">
        <f>(P40*P62+P42*P64+P44*P66+P46*P68+P50*P70+P52*P72+P54*P78)/100+P48*P60+P58*P36</f>
        <v>0</v>
      </c>
      <c r="Q83" s="394" t="s">
        <v>1173</v>
      </c>
      <c r="R83" s="393">
        <f>(R40*R62+R42*R64+R44*R66+R46*R68+R50*R70+R52*R72+R54*R78)/100+R48*R60+R58*R36</f>
        <v>0</v>
      </c>
      <c r="S83" s="394" t="s">
        <v>1173</v>
      </c>
      <c r="T83" s="393">
        <f>(T40*T62+T42*T64+T44*T66+T46*T68+T50*T70+T52*T72+T54*T78)/100+T48*T60+T58*T36</f>
        <v>0</v>
      </c>
      <c r="U83" s="394" t="s">
        <v>1173</v>
      </c>
      <c r="V83" s="393">
        <f>(V40*V62+V42*V64+V44*V66+V46*V68+V50*V70+V52*V72+V54*V78)/100+V48*V60+V58*V36</f>
        <v>0</v>
      </c>
      <c r="W83" s="394" t="s">
        <v>1173</v>
      </c>
      <c r="X83" s="393">
        <f>(X40*X62+X42*X64+X44*X66+X46*X68+X50*X70+X52*X72+X54*X78)/100+X48*X60+X58*X36</f>
        <v>0</v>
      </c>
      <c r="Y83" s="394" t="s">
        <v>1173</v>
      </c>
      <c r="Z83" s="393">
        <f>(Z40*Z62+Z42*Z64+Z44*Z66+Z46*Z68+Z50*Z70+Z52*Z72+Z54*Z78)/100+Z48*Z60+Z58*Z36</f>
        <v>0</v>
      </c>
      <c r="AA83" s="394" t="s">
        <v>1173</v>
      </c>
      <c r="AB83" s="393">
        <f>(AB40*AB62+AB42*AB64+AB44*AB66+AB46*AB68+AB50*AB70+AB52*AB72+AB54*AB78)/100+AB48*AB60+AB58*AB36</f>
        <v>0</v>
      </c>
      <c r="AC83" s="394" t="s">
        <v>1173</v>
      </c>
      <c r="AD83" s="393">
        <f>(AD40*AD62+AD42*AD64+AD44*AD66+AD46*AD68+AD50*AD70+AD52*AD72+AD54*AD78)/100+AD48*AD60+AD58*AD36</f>
        <v>0</v>
      </c>
      <c r="AE83" s="394" t="s">
        <v>1173</v>
      </c>
      <c r="AF83" s="393">
        <f>(AF40*AF62+AF42*AF64+AF44*AF66+AF46*AF68+AF50*AF70+AF52*AF72+AF54*AF78)/100+AF48*AF60+AF58*AF36</f>
        <v>0</v>
      </c>
      <c r="AG83" s="394" t="s">
        <v>1173</v>
      </c>
      <c r="AH83" s="393">
        <f>(AH40*AH62+AH42*AH64+AH44*AH66+AH46*AH68+AH50*AH70+AH52*AH72+AH54*AH78)/100+AH48*AH60+AH58*AH36</f>
        <v>0</v>
      </c>
      <c r="AI83" s="394" t="s">
        <v>1173</v>
      </c>
      <c r="AJ83" s="393">
        <f>(AJ40*AJ62+AJ42*AJ64+AJ44*AJ66+AJ46*AJ68+AJ50*AJ70+AJ52*AJ72+AJ54*AJ78)/100+AJ48*AJ60+AJ58*AJ36</f>
        <v>0</v>
      </c>
      <c r="AK83" s="394" t="s">
        <v>1173</v>
      </c>
      <c r="AL83" s="393">
        <f>(AL40*AL62+AL42*AL64+AL44*AL66+AL46*AL68+AL50*AL70+AL52*AL72+AL54*AL78)/100+AL48*AL60+AL58*AL36</f>
        <v>0</v>
      </c>
      <c r="AM83" s="394" t="s">
        <v>1173</v>
      </c>
      <c r="AN83" s="393">
        <f>(AN40*AN62+AN42*AN64+AN44*AN66+AN46*AN68+AN50*AN70+AN52*AN72+AN54*AN78)/100+AN48*AN60+AN58*AN36</f>
        <v>0</v>
      </c>
      <c r="AO83" s="394" t="s">
        <v>1173</v>
      </c>
      <c r="AP83" s="393">
        <f>(AP40*AP62+AP42*AP64+AP44*AP66+AP46*AP68+AP50*AP70+AP52*AP72+AP54*AP78)/100+AP48*AP60+AP58*AP36</f>
        <v>0</v>
      </c>
      <c r="AQ83" s="394" t="s">
        <v>1173</v>
      </c>
      <c r="AR83" s="393">
        <f>(AR40*AR62+AR42*AR64+AR44*AR66+AR46*AR68+AR50*AR70+AR52*AR72+AR54*AR78)/100+AR48*AR60+AR58*AR36</f>
        <v>0</v>
      </c>
      <c r="AS83" s="370" t="s">
        <v>1173</v>
      </c>
      <c r="AT83" s="355"/>
      <c r="AU83" s="277"/>
      <c r="AV83" s="277"/>
      <c r="AW83" s="277"/>
      <c r="AX83" s="277"/>
      <c r="AY83" s="277"/>
      <c r="AZ83" s="277"/>
      <c r="BA83" s="277"/>
      <c r="BB83" s="277"/>
    </row>
    <row r="84" spans="1:54" ht="15" thickTop="1" x14ac:dyDescent="0.2">
      <c r="A84" s="277"/>
      <c r="B84" s="277"/>
      <c r="C84" s="277"/>
      <c r="D84" s="55"/>
      <c r="E84" s="277"/>
      <c r="F84" s="136"/>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81"/>
      <c r="AI84" s="281"/>
      <c r="AJ84" s="281"/>
      <c r="AK84" s="281"/>
      <c r="AL84" s="281"/>
      <c r="AM84" s="281"/>
      <c r="AN84" s="281"/>
      <c r="AO84" s="281"/>
      <c r="AP84" s="281"/>
      <c r="AQ84" s="281"/>
      <c r="AR84" s="281"/>
      <c r="AS84" s="281"/>
      <c r="AT84" s="281"/>
      <c r="AU84" s="277"/>
      <c r="AV84" s="277"/>
      <c r="AW84" s="277"/>
      <c r="AX84" s="277"/>
      <c r="AY84" s="277"/>
      <c r="AZ84" s="277"/>
      <c r="BA84" s="277"/>
      <c r="BB84" s="277"/>
    </row>
    <row r="85" spans="1:54" x14ac:dyDescent="0.2">
      <c r="A85" s="1690" t="b">
        <v>0</v>
      </c>
      <c r="C85" s="277"/>
      <c r="D85" s="55"/>
      <c r="E85" s="277"/>
      <c r="F85" s="25"/>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81"/>
      <c r="AI85" s="281"/>
      <c r="AJ85" s="281"/>
      <c r="AK85" s="281"/>
      <c r="AL85" s="281"/>
      <c r="AM85" s="281"/>
      <c r="AN85" s="281"/>
      <c r="AO85" s="281"/>
      <c r="AP85" s="281"/>
      <c r="AQ85" s="281"/>
      <c r="AR85" s="281"/>
      <c r="AS85" s="281"/>
      <c r="AT85" s="247" t="s">
        <v>367</v>
      </c>
      <c r="AU85" s="221"/>
      <c r="AV85" s="221"/>
      <c r="AW85" s="221"/>
      <c r="AX85" s="221"/>
      <c r="AY85" s="277"/>
      <c r="AZ85" s="277"/>
      <c r="BA85" s="277"/>
      <c r="BB85" s="277"/>
    </row>
    <row r="86" spans="1:54" x14ac:dyDescent="0.2">
      <c r="A86" s="277"/>
      <c r="B86" s="277"/>
      <c r="C86" s="2"/>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81"/>
      <c r="AI86" s="281"/>
      <c r="AJ86" s="281"/>
      <c r="AK86" s="281"/>
      <c r="AL86" s="281"/>
      <c r="AM86" s="281"/>
      <c r="AN86" s="281"/>
      <c r="AO86" s="281"/>
      <c r="AP86" s="281"/>
      <c r="AQ86" s="281"/>
      <c r="AR86" s="281"/>
      <c r="AS86" s="281"/>
      <c r="AT86" s="281"/>
      <c r="AU86" s="277"/>
      <c r="AV86" s="277"/>
      <c r="AW86" s="277"/>
      <c r="AX86" s="277"/>
      <c r="AY86" s="277"/>
      <c r="AZ86" s="277"/>
      <c r="BA86" s="277"/>
      <c r="BB86" s="277"/>
    </row>
    <row r="87" spans="1:54" s="248" customFormat="1" ht="12.75" x14ac:dyDescent="0.2">
      <c r="A87" s="220" t="s">
        <v>292</v>
      </c>
      <c r="B87" s="247" t="s">
        <v>1174</v>
      </c>
      <c r="C87" s="220">
        <v>1</v>
      </c>
      <c r="D87" s="220">
        <v>1</v>
      </c>
      <c r="E87" s="220"/>
      <c r="F87" s="220">
        <f>IF(F83&gt;0,1,0)</f>
        <v>0</v>
      </c>
      <c r="G87" s="220"/>
      <c r="H87" s="220">
        <f>IF(H83&gt;0,1,0)</f>
        <v>0</v>
      </c>
      <c r="I87" s="220"/>
      <c r="J87" s="220">
        <f>IF(J83&gt;0,1,0)</f>
        <v>0</v>
      </c>
      <c r="K87" s="220"/>
      <c r="L87" s="220">
        <f>IF(L83&gt;0,1,0)</f>
        <v>0</v>
      </c>
      <c r="M87" s="220"/>
      <c r="N87" s="220">
        <f>IF(N83&gt;0,1,0)</f>
        <v>0</v>
      </c>
      <c r="O87" s="220"/>
      <c r="P87" s="220">
        <f>IF(P83&gt;0,1,0)</f>
        <v>0</v>
      </c>
      <c r="Q87" s="220"/>
      <c r="R87" s="220">
        <f>IF(R83&gt;0,1,0)</f>
        <v>0</v>
      </c>
      <c r="S87" s="220"/>
      <c r="T87" s="220">
        <f>IF(T83&gt;0,1,0)</f>
        <v>0</v>
      </c>
      <c r="U87" s="220"/>
      <c r="V87" s="220">
        <f>IF(V83&gt;0,1,0)</f>
        <v>0</v>
      </c>
      <c r="W87" s="220"/>
      <c r="X87" s="220">
        <f>IF(X83&gt;0,1,0)</f>
        <v>0</v>
      </c>
      <c r="Y87" s="220"/>
      <c r="Z87" s="220">
        <f>IF(Z83&gt;0,1,0)</f>
        <v>0</v>
      </c>
      <c r="AA87" s="220"/>
      <c r="AB87" s="220">
        <f>IF(AB83&gt;0,1,0)</f>
        <v>0</v>
      </c>
      <c r="AC87" s="220"/>
      <c r="AD87" s="220">
        <f>IF(AD83&gt;0,1,0)</f>
        <v>0</v>
      </c>
      <c r="AE87" s="220"/>
      <c r="AF87" s="220">
        <f>IF(AF83&gt;0,1,0)</f>
        <v>0</v>
      </c>
      <c r="AG87" s="220"/>
      <c r="AH87" s="220">
        <f>IF(AH83&gt;0,1,0)</f>
        <v>0</v>
      </c>
      <c r="AI87" s="220"/>
      <c r="AJ87" s="220">
        <f>IF(AJ83&gt;0,1,0)</f>
        <v>0</v>
      </c>
      <c r="AK87" s="220"/>
      <c r="AL87" s="220">
        <f>IF(AL83&gt;0,1,0)</f>
        <v>0</v>
      </c>
      <c r="AM87" s="220"/>
      <c r="AN87" s="220">
        <f>IF(AN83&gt;0,1,0)</f>
        <v>0</v>
      </c>
      <c r="AO87" s="220"/>
      <c r="AP87" s="220">
        <f>IF(AP83&gt;0,1,0)</f>
        <v>0</v>
      </c>
      <c r="AQ87" s="220"/>
      <c r="AR87" s="220">
        <f>IF(AR83&gt;0,1,0)</f>
        <v>0</v>
      </c>
      <c r="AS87" s="220"/>
      <c r="AT87" s="220" t="s">
        <v>0</v>
      </c>
      <c r="AU87" s="220"/>
      <c r="AV87" s="220"/>
      <c r="AW87" s="220"/>
      <c r="AX87" s="220"/>
      <c r="AY87" s="220"/>
      <c r="AZ87" s="220"/>
      <c r="BA87" s="220"/>
      <c r="BB87" s="220"/>
    </row>
    <row r="88" spans="1:54" s="552" customFormat="1" x14ac:dyDescent="0.2">
      <c r="A88" s="221"/>
      <c r="B88" s="221"/>
      <c r="C88" s="221"/>
      <c r="D88" s="221"/>
      <c r="E88" s="221"/>
      <c r="F88" s="221"/>
      <c r="G88" s="221"/>
      <c r="H88" s="221"/>
      <c r="I88" s="221"/>
      <c r="J88" s="55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0"/>
      <c r="AI88" s="220"/>
      <c r="AJ88" s="220"/>
      <c r="AK88" s="220"/>
      <c r="AL88" s="220"/>
      <c r="AM88" s="220"/>
      <c r="AN88" s="220"/>
      <c r="AO88" s="220"/>
      <c r="AP88" s="220"/>
      <c r="AQ88" s="220"/>
      <c r="AR88" s="220"/>
      <c r="AS88" s="220"/>
      <c r="AT88" s="220"/>
      <c r="AU88" s="221"/>
      <c r="AV88" s="221"/>
      <c r="AW88" s="221"/>
      <c r="AX88" s="221"/>
      <c r="AY88" s="221"/>
      <c r="AZ88" s="221"/>
      <c r="BA88" s="221"/>
      <c r="BB88" s="221"/>
    </row>
    <row r="89" spans="1:54" s="552" customFormat="1" x14ac:dyDescent="0.2">
      <c r="A89" s="221" t="s">
        <v>291</v>
      </c>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0"/>
      <c r="AI89" s="220"/>
      <c r="AJ89" s="220"/>
      <c r="AK89" s="220"/>
      <c r="AL89" s="220"/>
      <c r="AM89" s="220"/>
      <c r="AN89" s="220"/>
      <c r="AO89" s="220"/>
      <c r="AP89" s="220"/>
      <c r="AQ89" s="220"/>
      <c r="AR89" s="220"/>
      <c r="AS89" s="220"/>
      <c r="AT89" s="220"/>
      <c r="AU89" s="221"/>
      <c r="AV89" s="221"/>
      <c r="AW89" s="221"/>
      <c r="AX89" s="221"/>
      <c r="AY89" s="221"/>
      <c r="AZ89" s="221"/>
      <c r="BA89" s="221"/>
      <c r="BB89" s="221"/>
    </row>
    <row r="90" spans="1:54" x14ac:dyDescent="0.2">
      <c r="A90" s="277"/>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c r="AE90" s="277"/>
      <c r="AF90" s="277"/>
      <c r="AG90" s="277"/>
      <c r="AH90" s="281"/>
      <c r="AI90" s="281"/>
      <c r="AJ90" s="281"/>
      <c r="AK90" s="281"/>
      <c r="AL90" s="281"/>
      <c r="AM90" s="281"/>
      <c r="AN90" s="281"/>
      <c r="AO90" s="281"/>
      <c r="AP90" s="281"/>
      <c r="AQ90" s="281"/>
      <c r="AR90" s="281"/>
      <c r="AS90" s="281"/>
      <c r="AT90" s="281"/>
      <c r="AU90" s="277"/>
      <c r="AV90" s="277"/>
      <c r="AW90" s="277"/>
      <c r="AX90" s="277"/>
      <c r="AY90" s="277"/>
      <c r="AZ90" s="277"/>
      <c r="BA90" s="277"/>
      <c r="BB90" s="277"/>
    </row>
    <row r="91" spans="1:54" x14ac:dyDescent="0.2">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81"/>
      <c r="AI91" s="281"/>
      <c r="AJ91" s="281"/>
      <c r="AK91" s="281"/>
      <c r="AL91" s="281"/>
      <c r="AM91" s="281"/>
      <c r="AN91" s="281"/>
      <c r="AO91" s="281"/>
      <c r="AP91" s="281"/>
      <c r="AQ91" s="281"/>
      <c r="AR91" s="281"/>
      <c r="AS91" s="281"/>
      <c r="AT91" s="281"/>
      <c r="AU91" s="277"/>
      <c r="AV91" s="277"/>
      <c r="AW91" s="277"/>
      <c r="AX91" s="277"/>
      <c r="AY91" s="277"/>
      <c r="AZ91" s="277"/>
      <c r="BA91" s="277"/>
      <c r="BB91" s="277"/>
    </row>
    <row r="92" spans="1:54" x14ac:dyDescent="0.2">
      <c r="A92" s="277"/>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81"/>
      <c r="AI92" s="281"/>
      <c r="AJ92" s="281"/>
      <c r="AK92" s="281"/>
      <c r="AL92" s="281"/>
      <c r="AM92" s="281"/>
      <c r="AN92" s="281"/>
      <c r="AO92" s="281"/>
      <c r="AP92" s="281"/>
      <c r="AQ92" s="281"/>
      <c r="AR92" s="281"/>
      <c r="AS92" s="281"/>
      <c r="AT92" s="281"/>
      <c r="AU92" s="277"/>
      <c r="AV92" s="277"/>
      <c r="AW92" s="277"/>
      <c r="AX92" s="277"/>
      <c r="AY92" s="277"/>
      <c r="AZ92" s="277"/>
      <c r="BA92" s="277"/>
      <c r="BB92" s="277"/>
    </row>
    <row r="93" spans="1:54" x14ac:dyDescent="0.2">
      <c r="A93" s="277"/>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row>
    <row r="94" spans="1:54" x14ac:dyDescent="0.2">
      <c r="A94" s="277"/>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row>
    <row r="95" spans="1:54" x14ac:dyDescent="0.2">
      <c r="A95" s="277"/>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row>
    <row r="96" spans="1:54" x14ac:dyDescent="0.2">
      <c r="A96" s="277"/>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row>
    <row r="97" spans="1:54" x14ac:dyDescent="0.2">
      <c r="A97" s="277"/>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row>
    <row r="98" spans="1:54" x14ac:dyDescent="0.2">
      <c r="A98" s="277"/>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row>
    <row r="99" spans="1:54" x14ac:dyDescent="0.2">
      <c r="A99" s="277"/>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row>
    <row r="100" spans="1:54" x14ac:dyDescent="0.2">
      <c r="A100" s="277"/>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row>
    <row r="101" spans="1:54" x14ac:dyDescent="0.2">
      <c r="A101" s="277"/>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row>
    <row r="102" spans="1:54" x14ac:dyDescent="0.2">
      <c r="A102" s="277"/>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row>
    <row r="103" spans="1:54" x14ac:dyDescent="0.2">
      <c r="A103" s="277"/>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row>
    <row r="104" spans="1:54" x14ac:dyDescent="0.2">
      <c r="A104" s="277"/>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row>
    <row r="105" spans="1:54" x14ac:dyDescent="0.2">
      <c r="A105" s="277"/>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c r="AZ105" s="277"/>
      <c r="BA105" s="277"/>
      <c r="BB105" s="277"/>
    </row>
    <row r="106" spans="1:54" x14ac:dyDescent="0.2">
      <c r="A106" s="277"/>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row>
    <row r="107" spans="1:54" x14ac:dyDescent="0.2">
      <c r="A107" s="277"/>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7"/>
      <c r="AI107" s="277"/>
      <c r="AJ107" s="277"/>
      <c r="AK107" s="277"/>
      <c r="AL107" s="277"/>
      <c r="AM107" s="277"/>
      <c r="AN107" s="277"/>
      <c r="AO107" s="277"/>
      <c r="AP107" s="277"/>
      <c r="AQ107" s="277"/>
      <c r="AR107" s="277"/>
      <c r="AS107" s="277"/>
      <c r="AT107" s="277"/>
      <c r="AU107" s="277"/>
      <c r="AV107" s="277"/>
      <c r="AW107" s="277"/>
      <c r="AX107" s="277"/>
      <c r="AY107" s="277"/>
      <c r="AZ107" s="277"/>
      <c r="BA107" s="277"/>
      <c r="BB107" s="277"/>
    </row>
    <row r="108" spans="1:54" x14ac:dyDescent="0.2">
      <c r="A108" s="277"/>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277"/>
      <c r="AN108" s="277"/>
      <c r="AO108" s="277"/>
      <c r="AP108" s="277"/>
      <c r="AQ108" s="277"/>
      <c r="AR108" s="277"/>
      <c r="AS108" s="277"/>
      <c r="AT108" s="277"/>
      <c r="AU108" s="277"/>
      <c r="AV108" s="277"/>
      <c r="AW108" s="277"/>
      <c r="AX108" s="277"/>
      <c r="AY108" s="277"/>
      <c r="AZ108" s="277"/>
      <c r="BA108" s="277"/>
      <c r="BB108" s="277"/>
    </row>
    <row r="109" spans="1:54" x14ac:dyDescent="0.2">
      <c r="A109" s="277"/>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c r="AU109" s="277"/>
      <c r="AV109" s="277"/>
      <c r="AW109" s="277"/>
      <c r="AX109" s="277"/>
      <c r="AY109" s="277"/>
      <c r="AZ109" s="277"/>
      <c r="BA109" s="277"/>
      <c r="BB109" s="277"/>
    </row>
    <row r="110" spans="1:54" x14ac:dyDescent="0.2">
      <c r="A110" s="277"/>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row>
    <row r="111" spans="1:54" x14ac:dyDescent="0.2">
      <c r="A111" s="277"/>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row>
    <row r="112" spans="1:54" x14ac:dyDescent="0.2">
      <c r="A112" s="277"/>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277"/>
      <c r="AN112" s="277"/>
      <c r="AO112" s="277"/>
      <c r="AP112" s="277"/>
      <c r="AQ112" s="277"/>
      <c r="AR112" s="277"/>
      <c r="AS112" s="277"/>
      <c r="AT112" s="277"/>
      <c r="AU112" s="277"/>
      <c r="AV112" s="277"/>
      <c r="AW112" s="277"/>
      <c r="AX112" s="277"/>
      <c r="AY112" s="277"/>
      <c r="AZ112" s="277"/>
      <c r="BA112" s="277"/>
      <c r="BB112" s="277"/>
    </row>
    <row r="113" spans="1:54" x14ac:dyDescent="0.2">
      <c r="A113" s="277"/>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7"/>
      <c r="AV113" s="277"/>
      <c r="AW113" s="277"/>
      <c r="AX113" s="277"/>
      <c r="AY113" s="277"/>
      <c r="AZ113" s="277"/>
      <c r="BA113" s="277"/>
      <c r="BB113" s="277"/>
    </row>
    <row r="114" spans="1:54" x14ac:dyDescent="0.2">
      <c r="A114" s="277"/>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7"/>
      <c r="AT114" s="277"/>
      <c r="AU114" s="277"/>
      <c r="AV114" s="277"/>
      <c r="AW114" s="277"/>
      <c r="AX114" s="277"/>
      <c r="AY114" s="277"/>
      <c r="AZ114" s="277"/>
      <c r="BA114" s="277"/>
      <c r="BB114" s="277"/>
    </row>
    <row r="115" spans="1:54" x14ac:dyDescent="0.2">
      <c r="A115" s="277"/>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c r="AZ115" s="277"/>
      <c r="BA115" s="277"/>
      <c r="BB115" s="277"/>
    </row>
    <row r="116" spans="1:54" x14ac:dyDescent="0.2">
      <c r="A116" s="277"/>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c r="AN116" s="277"/>
      <c r="AO116" s="277"/>
      <c r="AP116" s="277"/>
      <c r="AQ116" s="277"/>
      <c r="AR116" s="277"/>
      <c r="AS116" s="277"/>
      <c r="AT116" s="277"/>
      <c r="AU116" s="277"/>
      <c r="AV116" s="277"/>
      <c r="AW116" s="277"/>
      <c r="AX116" s="277"/>
      <c r="AY116" s="277"/>
      <c r="AZ116" s="277"/>
      <c r="BA116" s="277"/>
      <c r="BB116" s="277"/>
    </row>
    <row r="117" spans="1:54" x14ac:dyDescent="0.2">
      <c r="A117" s="277"/>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77"/>
      <c r="AE117" s="277"/>
      <c r="AF117" s="277"/>
      <c r="AG117" s="277"/>
      <c r="AH117" s="277"/>
      <c r="AI117" s="277"/>
      <c r="AJ117" s="277"/>
      <c r="AK117" s="277"/>
      <c r="AL117" s="277"/>
      <c r="AM117" s="277"/>
      <c r="AN117" s="277"/>
      <c r="AO117" s="277"/>
      <c r="AP117" s="277"/>
      <c r="AQ117" s="277"/>
      <c r="AR117" s="277"/>
      <c r="AS117" s="277"/>
      <c r="AT117" s="277"/>
      <c r="AU117" s="277"/>
      <c r="AV117" s="277"/>
      <c r="AW117" s="277"/>
      <c r="AX117" s="277"/>
      <c r="AY117" s="277"/>
      <c r="AZ117" s="277"/>
      <c r="BA117" s="277"/>
      <c r="BB117" s="277"/>
    </row>
    <row r="118" spans="1:54" x14ac:dyDescent="0.2">
      <c r="A118" s="277"/>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row>
    <row r="119" spans="1:54" x14ac:dyDescent="0.2">
      <c r="A119" s="277"/>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277"/>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c r="AZ119" s="277"/>
      <c r="BA119" s="277"/>
      <c r="BB119" s="277"/>
    </row>
    <row r="120" spans="1:54" x14ac:dyDescent="0.2">
      <c r="A120" s="277"/>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7"/>
      <c r="AY120" s="277"/>
      <c r="AZ120" s="277"/>
      <c r="BA120" s="277"/>
      <c r="BB120" s="277"/>
    </row>
    <row r="121" spans="1:54" x14ac:dyDescent="0.2">
      <c r="A121" s="277"/>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277"/>
      <c r="AF121" s="277"/>
      <c r="AG121" s="277"/>
      <c r="AH121" s="277"/>
      <c r="AI121" s="277"/>
      <c r="AJ121" s="277"/>
      <c r="AK121" s="277"/>
      <c r="AL121" s="277"/>
      <c r="AM121" s="277"/>
      <c r="AN121" s="277"/>
      <c r="AO121" s="277"/>
      <c r="AP121" s="277"/>
      <c r="AQ121" s="277"/>
      <c r="AR121" s="277"/>
      <c r="AS121" s="277"/>
      <c r="AT121" s="277"/>
      <c r="AU121" s="277"/>
      <c r="AV121" s="277"/>
      <c r="AW121" s="277"/>
      <c r="AX121" s="277"/>
      <c r="AY121" s="277"/>
      <c r="AZ121" s="277"/>
      <c r="BA121" s="277"/>
      <c r="BB121" s="277"/>
    </row>
    <row r="122" spans="1:54" x14ac:dyDescent="0.2">
      <c r="A122" s="277"/>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s="277"/>
      <c r="AG122" s="277"/>
      <c r="AH122" s="277"/>
      <c r="AI122" s="277"/>
      <c r="AJ122" s="277"/>
      <c r="AK122" s="277"/>
      <c r="AL122" s="277"/>
      <c r="AM122" s="277"/>
      <c r="AN122" s="277"/>
      <c r="AO122" s="277"/>
      <c r="AP122" s="277"/>
      <c r="AQ122" s="277"/>
      <c r="AR122" s="277"/>
      <c r="AS122" s="277"/>
      <c r="AT122" s="277"/>
      <c r="AU122" s="277"/>
      <c r="AV122" s="277"/>
      <c r="AW122" s="277"/>
      <c r="AX122" s="277"/>
      <c r="AY122" s="277"/>
      <c r="AZ122" s="277"/>
      <c r="BA122" s="277"/>
      <c r="BB122" s="277"/>
    </row>
    <row r="123" spans="1:54" x14ac:dyDescent="0.2">
      <c r="A123" s="277"/>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row>
    <row r="124" spans="1:54" x14ac:dyDescent="0.2">
      <c r="A124" s="277"/>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277"/>
      <c r="AN124" s="277"/>
      <c r="AO124" s="277"/>
      <c r="AP124" s="277"/>
      <c r="AQ124" s="277"/>
      <c r="AR124" s="277"/>
      <c r="AS124" s="277"/>
      <c r="AT124" s="277"/>
      <c r="AU124" s="277"/>
      <c r="AV124" s="277"/>
      <c r="AW124" s="277"/>
      <c r="AX124" s="277"/>
      <c r="AY124" s="277"/>
      <c r="AZ124" s="277"/>
      <c r="BA124" s="277"/>
      <c r="BB124" s="277"/>
    </row>
    <row r="125" spans="1:54" x14ac:dyDescent="0.2">
      <c r="A125" s="277"/>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7"/>
      <c r="AD125" s="277"/>
      <c r="AE125" s="277"/>
      <c r="AF125" s="277"/>
      <c r="AG125" s="277"/>
      <c r="AH125" s="277"/>
      <c r="AI125" s="277"/>
      <c r="AJ125" s="277"/>
      <c r="AK125" s="277"/>
      <c r="AL125" s="277"/>
      <c r="AM125" s="277"/>
      <c r="AN125" s="277"/>
      <c r="AO125" s="277"/>
      <c r="AP125" s="277"/>
      <c r="AQ125" s="277"/>
      <c r="AR125" s="277"/>
      <c r="AS125" s="277"/>
      <c r="AT125" s="277"/>
      <c r="AU125" s="277"/>
      <c r="AV125" s="277"/>
      <c r="AW125" s="277"/>
      <c r="AX125" s="277"/>
      <c r="AY125" s="277"/>
      <c r="AZ125" s="277"/>
      <c r="BA125" s="277"/>
      <c r="BB125" s="277"/>
    </row>
    <row r="126" spans="1:54" x14ac:dyDescent="0.2">
      <c r="D126" s="278"/>
    </row>
    <row r="127" spans="1:54" x14ac:dyDescent="0.2">
      <c r="D127" s="278"/>
    </row>
    <row r="128" spans="1:54" x14ac:dyDescent="0.2">
      <c r="D128" s="278"/>
    </row>
    <row r="129" spans="4:4" x14ac:dyDescent="0.2">
      <c r="D129" s="278"/>
    </row>
    <row r="130" spans="4:4" x14ac:dyDescent="0.2">
      <c r="D130" s="278"/>
    </row>
    <row r="131" spans="4:4" x14ac:dyDescent="0.2">
      <c r="D131" s="278"/>
    </row>
    <row r="132" spans="4:4" x14ac:dyDescent="0.2">
      <c r="D132" s="278"/>
    </row>
    <row r="133" spans="4:4" x14ac:dyDescent="0.2">
      <c r="D133" s="278"/>
    </row>
    <row r="134" spans="4:4" x14ac:dyDescent="0.2">
      <c r="D134" s="278"/>
    </row>
    <row r="135" spans="4:4" x14ac:dyDescent="0.2">
      <c r="D135" s="278"/>
    </row>
    <row r="136" spans="4:4" x14ac:dyDescent="0.2">
      <c r="D136" s="278"/>
    </row>
    <row r="137" spans="4:4" x14ac:dyDescent="0.2">
      <c r="D137" s="278"/>
    </row>
    <row r="138" spans="4:4" x14ac:dyDescent="0.2">
      <c r="D138" s="278"/>
    </row>
    <row r="139" spans="4:4" x14ac:dyDescent="0.2">
      <c r="D139" s="278"/>
    </row>
    <row r="140" spans="4:4" x14ac:dyDescent="0.2">
      <c r="D140" s="278"/>
    </row>
    <row r="141" spans="4:4" x14ac:dyDescent="0.2">
      <c r="D141" s="278"/>
    </row>
    <row r="142" spans="4:4" x14ac:dyDescent="0.2">
      <c r="D142" s="278"/>
    </row>
    <row r="143" spans="4:4" x14ac:dyDescent="0.2">
      <c r="D143" s="278"/>
    </row>
    <row r="144" spans="4:4" x14ac:dyDescent="0.2">
      <c r="D144" s="278"/>
    </row>
    <row r="145" spans="4:4" x14ac:dyDescent="0.2">
      <c r="D145" s="278"/>
    </row>
    <row r="146" spans="4:4" x14ac:dyDescent="0.2">
      <c r="D146" s="278"/>
    </row>
    <row r="147" spans="4:4" x14ac:dyDescent="0.2">
      <c r="D147" s="278"/>
    </row>
    <row r="148" spans="4:4" x14ac:dyDescent="0.2">
      <c r="D148" s="278"/>
    </row>
    <row r="149" spans="4:4" x14ac:dyDescent="0.2">
      <c r="D149" s="278"/>
    </row>
    <row r="150" spans="4:4" x14ac:dyDescent="0.2">
      <c r="D150" s="278"/>
    </row>
    <row r="151" spans="4:4" x14ac:dyDescent="0.2">
      <c r="D151" s="278"/>
    </row>
    <row r="152" spans="4:4" x14ac:dyDescent="0.2">
      <c r="D152" s="278"/>
    </row>
    <row r="153" spans="4:4" x14ac:dyDescent="0.2">
      <c r="D153" s="278"/>
    </row>
    <row r="154" spans="4:4" x14ac:dyDescent="0.2">
      <c r="D154" s="278"/>
    </row>
    <row r="155" spans="4:4" x14ac:dyDescent="0.2">
      <c r="D155" s="278"/>
    </row>
    <row r="156" spans="4:4" x14ac:dyDescent="0.2">
      <c r="D156" s="278"/>
    </row>
    <row r="157" spans="4:4" x14ac:dyDescent="0.2">
      <c r="D157" s="278"/>
    </row>
    <row r="158" spans="4:4" x14ac:dyDescent="0.2">
      <c r="D158" s="278"/>
    </row>
    <row r="159" spans="4:4" x14ac:dyDescent="0.2">
      <c r="D159" s="278"/>
    </row>
    <row r="160" spans="4:4" x14ac:dyDescent="0.2">
      <c r="D160" s="278"/>
    </row>
    <row r="161" spans="4:4" x14ac:dyDescent="0.2">
      <c r="D161" s="278"/>
    </row>
    <row r="162" spans="4:4" x14ac:dyDescent="0.2">
      <c r="D162" s="278"/>
    </row>
    <row r="163" spans="4:4" x14ac:dyDescent="0.2">
      <c r="D163" s="278"/>
    </row>
    <row r="164" spans="4:4" x14ac:dyDescent="0.2">
      <c r="D164" s="278"/>
    </row>
    <row r="165" spans="4:4" x14ac:dyDescent="0.2">
      <c r="D165" s="278"/>
    </row>
    <row r="166" spans="4:4" x14ac:dyDescent="0.2">
      <c r="D166" s="278"/>
    </row>
    <row r="167" spans="4:4" x14ac:dyDescent="0.2">
      <c r="D167" s="278"/>
    </row>
    <row r="168" spans="4:4" x14ac:dyDescent="0.2">
      <c r="D168" s="278"/>
    </row>
    <row r="169" spans="4:4" x14ac:dyDescent="0.2">
      <c r="D169" s="278"/>
    </row>
    <row r="170" spans="4:4" x14ac:dyDescent="0.2">
      <c r="D170" s="278"/>
    </row>
    <row r="171" spans="4:4" x14ac:dyDescent="0.2">
      <c r="D171" s="278"/>
    </row>
    <row r="172" spans="4:4" x14ac:dyDescent="0.2">
      <c r="D172" s="278"/>
    </row>
    <row r="173" spans="4:4" x14ac:dyDescent="0.2">
      <c r="D173" s="278"/>
    </row>
    <row r="174" spans="4:4" x14ac:dyDescent="0.2">
      <c r="D174" s="278"/>
    </row>
    <row r="175" spans="4:4" x14ac:dyDescent="0.2">
      <c r="D175" s="278"/>
    </row>
    <row r="176" spans="4:4" x14ac:dyDescent="0.2">
      <c r="D176" s="278"/>
    </row>
    <row r="177" spans="4:4" x14ac:dyDescent="0.2">
      <c r="D177" s="278"/>
    </row>
    <row r="178" spans="4:4" x14ac:dyDescent="0.2">
      <c r="D178" s="278"/>
    </row>
    <row r="179" spans="4:4" x14ac:dyDescent="0.2">
      <c r="D179" s="278"/>
    </row>
    <row r="180" spans="4:4" x14ac:dyDescent="0.2">
      <c r="D180" s="278"/>
    </row>
    <row r="181" spans="4:4" x14ac:dyDescent="0.2">
      <c r="D181" s="278"/>
    </row>
    <row r="182" spans="4:4" x14ac:dyDescent="0.2">
      <c r="D182" s="278"/>
    </row>
    <row r="183" spans="4:4" x14ac:dyDescent="0.2">
      <c r="D183" s="278"/>
    </row>
    <row r="184" spans="4:4" x14ac:dyDescent="0.2">
      <c r="D184" s="278"/>
    </row>
    <row r="185" spans="4:4" x14ac:dyDescent="0.2">
      <c r="D185" s="278"/>
    </row>
    <row r="186" spans="4:4" x14ac:dyDescent="0.2">
      <c r="D186" s="278"/>
    </row>
    <row r="187" spans="4:4" x14ac:dyDescent="0.2">
      <c r="D187" s="278"/>
    </row>
    <row r="188" spans="4:4" x14ac:dyDescent="0.2">
      <c r="D188" s="278"/>
    </row>
    <row r="189" spans="4:4" x14ac:dyDescent="0.2">
      <c r="D189" s="278"/>
    </row>
    <row r="190" spans="4:4" x14ac:dyDescent="0.2">
      <c r="D190" s="278"/>
    </row>
    <row r="191" spans="4:4" x14ac:dyDescent="0.2">
      <c r="D191" s="278"/>
    </row>
    <row r="192" spans="4:4" x14ac:dyDescent="0.2">
      <c r="D192" s="278"/>
    </row>
    <row r="193" spans="3:11" x14ac:dyDescent="0.2">
      <c r="D193" s="278"/>
    </row>
    <row r="194" spans="3:11" x14ac:dyDescent="0.2">
      <c r="D194" s="278"/>
    </row>
    <row r="195" spans="3:11" x14ac:dyDescent="0.2">
      <c r="D195" s="278"/>
    </row>
    <row r="196" spans="3:11" x14ac:dyDescent="0.2">
      <c r="D196" s="278"/>
    </row>
    <row r="197" spans="3:11" x14ac:dyDescent="0.2">
      <c r="D197" s="278"/>
    </row>
    <row r="198" spans="3:11" x14ac:dyDescent="0.2">
      <c r="D198" s="278"/>
    </row>
    <row r="199" spans="3:11" x14ac:dyDescent="0.2">
      <c r="D199" s="278"/>
    </row>
    <row r="200" spans="3:11" x14ac:dyDescent="0.2">
      <c r="D200" s="278"/>
    </row>
    <row r="201" spans="3:11" x14ac:dyDescent="0.2">
      <c r="C201" s="278" t="s">
        <v>636</v>
      </c>
      <c r="D201" s="278"/>
      <c r="E201" s="278">
        <v>37.5</v>
      </c>
      <c r="G201" s="278">
        <v>15.75</v>
      </c>
      <c r="I201" s="278">
        <v>18</v>
      </c>
      <c r="K201" s="278">
        <v>22.5</v>
      </c>
    </row>
    <row r="202" spans="3:11" x14ac:dyDescent="0.2">
      <c r="C202" s="278" t="s">
        <v>780</v>
      </c>
      <c r="D202" s="278"/>
      <c r="E202" s="278">
        <v>407.25</v>
      </c>
      <c r="G202" s="278">
        <v>15.75</v>
      </c>
      <c r="I202" s="278">
        <v>14.25</v>
      </c>
      <c r="K202" s="278">
        <v>15.75</v>
      </c>
    </row>
    <row r="203" spans="3:11" x14ac:dyDescent="0.2">
      <c r="C203" s="278" t="s">
        <v>781</v>
      </c>
      <c r="D203" s="278"/>
      <c r="E203" s="278">
        <v>599.25</v>
      </c>
      <c r="G203" s="278">
        <v>17.25</v>
      </c>
      <c r="I203" s="278">
        <v>14.25</v>
      </c>
      <c r="K203" s="278">
        <v>15</v>
      </c>
    </row>
    <row r="204" spans="3:11" x14ac:dyDescent="0.2">
      <c r="C204" s="278" t="s">
        <v>782</v>
      </c>
      <c r="D204" s="278"/>
      <c r="E204" s="278">
        <v>488.25</v>
      </c>
      <c r="G204" s="278">
        <v>15.75</v>
      </c>
      <c r="I204" s="278">
        <v>14.25</v>
      </c>
      <c r="K204" s="278">
        <v>15.75</v>
      </c>
    </row>
    <row r="205" spans="3:11" x14ac:dyDescent="0.2">
      <c r="C205" s="278" t="s">
        <v>783</v>
      </c>
      <c r="D205" s="278"/>
      <c r="E205" s="278">
        <v>339</v>
      </c>
      <c r="G205" s="278">
        <v>15.75</v>
      </c>
      <c r="I205" s="278">
        <v>14.25</v>
      </c>
      <c r="K205" s="278">
        <v>15.75</v>
      </c>
    </row>
    <row r="206" spans="3:11" x14ac:dyDescent="0.2">
      <c r="C206" s="278" t="s">
        <v>739</v>
      </c>
      <c r="D206" s="278"/>
      <c r="E206" s="278">
        <v>387</v>
      </c>
      <c r="G206" s="278">
        <v>15.75</v>
      </c>
      <c r="I206" s="278">
        <v>14.25</v>
      </c>
      <c r="K206" s="278">
        <v>14.25</v>
      </c>
    </row>
    <row r="207" spans="3:11" x14ac:dyDescent="0.2">
      <c r="C207" s="278" t="s">
        <v>761</v>
      </c>
      <c r="D207" s="278"/>
      <c r="E207" s="278">
        <v>5.25</v>
      </c>
      <c r="G207" s="278">
        <v>717</v>
      </c>
      <c r="I207" s="278">
        <v>18</v>
      </c>
      <c r="K207" s="278">
        <v>24</v>
      </c>
    </row>
    <row r="208" spans="3:11" x14ac:dyDescent="0.2">
      <c r="C208" s="278" t="s">
        <v>762</v>
      </c>
      <c r="D208" s="278"/>
      <c r="E208" s="278">
        <v>26.25</v>
      </c>
      <c r="G208" s="278">
        <v>704.25</v>
      </c>
      <c r="I208" s="278">
        <v>18</v>
      </c>
      <c r="K208" s="278">
        <v>23.25</v>
      </c>
    </row>
    <row r="209" spans="3:11" x14ac:dyDescent="0.2">
      <c r="C209" s="278" t="s">
        <v>669</v>
      </c>
      <c r="D209" s="278"/>
      <c r="E209" s="278">
        <v>26.25</v>
      </c>
      <c r="G209" s="278">
        <v>730.5</v>
      </c>
      <c r="I209" s="278">
        <v>18</v>
      </c>
      <c r="K209" s="278">
        <v>25.5</v>
      </c>
    </row>
    <row r="210" spans="3:11" x14ac:dyDescent="0.2">
      <c r="C210" s="278" t="s">
        <v>763</v>
      </c>
      <c r="D210" s="278"/>
      <c r="E210" s="278">
        <v>149.25</v>
      </c>
      <c r="G210" s="278">
        <v>642.75</v>
      </c>
      <c r="I210" s="278">
        <v>28.5</v>
      </c>
      <c r="K210" s="278">
        <v>158.25</v>
      </c>
    </row>
    <row r="211" spans="3:11" x14ac:dyDescent="0.2">
      <c r="C211" s="278" t="s">
        <v>743</v>
      </c>
      <c r="D211" s="278"/>
      <c r="E211" s="278">
        <v>101.25</v>
      </c>
      <c r="G211" s="278">
        <v>642.75</v>
      </c>
      <c r="I211" s="278">
        <v>28.5</v>
      </c>
      <c r="K211" s="278">
        <v>158.25</v>
      </c>
    </row>
    <row r="212" spans="3:11" x14ac:dyDescent="0.2">
      <c r="C212" s="278" t="s">
        <v>784</v>
      </c>
      <c r="D212" s="278"/>
      <c r="E212" s="278">
        <v>120.75</v>
      </c>
      <c r="G212" s="278">
        <v>560.25</v>
      </c>
      <c r="I212" s="278">
        <v>15.75</v>
      </c>
      <c r="K212" s="278">
        <v>70.5</v>
      </c>
    </row>
    <row r="213" spans="3:11" x14ac:dyDescent="0.2">
      <c r="C213" s="278" t="s">
        <v>785</v>
      </c>
      <c r="D213" s="278"/>
      <c r="E213" s="278">
        <v>141</v>
      </c>
      <c r="G213" s="278">
        <v>560.25</v>
      </c>
      <c r="I213" s="278">
        <v>15.75</v>
      </c>
      <c r="K213" s="278">
        <v>70.5</v>
      </c>
    </row>
    <row r="214" spans="3:11" x14ac:dyDescent="0.2">
      <c r="C214" s="278" t="s">
        <v>786</v>
      </c>
      <c r="D214" s="278"/>
      <c r="E214" s="278">
        <v>528</v>
      </c>
      <c r="G214" s="278">
        <v>17.25</v>
      </c>
      <c r="I214" s="278">
        <v>14.25</v>
      </c>
      <c r="K214" s="278">
        <v>15</v>
      </c>
    </row>
    <row r="215" spans="3:11" x14ac:dyDescent="0.2">
      <c r="C215" s="278" t="s">
        <v>787</v>
      </c>
      <c r="D215" s="278"/>
      <c r="E215" s="278">
        <v>340.5</v>
      </c>
      <c r="G215" s="278">
        <v>1.5</v>
      </c>
      <c r="I215" s="278">
        <v>11.25</v>
      </c>
      <c r="K215" s="278">
        <v>11.25</v>
      </c>
    </row>
    <row r="216" spans="3:11" x14ac:dyDescent="0.2">
      <c r="C216" s="278" t="s">
        <v>788</v>
      </c>
      <c r="D216" s="278"/>
      <c r="E216" s="278">
        <v>388.5</v>
      </c>
      <c r="G216" s="278">
        <v>0</v>
      </c>
      <c r="I216" s="278">
        <v>11.25</v>
      </c>
      <c r="K216" s="278">
        <v>11.25</v>
      </c>
    </row>
    <row r="217" spans="3:11" x14ac:dyDescent="0.2">
      <c r="C217" s="278" t="s">
        <v>789</v>
      </c>
      <c r="D217" s="278"/>
      <c r="E217" s="278">
        <v>408.75</v>
      </c>
      <c r="G217" s="278">
        <v>0</v>
      </c>
      <c r="I217" s="278">
        <v>11.25</v>
      </c>
      <c r="K217" s="278">
        <v>11.25</v>
      </c>
    </row>
    <row r="218" spans="3:11" x14ac:dyDescent="0.2">
      <c r="C218" s="278" t="s">
        <v>790</v>
      </c>
      <c r="D218" s="278"/>
      <c r="E218" s="278">
        <v>489.75</v>
      </c>
      <c r="G218" s="278">
        <v>0</v>
      </c>
      <c r="I218" s="278">
        <v>11.25</v>
      </c>
      <c r="K218" s="278">
        <v>11.25</v>
      </c>
    </row>
    <row r="219" spans="3:11" x14ac:dyDescent="0.2">
      <c r="C219" s="278" t="s">
        <v>791</v>
      </c>
      <c r="D219" s="278"/>
      <c r="E219" s="278">
        <v>742.5</v>
      </c>
      <c r="G219" s="278">
        <v>0</v>
      </c>
      <c r="I219" s="278">
        <v>11.25</v>
      </c>
      <c r="K219" s="278">
        <v>11.25</v>
      </c>
    </row>
    <row r="220" spans="3:11" x14ac:dyDescent="0.2">
      <c r="C220" s="278" t="s">
        <v>792</v>
      </c>
      <c r="D220" s="278"/>
      <c r="E220" s="278">
        <v>762.75</v>
      </c>
      <c r="G220" s="278">
        <v>0</v>
      </c>
      <c r="I220" s="278">
        <v>12.75</v>
      </c>
      <c r="K220" s="278">
        <v>12.75</v>
      </c>
    </row>
    <row r="221" spans="3:11" x14ac:dyDescent="0.2">
      <c r="C221" s="278" t="s">
        <v>793</v>
      </c>
      <c r="D221" s="278"/>
      <c r="E221" s="278">
        <v>101.25</v>
      </c>
      <c r="G221" s="278">
        <v>537.75</v>
      </c>
      <c r="I221" s="278">
        <v>14.25</v>
      </c>
      <c r="K221" s="278">
        <v>14.25</v>
      </c>
    </row>
    <row r="222" spans="3:11" x14ac:dyDescent="0.2">
      <c r="C222" s="278" t="s">
        <v>794</v>
      </c>
      <c r="D222" s="278"/>
      <c r="E222" s="278">
        <v>102.75</v>
      </c>
      <c r="G222" s="278">
        <v>522.75</v>
      </c>
      <c r="I222" s="278">
        <v>12.75</v>
      </c>
      <c r="K222" s="278">
        <v>12.75</v>
      </c>
    </row>
    <row r="223" spans="3:11" x14ac:dyDescent="0.2">
      <c r="C223" s="278" t="s">
        <v>795</v>
      </c>
      <c r="D223" s="278"/>
      <c r="E223" s="278">
        <v>143.25</v>
      </c>
      <c r="G223" s="278">
        <v>522.75</v>
      </c>
      <c r="I223" s="278">
        <v>12.75</v>
      </c>
      <c r="K223" s="278">
        <v>12.75</v>
      </c>
    </row>
    <row r="224" spans="3:11" x14ac:dyDescent="0.2">
      <c r="C224" s="278" t="s">
        <v>796</v>
      </c>
      <c r="D224" s="278"/>
      <c r="E224" s="278">
        <v>141.75</v>
      </c>
      <c r="G224" s="278">
        <v>539.25</v>
      </c>
      <c r="I224" s="278">
        <v>14.25</v>
      </c>
      <c r="K224" s="278">
        <v>15.75</v>
      </c>
    </row>
    <row r="225" spans="3:11" x14ac:dyDescent="0.2">
      <c r="C225" s="278" t="s">
        <v>797</v>
      </c>
      <c r="D225" s="278"/>
      <c r="E225" s="278">
        <v>761.25</v>
      </c>
      <c r="G225" s="278">
        <v>15.75</v>
      </c>
      <c r="I225" s="278">
        <v>14.25</v>
      </c>
      <c r="K225" s="278">
        <v>15.75</v>
      </c>
    </row>
    <row r="226" spans="3:11" x14ac:dyDescent="0.2">
      <c r="C226" s="278" t="s">
        <v>671</v>
      </c>
      <c r="D226" s="278"/>
      <c r="E226" s="278">
        <v>619.5</v>
      </c>
      <c r="G226" s="278">
        <v>17.25</v>
      </c>
      <c r="I226" s="278">
        <v>14.25</v>
      </c>
      <c r="K226" s="278">
        <v>15</v>
      </c>
    </row>
    <row r="227" spans="3:11" x14ac:dyDescent="0.2">
      <c r="C227" s="278" t="s">
        <v>798</v>
      </c>
      <c r="D227" s="278"/>
      <c r="E227" s="278">
        <v>722.25</v>
      </c>
      <c r="G227" s="278">
        <v>0</v>
      </c>
      <c r="I227" s="278">
        <v>11.25</v>
      </c>
      <c r="K227" s="278">
        <v>11.25</v>
      </c>
    </row>
    <row r="228" spans="3:11" x14ac:dyDescent="0.2">
      <c r="C228" s="278" t="s">
        <v>799</v>
      </c>
      <c r="D228" s="278"/>
      <c r="E228" s="278">
        <v>38.25</v>
      </c>
      <c r="G228" s="278">
        <v>15.75</v>
      </c>
      <c r="I228" s="278">
        <v>18</v>
      </c>
      <c r="K228" s="278">
        <v>22.5</v>
      </c>
    </row>
    <row r="229" spans="3:11" x14ac:dyDescent="0.2">
      <c r="C229" s="278" t="s">
        <v>800</v>
      </c>
      <c r="D229" s="278"/>
      <c r="E229" s="278">
        <v>407.25</v>
      </c>
      <c r="G229" s="278">
        <v>15.75</v>
      </c>
      <c r="I229" s="278">
        <v>14.25</v>
      </c>
      <c r="K229" s="278">
        <v>15.75</v>
      </c>
    </row>
    <row r="230" spans="3:11" x14ac:dyDescent="0.2">
      <c r="C230" s="278" t="s">
        <v>801</v>
      </c>
      <c r="D230" s="278"/>
      <c r="E230" s="278">
        <v>599.25</v>
      </c>
      <c r="G230" s="278">
        <v>17.25</v>
      </c>
      <c r="I230" s="278">
        <v>14.25</v>
      </c>
      <c r="K230" s="278">
        <v>15</v>
      </c>
    </row>
    <row r="231" spans="3:11" x14ac:dyDescent="0.2">
      <c r="C231" s="278" t="s">
        <v>802</v>
      </c>
      <c r="D231" s="278"/>
      <c r="E231" s="278">
        <v>488.25</v>
      </c>
      <c r="G231" s="278">
        <v>15.75</v>
      </c>
      <c r="I231" s="278">
        <v>14.25</v>
      </c>
      <c r="K231" s="278">
        <v>15.75</v>
      </c>
    </row>
    <row r="232" spans="3:11" x14ac:dyDescent="0.2">
      <c r="C232" s="278" t="s">
        <v>803</v>
      </c>
      <c r="D232" s="278"/>
      <c r="E232" s="278">
        <v>339</v>
      </c>
      <c r="G232" s="278">
        <v>15.75</v>
      </c>
      <c r="I232" s="278">
        <v>14.25</v>
      </c>
      <c r="K232" s="278">
        <v>15.75</v>
      </c>
    </row>
    <row r="233" spans="3:11" x14ac:dyDescent="0.2">
      <c r="C233" s="278" t="s">
        <v>804</v>
      </c>
      <c r="D233" s="278"/>
      <c r="E233" s="278">
        <v>387</v>
      </c>
      <c r="G233" s="278">
        <v>15.75</v>
      </c>
      <c r="I233" s="278">
        <v>14.25</v>
      </c>
      <c r="K233" s="278">
        <v>15.75</v>
      </c>
    </row>
    <row r="234" spans="3:11" x14ac:dyDescent="0.2">
      <c r="C234" s="278" t="s">
        <v>805</v>
      </c>
      <c r="D234" s="278"/>
      <c r="E234" s="278">
        <v>528.75</v>
      </c>
      <c r="G234" s="278">
        <v>17.25</v>
      </c>
      <c r="I234" s="278">
        <v>14.25</v>
      </c>
      <c r="K234" s="278">
        <v>15</v>
      </c>
    </row>
    <row r="235" spans="3:11" x14ac:dyDescent="0.2">
      <c r="C235" s="278" t="s">
        <v>806</v>
      </c>
      <c r="D235" s="278"/>
      <c r="E235" s="278">
        <v>38.25</v>
      </c>
      <c r="G235" s="278">
        <v>1.5</v>
      </c>
      <c r="I235" s="278">
        <v>18</v>
      </c>
      <c r="K235" s="278">
        <v>12</v>
      </c>
    </row>
    <row r="236" spans="3:11" x14ac:dyDescent="0.2">
      <c r="C236" s="278" t="s">
        <v>807</v>
      </c>
      <c r="D236" s="278"/>
      <c r="E236" s="278">
        <v>340.5</v>
      </c>
      <c r="G236" s="278">
        <v>1.5</v>
      </c>
      <c r="I236" s="278">
        <v>12.75</v>
      </c>
      <c r="K236" s="278">
        <v>12</v>
      </c>
    </row>
    <row r="237" spans="3:11" x14ac:dyDescent="0.2">
      <c r="C237" s="278" t="s">
        <v>808</v>
      </c>
      <c r="D237" s="278"/>
      <c r="E237" s="278">
        <v>388.5</v>
      </c>
      <c r="G237" s="278">
        <v>0</v>
      </c>
      <c r="I237" s="278">
        <v>12.75</v>
      </c>
      <c r="K237" s="278">
        <v>12.75</v>
      </c>
    </row>
    <row r="238" spans="3:11" x14ac:dyDescent="0.2">
      <c r="C238" s="278" t="s">
        <v>809</v>
      </c>
      <c r="D238" s="278"/>
      <c r="E238" s="278">
        <v>408.75</v>
      </c>
      <c r="G238" s="278">
        <v>0</v>
      </c>
      <c r="I238" s="278">
        <v>12.75</v>
      </c>
      <c r="K238" s="278">
        <v>12.75</v>
      </c>
    </row>
    <row r="239" spans="3:11" x14ac:dyDescent="0.2">
      <c r="C239" s="278" t="s">
        <v>810</v>
      </c>
      <c r="D239" s="278"/>
      <c r="E239" s="278">
        <v>489.75</v>
      </c>
      <c r="G239" s="278">
        <v>0</v>
      </c>
      <c r="I239" s="278">
        <v>12.75</v>
      </c>
      <c r="K239" s="278">
        <v>12.75</v>
      </c>
    </row>
    <row r="240" spans="3:11" x14ac:dyDescent="0.2">
      <c r="C240" s="278" t="s">
        <v>677</v>
      </c>
      <c r="D240" s="278"/>
      <c r="E240" s="278">
        <v>530.25</v>
      </c>
      <c r="G240" s="278">
        <v>1.5</v>
      </c>
      <c r="I240" s="278">
        <v>12.75</v>
      </c>
      <c r="K240" s="278">
        <v>12</v>
      </c>
    </row>
    <row r="241" spans="3:11" x14ac:dyDescent="0.2">
      <c r="C241" s="278" t="s">
        <v>811</v>
      </c>
      <c r="D241" s="278"/>
      <c r="E241" s="278">
        <v>600</v>
      </c>
      <c r="G241" s="278">
        <v>0</v>
      </c>
      <c r="I241" s="278">
        <v>12.75</v>
      </c>
      <c r="K241" s="278">
        <v>12.75</v>
      </c>
    </row>
    <row r="242" spans="3:11" x14ac:dyDescent="0.2">
      <c r="C242" s="278" t="s">
        <v>812</v>
      </c>
      <c r="D242" s="278"/>
      <c r="E242" s="278">
        <v>620.25</v>
      </c>
      <c r="G242" s="278">
        <v>0</v>
      </c>
      <c r="I242" s="278">
        <v>12.75</v>
      </c>
      <c r="K242" s="278">
        <v>12.75</v>
      </c>
    </row>
    <row r="243" spans="3:11" x14ac:dyDescent="0.2">
      <c r="C243" s="278" t="s">
        <v>813</v>
      </c>
      <c r="D243" s="278"/>
      <c r="E243" s="278">
        <v>742.5</v>
      </c>
      <c r="G243" s="278">
        <v>0</v>
      </c>
      <c r="I243" s="278">
        <v>12.75</v>
      </c>
      <c r="K243" s="278">
        <v>12.75</v>
      </c>
    </row>
    <row r="244" spans="3:11" x14ac:dyDescent="0.2">
      <c r="C244" s="278" t="s">
        <v>814</v>
      </c>
      <c r="D244" s="278"/>
      <c r="E244" s="278">
        <v>619.5</v>
      </c>
      <c r="G244" s="278">
        <v>17.25</v>
      </c>
      <c r="I244" s="278">
        <v>14.25</v>
      </c>
      <c r="K244" s="278">
        <v>15</v>
      </c>
    </row>
    <row r="245" spans="3:11" x14ac:dyDescent="0.2">
      <c r="C245" s="278" t="s">
        <v>815</v>
      </c>
      <c r="D245" s="278"/>
      <c r="E245" s="278">
        <v>722.25</v>
      </c>
      <c r="G245" s="278">
        <v>0</v>
      </c>
      <c r="I245" s="278">
        <v>12.75</v>
      </c>
      <c r="K245" s="278">
        <v>12.75</v>
      </c>
    </row>
    <row r="246" spans="3:11" x14ac:dyDescent="0.2">
      <c r="C246" s="278" t="s">
        <v>816</v>
      </c>
      <c r="D246" s="278"/>
      <c r="E246" s="278">
        <v>509.25</v>
      </c>
      <c r="G246" s="278">
        <v>1.5</v>
      </c>
      <c r="I246" s="278">
        <v>12.75</v>
      </c>
      <c r="K246" s="278">
        <v>12.75</v>
      </c>
    </row>
    <row r="247" spans="3:11" x14ac:dyDescent="0.2">
      <c r="C247" s="278" t="s">
        <v>817</v>
      </c>
      <c r="D247" s="278"/>
      <c r="E247" s="278">
        <v>507.75</v>
      </c>
      <c r="G247" s="278">
        <v>15.75</v>
      </c>
      <c r="I247" s="278">
        <v>14.25</v>
      </c>
      <c r="K247" s="278">
        <v>14.25</v>
      </c>
    </row>
    <row r="248" spans="3:11" x14ac:dyDescent="0.2">
      <c r="C248" s="278" t="s">
        <v>678</v>
      </c>
      <c r="D248" s="278"/>
      <c r="E248" s="278">
        <v>720.75</v>
      </c>
      <c r="G248" s="278">
        <v>18</v>
      </c>
      <c r="I248" s="278">
        <v>14.25</v>
      </c>
      <c r="K248" s="278">
        <v>15</v>
      </c>
    </row>
    <row r="249" spans="3:11" x14ac:dyDescent="0.2">
      <c r="C249" s="278" t="s">
        <v>818</v>
      </c>
      <c r="D249" s="278"/>
      <c r="E249" s="278">
        <v>741</v>
      </c>
      <c r="G249" s="278">
        <v>15.75</v>
      </c>
      <c r="I249" s="278">
        <v>14.25</v>
      </c>
      <c r="K249" s="278">
        <v>15.75</v>
      </c>
    </row>
    <row r="250" spans="3:11" x14ac:dyDescent="0.2">
      <c r="D250" s="278"/>
    </row>
    <row r="251" spans="3:11" x14ac:dyDescent="0.2">
      <c r="D251" s="278"/>
    </row>
    <row r="252" spans="3:11" x14ac:dyDescent="0.2">
      <c r="D252" s="278"/>
    </row>
    <row r="253" spans="3:11" x14ac:dyDescent="0.2">
      <c r="D253" s="278"/>
    </row>
    <row r="254" spans="3:11" x14ac:dyDescent="0.2">
      <c r="D254" s="278"/>
    </row>
    <row r="255" spans="3:11" x14ac:dyDescent="0.2">
      <c r="D255" s="278"/>
    </row>
    <row r="256" spans="3:11" x14ac:dyDescent="0.2">
      <c r="D256" s="278"/>
    </row>
    <row r="257" spans="4:4" x14ac:dyDescent="0.2">
      <c r="D257" s="278"/>
    </row>
    <row r="258" spans="4:4" x14ac:dyDescent="0.2">
      <c r="D258" s="278"/>
    </row>
    <row r="259" spans="4:4" x14ac:dyDescent="0.2">
      <c r="D259" s="278"/>
    </row>
    <row r="260" spans="4:4" x14ac:dyDescent="0.2">
      <c r="D260" s="278"/>
    </row>
    <row r="261" spans="4:4" x14ac:dyDescent="0.2">
      <c r="D261" s="278"/>
    </row>
    <row r="262" spans="4:4" x14ac:dyDescent="0.2">
      <c r="D262" s="278"/>
    </row>
    <row r="263" spans="4:4" x14ac:dyDescent="0.2">
      <c r="D263" s="278"/>
    </row>
    <row r="264" spans="4:4" x14ac:dyDescent="0.2">
      <c r="D264" s="278"/>
    </row>
    <row r="265" spans="4:4" x14ac:dyDescent="0.2">
      <c r="D265" s="278"/>
    </row>
    <row r="266" spans="4:4" x14ac:dyDescent="0.2">
      <c r="D266" s="278"/>
    </row>
    <row r="267" spans="4:4" x14ac:dyDescent="0.2">
      <c r="D267" s="278"/>
    </row>
    <row r="268" spans="4:4" x14ac:dyDescent="0.2">
      <c r="D268" s="278"/>
    </row>
    <row r="269" spans="4:4" x14ac:dyDescent="0.2">
      <c r="D269" s="278"/>
    </row>
    <row r="270" spans="4:4" x14ac:dyDescent="0.2">
      <c r="D270" s="278"/>
    </row>
    <row r="271" spans="4:4" x14ac:dyDescent="0.2">
      <c r="D271" s="278"/>
    </row>
    <row r="272" spans="4:4" x14ac:dyDescent="0.2">
      <c r="D272" s="278"/>
    </row>
    <row r="273" spans="4:4" x14ac:dyDescent="0.2">
      <c r="D273" s="278"/>
    </row>
    <row r="274" spans="4:4" x14ac:dyDescent="0.2">
      <c r="D274" s="278"/>
    </row>
    <row r="275" spans="4:4" x14ac:dyDescent="0.2">
      <c r="D275" s="278"/>
    </row>
    <row r="276" spans="4:4" x14ac:dyDescent="0.2">
      <c r="D276" s="278"/>
    </row>
  </sheetData>
  <sheetProtection formatCells="0" formatColumns="0" formatRows="0" selectLockedCells="1"/>
  <mergeCells count="1">
    <mergeCell ref="J13:N13"/>
  </mergeCells>
  <phoneticPr fontId="0" type="noConversion"/>
  <conditionalFormatting sqref="L80 AP80 F80 H80 J80 N80 P80 R80 T80 V80 X80 Z80 AB80 AD80 AF80 AH80 AJ80 AL80 AN80 AR80">
    <cfRule type="expression" dxfId="15" priority="1" stopIfTrue="1">
      <formula>F$80&gt;0</formula>
    </cfRule>
  </conditionalFormatting>
  <conditionalFormatting sqref="L81 AP81 F81 H81 J81 N81 P81 R81 T81 V81 X81 Z81 AB81 AD81 AF81 AH81 AJ81 AL81 AN81 AR81">
    <cfRule type="expression" dxfId="14" priority="2" stopIfTrue="1">
      <formula>F$81&gt;0</formula>
    </cfRule>
  </conditionalFormatting>
  <conditionalFormatting sqref="L82 AP82 F82 H82 J82 N82 P82 R82 T82 V82 X82 Z82 AB82 AD82 AF82 AH82 AJ82 AL82 AN82 AR82">
    <cfRule type="expression" dxfId="13" priority="3" stopIfTrue="1">
      <formula>F$82&gt;0</formula>
    </cfRule>
  </conditionalFormatting>
  <conditionalFormatting sqref="B7">
    <cfRule type="cellIs" dxfId="12" priority="7" stopIfTrue="1" operator="equal">
      <formula>0</formula>
    </cfRule>
  </conditionalFormatting>
  <dataValidations count="8">
    <dataValidation type="decimal" allowBlank="1" showInputMessage="1" showErrorMessage="1" errorTitle="Standard" error="Bitte geben Sie einen Zahlenwert &gt;= 0 ein!" sqref="L76 AR74 AJ74 V76 AJ76 V74 AL74 H58 AL76 J58 AN74 L58 AN76 N58 AP74 P58 F74 R58 F76 T58 AP76 V58 H76 X58 J76 Z58 AD58 AB58 AF58 AD70 X74 AF70 T76 AH58 Z74 AJ58 R76 AL58 AN58 AN70 F58 AH70 AR58 H70 J70 L70 N70 P70 R70 T70 V70 X70 Z70 AB70 N76 AH76 AH74 AJ70 AL70 AD74 F70 AR76 AF76 AF74 P76 H74 AP70 J74 AP58 L74 AB74 N74 AD76 P74 AB76 R74 Z76 T74 X76 AR70">
      <formula1>0</formula1>
      <formula2>10000000</formula2>
    </dataValidation>
    <dataValidation type="decimal" allowBlank="1" showInputMessage="1" showErrorMessage="1" errorTitle="Standard" error="Bitte geben Sie einen Zahlenwert &gt;= 0 ein!" sqref="F60 AN60 AP60 H60 J60 L60 N60 P60 R60 T60 V60 X60 Z60 AB60 AD60 AF60 AH60 AJ60 AL60 AR60">
      <formula1>0</formula1>
      <formula2>1000000</formula2>
    </dataValidation>
    <dataValidation type="decimal" allowBlank="1" showInputMessage="1" showErrorMessage="1" errorTitle="Standard" error="Bitte geben Sie einen Zahlenwert zwischen 0 und 1'000 Rp ein!" sqref="F62 F64 F66 AN62 AN64 AN66 F68 AP68 AR62 AR64 AR66 H62 H64 H66 H68 J62 J64 J66 J68 L62 L64 L66 L68 N62 N64 N66 N68 P62 P64 P66 P68 R62 R64 R66 R68 T62 T64 T66 T68 V62 V64 V66 V68 X62 X64 X66 X68 Z62 Z64 Z66 Z68 AB62 AB64 AB66 AB68 AD62 AD64 AD66 AD68 AF62 AF64 AF66 AF68 AH62 AH64 AH66 AH68 AJ62 AJ64 AJ66 AJ68 AL62 AL64 AL66 AL68 AN68 AP62 AP64 AP66 AR68">
      <formula1>0</formula1>
      <formula2>1000</formula2>
    </dataValidation>
    <dataValidation type="decimal" allowBlank="1" showInputMessage="1" showErrorMessage="1" errorTitle="Standard" error="Bitte geben Sie einen Zahlenwert &gt;= 0 ein!" sqref="F52 AN52 AL52 AJ52 AH52 AF52 AD52 AB52 Z52 X52 V52 T52 R52 P52 N52 L52 J52 H52 AR50 J50 F50 AN50 AN54 AN48 AN46 AN44 AL50 AL54 AL48 AL46 AL44 AJ50 AJ54 AJ48 AJ46 AJ44 AH50 AH54 AH48 AH46 AH44 AF50 AF54 AF48 AF46 AF44 AD50 AD54 AD48 AD46 AD44 AB50 AB54 AB48 AB46 AB44 Z50 Z54 Z48 Z46 Z44 X50 X54 X48 X46 X44 V50 V54 V48 V46 V44 T50 T54 T48 T46 T44 R50 R54 R48 R46 R44 P50 P54 P48 P46 P44 N50 N54 N48 N46 N44 L50 L54 L48 L46 L44 J54 J48 J46 J44 J42 H50 H54 H48 H46 H44 AR48 AR52 AR46 AR44 AP42 H42 H40 AR42 AP40 F54 F48 F46 F44 F42 F40 AN42 AN40 AL42 AL40 AJ42 AJ40 AH42 AH40 AF42 AF40 AD42 AD40 AB42 AB40 Z42 Z40 X42 X40 V42 V40 T42 T40 R42 R40 P42 P40 N42 N40 L42 L40 J40 AP52 AP50 AP54 AP48 AP46 AP44 AR40 AR54">
      <formula1>0</formula1>
      <formula2>1000000000000</formula2>
    </dataValidation>
    <dataValidation type="decimal" allowBlank="1" showInputMessage="1" showErrorMessage="1" errorTitle="Standard" error="Bitte geben Sie einen Zahlenwert zwischen 0 und 20 ein!" sqref="J8">
      <formula1>0</formula1>
      <formula2>20</formula2>
    </dataValidation>
    <dataValidation type="decimal" allowBlank="1" showInputMessage="1" showErrorMessage="1" errorTitle="Standard" error="Bitte geben Sie einen Zahlenwert &gt;= 0 ein!" sqref="F36 H36 J36 L36 N36 P36 R36 T36 V36 X36 Z36 AB36 AD36 AF36 AH36 AJ36 AL36 AN36 AP36 AR36">
      <formula1>0</formula1>
      <formula2>1000000000</formula2>
    </dataValidation>
    <dataValidation type="decimal" allowBlank="1" showInputMessage="1" showErrorMessage="1" errorTitle="Standard" error="Bitte geben Sie einen kleineren Zahlenwert ein." sqref="F72 F78 AF78 H72 J72 L72 N72 P72 R72 T72 V72 X72 Z72 AB72 AD72 AD78 AB78 Z78 X78 V78 T78 R78 P78 AR72 J78 H78 L78 N78 AF72 AH72 AJ72 AL72 AN72 AP72 AP78 AN78 AL78 AJ78 AH78 AR78">
      <formula1>-100000000000</formula1>
      <formula2>100000000000</formula2>
    </dataValidation>
    <dataValidation allowBlank="1" showInputMessage="1" showErrorMessage="1" promptTitle="Tarif für weitere Elemente" prompt="Ohne KEV und ohne Abgaben ans Gemeinwesen, denn diese sind vom Neztnutzungsentgelt getrennt zu verrechnen." sqref="C72 C78"/>
  </dataValidations>
  <printOptions headings="1"/>
  <pageMargins left="0.39370078740157483" right="0.39370078740157483" top="0.59055118110236227" bottom="0.59055118110236227" header="0.31496062992125984" footer="0.31496062992125984"/>
  <pageSetup paperSize="9" scale="57" fitToWidth="6" orientation="landscape" r:id="rId1"/>
  <headerFooter scaleWithDoc="0">
    <oddHeader>&amp;C&amp;A; &amp;D&amp;R&amp;12Formular 5.3</oddHeader>
    <oddFooter>&amp;LKostenrechnung für Tarife 2022&amp;RSeite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165" r:id="rId4" name="Drop Down 109">
              <controlPr locked="0" defaultSize="0" autoFill="0" autoLine="0" autoPict="0">
                <anchor moveWithCells="1">
                  <from>
                    <xdr:col>9</xdr:col>
                    <xdr:colOff>0</xdr:colOff>
                    <xdr:row>8</xdr:row>
                    <xdr:rowOff>38100</xdr:rowOff>
                  </from>
                  <to>
                    <xdr:col>10</xdr:col>
                    <xdr:colOff>66675</xdr:colOff>
                    <xdr:row>8</xdr:row>
                    <xdr:rowOff>257175</xdr:rowOff>
                  </to>
                </anchor>
              </controlPr>
            </control>
          </mc:Choice>
        </mc:AlternateContent>
        <mc:AlternateContent xmlns:mc="http://schemas.openxmlformats.org/markup-compatibility/2006">
          <mc:Choice Requires="x14">
            <control shapeId="45166" r:id="rId5" name="Drop Down 110">
              <controlPr locked="0" defaultSize="0" autoFill="0" autoLine="0" autoPict="0">
                <anchor moveWithCells="1">
                  <from>
                    <xdr:col>9</xdr:col>
                    <xdr:colOff>0</xdr:colOff>
                    <xdr:row>9</xdr:row>
                    <xdr:rowOff>0</xdr:rowOff>
                  </from>
                  <to>
                    <xdr:col>10</xdr:col>
                    <xdr:colOff>66675</xdr:colOff>
                    <xdr:row>9</xdr:row>
                    <xdr:rowOff>219075</xdr:rowOff>
                  </to>
                </anchor>
              </controlPr>
            </control>
          </mc:Choice>
        </mc:AlternateContent>
        <mc:AlternateContent xmlns:mc="http://schemas.openxmlformats.org/markup-compatibility/2006">
          <mc:Choice Requires="x14">
            <control shapeId="177762" r:id="rId6" name="Dropdown5067">
              <controlPr locked="0" defaultSize="0" autoFill="0" autoLine="0" autoPict="0">
                <anchor moveWithCells="1">
                  <from>
                    <xdr:col>8</xdr:col>
                    <xdr:colOff>104775</xdr:colOff>
                    <xdr:row>11</xdr:row>
                    <xdr:rowOff>28575</xdr:rowOff>
                  </from>
                  <to>
                    <xdr:col>10</xdr:col>
                    <xdr:colOff>66675</xdr:colOff>
                    <xdr:row>11</xdr:row>
                    <xdr:rowOff>219075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pageSetUpPr fitToPage="1"/>
  </sheetPr>
  <dimension ref="A1:AM60"/>
  <sheetViews>
    <sheetView showGridLines="0" zoomScale="85" zoomScaleNormal="85" zoomScaleSheetLayoutView="70" workbookViewId="0">
      <pane xSplit="4" ySplit="18" topLeftCell="E19" activePane="bottomRight" state="frozen"/>
      <selection pane="topRight" activeCell="E1" sqref="E1"/>
      <selection pane="bottomLeft" activeCell="A19" sqref="A19"/>
      <selection pane="bottomRight" activeCell="E14" sqref="E14"/>
    </sheetView>
  </sheetViews>
  <sheetFormatPr baseColWidth="10" defaultColWidth="11.42578125" defaultRowHeight="14.25" x14ac:dyDescent="0.2"/>
  <cols>
    <col min="1" max="1" width="6.42578125" style="1179" customWidth="1"/>
    <col min="2" max="2" width="53" style="1180" customWidth="1"/>
    <col min="3" max="3" width="13.42578125" style="1180" customWidth="1"/>
    <col min="4" max="4" width="11.42578125" style="1180"/>
    <col min="5" max="34" width="17.5703125" style="1180" customWidth="1"/>
    <col min="35" max="35" width="34.5703125" style="1180" customWidth="1"/>
    <col min="36" max="36" width="16.140625" style="1180" customWidth="1"/>
    <col min="37" max="16384" width="11.42578125" style="1180"/>
  </cols>
  <sheetData>
    <row r="1" spans="1:35" x14ac:dyDescent="0.2">
      <c r="S1" s="1542"/>
      <c r="V1" s="1589"/>
    </row>
    <row r="2" spans="1:35" ht="15.75" x14ac:dyDescent="0.25">
      <c r="B2" s="23" t="str">
        <f>Kontaktdaten!B2</f>
        <v>Kostenrechnung für Tarife 2022</v>
      </c>
      <c r="J2" s="1181"/>
      <c r="S2" s="1542" t="s">
        <v>1449</v>
      </c>
      <c r="V2" s="1589" t="s">
        <v>1482</v>
      </c>
      <c r="AI2" s="1182"/>
    </row>
    <row r="3" spans="1:35" x14ac:dyDescent="0.2">
      <c r="J3" s="1181"/>
      <c r="S3" s="1542" t="s">
        <v>1450</v>
      </c>
      <c r="V3" s="1589" t="s">
        <v>1483</v>
      </c>
      <c r="AI3" s="1183"/>
    </row>
    <row r="4" spans="1:35" ht="18" x14ac:dyDescent="0.25">
      <c r="A4" s="1183"/>
      <c r="B4" s="1285" t="s">
        <v>1290</v>
      </c>
      <c r="S4" s="1542" t="s">
        <v>1451</v>
      </c>
      <c r="V4" s="1589" t="s">
        <v>155</v>
      </c>
    </row>
    <row r="5" spans="1:35" ht="15" x14ac:dyDescent="0.25">
      <c r="B5" s="1184" t="str">
        <f>"Formular 5.4;   "&amp;Kontaktdaten!E12</f>
        <v xml:space="preserve">Formular 5.4;   </v>
      </c>
      <c r="S5" s="1542" t="s">
        <v>1452</v>
      </c>
      <c r="V5" s="1589" t="s">
        <v>1484</v>
      </c>
      <c r="AI5" s="1183"/>
    </row>
    <row r="6" spans="1:35" x14ac:dyDescent="0.2">
      <c r="B6" s="1185"/>
      <c r="S6" s="1542" t="s">
        <v>1453</v>
      </c>
      <c r="V6" s="1589" t="s">
        <v>1485</v>
      </c>
    </row>
    <row r="7" spans="1:35" ht="15" x14ac:dyDescent="0.25">
      <c r="B7" s="1186" t="s">
        <v>1291</v>
      </c>
      <c r="E7" s="1187">
        <f>Kontaktdaten!D4-2</f>
        <v>2020</v>
      </c>
      <c r="S7" s="1542" t="s">
        <v>1454</v>
      </c>
      <c r="V7" s="1589" t="s">
        <v>1486</v>
      </c>
    </row>
    <row r="8" spans="1:35" x14ac:dyDescent="0.2">
      <c r="S8" s="1542" t="s">
        <v>1455</v>
      </c>
      <c r="V8" s="1589" t="s">
        <v>1487</v>
      </c>
    </row>
    <row r="9" spans="1:35" x14ac:dyDescent="0.2">
      <c r="B9" s="182" t="s">
        <v>1292</v>
      </c>
      <c r="J9" s="1181"/>
      <c r="S9" s="1542" t="s">
        <v>1456</v>
      </c>
      <c r="V9" s="1589" t="s">
        <v>1488</v>
      </c>
    </row>
    <row r="10" spans="1:35" x14ac:dyDescent="0.2">
      <c r="B10" s="666"/>
      <c r="L10" s="1179"/>
      <c r="M10" s="1179"/>
      <c r="N10" s="1179"/>
      <c r="O10" s="1179"/>
      <c r="P10" s="1179"/>
      <c r="Q10" s="1179"/>
      <c r="R10" s="1179"/>
      <c r="S10" s="1542" t="s">
        <v>1457</v>
      </c>
      <c r="T10" s="1179"/>
      <c r="U10" s="1179"/>
      <c r="V10" s="1542" t="s">
        <v>1489</v>
      </c>
      <c r="W10" s="1179"/>
      <c r="X10" s="1179"/>
      <c r="Y10" s="1179"/>
      <c r="Z10" s="1179"/>
      <c r="AA10" s="1179"/>
      <c r="AB10" s="1179"/>
      <c r="AC10" s="1179"/>
      <c r="AD10" s="1179"/>
      <c r="AE10" s="1179"/>
      <c r="AF10" s="1179"/>
      <c r="AG10" s="1179"/>
      <c r="AH10" s="1179"/>
      <c r="AI10" s="1188"/>
    </row>
    <row r="11" spans="1:35" x14ac:dyDescent="0.2">
      <c r="B11" s="1189" t="s">
        <v>1293</v>
      </c>
      <c r="I11" s="460"/>
      <c r="J11" s="1190"/>
      <c r="S11" s="1543"/>
      <c r="V11" s="1543"/>
    </row>
    <row r="12" spans="1:35" x14ac:dyDescent="0.2">
      <c r="A12" s="1191"/>
      <c r="B12" s="666"/>
      <c r="S12" s="1543"/>
      <c r="V12" s="1543"/>
      <c r="AI12" s="1183"/>
    </row>
    <row r="13" spans="1:35" x14ac:dyDescent="0.2">
      <c r="A13" s="1191"/>
      <c r="B13" s="182" t="s">
        <v>1294</v>
      </c>
      <c r="S13" s="1544"/>
      <c r="V13" s="1543"/>
    </row>
    <row r="14" spans="1:35" s="1192" customFormat="1" x14ac:dyDescent="0.2">
      <c r="A14" s="1191"/>
      <c r="B14" s="182" t="s">
        <v>1295</v>
      </c>
      <c r="C14" s="1180"/>
      <c r="E14" s="1241"/>
      <c r="F14" s="1192" t="s">
        <v>1296</v>
      </c>
      <c r="G14" s="1241"/>
      <c r="H14" s="1192" t="s">
        <v>1297</v>
      </c>
      <c r="M14" s="1180"/>
      <c r="S14" s="1545"/>
    </row>
    <row r="15" spans="1:35" s="1192" customFormat="1" ht="7.5" customHeight="1" x14ac:dyDescent="0.2">
      <c r="A15" s="1191"/>
      <c r="B15" s="1193"/>
      <c r="C15" s="1180"/>
      <c r="M15" s="1180"/>
      <c r="S15" s="1545"/>
    </row>
    <row r="16" spans="1:35" s="1192" customFormat="1" x14ac:dyDescent="0.2">
      <c r="A16" s="1191"/>
      <c r="B16" s="1445"/>
      <c r="C16" s="1446"/>
      <c r="D16" s="1447"/>
      <c r="E16" s="1180" t="str">
        <f>"Die nachfolgenden Angaben betreffen die eigene Produktion wie auch die Produktionsanteile der Partnerwerke (GWK: Leistung &gt; 10 MW) für das Tarifjahr "&amp;Kontaktdaten!D4-2 &amp;"."</f>
        <v>Die nachfolgenden Angaben betreffen die eigene Produktion wie auch die Produktionsanteile der Partnerwerke (GWK: Leistung &gt; 10 MW) für das Tarifjahr 2020.</v>
      </c>
      <c r="M16" s="1180"/>
    </row>
    <row r="17" spans="1:37" ht="7.5" customHeight="1" x14ac:dyDescent="0.2">
      <c r="A17" s="1191"/>
      <c r="B17" s="1194"/>
      <c r="E17" s="1181"/>
    </row>
    <row r="18" spans="1:37" s="1192" customFormat="1" ht="28.35" customHeight="1" x14ac:dyDescent="0.25">
      <c r="A18" s="1227"/>
      <c r="C18" s="1195" t="s">
        <v>1298</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4" t="s">
        <v>882</v>
      </c>
    </row>
    <row r="19" spans="1:37" ht="15" x14ac:dyDescent="0.2">
      <c r="B19" s="1196"/>
      <c r="C19" s="1197"/>
      <c r="D19" s="1198" t="s">
        <v>1299</v>
      </c>
      <c r="E19" s="1199"/>
      <c r="F19" s="1199"/>
      <c r="G19" s="1199"/>
      <c r="H19" s="1199"/>
      <c r="I19" s="1199"/>
      <c r="J19" s="1199"/>
      <c r="K19" s="1199"/>
      <c r="L19" s="1199"/>
      <c r="M19" s="1199"/>
      <c r="N19" s="1199"/>
      <c r="O19" s="1199"/>
      <c r="P19" s="1199"/>
      <c r="Q19" s="1199"/>
      <c r="R19" s="1199"/>
      <c r="S19" s="1199"/>
      <c r="T19" s="1199"/>
      <c r="U19" s="1199"/>
      <c r="V19" s="1199"/>
      <c r="W19" s="1199"/>
      <c r="X19" s="1199"/>
      <c r="Y19" s="1199"/>
      <c r="Z19" s="1199"/>
      <c r="AA19" s="1199"/>
      <c r="AB19" s="1199"/>
      <c r="AC19" s="1199"/>
      <c r="AD19" s="1199"/>
      <c r="AE19" s="1199"/>
      <c r="AF19" s="1199"/>
      <c r="AG19" s="1199"/>
      <c r="AH19" s="1199"/>
      <c r="AI19" s="1200"/>
    </row>
    <row r="20" spans="1:37" x14ac:dyDescent="0.2">
      <c r="B20" s="1201" t="s">
        <v>1300</v>
      </c>
      <c r="C20" s="1202" t="s">
        <v>1301</v>
      </c>
      <c r="D20" s="1203"/>
      <c r="E20" s="1277"/>
      <c r="F20" s="1277"/>
      <c r="G20" s="1277"/>
      <c r="H20" s="1277"/>
      <c r="I20" s="1277"/>
      <c r="J20" s="1277"/>
      <c r="K20" s="1277"/>
      <c r="L20" s="1277"/>
      <c r="M20" s="1277"/>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377"/>
    </row>
    <row r="21" spans="1:37" x14ac:dyDescent="0.2">
      <c r="B21" s="1204" t="s">
        <v>1302</v>
      </c>
      <c r="C21" s="1205" t="s">
        <v>1303</v>
      </c>
      <c r="D21" s="1206"/>
      <c r="E21" s="1242"/>
      <c r="F21" s="1242"/>
      <c r="G21" s="1242"/>
      <c r="H21" s="1242"/>
      <c r="I21" s="1242"/>
      <c r="J21" s="1242"/>
      <c r="K21" s="1242"/>
      <c r="L21" s="1242"/>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378"/>
    </row>
    <row r="22" spans="1:37" x14ac:dyDescent="0.2">
      <c r="B22" s="1204" t="s">
        <v>1304</v>
      </c>
      <c r="C22" s="1205" t="s">
        <v>1305</v>
      </c>
      <c r="D22" s="1206"/>
      <c r="E22" s="1585"/>
      <c r="F22" s="1585"/>
      <c r="G22" s="1585"/>
      <c r="H22" s="1585"/>
      <c r="I22" s="1585"/>
      <c r="J22" s="1585"/>
      <c r="K22" s="1585"/>
      <c r="L22" s="1585"/>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378"/>
    </row>
    <row r="23" spans="1:37" x14ac:dyDescent="0.2">
      <c r="B23" s="1207" t="s">
        <v>1306</v>
      </c>
      <c r="C23" s="1208"/>
      <c r="D23" s="1209"/>
      <c r="E23" s="1278"/>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377"/>
    </row>
    <row r="24" spans="1:37" ht="15" customHeight="1" x14ac:dyDescent="0.2">
      <c r="B24" s="1196"/>
      <c r="C24" s="1196"/>
      <c r="D24" s="1196"/>
      <c r="E24" s="1210"/>
      <c r="F24" s="1210"/>
      <c r="G24" s="1210"/>
      <c r="H24" s="1210"/>
      <c r="I24" s="1210"/>
      <c r="J24" s="1210"/>
      <c r="K24" s="1210"/>
      <c r="L24" s="1210"/>
      <c r="M24" s="1210"/>
      <c r="N24" s="1210"/>
      <c r="O24" s="1210"/>
      <c r="P24" s="1210"/>
      <c r="Q24" s="1210"/>
      <c r="R24" s="1210"/>
      <c r="S24" s="1210"/>
      <c r="T24" s="1210"/>
      <c r="U24" s="1210"/>
      <c r="V24" s="1210"/>
      <c r="W24" s="1210"/>
      <c r="X24" s="1210"/>
      <c r="Y24" s="1210"/>
      <c r="Z24" s="1210"/>
      <c r="AA24" s="1210"/>
      <c r="AB24" s="1210"/>
      <c r="AC24" s="1210"/>
      <c r="AD24" s="1210"/>
      <c r="AE24" s="1210"/>
      <c r="AF24" s="1210"/>
      <c r="AG24" s="1210"/>
      <c r="AH24" s="1210"/>
      <c r="AI24" s="1200"/>
    </row>
    <row r="25" spans="1:37" ht="15" x14ac:dyDescent="0.25">
      <c r="A25" s="1211"/>
      <c r="B25" s="1201" t="str">
        <f>"Produzierte Jahresenergiemenge "&amp;E7</f>
        <v>Produzierte Jahresenergiemenge 2020</v>
      </c>
      <c r="C25" s="1212" t="s">
        <v>1307</v>
      </c>
      <c r="D25" s="1213">
        <f>SUM(E25:AH25)</f>
        <v>0</v>
      </c>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378"/>
    </row>
    <row r="26" spans="1:37" x14ac:dyDescent="0.2">
      <c r="B26" s="1214" t="s">
        <v>1308</v>
      </c>
      <c r="C26" s="1215" t="s">
        <v>1307</v>
      </c>
      <c r="D26" s="1213">
        <f>SUM(E26:AH26)</f>
        <v>0</v>
      </c>
      <c r="E26" s="1243"/>
      <c r="F26" s="1243"/>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378"/>
    </row>
    <row r="27" spans="1:37" x14ac:dyDescent="0.2">
      <c r="A27" s="1216"/>
      <c r="B27" s="1217" t="s">
        <v>1309</v>
      </c>
      <c r="C27" s="1215" t="s">
        <v>1307</v>
      </c>
      <c r="D27" s="1213">
        <f>SUM(E27:AH27)</f>
        <v>0</v>
      </c>
      <c r="E27" s="1243"/>
      <c r="F27" s="1243"/>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378"/>
    </row>
    <row r="28" spans="1:37" x14ac:dyDescent="0.2">
      <c r="B28" s="1207" t="s">
        <v>1310</v>
      </c>
      <c r="C28" s="1218" t="s">
        <v>1311</v>
      </c>
      <c r="D28" s="1213">
        <f>SUM(E28:AH28)</f>
        <v>0</v>
      </c>
      <c r="E28" s="1243"/>
      <c r="F28" s="1243"/>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378"/>
    </row>
    <row r="29" spans="1:37" s="666" customFormat="1" x14ac:dyDescent="0.2">
      <c r="A29" s="1247"/>
      <c r="B29" s="1219" t="s">
        <v>1339</v>
      </c>
      <c r="C29" s="1219"/>
      <c r="D29" s="1220" t="s">
        <v>1313</v>
      </c>
      <c r="E29" s="1221" t="str">
        <f t="shared" ref="E29:AH29" si="0">IFERROR(IF(E25 &lt;&gt; 0, E27/E26, ""),0)</f>
        <v/>
      </c>
      <c r="F29" s="1221" t="str">
        <f t="shared" si="0"/>
        <v/>
      </c>
      <c r="G29" s="1221" t="str">
        <f t="shared" si="0"/>
        <v/>
      </c>
      <c r="H29" s="1221" t="str">
        <f t="shared" si="0"/>
        <v/>
      </c>
      <c r="I29" s="1221" t="str">
        <f t="shared" si="0"/>
        <v/>
      </c>
      <c r="J29" s="1221" t="str">
        <f t="shared" si="0"/>
        <v/>
      </c>
      <c r="K29" s="1221" t="str">
        <f t="shared" si="0"/>
        <v/>
      </c>
      <c r="L29" s="1221" t="str">
        <f t="shared" si="0"/>
        <v/>
      </c>
      <c r="M29" s="1221" t="str">
        <f t="shared" si="0"/>
        <v/>
      </c>
      <c r="N29" s="1221" t="str">
        <f t="shared" si="0"/>
        <v/>
      </c>
      <c r="O29" s="1221" t="str">
        <f t="shared" si="0"/>
        <v/>
      </c>
      <c r="P29" s="1221" t="str">
        <f t="shared" si="0"/>
        <v/>
      </c>
      <c r="Q29" s="1221" t="str">
        <f t="shared" si="0"/>
        <v/>
      </c>
      <c r="R29" s="1221" t="str">
        <f t="shared" si="0"/>
        <v/>
      </c>
      <c r="S29" s="1221" t="str">
        <f t="shared" si="0"/>
        <v/>
      </c>
      <c r="T29" s="1221" t="str">
        <f t="shared" si="0"/>
        <v/>
      </c>
      <c r="U29" s="1221" t="str">
        <f t="shared" si="0"/>
        <v/>
      </c>
      <c r="V29" s="1221" t="str">
        <f t="shared" si="0"/>
        <v/>
      </c>
      <c r="W29" s="1221" t="str">
        <f t="shared" si="0"/>
        <v/>
      </c>
      <c r="X29" s="1221" t="str">
        <f t="shared" si="0"/>
        <v/>
      </c>
      <c r="Y29" s="1221" t="str">
        <f t="shared" si="0"/>
        <v/>
      </c>
      <c r="Z29" s="1221" t="str">
        <f t="shared" si="0"/>
        <v/>
      </c>
      <c r="AA29" s="1221" t="str">
        <f t="shared" si="0"/>
        <v/>
      </c>
      <c r="AB29" s="1221" t="str">
        <f t="shared" si="0"/>
        <v/>
      </c>
      <c r="AC29" s="1221" t="str">
        <f t="shared" si="0"/>
        <v/>
      </c>
      <c r="AD29" s="1221" t="str">
        <f t="shared" si="0"/>
        <v/>
      </c>
      <c r="AE29" s="1221" t="str">
        <f t="shared" si="0"/>
        <v/>
      </c>
      <c r="AF29" s="1221" t="str">
        <f t="shared" si="0"/>
        <v/>
      </c>
      <c r="AG29" s="1221" t="str">
        <f t="shared" si="0"/>
        <v/>
      </c>
      <c r="AH29" s="1221" t="str">
        <f t="shared" si="0"/>
        <v/>
      </c>
      <c r="AI29" s="1200"/>
    </row>
    <row r="30" spans="1:37" x14ac:dyDescent="0.2">
      <c r="B30" s="1219" t="s">
        <v>1312</v>
      </c>
      <c r="D30" s="1220" t="s">
        <v>1313</v>
      </c>
      <c r="E30" s="1221" t="str">
        <f>IF(E25 &lt;&gt; 0, E26/E25, "")</f>
        <v/>
      </c>
      <c r="F30" s="1221" t="str">
        <f>IF(F25 &lt;&gt; 0, F26/F25, "")</f>
        <v/>
      </c>
      <c r="G30" s="1221" t="str">
        <f>IF(G25 &lt;&gt; 0, G26/G25, "")</f>
        <v/>
      </c>
      <c r="H30" s="1221" t="str">
        <f>IF(H25 &lt;&gt; 0, H26/H25, "")</f>
        <v/>
      </c>
      <c r="I30" s="1221" t="str">
        <f>IF(I25 &lt;&gt; 0, I26/I25, "")</f>
        <v/>
      </c>
      <c r="J30" s="1221" t="str">
        <f t="shared" ref="J30:AG30" si="1">IF(J25 &lt;&gt; 0, J26/J25, "")</f>
        <v/>
      </c>
      <c r="K30" s="1221" t="str">
        <f t="shared" si="1"/>
        <v/>
      </c>
      <c r="L30" s="1221" t="str">
        <f t="shared" si="1"/>
        <v/>
      </c>
      <c r="M30" s="1221" t="str">
        <f t="shared" si="1"/>
        <v/>
      </c>
      <c r="N30" s="1221" t="str">
        <f t="shared" si="1"/>
        <v/>
      </c>
      <c r="O30" s="1221" t="str">
        <f t="shared" si="1"/>
        <v/>
      </c>
      <c r="P30" s="1221" t="str">
        <f t="shared" si="1"/>
        <v/>
      </c>
      <c r="Q30" s="1221" t="str">
        <f t="shared" si="1"/>
        <v/>
      </c>
      <c r="R30" s="1221" t="str">
        <f t="shared" si="1"/>
        <v/>
      </c>
      <c r="S30" s="1221" t="str">
        <f t="shared" si="1"/>
        <v/>
      </c>
      <c r="T30" s="1221" t="str">
        <f t="shared" si="1"/>
        <v/>
      </c>
      <c r="U30" s="1221" t="str">
        <f t="shared" si="1"/>
        <v/>
      </c>
      <c r="V30" s="1221" t="str">
        <f t="shared" si="1"/>
        <v/>
      </c>
      <c r="W30" s="1221" t="str">
        <f t="shared" si="1"/>
        <v/>
      </c>
      <c r="X30" s="1221" t="str">
        <f t="shared" si="1"/>
        <v/>
      </c>
      <c r="Y30" s="1221" t="str">
        <f t="shared" si="1"/>
        <v/>
      </c>
      <c r="Z30" s="1221" t="str">
        <f t="shared" si="1"/>
        <v/>
      </c>
      <c r="AA30" s="1221" t="str">
        <f t="shared" si="1"/>
        <v/>
      </c>
      <c r="AB30" s="1221" t="str">
        <f t="shared" si="1"/>
        <v/>
      </c>
      <c r="AC30" s="1221" t="str">
        <f t="shared" si="1"/>
        <v/>
      </c>
      <c r="AD30" s="1221" t="str">
        <f t="shared" si="1"/>
        <v/>
      </c>
      <c r="AE30" s="1221" t="str">
        <f t="shared" si="1"/>
        <v/>
      </c>
      <c r="AF30" s="1221" t="str">
        <f t="shared" si="1"/>
        <v/>
      </c>
      <c r="AG30" s="1221" t="str">
        <f t="shared" si="1"/>
        <v/>
      </c>
      <c r="AH30" s="1221" t="str">
        <f>IF(AH25 &lt;&gt; 0, AH26/AH25, "")</f>
        <v/>
      </c>
      <c r="AI30" s="1222"/>
      <c r="AJ30" s="1223"/>
    </row>
    <row r="31" spans="1:37" x14ac:dyDescent="0.2">
      <c r="B31" s="1196"/>
      <c r="C31" s="1249">
        <f>IF(ABS(SUM(E22:AH22)-SUM(E30:AH30)) &gt; 0.01,1,0)</f>
        <v>0</v>
      </c>
      <c r="D31" s="1265" t="str">
        <f>IF(SUM(E33:AH33) &gt;= 1,"Der Anteil Ihrer Jahresenergiemenge an der produzierten Jahresenergiemenge (Zeile 30) weicht von Ihrem Eigentumsanteil (Zeile 22) ab. Bitte begründen Sie unten im Bemerkungsfeld.","")</f>
        <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5"/>
      <c r="AK31" s="1276"/>
    </row>
    <row r="32" spans="1:37" s="1183" customFormat="1" x14ac:dyDescent="0.2">
      <c r="A32" s="1216"/>
      <c r="C32" s="1266"/>
      <c r="D32" s="1267"/>
      <c r="E32" s="1265" t="str">
        <f>IF(AND(E25&lt;&gt;0,E30&gt;0),IF(ABS(E22-E30) &gt; 0.01,"Bitte begründen",""),"")</f>
        <v/>
      </c>
      <c r="F32" s="1265" t="str">
        <f t="shared" ref="F32:AH32" si="2">IF(AND(F25&lt;&gt;0,F30&gt;0),IF(ABS(F22-F30) &gt; 0.01,"Bitte begründen",""),"")</f>
        <v/>
      </c>
      <c r="G32" s="1265" t="str">
        <f t="shared" si="2"/>
        <v/>
      </c>
      <c r="H32" s="1265" t="str">
        <f t="shared" si="2"/>
        <v/>
      </c>
      <c r="I32" s="1265" t="str">
        <f t="shared" si="2"/>
        <v/>
      </c>
      <c r="J32" s="1265" t="str">
        <f t="shared" si="2"/>
        <v/>
      </c>
      <c r="K32" s="1265" t="str">
        <f t="shared" si="2"/>
        <v/>
      </c>
      <c r="L32" s="1265" t="str">
        <f t="shared" si="2"/>
        <v/>
      </c>
      <c r="M32" s="1265" t="str">
        <f t="shared" si="2"/>
        <v/>
      </c>
      <c r="N32" s="1265" t="str">
        <f t="shared" si="2"/>
        <v/>
      </c>
      <c r="O32" s="1265" t="str">
        <f t="shared" si="2"/>
        <v/>
      </c>
      <c r="P32" s="1265" t="str">
        <f t="shared" si="2"/>
        <v/>
      </c>
      <c r="Q32" s="1265" t="str">
        <f t="shared" si="2"/>
        <v/>
      </c>
      <c r="R32" s="1265" t="str">
        <f t="shared" si="2"/>
        <v/>
      </c>
      <c r="S32" s="1265" t="str">
        <f t="shared" si="2"/>
        <v/>
      </c>
      <c r="T32" s="1265" t="str">
        <f t="shared" si="2"/>
        <v/>
      </c>
      <c r="U32" s="1265" t="str">
        <f t="shared" si="2"/>
        <v/>
      </c>
      <c r="V32" s="1265" t="str">
        <f t="shared" si="2"/>
        <v/>
      </c>
      <c r="W32" s="1265" t="str">
        <f t="shared" si="2"/>
        <v/>
      </c>
      <c r="X32" s="1265" t="str">
        <f t="shared" si="2"/>
        <v/>
      </c>
      <c r="Y32" s="1265" t="str">
        <f t="shared" si="2"/>
        <v/>
      </c>
      <c r="Z32" s="1265" t="str">
        <f t="shared" si="2"/>
        <v/>
      </c>
      <c r="AA32" s="1265" t="str">
        <f t="shared" si="2"/>
        <v/>
      </c>
      <c r="AB32" s="1265" t="str">
        <f t="shared" si="2"/>
        <v/>
      </c>
      <c r="AC32" s="1265" t="str">
        <f t="shared" si="2"/>
        <v/>
      </c>
      <c r="AD32" s="1265" t="str">
        <f t="shared" si="2"/>
        <v/>
      </c>
      <c r="AE32" s="1265" t="str">
        <f t="shared" si="2"/>
        <v/>
      </c>
      <c r="AF32" s="1265" t="str">
        <f t="shared" si="2"/>
        <v/>
      </c>
      <c r="AG32" s="1265" t="str">
        <f t="shared" si="2"/>
        <v/>
      </c>
      <c r="AH32" s="1265" t="str">
        <f t="shared" si="2"/>
        <v/>
      </c>
      <c r="AI32" s="1225"/>
    </row>
    <row r="33" spans="1:39" ht="25.35" customHeight="1" x14ac:dyDescent="0.2">
      <c r="B33" s="1250" t="s">
        <v>1335</v>
      </c>
      <c r="C33" s="1196"/>
      <c r="D33" s="1226"/>
      <c r="E33" s="1274" t="str">
        <f>IF(AND(E25&lt;&gt;0,E30&gt;0),IF(ABS(E22-E30) &gt; 0.01,1,""),"")</f>
        <v/>
      </c>
      <c r="F33" s="1274" t="str">
        <f t="shared" ref="F33:AH33" si="3">IF(AND(F25&lt;&gt;0,F30&gt;0),IF(ABS(F22-F30) &gt; 0.01,1,""),"")</f>
        <v/>
      </c>
      <c r="G33" s="1274" t="str">
        <f t="shared" si="3"/>
        <v/>
      </c>
      <c r="H33" s="1274" t="str">
        <f t="shared" si="3"/>
        <v/>
      </c>
      <c r="I33" s="1274" t="str">
        <f t="shared" si="3"/>
        <v/>
      </c>
      <c r="J33" s="1274" t="str">
        <f t="shared" si="3"/>
        <v/>
      </c>
      <c r="K33" s="1274" t="str">
        <f t="shared" si="3"/>
        <v/>
      </c>
      <c r="L33" s="1274" t="str">
        <f t="shared" si="3"/>
        <v/>
      </c>
      <c r="M33" s="1274" t="str">
        <f t="shared" si="3"/>
        <v/>
      </c>
      <c r="N33" s="1274" t="str">
        <f t="shared" si="3"/>
        <v/>
      </c>
      <c r="O33" s="1274" t="str">
        <f t="shared" si="3"/>
        <v/>
      </c>
      <c r="P33" s="1274" t="str">
        <f t="shared" si="3"/>
        <v/>
      </c>
      <c r="Q33" s="1274" t="str">
        <f t="shared" si="3"/>
        <v/>
      </c>
      <c r="R33" s="1274" t="str">
        <f t="shared" si="3"/>
        <v/>
      </c>
      <c r="S33" s="1274" t="str">
        <f t="shared" si="3"/>
        <v/>
      </c>
      <c r="T33" s="1274" t="str">
        <f t="shared" si="3"/>
        <v/>
      </c>
      <c r="U33" s="1274" t="str">
        <f t="shared" si="3"/>
        <v/>
      </c>
      <c r="V33" s="1274" t="str">
        <f t="shared" si="3"/>
        <v/>
      </c>
      <c r="W33" s="1274" t="str">
        <f t="shared" si="3"/>
        <v/>
      </c>
      <c r="X33" s="1274" t="str">
        <f t="shared" si="3"/>
        <v/>
      </c>
      <c r="Y33" s="1274" t="str">
        <f t="shared" si="3"/>
        <v/>
      </c>
      <c r="Z33" s="1274" t="str">
        <f t="shared" si="3"/>
        <v/>
      </c>
      <c r="AA33" s="1274" t="str">
        <f t="shared" si="3"/>
        <v/>
      </c>
      <c r="AB33" s="1274" t="str">
        <f t="shared" si="3"/>
        <v/>
      </c>
      <c r="AC33" s="1274" t="str">
        <f t="shared" si="3"/>
        <v/>
      </c>
      <c r="AD33" s="1274" t="str">
        <f t="shared" si="3"/>
        <v/>
      </c>
      <c r="AE33" s="1274" t="str">
        <f t="shared" si="3"/>
        <v/>
      </c>
      <c r="AF33" s="1274" t="str">
        <f t="shared" si="3"/>
        <v/>
      </c>
      <c r="AG33" s="1274" t="str">
        <f t="shared" si="3"/>
        <v/>
      </c>
      <c r="AH33" s="1274" t="str">
        <f t="shared" si="3"/>
        <v/>
      </c>
      <c r="AI33" s="1200"/>
      <c r="AK33" s="1276"/>
    </row>
    <row r="34" spans="1:39" x14ac:dyDescent="0.2">
      <c r="B34" s="1201" t="s">
        <v>1336</v>
      </c>
      <c r="C34" s="1212" t="s">
        <v>1314</v>
      </c>
      <c r="D34" s="1213">
        <f>SUM(E34:L34)</f>
        <v>0</v>
      </c>
      <c r="E34" s="1243"/>
      <c r="F34" s="1243"/>
      <c r="G34" s="1243"/>
      <c r="H34" s="1243"/>
      <c r="I34" s="1243"/>
      <c r="J34" s="1243"/>
      <c r="K34" s="1243"/>
      <c r="L34" s="1243"/>
      <c r="M34" s="1243"/>
      <c r="N34" s="1243"/>
      <c r="O34" s="1243"/>
      <c r="P34" s="1243"/>
      <c r="Q34" s="1243"/>
      <c r="R34" s="1243"/>
      <c r="S34" s="1243"/>
      <c r="T34" s="1243"/>
      <c r="U34" s="1243"/>
      <c r="V34" s="1243"/>
      <c r="W34" s="1243"/>
      <c r="X34" s="1243"/>
      <c r="Y34" s="1243"/>
      <c r="Z34" s="1243"/>
      <c r="AA34" s="1243"/>
      <c r="AB34" s="1243"/>
      <c r="AC34" s="1243"/>
      <c r="AD34" s="1243"/>
      <c r="AE34" s="1243"/>
      <c r="AF34" s="1243"/>
      <c r="AG34" s="1243"/>
      <c r="AH34" s="1243"/>
      <c r="AI34" s="1379"/>
    </row>
    <row r="35" spans="1:39" x14ac:dyDescent="0.2">
      <c r="B35" s="1204" t="s">
        <v>1315</v>
      </c>
      <c r="C35" s="1215" t="s">
        <v>1314</v>
      </c>
      <c r="D35" s="1213">
        <f>SUM(E35:L35)</f>
        <v>0</v>
      </c>
      <c r="E35" s="1243"/>
      <c r="F35" s="1243"/>
      <c r="G35" s="1243"/>
      <c r="H35" s="1243"/>
      <c r="I35" s="1243"/>
      <c r="J35" s="1243"/>
      <c r="K35" s="1243"/>
      <c r="L35" s="1243"/>
      <c r="M35" s="1243"/>
      <c r="N35" s="1243"/>
      <c r="O35" s="1243"/>
      <c r="P35" s="1243"/>
      <c r="Q35" s="1243"/>
      <c r="R35" s="1243"/>
      <c r="S35" s="1243"/>
      <c r="T35" s="1243"/>
      <c r="U35" s="1243"/>
      <c r="V35" s="1243"/>
      <c r="W35" s="1243"/>
      <c r="X35" s="1243"/>
      <c r="Y35" s="1243"/>
      <c r="Z35" s="1243"/>
      <c r="AA35" s="1243"/>
      <c r="AB35" s="1243"/>
      <c r="AC35" s="1243"/>
      <c r="AD35" s="1243"/>
      <c r="AE35" s="1243"/>
      <c r="AF35" s="1243"/>
      <c r="AG35" s="1243"/>
      <c r="AH35" s="1243"/>
      <c r="AI35" s="1379"/>
    </row>
    <row r="36" spans="1:39" x14ac:dyDescent="0.2">
      <c r="B36" s="1207" t="s">
        <v>1316</v>
      </c>
      <c r="C36" s="1218" t="s">
        <v>1314</v>
      </c>
      <c r="D36" s="1213">
        <f>SUM(E36:L36)</f>
        <v>0</v>
      </c>
      <c r="E36" s="1243"/>
      <c r="F36" s="1243"/>
      <c r="G36" s="1243"/>
      <c r="H36" s="1243"/>
      <c r="I36" s="1243"/>
      <c r="J36" s="1243"/>
      <c r="K36" s="1243"/>
      <c r="L36" s="1243"/>
      <c r="M36" s="1243"/>
      <c r="N36" s="1243"/>
      <c r="O36" s="1243"/>
      <c r="P36" s="1243"/>
      <c r="Q36" s="1243"/>
      <c r="R36" s="1243"/>
      <c r="S36" s="1243"/>
      <c r="T36" s="1243"/>
      <c r="U36" s="1243"/>
      <c r="V36" s="1243"/>
      <c r="W36" s="1243"/>
      <c r="X36" s="1243"/>
      <c r="Y36" s="1243"/>
      <c r="Z36" s="1243"/>
      <c r="AA36" s="1243"/>
      <c r="AB36" s="1243"/>
      <c r="AC36" s="1243"/>
      <c r="AD36" s="1243"/>
      <c r="AE36" s="1243"/>
      <c r="AF36" s="1243"/>
      <c r="AG36" s="1243"/>
      <c r="AH36" s="1243"/>
      <c r="AI36" s="1379"/>
    </row>
    <row r="37" spans="1:39" s="1192" customFormat="1" ht="15.75" customHeight="1" x14ac:dyDescent="0.25">
      <c r="A37" s="1227"/>
      <c r="B37" s="1207" t="s">
        <v>1337</v>
      </c>
      <c r="C37" s="1218" t="s">
        <v>1314</v>
      </c>
      <c r="D37" s="1213">
        <f t="shared" ref="D37:AH37" si="4">SUM(D34:D36)</f>
        <v>0</v>
      </c>
      <c r="E37" s="1288">
        <f t="shared" si="4"/>
        <v>0</v>
      </c>
      <c r="F37" s="1288">
        <f t="shared" si="4"/>
        <v>0</v>
      </c>
      <c r="G37" s="1288">
        <f t="shared" si="4"/>
        <v>0</v>
      </c>
      <c r="H37" s="1288">
        <f t="shared" si="4"/>
        <v>0</v>
      </c>
      <c r="I37" s="1288">
        <f t="shared" si="4"/>
        <v>0</v>
      </c>
      <c r="J37" s="1288">
        <f t="shared" si="4"/>
        <v>0</v>
      </c>
      <c r="K37" s="1288">
        <f t="shared" si="4"/>
        <v>0</v>
      </c>
      <c r="L37" s="1288">
        <f t="shared" si="4"/>
        <v>0</v>
      </c>
      <c r="M37" s="1288">
        <f t="shared" si="4"/>
        <v>0</v>
      </c>
      <c r="N37" s="1288">
        <f t="shared" si="4"/>
        <v>0</v>
      </c>
      <c r="O37" s="1288">
        <f t="shared" si="4"/>
        <v>0</v>
      </c>
      <c r="P37" s="1288">
        <f t="shared" si="4"/>
        <v>0</v>
      </c>
      <c r="Q37" s="1288">
        <f t="shared" si="4"/>
        <v>0</v>
      </c>
      <c r="R37" s="1288">
        <f t="shared" si="4"/>
        <v>0</v>
      </c>
      <c r="S37" s="1288">
        <f t="shared" si="4"/>
        <v>0</v>
      </c>
      <c r="T37" s="1288">
        <f t="shared" si="4"/>
        <v>0</v>
      </c>
      <c r="U37" s="1288">
        <f t="shared" si="4"/>
        <v>0</v>
      </c>
      <c r="V37" s="1288">
        <f t="shared" si="4"/>
        <v>0</v>
      </c>
      <c r="W37" s="1288">
        <f t="shared" si="4"/>
        <v>0</v>
      </c>
      <c r="X37" s="1288">
        <f t="shared" si="4"/>
        <v>0</v>
      </c>
      <c r="Y37" s="1228">
        <f t="shared" si="4"/>
        <v>0</v>
      </c>
      <c r="Z37" s="1229">
        <f t="shared" si="4"/>
        <v>0</v>
      </c>
      <c r="AA37" s="1229">
        <f t="shared" si="4"/>
        <v>0</v>
      </c>
      <c r="AB37" s="1229">
        <f t="shared" si="4"/>
        <v>0</v>
      </c>
      <c r="AC37" s="1229">
        <f t="shared" si="4"/>
        <v>0</v>
      </c>
      <c r="AD37" s="1229">
        <f t="shared" si="4"/>
        <v>0</v>
      </c>
      <c r="AE37" s="1229">
        <f t="shared" si="4"/>
        <v>0</v>
      </c>
      <c r="AF37" s="1229">
        <f t="shared" si="4"/>
        <v>0</v>
      </c>
      <c r="AG37" s="1229">
        <f t="shared" si="4"/>
        <v>0</v>
      </c>
      <c r="AH37" s="1229">
        <f t="shared" si="4"/>
        <v>0</v>
      </c>
      <c r="AI37" s="1378"/>
    </row>
    <row r="38" spans="1:39" x14ac:dyDescent="0.2">
      <c r="B38" s="1230" t="s">
        <v>1317</v>
      </c>
      <c r="C38" s="1231" t="s">
        <v>1314</v>
      </c>
      <c r="D38" s="1232">
        <f>SUM(E38:L38)</f>
        <v>0</v>
      </c>
      <c r="E38" s="1243"/>
      <c r="F38" s="1243"/>
      <c r="G38" s="1243"/>
      <c r="H38" s="1243"/>
      <c r="I38" s="1243"/>
      <c r="J38" s="1243"/>
      <c r="K38" s="1243"/>
      <c r="L38" s="1243"/>
      <c r="M38" s="1243"/>
      <c r="N38" s="1243"/>
      <c r="O38" s="1243"/>
      <c r="P38" s="1243"/>
      <c r="Q38" s="1243"/>
      <c r="R38" s="1243"/>
      <c r="S38" s="1243"/>
      <c r="T38" s="1243"/>
      <c r="U38" s="1243"/>
      <c r="V38" s="1243"/>
      <c r="W38" s="1243"/>
      <c r="X38" s="1243"/>
      <c r="Y38" s="1243"/>
      <c r="Z38" s="1243"/>
      <c r="AA38" s="1243"/>
      <c r="AB38" s="1243"/>
      <c r="AC38" s="1243"/>
      <c r="AD38" s="1243"/>
      <c r="AE38" s="1243"/>
      <c r="AF38" s="1243"/>
      <c r="AG38" s="1243"/>
      <c r="AH38" s="1243"/>
      <c r="AI38" s="1379"/>
    </row>
    <row r="39" spans="1:39" ht="7.5" customHeight="1" x14ac:dyDescent="0.2">
      <c r="B39" s="1179"/>
      <c r="C39" s="1179"/>
      <c r="D39" s="1179"/>
      <c r="E39" s="1179"/>
      <c r="F39" s="1179"/>
      <c r="G39" s="1179"/>
      <c r="H39" s="1179"/>
      <c r="I39" s="1179"/>
      <c r="J39" s="1179"/>
      <c r="K39" s="1179"/>
      <c r="L39" s="1179"/>
      <c r="M39" s="1179"/>
      <c r="N39" s="1179"/>
      <c r="O39" s="1179"/>
      <c r="P39" s="1179"/>
      <c r="Q39" s="1179"/>
      <c r="R39" s="1179"/>
      <c r="S39" s="1179"/>
      <c r="T39" s="1179"/>
      <c r="U39" s="1179"/>
      <c r="V39" s="1179"/>
      <c r="W39" s="1179"/>
      <c r="X39" s="1179"/>
      <c r="Y39" s="1179"/>
      <c r="Z39" s="1179"/>
      <c r="AA39" s="1179"/>
      <c r="AB39" s="1179"/>
      <c r="AC39" s="1179"/>
      <c r="AD39" s="1179"/>
      <c r="AE39" s="1179"/>
      <c r="AF39" s="1179"/>
      <c r="AG39" s="1179"/>
      <c r="AH39" s="1179"/>
      <c r="AI39" s="1179"/>
      <c r="AJ39" s="1179"/>
      <c r="AK39" s="1179"/>
      <c r="AL39" s="1179"/>
      <c r="AM39" s="1179"/>
    </row>
    <row r="40" spans="1:39" ht="15" customHeight="1" x14ac:dyDescent="0.2">
      <c r="B40" s="1219" t="s">
        <v>1318</v>
      </c>
      <c r="C40" s="1233"/>
      <c r="D40" s="1220" t="s">
        <v>1313</v>
      </c>
      <c r="E40" s="1234" t="str">
        <f>IF(E37 &lt;&gt; 0, E38/E37,"")</f>
        <v/>
      </c>
      <c r="F40" s="1234" t="str">
        <f t="shared" ref="F40:AH40" si="5">IF(F37 &lt;&gt; 0, F38/F37,"")</f>
        <v/>
      </c>
      <c r="G40" s="1234" t="str">
        <f t="shared" si="5"/>
        <v/>
      </c>
      <c r="H40" s="1234" t="str">
        <f t="shared" si="5"/>
        <v/>
      </c>
      <c r="I40" s="1234" t="str">
        <f t="shared" si="5"/>
        <v/>
      </c>
      <c r="J40" s="1234" t="str">
        <f t="shared" si="5"/>
        <v/>
      </c>
      <c r="K40" s="1234" t="str">
        <f t="shared" si="5"/>
        <v/>
      </c>
      <c r="L40" s="1234" t="str">
        <f t="shared" si="5"/>
        <v/>
      </c>
      <c r="M40" s="1234" t="str">
        <f t="shared" si="5"/>
        <v/>
      </c>
      <c r="N40" s="1234" t="str">
        <f t="shared" si="5"/>
        <v/>
      </c>
      <c r="O40" s="1234" t="str">
        <f t="shared" si="5"/>
        <v/>
      </c>
      <c r="P40" s="1234" t="str">
        <f t="shared" si="5"/>
        <v/>
      </c>
      <c r="Q40" s="1234" t="str">
        <f t="shared" si="5"/>
        <v/>
      </c>
      <c r="R40" s="1234" t="str">
        <f t="shared" si="5"/>
        <v/>
      </c>
      <c r="S40" s="1234" t="str">
        <f t="shared" si="5"/>
        <v/>
      </c>
      <c r="T40" s="1234" t="str">
        <f t="shared" si="5"/>
        <v/>
      </c>
      <c r="U40" s="1234" t="str">
        <f t="shared" si="5"/>
        <v/>
      </c>
      <c r="V40" s="1234" t="str">
        <f t="shared" si="5"/>
        <v/>
      </c>
      <c r="W40" s="1234" t="str">
        <f t="shared" si="5"/>
        <v/>
      </c>
      <c r="X40" s="1234" t="str">
        <f t="shared" si="5"/>
        <v/>
      </c>
      <c r="Y40" s="1234" t="str">
        <f t="shared" si="5"/>
        <v/>
      </c>
      <c r="Z40" s="1234" t="str">
        <f t="shared" si="5"/>
        <v/>
      </c>
      <c r="AA40" s="1234" t="str">
        <f t="shared" si="5"/>
        <v/>
      </c>
      <c r="AB40" s="1234" t="str">
        <f t="shared" si="5"/>
        <v/>
      </c>
      <c r="AC40" s="1234" t="str">
        <f t="shared" si="5"/>
        <v/>
      </c>
      <c r="AD40" s="1234" t="str">
        <f t="shared" si="5"/>
        <v/>
      </c>
      <c r="AE40" s="1234" t="str">
        <f t="shared" si="5"/>
        <v/>
      </c>
      <c r="AF40" s="1234" t="str">
        <f t="shared" si="5"/>
        <v/>
      </c>
      <c r="AG40" s="1234" t="str">
        <f t="shared" si="5"/>
        <v/>
      </c>
      <c r="AH40" s="1234" t="str">
        <f t="shared" si="5"/>
        <v/>
      </c>
      <c r="AJ40" s="1223"/>
      <c r="AK40" s="1276"/>
    </row>
    <row r="41" spans="1:39" s="1183" customFormat="1" ht="15" customHeight="1" x14ac:dyDescent="0.2">
      <c r="A41" s="1216"/>
      <c r="B41" s="1268"/>
      <c r="C41" s="1249">
        <f>IF(ABS(SUM(E40:AH40)-SUM(E30:AH30)) &gt; 0.01,1,0)</f>
        <v>0</v>
      </c>
      <c r="D41" s="1265" t="str">
        <f>IF(SUM(E45:AH45) &gt;= 1,"Der Anteil der Kosten für die Endverbraucher in Grundversorgung (Zeile 40) weicht von deren Anteil an der Jahresenergiemenge VNB (Zeile 29) ab. Bitte begründen Sie unten im Bemerkungsfeld.","")</f>
        <v/>
      </c>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2"/>
      <c r="AJ41" s="1273"/>
      <c r="AK41" s="1276"/>
    </row>
    <row r="42" spans="1:39" s="1183" customFormat="1" ht="25.35" customHeight="1" x14ac:dyDescent="0.2">
      <c r="A42" s="1216"/>
      <c r="B42" s="1268"/>
      <c r="C42" s="1269"/>
      <c r="D42" s="1270"/>
      <c r="E42" s="1271" t="str">
        <f>IF(AND(ISNUMBER(E29),ISNUMBER(E40),E40&gt;0),IF(ABS(E40-E29) &gt; 0.01,"Bitte begründen",""),"")</f>
        <v/>
      </c>
      <c r="F42" s="1271" t="str">
        <f t="shared" ref="F42:AH42" si="6">IF(AND(ISNUMBER(F29),ISNUMBER(F40),F40&gt;0),IF(ABS(F40-F29) &gt; 0.01,"Bitte begründen",""),"")</f>
        <v/>
      </c>
      <c r="G42" s="1271" t="str">
        <f t="shared" si="6"/>
        <v/>
      </c>
      <c r="H42" s="1271" t="str">
        <f t="shared" si="6"/>
        <v/>
      </c>
      <c r="I42" s="1271" t="str">
        <f t="shared" si="6"/>
        <v/>
      </c>
      <c r="J42" s="1271" t="str">
        <f t="shared" si="6"/>
        <v/>
      </c>
      <c r="K42" s="1271" t="str">
        <f t="shared" si="6"/>
        <v/>
      </c>
      <c r="L42" s="1271" t="str">
        <f t="shared" si="6"/>
        <v/>
      </c>
      <c r="M42" s="1271" t="str">
        <f t="shared" si="6"/>
        <v/>
      </c>
      <c r="N42" s="1271" t="str">
        <f t="shared" si="6"/>
        <v/>
      </c>
      <c r="O42" s="1271" t="str">
        <f t="shared" si="6"/>
        <v/>
      </c>
      <c r="P42" s="1271" t="str">
        <f t="shared" si="6"/>
        <v/>
      </c>
      <c r="Q42" s="1271" t="str">
        <f t="shared" si="6"/>
        <v/>
      </c>
      <c r="R42" s="1271" t="str">
        <f t="shared" si="6"/>
        <v/>
      </c>
      <c r="S42" s="1271" t="str">
        <f t="shared" si="6"/>
        <v/>
      </c>
      <c r="T42" s="1271" t="str">
        <f t="shared" si="6"/>
        <v/>
      </c>
      <c r="U42" s="1271" t="str">
        <f t="shared" si="6"/>
        <v/>
      </c>
      <c r="V42" s="1271" t="str">
        <f t="shared" si="6"/>
        <v/>
      </c>
      <c r="W42" s="1271" t="str">
        <f t="shared" si="6"/>
        <v/>
      </c>
      <c r="X42" s="1271" t="str">
        <f t="shared" si="6"/>
        <v/>
      </c>
      <c r="Y42" s="1271" t="str">
        <f t="shared" si="6"/>
        <v/>
      </c>
      <c r="Z42" s="1271" t="str">
        <f t="shared" si="6"/>
        <v/>
      </c>
      <c r="AA42" s="1271" t="str">
        <f t="shared" si="6"/>
        <v/>
      </c>
      <c r="AB42" s="1271" t="str">
        <f t="shared" si="6"/>
        <v/>
      </c>
      <c r="AC42" s="1271" t="str">
        <f t="shared" si="6"/>
        <v/>
      </c>
      <c r="AD42" s="1271" t="str">
        <f t="shared" si="6"/>
        <v/>
      </c>
      <c r="AE42" s="1271" t="str">
        <f t="shared" si="6"/>
        <v/>
      </c>
      <c r="AF42" s="1271" t="str">
        <f t="shared" si="6"/>
        <v/>
      </c>
      <c r="AG42" s="1271" t="str">
        <f t="shared" si="6"/>
        <v/>
      </c>
      <c r="AH42" s="1271" t="str">
        <f t="shared" si="6"/>
        <v/>
      </c>
      <c r="AI42" s="1272"/>
      <c r="AJ42" s="1273"/>
    </row>
    <row r="43" spans="1:39" x14ac:dyDescent="0.2">
      <c r="B43" s="1201" t="s">
        <v>1319</v>
      </c>
      <c r="C43" s="1212" t="s">
        <v>1314</v>
      </c>
      <c r="D43" s="1213">
        <f>SUM(E43:L43)</f>
        <v>0</v>
      </c>
      <c r="E43" s="1243"/>
      <c r="F43" s="1243"/>
      <c r="G43" s="1243"/>
      <c r="H43" s="1243"/>
      <c r="I43" s="1243"/>
      <c r="J43" s="1243"/>
      <c r="K43" s="1243"/>
      <c r="L43" s="1243"/>
      <c r="M43" s="1243"/>
      <c r="N43" s="1243"/>
      <c r="O43" s="1243"/>
      <c r="P43" s="1243"/>
      <c r="Q43" s="1243"/>
      <c r="R43" s="1243"/>
      <c r="S43" s="1243"/>
      <c r="T43" s="1243"/>
      <c r="U43" s="1243"/>
      <c r="V43" s="1243"/>
      <c r="W43" s="1243"/>
      <c r="X43" s="1243"/>
      <c r="Y43" s="1243"/>
      <c r="Z43" s="1243"/>
      <c r="AA43" s="1243"/>
      <c r="AB43" s="1243"/>
      <c r="AC43" s="1243"/>
      <c r="AD43" s="1243"/>
      <c r="AE43" s="1243"/>
      <c r="AF43" s="1243"/>
      <c r="AG43" s="1243"/>
      <c r="AH43" s="1243"/>
      <c r="AI43" s="1379"/>
    </row>
    <row r="44" spans="1:39" x14ac:dyDescent="0.2">
      <c r="B44" s="1235" t="s">
        <v>1320</v>
      </c>
      <c r="C44" s="1218" t="s">
        <v>1305</v>
      </c>
      <c r="D44" s="1236"/>
      <c r="E44" s="1586"/>
      <c r="F44" s="1586"/>
      <c r="G44" s="1586"/>
      <c r="H44" s="1586"/>
      <c r="I44" s="1586"/>
      <c r="J44" s="1586"/>
      <c r="K44" s="1586"/>
      <c r="L44" s="1586"/>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379"/>
    </row>
    <row r="45" spans="1:39" x14ac:dyDescent="0.2">
      <c r="B45" s="1179"/>
      <c r="C45" s="1179"/>
      <c r="D45" s="1179"/>
      <c r="E45" s="1275" t="str">
        <f t="shared" ref="E45:AH45" si="7">IFERROR(IF(AND(E25&lt;&gt;0,E40&gt;0),IF(ABS(E29-E40) &gt; 0.01,1,""),""),"")</f>
        <v/>
      </c>
      <c r="F45" s="1275" t="str">
        <f t="shared" si="7"/>
        <v/>
      </c>
      <c r="G45" s="1275" t="str">
        <f t="shared" si="7"/>
        <v/>
      </c>
      <c r="H45" s="1275" t="str">
        <f t="shared" si="7"/>
        <v/>
      </c>
      <c r="I45" s="1275" t="str">
        <f t="shared" si="7"/>
        <v/>
      </c>
      <c r="J45" s="1275" t="str">
        <f t="shared" si="7"/>
        <v/>
      </c>
      <c r="K45" s="1275" t="str">
        <f t="shared" si="7"/>
        <v/>
      </c>
      <c r="L45" s="1275" t="str">
        <f t="shared" si="7"/>
        <v/>
      </c>
      <c r="M45" s="1275" t="str">
        <f t="shared" si="7"/>
        <v/>
      </c>
      <c r="N45" s="1275" t="str">
        <f t="shared" si="7"/>
        <v/>
      </c>
      <c r="O45" s="1275" t="str">
        <f t="shared" si="7"/>
        <v/>
      </c>
      <c r="P45" s="1275" t="str">
        <f t="shared" si="7"/>
        <v/>
      </c>
      <c r="Q45" s="1275" t="str">
        <f t="shared" si="7"/>
        <v/>
      </c>
      <c r="R45" s="1275" t="str">
        <f t="shared" si="7"/>
        <v/>
      </c>
      <c r="S45" s="1275" t="str">
        <f t="shared" si="7"/>
        <v/>
      </c>
      <c r="T45" s="1275" t="str">
        <f t="shared" si="7"/>
        <v/>
      </c>
      <c r="U45" s="1275" t="str">
        <f t="shared" si="7"/>
        <v/>
      </c>
      <c r="V45" s="1275" t="str">
        <f t="shared" si="7"/>
        <v/>
      </c>
      <c r="W45" s="1275" t="str">
        <f t="shared" si="7"/>
        <v/>
      </c>
      <c r="X45" s="1275" t="str">
        <f t="shared" si="7"/>
        <v/>
      </c>
      <c r="Y45" s="1275" t="str">
        <f t="shared" si="7"/>
        <v/>
      </c>
      <c r="Z45" s="1275" t="str">
        <f t="shared" si="7"/>
        <v/>
      </c>
      <c r="AA45" s="1275" t="str">
        <f t="shared" si="7"/>
        <v/>
      </c>
      <c r="AB45" s="1275" t="str">
        <f t="shared" si="7"/>
        <v/>
      </c>
      <c r="AC45" s="1275" t="str">
        <f t="shared" si="7"/>
        <v/>
      </c>
      <c r="AD45" s="1275" t="str">
        <f t="shared" si="7"/>
        <v/>
      </c>
      <c r="AE45" s="1275" t="str">
        <f t="shared" si="7"/>
        <v/>
      </c>
      <c r="AF45" s="1275" t="str">
        <f t="shared" si="7"/>
        <v/>
      </c>
      <c r="AG45" s="1275" t="str">
        <f t="shared" si="7"/>
        <v/>
      </c>
      <c r="AH45" s="1275" t="str">
        <f t="shared" si="7"/>
        <v/>
      </c>
      <c r="AI45" s="1179"/>
      <c r="AJ45" s="1179"/>
      <c r="AK45" s="1276"/>
    </row>
    <row r="46" spans="1:39" x14ac:dyDescent="0.2">
      <c r="B46" s="1179"/>
      <c r="C46" s="1179"/>
      <c r="D46" s="1179"/>
      <c r="E46" s="1179"/>
      <c r="F46" s="1179"/>
      <c r="G46" s="1179"/>
      <c r="H46" s="1179"/>
      <c r="I46" s="1179"/>
      <c r="J46" s="1179"/>
      <c r="K46" s="1179"/>
      <c r="L46" s="1179"/>
      <c r="M46" s="1179"/>
      <c r="N46" s="1179"/>
      <c r="O46" s="1179"/>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row>
    <row r="47" spans="1:39" x14ac:dyDescent="0.2">
      <c r="C47" s="1179"/>
      <c r="D47" s="1179"/>
      <c r="E47" s="1238"/>
      <c r="F47" s="1179"/>
      <c r="G47" s="1179"/>
      <c r="H47" s="1179"/>
      <c r="I47" s="1179"/>
      <c r="J47" s="1179"/>
      <c r="K47" s="1179"/>
      <c r="L47" s="1179"/>
      <c r="M47" s="1179"/>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row>
    <row r="48" spans="1:39" s="1192" customFormat="1" ht="19.5" customHeight="1" x14ac:dyDescent="0.25">
      <c r="A48" s="1227"/>
      <c r="B48" s="1219" t="str">
        <f>"Haben Sie im Jahr "&amp;Kontaktdaten!D4-2 &amp;" ein Gesuch um Marktprämie beim BFE gestellt?"</f>
        <v>Haben Sie im Jahr 2020 ein Gesuch um Marktprämie beim BFE gestellt?</v>
      </c>
      <c r="C48" s="1244"/>
      <c r="D48" s="1245"/>
      <c r="F48" s="1261" t="str">
        <f>IF(Stammdaten!$P$281=3,"","Die Verfügungen des BFE im Zusammenhang mit der Marktprämie sind im Netzbetreiberportal unter ""Andere Dateien"" im PDF-Format hochzuladen (www.elcomdata.admin.ch).")</f>
        <v>Die Verfügungen des BFE im Zusammenhang mit der Marktprämie sind im Netzbetreiberportal unter "Andere Dateien" im PDF-Format hochzuladen (www.elcomdata.admin.ch).</v>
      </c>
      <c r="H48" s="1227"/>
      <c r="J48" s="1227"/>
      <c r="K48" s="1227"/>
      <c r="L48" s="1227"/>
      <c r="M48" s="1227"/>
      <c r="N48" s="1227"/>
      <c r="O48" s="1227"/>
      <c r="P48" s="1227"/>
      <c r="Q48" s="1227"/>
      <c r="R48" s="1227"/>
      <c r="S48" s="1227"/>
      <c r="T48" s="1227"/>
      <c r="U48" s="1227"/>
      <c r="V48" s="1227"/>
      <c r="W48" s="1227"/>
      <c r="X48" s="1227"/>
      <c r="Y48" s="1227"/>
      <c r="Z48" s="1227"/>
      <c r="AA48" s="1227"/>
      <c r="AB48" s="1227"/>
      <c r="AC48" s="1227"/>
      <c r="AD48" s="1227"/>
      <c r="AE48" s="1227"/>
      <c r="AF48" s="1227"/>
      <c r="AG48" s="1227"/>
      <c r="AH48" s="1227"/>
      <c r="AI48" s="1227"/>
      <c r="AJ48" s="1227"/>
    </row>
    <row r="49" spans="1:36" x14ac:dyDescent="0.2">
      <c r="B49" s="1246" t="s">
        <v>1321</v>
      </c>
      <c r="C49" s="1215"/>
      <c r="D49" s="1239"/>
      <c r="E49" s="1240"/>
      <c r="F49" s="1237"/>
      <c r="G49" s="1238"/>
      <c r="H49" s="1179"/>
      <c r="I49" s="1179"/>
      <c r="J49" s="1179"/>
      <c r="K49" s="1179"/>
      <c r="L49" s="1179"/>
      <c r="M49" s="1179"/>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row>
    <row r="50" spans="1:36" x14ac:dyDescent="0.2">
      <c r="B50" s="1247"/>
      <c r="C50" s="1247"/>
      <c r="D50" s="1247"/>
      <c r="E50" s="1179"/>
      <c r="F50" s="1179"/>
      <c r="G50" s="1238"/>
      <c r="H50" s="1179"/>
      <c r="I50" s="1179"/>
      <c r="J50" s="1179"/>
      <c r="K50" s="1179"/>
      <c r="L50" s="1179"/>
      <c r="M50" s="1179"/>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179"/>
    </row>
    <row r="51" spans="1:36" x14ac:dyDescent="0.2">
      <c r="B51" s="1219" t="str">
        <f>"Haben Sie im Jahr "&amp;Kontaktdaten!D4-1 &amp;" ein Gesuch um Marktprämie beim BFE gestellt?"</f>
        <v>Haben Sie im Jahr 2021 ein Gesuch um Marktprämie beim BFE gestellt?</v>
      </c>
      <c r="C51" s="1247"/>
      <c r="D51" s="1247"/>
      <c r="E51" s="1179"/>
      <c r="F51" s="1179"/>
      <c r="G51" s="1179"/>
      <c r="H51" s="1179"/>
      <c r="I51" s="1179"/>
      <c r="J51" s="1179"/>
      <c r="K51" s="1179"/>
      <c r="L51" s="1179"/>
      <c r="M51" s="1179"/>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179"/>
    </row>
    <row r="52" spans="1:36" x14ac:dyDescent="0.2">
      <c r="B52" s="1179"/>
      <c r="C52" s="1179"/>
      <c r="D52" s="1179"/>
      <c r="E52" s="1179"/>
      <c r="F52" s="1179"/>
      <c r="G52" s="1179"/>
      <c r="H52" s="1179"/>
      <c r="I52" s="1179"/>
      <c r="J52" s="1179"/>
      <c r="K52" s="1179"/>
      <c r="L52" s="1179"/>
      <c r="M52" s="1179"/>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179"/>
    </row>
    <row r="53" spans="1:36" hidden="1" x14ac:dyDescent="0.2">
      <c r="B53" s="1179"/>
      <c r="C53" s="1179"/>
      <c r="D53" s="1179"/>
      <c r="E53" s="1179"/>
      <c r="F53" s="1179"/>
      <c r="G53" s="1179"/>
      <c r="H53" s="1179"/>
      <c r="I53" s="1179"/>
      <c r="J53" s="1179"/>
      <c r="K53" s="1179"/>
      <c r="L53" s="1179"/>
      <c r="M53" s="1179"/>
      <c r="N53" s="1179"/>
      <c r="O53" s="1179"/>
      <c r="P53" s="1179"/>
      <c r="Q53" s="1179"/>
      <c r="R53" s="1179"/>
      <c r="S53" s="1179"/>
      <c r="T53" s="1179"/>
      <c r="U53" s="1179"/>
      <c r="V53" s="1179"/>
      <c r="W53" s="1179"/>
      <c r="X53" s="1179"/>
      <c r="Y53" s="1179"/>
      <c r="Z53" s="1179"/>
      <c r="AA53" s="1179"/>
      <c r="AB53" s="1179"/>
      <c r="AC53" s="1179"/>
      <c r="AD53" s="1179"/>
      <c r="AE53" s="1179"/>
      <c r="AF53" s="1179"/>
      <c r="AG53" s="1179"/>
      <c r="AH53" s="1179"/>
      <c r="AI53" s="1179"/>
      <c r="AJ53" s="1179"/>
    </row>
    <row r="54" spans="1:36" hidden="1" x14ac:dyDescent="0.2">
      <c r="B54" s="1179"/>
      <c r="C54" s="1179"/>
      <c r="D54" s="1179"/>
      <c r="E54" s="1179"/>
      <c r="F54" s="1179"/>
      <c r="G54" s="1179"/>
      <c r="H54" s="1179"/>
      <c r="I54" s="1179"/>
      <c r="J54" s="1179"/>
      <c r="K54" s="1179"/>
      <c r="L54" s="1179"/>
      <c r="M54" s="1179"/>
      <c r="N54" s="1179"/>
      <c r="O54" s="1179"/>
      <c r="P54" s="1179"/>
      <c r="Q54" s="1179"/>
      <c r="R54" s="1179"/>
      <c r="S54" s="1179"/>
      <c r="T54" s="1179"/>
      <c r="U54" s="1179"/>
      <c r="V54" s="1179"/>
      <c r="W54" s="1179"/>
      <c r="X54" s="1179"/>
      <c r="Y54" s="1179"/>
      <c r="Z54" s="1179"/>
      <c r="AA54" s="1179"/>
      <c r="AB54" s="1179"/>
      <c r="AC54" s="1179"/>
      <c r="AD54" s="1179"/>
      <c r="AE54" s="1179"/>
      <c r="AF54" s="1179"/>
      <c r="AG54" s="1179"/>
      <c r="AH54" s="1179"/>
      <c r="AI54" s="1179"/>
      <c r="AJ54" s="1179"/>
    </row>
    <row r="55" spans="1:36" x14ac:dyDescent="0.2">
      <c r="B55" s="1179"/>
      <c r="C55" s="1179"/>
      <c r="D55" s="1179"/>
      <c r="E55" s="1179"/>
      <c r="F55" s="1179"/>
      <c r="G55" s="1179"/>
      <c r="H55" s="1179"/>
      <c r="I55" s="1179"/>
      <c r="J55" s="1179"/>
      <c r="K55" s="1179"/>
      <c r="L55" s="1179"/>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179"/>
      <c r="AI55" s="1179"/>
      <c r="AJ55" s="1179"/>
    </row>
    <row r="56" spans="1:36" ht="18" customHeight="1" x14ac:dyDescent="0.2">
      <c r="B56" s="1196" t="s">
        <v>859</v>
      </c>
      <c r="C56" s="1196"/>
      <c r="D56" s="1226"/>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00"/>
    </row>
    <row r="57" spans="1:36" ht="57.75" customHeight="1" x14ac:dyDescent="0.25">
      <c r="B57" s="2047"/>
      <c r="C57" s="2048"/>
      <c r="D57" s="2048"/>
      <c r="E57" s="2048"/>
      <c r="F57" s="2048"/>
      <c r="G57" s="2048"/>
      <c r="H57" s="2048"/>
      <c r="I57" s="2048"/>
      <c r="J57" s="2049"/>
    </row>
    <row r="60" spans="1:36" x14ac:dyDescent="0.2">
      <c r="A60" s="1691" t="b">
        <v>0</v>
      </c>
    </row>
  </sheetData>
  <sheetProtection formatCells="0" formatColumns="0" formatRows="0" selectLockedCells="1"/>
  <mergeCells count="1">
    <mergeCell ref="B57:J57"/>
  </mergeCells>
  <dataValidations count="7">
    <dataValidation type="whole" allowBlank="1" showInputMessage="1" showErrorMessage="1" errorTitle="Bitte geben Sie ein Jahr an" error="Bitte geben Sie ein Jahr zwischen 1900 und 2050 an." sqref="E21:AH21">
      <formula1>1900</formula1>
      <formula2>2050</formula2>
    </dataValidation>
    <dataValidation type="decimal" allowBlank="1" showInputMessage="1" showErrorMessage="1" errorTitle="Standard" error="Bitte geben Sie einen Zahlenwert &gt;= 0 ein!  " sqref="E34:AH34 G14 E14 E36:AH36 E25:AH28 E38:AH38 E43:AH43">
      <formula1>0</formula1>
      <formula2>1000000000000</formula2>
    </dataValidation>
    <dataValidation type="decimal" allowBlank="1" showInputMessage="1" showErrorMessage="1" errorTitle="Standard" error="Bitte geben Sie einen Zahlenwert &lt;= 0 ein!  " sqref="E35:AH35">
      <formula1>-1000000000000</formula1>
      <formula2>0</formula2>
    </dataValidation>
    <dataValidation type="whole" allowBlank="1" showInputMessage="1" showErrorMessage="1" errorTitle="Standard" error="Bitte geben Sie einen Zahlenwert zwischen 0 und 30 ein!" sqref="I11">
      <formula1>0</formula1>
      <formula2>30</formula2>
    </dataValidation>
    <dataValidation type="list" allowBlank="1" showInputMessage="1" showErrorMessage="1" sqref="E20:AH20">
      <formula1>$S$1:$S$10</formula1>
    </dataValidation>
    <dataValidation type="list" allowBlank="1" showInputMessage="1" showErrorMessage="1" sqref="E23:AH23">
      <formula1>$V$1:$V$10</formula1>
    </dataValidation>
    <dataValidation type="decimal" allowBlank="1" showInputMessage="1" showErrorMessage="1" errorTitle="Eingabefehler" error="Bitte geben Sie eine Prozentzahl an." sqref="E22:AH22 E44:AH44">
      <formula1>0</formula1>
      <formula2>100</formula2>
    </dataValidation>
  </dataValidations>
  <printOptions headings="1"/>
  <pageMargins left="0.19685039370078741" right="0.39370078740157483" top="0.78740157480314965" bottom="0.59055118110236227" header="0.31496062992125984" footer="0.31496062992125984"/>
  <pageSetup paperSize="9" scale="58" fitToWidth="0" orientation="landscape" r:id="rId1"/>
  <headerFooter scaleWithDoc="0">
    <oddHeader>&amp;C&amp;A; &amp;D&amp;R&amp;"-,Fett"Formular  5.4</oddHeader>
    <oddFooter>&amp;LNachkalkulation 2020&amp;RSeite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8691" r:id="rId4" name="Dropdown2203">
              <controlPr locked="0" defaultSize="0" autoFill="0" autoLine="0" autoPict="0">
                <anchor moveWithCells="1">
                  <from>
                    <xdr:col>8</xdr:col>
                    <xdr:colOff>66675</xdr:colOff>
                    <xdr:row>8</xdr:row>
                    <xdr:rowOff>0</xdr:rowOff>
                  </from>
                  <to>
                    <xdr:col>8</xdr:col>
                    <xdr:colOff>1057275</xdr:colOff>
                    <xdr:row>9</xdr:row>
                    <xdr:rowOff>0</xdr:rowOff>
                  </to>
                </anchor>
              </controlPr>
            </control>
          </mc:Choice>
        </mc:AlternateContent>
        <mc:AlternateContent xmlns:mc="http://schemas.openxmlformats.org/markup-compatibility/2006">
          <mc:Choice Requires="x14">
            <control shapeId="449306" r:id="rId5" name="Dropdown2205">
              <controlPr locked="0" defaultSize="0" autoFill="0" autoLine="0" autoPict="0">
                <anchor moveWithCells="1">
                  <from>
                    <xdr:col>4</xdr:col>
                    <xdr:colOff>66675</xdr:colOff>
                    <xdr:row>50</xdr:row>
                    <xdr:rowOff>0</xdr:rowOff>
                  </from>
                  <to>
                    <xdr:col>4</xdr:col>
                    <xdr:colOff>1057275</xdr:colOff>
                    <xdr:row>51</xdr:row>
                    <xdr:rowOff>0</xdr:rowOff>
                  </to>
                </anchor>
              </controlPr>
            </control>
          </mc:Choice>
        </mc:AlternateContent>
        <mc:AlternateContent xmlns:mc="http://schemas.openxmlformats.org/markup-compatibility/2006">
          <mc:Choice Requires="x14">
            <control shapeId="449307" r:id="rId6" name="Dropdown2204">
              <controlPr locked="0" defaultSize="0" autoFill="0" autoLine="0" autoPict="0">
                <anchor moveWithCells="1">
                  <from>
                    <xdr:col>4</xdr:col>
                    <xdr:colOff>66675</xdr:colOff>
                    <xdr:row>47</xdr:row>
                    <xdr:rowOff>38100</xdr:rowOff>
                  </from>
                  <to>
                    <xdr:col>4</xdr:col>
                    <xdr:colOff>1057275</xdr:colOff>
                    <xdr:row>47</xdr:row>
                    <xdr:rowOff>219075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outlinePr summaryBelow="0" summaryRight="0"/>
    <pageSetUpPr fitToPage="1"/>
  </sheetPr>
  <dimension ref="A1:O197"/>
  <sheetViews>
    <sheetView showGridLines="0" zoomScaleNormal="100" workbookViewId="0">
      <pane ySplit="11" topLeftCell="A12" activePane="bottomLeft" state="frozen"/>
      <selection activeCell="E13" sqref="E13"/>
      <selection pane="bottomLeft" activeCell="C15" sqref="C15"/>
    </sheetView>
  </sheetViews>
  <sheetFormatPr baseColWidth="10" defaultColWidth="11" defaultRowHeight="15" x14ac:dyDescent="0.25"/>
  <cols>
    <col min="1" max="1" width="6.140625" style="1295" customWidth="1"/>
    <col min="2" max="2" width="56.42578125" style="1295" customWidth="1"/>
    <col min="3" max="5" width="20.5703125" style="1295" customWidth="1"/>
    <col min="6" max="6" width="54.5703125" style="1295" customWidth="1"/>
    <col min="7" max="7" width="22.5703125" style="1295" customWidth="1"/>
    <col min="8" max="8" width="11.5703125" style="1295" customWidth="1"/>
    <col min="9" max="15" width="11.42578125" style="1295" customWidth="1"/>
    <col min="16" max="16384" width="11" style="1295"/>
  </cols>
  <sheetData>
    <row r="1" spans="1:15" x14ac:dyDescent="0.25">
      <c r="A1" s="14"/>
      <c r="B1" s="14"/>
      <c r="C1" s="14"/>
      <c r="D1" s="14"/>
      <c r="E1" s="14"/>
      <c r="F1" s="14"/>
      <c r="G1" s="14"/>
      <c r="H1" s="14"/>
      <c r="I1" s="14"/>
      <c r="J1" s="1161" t="s">
        <v>1332</v>
      </c>
      <c r="K1" s="1583">
        <v>4.9799999999999997E-2</v>
      </c>
      <c r="L1" s="14"/>
      <c r="M1" s="14"/>
      <c r="N1" s="14"/>
      <c r="O1" s="14"/>
    </row>
    <row r="2" spans="1:15" ht="15.75" x14ac:dyDescent="0.25">
      <c r="A2" s="14"/>
      <c r="B2" s="23" t="str">
        <f>Kontaktdaten!B2</f>
        <v>Kostenrechnung für Tarife 2022</v>
      </c>
      <c r="C2" s="14"/>
      <c r="D2" s="14"/>
      <c r="E2" s="14"/>
      <c r="F2" s="14"/>
      <c r="G2" s="14"/>
      <c r="H2" s="14"/>
      <c r="I2" s="14"/>
      <c r="J2" s="1161" t="s">
        <v>1333</v>
      </c>
      <c r="K2" s="1583">
        <v>4.9799999999999997E-2</v>
      </c>
      <c r="L2" s="14"/>
      <c r="M2" s="14"/>
      <c r="N2" s="14"/>
      <c r="O2" s="14"/>
    </row>
    <row r="3" spans="1:15" ht="4.5" customHeight="1" x14ac:dyDescent="0.25">
      <c r="A3" s="14"/>
      <c r="B3" s="14"/>
      <c r="C3" s="14"/>
      <c r="D3" s="14"/>
      <c r="E3" s="14"/>
      <c r="F3" s="14"/>
      <c r="G3" s="14"/>
      <c r="H3" s="14"/>
      <c r="I3" s="14"/>
      <c r="J3" s="14"/>
      <c r="K3" s="14"/>
      <c r="L3" s="14"/>
      <c r="M3" s="14"/>
      <c r="N3" s="14"/>
      <c r="O3" s="14"/>
    </row>
    <row r="4" spans="1:15" ht="20.25" x14ac:dyDescent="0.3">
      <c r="A4" s="14"/>
      <c r="B4" s="879" t="s">
        <v>1359</v>
      </c>
      <c r="C4" s="14"/>
      <c r="D4" s="14"/>
      <c r="E4" s="14"/>
      <c r="F4" s="14"/>
      <c r="G4" s="14"/>
      <c r="H4" s="14"/>
      <c r="I4" s="14"/>
      <c r="J4" s="14"/>
      <c r="K4" s="14"/>
      <c r="L4" s="14"/>
      <c r="M4" s="14"/>
      <c r="N4" s="14"/>
      <c r="O4" s="14"/>
    </row>
    <row r="5" spans="1:15" ht="20.25" customHeight="1" x14ac:dyDescent="0.3">
      <c r="A5" s="14"/>
      <c r="B5" s="879" t="s">
        <v>1360</v>
      </c>
      <c r="C5" s="14"/>
      <c r="D5" s="14"/>
      <c r="E5" s="14"/>
      <c r="F5" s="14"/>
      <c r="G5" s="14"/>
      <c r="H5" s="14"/>
      <c r="I5" s="14"/>
      <c r="J5" s="14"/>
      <c r="K5" s="14"/>
      <c r="L5" s="14"/>
      <c r="M5" s="14"/>
      <c r="N5" s="14"/>
      <c r="O5" s="14"/>
    </row>
    <row r="6" spans="1:15" x14ac:dyDescent="0.25">
      <c r="A6" s="14"/>
      <c r="B6" s="84" t="str">
        <f>"Formular 5.5;   "&amp;Kontaktdaten!E12</f>
        <v xml:space="preserve">Formular 5.5;   </v>
      </c>
      <c r="C6" s="14"/>
      <c r="D6" s="14"/>
      <c r="E6" s="14"/>
      <c r="F6" s="14"/>
      <c r="G6" s="14"/>
      <c r="H6" s="14"/>
      <c r="I6" s="14"/>
      <c r="J6" s="14"/>
      <c r="K6" s="14"/>
      <c r="L6" s="14"/>
      <c r="M6" s="14"/>
      <c r="N6" s="14"/>
      <c r="O6" s="14"/>
    </row>
    <row r="7" spans="1:15" ht="14.1" customHeight="1" x14ac:dyDescent="0.25">
      <c r="A7" s="14"/>
      <c r="B7" s="14"/>
      <c r="C7" s="14"/>
      <c r="D7" s="14"/>
      <c r="E7" s="14"/>
      <c r="F7" s="14"/>
      <c r="G7" s="14"/>
      <c r="H7" s="14"/>
      <c r="I7" s="14"/>
      <c r="J7" s="14"/>
      <c r="K7" s="14"/>
      <c r="L7" s="14"/>
      <c r="M7" s="14"/>
      <c r="N7" s="14"/>
      <c r="O7" s="14"/>
    </row>
    <row r="8" spans="1:15" s="372" customFormat="1" ht="14.1" customHeight="1" x14ac:dyDescent="0.25">
      <c r="A8" s="281"/>
      <c r="B8" s="499" t="s">
        <v>96</v>
      </c>
      <c r="C8" s="1176">
        <f>'Deckungsdifferenzen Energie'!C8</f>
        <v>2020</v>
      </c>
      <c r="D8" s="281"/>
      <c r="E8" s="281"/>
      <c r="F8" s="281"/>
      <c r="G8" s="14"/>
      <c r="H8" s="281"/>
      <c r="I8" s="281"/>
      <c r="J8" s="281"/>
      <c r="K8" s="281"/>
      <c r="L8" s="281"/>
      <c r="M8" s="281"/>
      <c r="N8" s="281"/>
      <c r="O8" s="281"/>
    </row>
    <row r="9" spans="1:15" s="372" customFormat="1" ht="14.1" customHeight="1" x14ac:dyDescent="0.2">
      <c r="A9" s="281"/>
      <c r="B9" s="1296"/>
      <c r="C9" s="1297"/>
      <c r="D9" s="1296"/>
      <c r="E9" s="1296"/>
      <c r="F9" s="281"/>
      <c r="G9" s="1296"/>
      <c r="H9" s="1296"/>
      <c r="I9" s="1296"/>
      <c r="J9" s="1296"/>
      <c r="K9" s="281"/>
      <c r="L9" s="281"/>
      <c r="M9" s="281"/>
      <c r="N9" s="281"/>
      <c r="O9" s="281"/>
    </row>
    <row r="10" spans="1:15" s="1296" customFormat="1" ht="14.1" customHeight="1" x14ac:dyDescent="0.2">
      <c r="B10" s="1299" t="s">
        <v>1361</v>
      </c>
      <c r="C10" s="1297"/>
      <c r="F10" s="281"/>
      <c r="G10" s="1300"/>
    </row>
    <row r="11" spans="1:15" s="1296" customFormat="1" ht="14.1" customHeight="1" x14ac:dyDescent="0.2">
      <c r="C11" s="1297"/>
      <c r="F11" s="1298"/>
    </row>
    <row r="12" spans="1:15" s="1305" customFormat="1" ht="8.1" customHeight="1" x14ac:dyDescent="0.25">
      <c r="A12" s="1301"/>
      <c r="B12" s="1302"/>
      <c r="C12" s="1303"/>
      <c r="D12" s="1303"/>
      <c r="E12" s="1303"/>
      <c r="F12" s="1303"/>
      <c r="G12" s="1304"/>
      <c r="H12" s="1304"/>
    </row>
    <row r="13" spans="1:15" ht="15" customHeight="1" thickBot="1" x14ac:dyDescent="0.3">
      <c r="B13" s="832" t="s">
        <v>376</v>
      </c>
      <c r="C13" s="832"/>
    </row>
    <row r="14" spans="1:15" ht="42.75" customHeight="1" x14ac:dyDescent="0.25">
      <c r="A14" s="14"/>
      <c r="B14" s="1306" t="s">
        <v>1362</v>
      </c>
      <c r="C14" s="1331" t="s">
        <v>1363</v>
      </c>
      <c r="D14" s="1331" t="s">
        <v>1364</v>
      </c>
      <c r="E14" s="1332" t="s">
        <v>1365</v>
      </c>
      <c r="F14" s="1336" t="s">
        <v>882</v>
      </c>
      <c r="G14" s="14"/>
      <c r="I14" s="14"/>
      <c r="J14" s="14"/>
      <c r="K14" s="14"/>
    </row>
    <row r="15" spans="1:15" x14ac:dyDescent="0.25">
      <c r="A15" s="14"/>
      <c r="B15" s="1307" t="s">
        <v>1366</v>
      </c>
      <c r="C15" s="190"/>
      <c r="D15" s="190"/>
      <c r="E15" s="1308" t="e">
        <f t="shared" ref="E15:E20" si="0">C15/D15/10</f>
        <v>#DIV/0!</v>
      </c>
      <c r="F15" s="1380"/>
      <c r="G15" s="2"/>
      <c r="I15" s="14"/>
      <c r="J15" s="14"/>
      <c r="K15" s="14"/>
    </row>
    <row r="16" spans="1:15" ht="15" customHeight="1" x14ac:dyDescent="0.25">
      <c r="A16" s="1305"/>
      <c r="B16" s="1307" t="s">
        <v>1367</v>
      </c>
      <c r="C16" s="190"/>
      <c r="D16" s="190"/>
      <c r="E16" s="1308" t="e">
        <f t="shared" si="0"/>
        <v>#DIV/0!</v>
      </c>
      <c r="F16" s="1380"/>
      <c r="G16" s="2"/>
      <c r="I16" s="14"/>
      <c r="J16" s="14"/>
      <c r="K16" s="14"/>
    </row>
    <row r="17" spans="1:15" ht="15" customHeight="1" x14ac:dyDescent="0.25">
      <c r="A17" s="1305"/>
      <c r="B17" s="1307" t="s">
        <v>1368</v>
      </c>
      <c r="C17" s="190"/>
      <c r="D17" s="190"/>
      <c r="E17" s="1308" t="e">
        <f t="shared" si="0"/>
        <v>#DIV/0!</v>
      </c>
      <c r="F17" s="1380"/>
      <c r="G17" s="2"/>
      <c r="H17" s="1256"/>
      <c r="I17" s="14"/>
      <c r="J17" s="14"/>
      <c r="K17" s="14"/>
    </row>
    <row r="18" spans="1:15" ht="15" customHeight="1" x14ac:dyDescent="0.25">
      <c r="A18" s="1305"/>
      <c r="B18" s="1307" t="s">
        <v>1369</v>
      </c>
      <c r="C18" s="190"/>
      <c r="D18" s="190"/>
      <c r="E18" s="1308" t="e">
        <f t="shared" si="0"/>
        <v>#DIV/0!</v>
      </c>
      <c r="F18" s="1380"/>
      <c r="G18" s="2"/>
      <c r="H18" s="1177"/>
      <c r="I18" s="14"/>
      <c r="J18" s="14"/>
      <c r="K18" s="14"/>
    </row>
    <row r="19" spans="1:15" ht="15" customHeight="1" x14ac:dyDescent="0.25">
      <c r="A19" s="1305"/>
      <c r="B19" s="1307" t="s">
        <v>1370</v>
      </c>
      <c r="C19" s="190"/>
      <c r="D19" s="190"/>
      <c r="E19" s="1308" t="e">
        <f t="shared" si="0"/>
        <v>#DIV/0!</v>
      </c>
      <c r="F19" s="1380"/>
      <c r="G19" s="2"/>
      <c r="H19" s="1177"/>
      <c r="I19" s="14"/>
      <c r="J19" s="14"/>
      <c r="K19" s="14"/>
    </row>
    <row r="20" spans="1:15" ht="15" customHeight="1" thickBot="1" x14ac:dyDescent="0.3">
      <c r="A20" s="1305"/>
      <c r="B20" s="1309" t="s">
        <v>1371</v>
      </c>
      <c r="C20" s="1344">
        <f>SUM(C15:C19)</f>
        <v>0</v>
      </c>
      <c r="D20" s="1344">
        <f>SUM(D15:D19)</f>
        <v>0</v>
      </c>
      <c r="E20" s="1318" t="e">
        <f t="shared" si="0"/>
        <v>#DIV/0!</v>
      </c>
      <c r="F20" s="1337"/>
      <c r="G20" s="2"/>
      <c r="H20" s="1262"/>
      <c r="I20" s="14"/>
      <c r="J20" s="14"/>
      <c r="K20" s="14"/>
    </row>
    <row r="21" spans="1:15" ht="7.5" customHeight="1" thickBot="1" x14ac:dyDescent="0.3">
      <c r="A21" s="1305"/>
      <c r="B21" s="1305"/>
      <c r="C21" s="1310"/>
      <c r="D21" s="1310"/>
      <c r="E21" s="1311"/>
      <c r="F21" s="1335"/>
      <c r="G21" s="1302"/>
      <c r="H21" s="1262"/>
      <c r="I21" s="14"/>
      <c r="J21" s="14"/>
      <c r="K21" s="14"/>
    </row>
    <row r="22" spans="1:15" x14ac:dyDescent="0.25">
      <c r="A22" s="1312"/>
      <c r="B22" s="1313" t="str">
        <f>B15</f>
        <v>Wasserkraft</v>
      </c>
      <c r="C22" s="1314"/>
      <c r="D22" s="1314"/>
      <c r="E22" s="1315" t="e">
        <f t="shared" ref="E22:E27" si="1">C22/D22/10</f>
        <v>#DIV/0!</v>
      </c>
      <c r="F22" s="1381"/>
      <c r="G22" s="14"/>
      <c r="H22" s="1262"/>
      <c r="I22" s="14"/>
      <c r="J22" s="14"/>
      <c r="K22" s="14"/>
    </row>
    <row r="23" spans="1:15" ht="15" customHeight="1" x14ac:dyDescent="0.25">
      <c r="A23" s="1305"/>
      <c r="B23" s="1307" t="str">
        <f>B16</f>
        <v>Photovoltaik</v>
      </c>
      <c r="C23" s="190"/>
      <c r="D23" s="190"/>
      <c r="E23" s="1308" t="e">
        <f t="shared" si="1"/>
        <v>#DIV/0!</v>
      </c>
      <c r="F23" s="1380"/>
      <c r="G23" s="14"/>
      <c r="H23" s="1262"/>
      <c r="I23" s="1262"/>
      <c r="J23" s="1262"/>
      <c r="K23" s="1262"/>
      <c r="L23" s="1262"/>
      <c r="M23" s="1262"/>
    </row>
    <row r="24" spans="1:15" ht="15" customHeight="1" x14ac:dyDescent="0.25">
      <c r="A24" s="1316"/>
      <c r="B24" s="1307" t="str">
        <f>B17</f>
        <v>Windenergie</v>
      </c>
      <c r="C24" s="190"/>
      <c r="D24" s="190"/>
      <c r="E24" s="1308" t="e">
        <f t="shared" si="1"/>
        <v>#DIV/0!</v>
      </c>
      <c r="F24" s="1380"/>
      <c r="G24" s="14"/>
      <c r="H24" s="14"/>
      <c r="I24" s="14"/>
      <c r="J24" s="14"/>
      <c r="K24" s="14"/>
    </row>
    <row r="25" spans="1:15" ht="15" customHeight="1" x14ac:dyDescent="0.25">
      <c r="A25" s="1305"/>
      <c r="B25" s="1307" t="str">
        <f>B18</f>
        <v>Geothermie</v>
      </c>
      <c r="C25" s="190"/>
      <c r="D25" s="190"/>
      <c r="E25" s="1308" t="e">
        <f t="shared" si="1"/>
        <v>#DIV/0!</v>
      </c>
      <c r="F25" s="1380"/>
      <c r="G25" s="14"/>
      <c r="H25" s="14"/>
      <c r="I25" s="14"/>
      <c r="J25" s="14"/>
      <c r="K25" s="14"/>
    </row>
    <row r="26" spans="1:15" ht="15" customHeight="1" x14ac:dyDescent="0.25">
      <c r="A26" s="1305"/>
      <c r="B26" s="1307" t="str">
        <f>B19</f>
        <v>Biomasse</v>
      </c>
      <c r="C26" s="190"/>
      <c r="D26" s="190"/>
      <c r="E26" s="1308" t="e">
        <f t="shared" si="1"/>
        <v>#DIV/0!</v>
      </c>
      <c r="F26" s="1380"/>
      <c r="G26" s="14"/>
      <c r="H26" s="14"/>
      <c r="I26" s="14"/>
      <c r="J26" s="14"/>
      <c r="K26" s="14"/>
    </row>
    <row r="27" spans="1:15" ht="15" customHeight="1" thickBot="1" x14ac:dyDescent="0.3">
      <c r="A27" s="1305"/>
      <c r="B27" s="1317" t="s">
        <v>1372</v>
      </c>
      <c r="C27" s="1344">
        <f>SUM(C22:C26)</f>
        <v>0</v>
      </c>
      <c r="D27" s="1344">
        <f>SUM(D22:D26)</f>
        <v>0</v>
      </c>
      <c r="E27" s="1318" t="e">
        <f t="shared" si="1"/>
        <v>#DIV/0!</v>
      </c>
      <c r="F27" s="1337"/>
      <c r="G27" s="14"/>
      <c r="H27" s="14"/>
      <c r="I27" s="14"/>
      <c r="J27" s="14"/>
      <c r="K27" s="14"/>
    </row>
    <row r="28" spans="1:15" ht="7.5" customHeight="1" thickBot="1" x14ac:dyDescent="0.3">
      <c r="A28" s="1305"/>
      <c r="B28" s="1302"/>
      <c r="C28" s="1310"/>
      <c r="D28" s="1310"/>
      <c r="E28" s="1319"/>
      <c r="F28" s="1335"/>
      <c r="G28" s="14"/>
      <c r="H28" s="14"/>
      <c r="I28" s="14"/>
      <c r="J28" s="14"/>
      <c r="K28" s="14"/>
    </row>
    <row r="29" spans="1:15" s="820" customFormat="1" ht="18" customHeight="1" thickBot="1" x14ac:dyDescent="0.3">
      <c r="A29" s="686"/>
      <c r="B29" s="1320" t="s">
        <v>1373</v>
      </c>
      <c r="C29" s="1321">
        <f>C20+C27</f>
        <v>0</v>
      </c>
      <c r="D29" s="1321">
        <f>D20+D27</f>
        <v>0</v>
      </c>
      <c r="E29" s="1322" t="e">
        <f>C29/D29/10</f>
        <v>#DIV/0!</v>
      </c>
      <c r="F29" s="1338"/>
      <c r="G29" s="266"/>
      <c r="H29" s="266"/>
      <c r="I29" s="14"/>
      <c r="J29" s="14"/>
      <c r="K29" s="14"/>
      <c r="L29" s="1295"/>
    </row>
    <row r="30" spans="1:15" ht="15" customHeight="1" x14ac:dyDescent="0.25">
      <c r="A30" s="1323"/>
      <c r="B30" s="1302"/>
      <c r="C30" s="1310"/>
      <c r="D30" s="1310"/>
      <c r="E30" s="1324"/>
      <c r="F30" s="1324"/>
      <c r="G30" s="1319"/>
      <c r="H30" s="1319"/>
      <c r="I30" s="14"/>
      <c r="J30" s="14"/>
      <c r="K30" s="14"/>
      <c r="M30" s="14"/>
      <c r="N30" s="14"/>
      <c r="O30" s="14"/>
    </row>
    <row r="31" spans="1:15" x14ac:dyDescent="0.25">
      <c r="C31" s="19"/>
      <c r="D31" s="19"/>
      <c r="E31" s="19"/>
      <c r="F31" s="19"/>
      <c r="G31" s="19"/>
      <c r="H31" s="19"/>
    </row>
    <row r="32" spans="1:15" ht="21.75" customHeight="1" thickBot="1" x14ac:dyDescent="0.3">
      <c r="B32" s="73" t="s">
        <v>1374</v>
      </c>
      <c r="C32" s="2"/>
      <c r="D32" s="2"/>
      <c r="E32" s="2"/>
      <c r="F32" s="2"/>
      <c r="G32" s="2"/>
      <c r="H32" s="2"/>
      <c r="I32" s="14"/>
      <c r="J32" s="14"/>
      <c r="K32" s="14"/>
      <c r="L32" s="14"/>
      <c r="M32" s="14"/>
      <c r="N32" s="14"/>
      <c r="O32" s="14"/>
    </row>
    <row r="33" spans="1:15" ht="42.75" customHeight="1" x14ac:dyDescent="0.25">
      <c r="A33" s="2"/>
      <c r="B33" s="1342" t="s">
        <v>1375</v>
      </c>
      <c r="C33" s="1331" t="s">
        <v>1376</v>
      </c>
      <c r="D33" s="1331" t="s">
        <v>1364</v>
      </c>
      <c r="E33" s="1331" t="s">
        <v>1365</v>
      </c>
      <c r="F33" s="1336" t="s">
        <v>882</v>
      </c>
      <c r="G33" s="2"/>
      <c r="H33" s="2"/>
      <c r="I33" s="14"/>
      <c r="J33" s="14"/>
      <c r="K33" s="14"/>
      <c r="L33" s="14"/>
      <c r="M33" s="14"/>
      <c r="N33" s="14"/>
      <c r="O33" s="14"/>
    </row>
    <row r="34" spans="1:15" ht="15" customHeight="1" x14ac:dyDescent="0.25">
      <c r="A34" s="1289"/>
      <c r="B34" s="1341"/>
      <c r="C34" s="190"/>
      <c r="D34" s="190"/>
      <c r="E34" s="1325" t="e">
        <f>C34/D34/10</f>
        <v>#DIV/0!</v>
      </c>
      <c r="F34" s="1380"/>
      <c r="G34" s="2"/>
      <c r="H34" s="2"/>
      <c r="I34" s="14"/>
      <c r="J34" s="14"/>
      <c r="K34" s="14"/>
      <c r="L34" s="14"/>
      <c r="M34" s="14"/>
      <c r="N34" s="14"/>
      <c r="O34" s="14"/>
    </row>
    <row r="35" spans="1:15" ht="15" customHeight="1" x14ac:dyDescent="0.25">
      <c r="A35" s="1289"/>
      <c r="B35" s="1333"/>
      <c r="C35" s="190"/>
      <c r="D35" s="190"/>
      <c r="E35" s="1325" t="e">
        <f>C35/D35/10</f>
        <v>#DIV/0!</v>
      </c>
      <c r="F35" s="1380"/>
      <c r="G35" s="1326"/>
      <c r="I35" s="14"/>
      <c r="J35" s="14"/>
      <c r="K35" s="14"/>
      <c r="L35" s="14"/>
      <c r="M35" s="14"/>
      <c r="N35" s="14"/>
      <c r="O35" s="14"/>
    </row>
    <row r="36" spans="1:15" ht="15" customHeight="1" x14ac:dyDescent="0.25">
      <c r="A36" s="1289"/>
      <c r="B36" s="1333"/>
      <c r="C36" s="190"/>
      <c r="D36" s="190"/>
      <c r="E36" s="1325" t="e">
        <f>C36/D36/10</f>
        <v>#DIV/0!</v>
      </c>
      <c r="F36" s="1380"/>
      <c r="H36" s="2"/>
      <c r="I36" s="14"/>
      <c r="J36" s="14"/>
      <c r="K36" s="14"/>
      <c r="L36" s="14"/>
      <c r="M36" s="14"/>
      <c r="N36" s="14"/>
      <c r="O36" s="14"/>
    </row>
    <row r="37" spans="1:15" ht="15" customHeight="1" x14ac:dyDescent="0.25">
      <c r="A37" s="1289"/>
      <c r="B37" s="1333"/>
      <c r="C37" s="190"/>
      <c r="D37" s="190"/>
      <c r="E37" s="1325" t="e">
        <f t="shared" ref="E37:E49" si="2">C37/D37/10</f>
        <v>#DIV/0!</v>
      </c>
      <c r="F37" s="1380"/>
      <c r="H37" s="2"/>
      <c r="I37" s="14"/>
      <c r="J37" s="14"/>
      <c r="K37" s="14"/>
      <c r="L37" s="14"/>
      <c r="M37" s="14"/>
      <c r="N37" s="14"/>
      <c r="O37" s="14"/>
    </row>
    <row r="38" spans="1:15" ht="15" customHeight="1" x14ac:dyDescent="0.25">
      <c r="A38" s="1289"/>
      <c r="B38" s="1333"/>
      <c r="C38" s="190"/>
      <c r="D38" s="190"/>
      <c r="E38" s="1325" t="e">
        <f t="shared" si="2"/>
        <v>#DIV/0!</v>
      </c>
      <c r="F38" s="1380"/>
      <c r="G38" s="2"/>
      <c r="H38" s="2"/>
      <c r="I38" s="14"/>
      <c r="J38" s="14"/>
      <c r="K38" s="14"/>
      <c r="L38" s="14"/>
      <c r="M38" s="14"/>
      <c r="N38" s="14"/>
      <c r="O38" s="14"/>
    </row>
    <row r="39" spans="1:15" ht="15" customHeight="1" x14ac:dyDescent="0.25">
      <c r="A39" s="1289"/>
      <c r="B39" s="1333"/>
      <c r="C39" s="190"/>
      <c r="D39" s="190"/>
      <c r="E39" s="1325" t="e">
        <f t="shared" si="2"/>
        <v>#DIV/0!</v>
      </c>
      <c r="F39" s="1380"/>
      <c r="G39" s="2"/>
      <c r="H39" s="2"/>
      <c r="I39" s="14"/>
      <c r="J39" s="14"/>
      <c r="K39" s="14"/>
      <c r="L39" s="14"/>
      <c r="M39" s="14"/>
      <c r="N39" s="14"/>
      <c r="O39" s="14"/>
    </row>
    <row r="40" spans="1:15" ht="15" customHeight="1" x14ac:dyDescent="0.25">
      <c r="A40" s="1289"/>
      <c r="B40" s="1333"/>
      <c r="C40" s="190"/>
      <c r="D40" s="190"/>
      <c r="E40" s="1325" t="e">
        <f t="shared" si="2"/>
        <v>#DIV/0!</v>
      </c>
      <c r="F40" s="1380"/>
      <c r="G40" s="2"/>
      <c r="H40" s="2"/>
      <c r="I40" s="14"/>
      <c r="J40" s="14"/>
      <c r="K40" s="14"/>
      <c r="L40" s="14"/>
      <c r="M40" s="14"/>
      <c r="N40" s="14"/>
      <c r="O40" s="14"/>
    </row>
    <row r="41" spans="1:15" ht="15" customHeight="1" x14ac:dyDescent="0.25">
      <c r="A41" s="1289"/>
      <c r="B41" s="1333"/>
      <c r="C41" s="190"/>
      <c r="D41" s="190"/>
      <c r="E41" s="1325" t="e">
        <f t="shared" si="2"/>
        <v>#DIV/0!</v>
      </c>
      <c r="F41" s="1380"/>
      <c r="G41" s="2"/>
      <c r="H41" s="2"/>
      <c r="I41" s="14"/>
      <c r="J41" s="14"/>
      <c r="K41" s="14"/>
      <c r="L41" s="14"/>
      <c r="M41" s="14"/>
      <c r="N41" s="14"/>
      <c r="O41" s="14"/>
    </row>
    <row r="42" spans="1:15" ht="15" customHeight="1" x14ac:dyDescent="0.25">
      <c r="A42" s="1289"/>
      <c r="B42" s="1333"/>
      <c r="C42" s="190"/>
      <c r="D42" s="190"/>
      <c r="E42" s="1325" t="e">
        <f t="shared" si="2"/>
        <v>#DIV/0!</v>
      </c>
      <c r="F42" s="1380"/>
      <c r="G42" s="2"/>
      <c r="H42" s="2"/>
      <c r="I42" s="14"/>
      <c r="J42" s="14"/>
      <c r="K42" s="14"/>
      <c r="L42" s="14"/>
      <c r="M42" s="14"/>
      <c r="N42" s="14"/>
      <c r="O42" s="14"/>
    </row>
    <row r="43" spans="1:15" ht="15" customHeight="1" x14ac:dyDescent="0.25">
      <c r="A43" s="1289"/>
      <c r="B43" s="1333"/>
      <c r="C43" s="190"/>
      <c r="D43" s="190"/>
      <c r="E43" s="1325" t="e">
        <f t="shared" si="2"/>
        <v>#DIV/0!</v>
      </c>
      <c r="F43" s="1380"/>
      <c r="G43" s="2"/>
      <c r="H43" s="2"/>
      <c r="I43" s="14"/>
      <c r="J43" s="14"/>
      <c r="K43" s="14"/>
      <c r="L43" s="14"/>
      <c r="M43" s="14"/>
      <c r="N43" s="14"/>
      <c r="O43" s="14"/>
    </row>
    <row r="44" spans="1:15" ht="15" customHeight="1" x14ac:dyDescent="0.25">
      <c r="A44" s="1289"/>
      <c r="B44" s="1333"/>
      <c r="C44" s="190"/>
      <c r="D44" s="190"/>
      <c r="E44" s="1325" t="e">
        <f t="shared" si="2"/>
        <v>#DIV/0!</v>
      </c>
      <c r="F44" s="1380"/>
      <c r="G44" s="2"/>
      <c r="H44" s="2"/>
      <c r="I44" s="14"/>
      <c r="J44" s="14"/>
      <c r="K44" s="14"/>
      <c r="L44" s="14"/>
      <c r="M44" s="14"/>
      <c r="N44" s="14"/>
      <c r="O44" s="14"/>
    </row>
    <row r="45" spans="1:15" ht="15" customHeight="1" x14ac:dyDescent="0.25">
      <c r="A45" s="1289"/>
      <c r="B45" s="1333"/>
      <c r="C45" s="190"/>
      <c r="D45" s="190"/>
      <c r="E45" s="1325" t="e">
        <f t="shared" si="2"/>
        <v>#DIV/0!</v>
      </c>
      <c r="F45" s="1380"/>
      <c r="G45" s="2"/>
      <c r="H45" s="2"/>
      <c r="I45" s="14"/>
      <c r="J45" s="14"/>
      <c r="K45" s="14"/>
      <c r="L45" s="14"/>
      <c r="M45" s="14"/>
      <c r="N45" s="14"/>
      <c r="O45" s="14"/>
    </row>
    <row r="46" spans="1:15" ht="15" customHeight="1" x14ac:dyDescent="0.25">
      <c r="A46" s="1289"/>
      <c r="B46" s="1333"/>
      <c r="C46" s="190"/>
      <c r="D46" s="190"/>
      <c r="E46" s="1325" t="e">
        <f t="shared" si="2"/>
        <v>#DIV/0!</v>
      </c>
      <c r="F46" s="1380"/>
      <c r="G46" s="2"/>
      <c r="H46" s="2"/>
      <c r="I46" s="14"/>
      <c r="J46" s="14"/>
      <c r="K46" s="14"/>
      <c r="L46" s="14"/>
      <c r="M46" s="14"/>
      <c r="N46" s="14"/>
      <c r="O46" s="14"/>
    </row>
    <row r="47" spans="1:15" ht="15" customHeight="1" x14ac:dyDescent="0.25">
      <c r="A47" s="1289"/>
      <c r="B47" s="1333"/>
      <c r="C47" s="190"/>
      <c r="D47" s="190"/>
      <c r="E47" s="1325" t="e">
        <f t="shared" si="2"/>
        <v>#DIV/0!</v>
      </c>
      <c r="F47" s="1380"/>
      <c r="G47" s="2"/>
      <c r="H47" s="2"/>
      <c r="I47" s="14"/>
      <c r="J47" s="14"/>
      <c r="K47" s="14"/>
      <c r="L47" s="14"/>
      <c r="M47" s="14"/>
      <c r="N47" s="14"/>
      <c r="O47" s="14"/>
    </row>
    <row r="48" spans="1:15" ht="15" customHeight="1" x14ac:dyDescent="0.25">
      <c r="A48" s="1289"/>
      <c r="B48" s="1333"/>
      <c r="C48" s="190"/>
      <c r="D48" s="190"/>
      <c r="E48" s="1325" t="e">
        <f t="shared" si="2"/>
        <v>#DIV/0!</v>
      </c>
      <c r="F48" s="1380"/>
      <c r="G48" s="2"/>
      <c r="H48" s="2"/>
      <c r="I48" s="14"/>
      <c r="J48" s="14"/>
      <c r="K48" s="14"/>
      <c r="L48" s="14"/>
      <c r="M48" s="14"/>
      <c r="N48" s="14"/>
      <c r="O48" s="14"/>
    </row>
    <row r="49" spans="1:15" s="820" customFormat="1" ht="19.5" customHeight="1" thickBot="1" x14ac:dyDescent="0.3">
      <c r="A49" s="181"/>
      <c r="B49" s="1327" t="s">
        <v>1377</v>
      </c>
      <c r="C49" s="1344">
        <f>SUM(C34:C48)</f>
        <v>0</v>
      </c>
      <c r="D49" s="1344">
        <f>SUM(D34:D48)</f>
        <v>0</v>
      </c>
      <c r="E49" s="1328" t="e">
        <f t="shared" si="2"/>
        <v>#DIV/0!</v>
      </c>
      <c r="F49" s="1337"/>
      <c r="G49" s="181"/>
      <c r="H49" s="1329"/>
      <c r="I49" s="266"/>
      <c r="J49" s="266"/>
      <c r="K49" s="266"/>
      <c r="L49" s="266"/>
      <c r="M49" s="266"/>
      <c r="N49" s="266"/>
      <c r="O49" s="266"/>
    </row>
    <row r="50" spans="1:15" ht="15" customHeight="1" x14ac:dyDescent="0.25">
      <c r="A50" s="2"/>
      <c r="B50" s="2"/>
      <c r="C50" s="2"/>
      <c r="D50" s="2"/>
      <c r="E50" s="2"/>
      <c r="F50" s="2"/>
      <c r="G50" s="2"/>
      <c r="H50" s="2"/>
      <c r="I50" s="14"/>
      <c r="J50" s="14"/>
      <c r="K50" s="14"/>
      <c r="L50" s="14"/>
      <c r="M50" s="14"/>
      <c r="N50" s="14"/>
      <c r="O50" s="14"/>
    </row>
    <row r="51" spans="1:15" x14ac:dyDescent="0.25">
      <c r="A51" s="2"/>
      <c r="B51" s="3" t="s">
        <v>859</v>
      </c>
      <c r="C51" s="2"/>
      <c r="D51" s="2"/>
      <c r="E51" s="2"/>
      <c r="F51" s="2"/>
      <c r="G51" s="1302"/>
      <c r="H51" s="1302"/>
      <c r="I51" s="14"/>
      <c r="J51" s="14"/>
      <c r="K51" s="14"/>
      <c r="L51" s="14"/>
      <c r="M51" s="14"/>
      <c r="N51" s="14"/>
      <c r="O51" s="14"/>
    </row>
    <row r="52" spans="1:15" ht="51" customHeight="1" x14ac:dyDescent="0.25">
      <c r="A52" s="2"/>
      <c r="B52" s="1941"/>
      <c r="C52" s="1942"/>
      <c r="D52" s="1942"/>
      <c r="E52" s="1942"/>
      <c r="F52" s="1943"/>
      <c r="G52" s="1330"/>
      <c r="H52" s="1330"/>
      <c r="I52" s="14"/>
      <c r="J52" s="14"/>
      <c r="K52" s="14"/>
      <c r="L52" s="14"/>
      <c r="M52" s="14"/>
      <c r="N52" s="14"/>
      <c r="O52" s="14"/>
    </row>
    <row r="53" spans="1:15" s="1174" customFormat="1" x14ac:dyDescent="0.25">
      <c r="A53" s="1157"/>
      <c r="B53" s="1157"/>
      <c r="C53" s="1157"/>
      <c r="D53" s="1158"/>
      <c r="E53" s="1157"/>
      <c r="F53" s="1157"/>
      <c r="G53" s="1157"/>
      <c r="H53" s="1157"/>
      <c r="I53" s="1157"/>
      <c r="J53" s="1157"/>
      <c r="K53" s="1157"/>
      <c r="L53" s="1157"/>
      <c r="M53" s="1157"/>
      <c r="N53" s="1157"/>
      <c r="O53" s="1157"/>
    </row>
    <row r="54" spans="1:15" s="1174" customFormat="1" x14ac:dyDescent="0.25">
      <c r="A54" s="1290"/>
      <c r="B54" s="1290"/>
      <c r="C54" s="1290"/>
      <c r="D54" s="1131"/>
      <c r="E54" s="1290"/>
      <c r="F54" s="1290"/>
      <c r="G54" s="1290"/>
      <c r="H54" s="1290"/>
      <c r="I54" s="1157"/>
      <c r="J54" s="1157"/>
      <c r="K54" s="1157"/>
      <c r="L54" s="1157"/>
      <c r="M54" s="1157"/>
      <c r="N54" s="1157"/>
      <c r="O54" s="1157"/>
    </row>
    <row r="55" spans="1:15" x14ac:dyDescent="0.25">
      <c r="A55" s="1692" t="b">
        <v>0</v>
      </c>
      <c r="B55" s="14"/>
      <c r="C55" s="14"/>
      <c r="D55" s="14"/>
      <c r="E55" s="14"/>
      <c r="F55" s="14"/>
      <c r="G55" s="14"/>
      <c r="H55" s="14"/>
      <c r="I55" s="14"/>
      <c r="J55" s="14"/>
      <c r="K55" s="14"/>
      <c r="L55" s="14"/>
      <c r="M55" s="14"/>
      <c r="N55" s="14"/>
      <c r="O55" s="14"/>
    </row>
    <row r="56" spans="1:15" x14ac:dyDescent="0.25">
      <c r="A56" s="14"/>
      <c r="B56" s="14"/>
      <c r="C56" s="14"/>
      <c r="D56" s="14"/>
      <c r="E56" s="14"/>
      <c r="F56" s="14"/>
      <c r="G56" s="14"/>
      <c r="H56" s="14"/>
      <c r="I56" s="14"/>
      <c r="J56" s="14"/>
      <c r="K56" s="14"/>
      <c r="L56" s="14"/>
      <c r="M56" s="14"/>
      <c r="N56" s="14"/>
      <c r="O56" s="14"/>
    </row>
    <row r="171" spans="3:8" x14ac:dyDescent="0.25">
      <c r="C171" s="1295" t="s">
        <v>667</v>
      </c>
      <c r="E171" s="1295">
        <v>6</v>
      </c>
      <c r="H171" s="1295">
        <v>17.25</v>
      </c>
    </row>
    <row r="172" spans="3:8" x14ac:dyDescent="0.25">
      <c r="C172" s="1295" t="s">
        <v>738</v>
      </c>
      <c r="E172" s="1295">
        <v>29.25</v>
      </c>
      <c r="H172" s="1295">
        <v>17.25</v>
      </c>
    </row>
    <row r="173" spans="3:8" x14ac:dyDescent="0.25">
      <c r="C173" s="1295" t="s">
        <v>739</v>
      </c>
      <c r="E173" s="1295">
        <v>29.25</v>
      </c>
      <c r="H173" s="1295">
        <v>17.25</v>
      </c>
    </row>
    <row r="174" spans="3:8" x14ac:dyDescent="0.25">
      <c r="C174" s="1295" t="s">
        <v>582</v>
      </c>
      <c r="E174" s="1295">
        <v>39.75</v>
      </c>
      <c r="H174" s="1295">
        <v>14.25</v>
      </c>
    </row>
    <row r="175" spans="3:8" x14ac:dyDescent="0.25">
      <c r="C175" s="1295" t="s">
        <v>740</v>
      </c>
      <c r="E175" s="1295">
        <v>39.75</v>
      </c>
      <c r="H175" s="1295">
        <v>14.25</v>
      </c>
    </row>
    <row r="176" spans="3:8" x14ac:dyDescent="0.25">
      <c r="C176" s="1295" t="s">
        <v>741</v>
      </c>
      <c r="E176" s="1295">
        <v>122.25</v>
      </c>
      <c r="H176" s="1295">
        <v>13.5</v>
      </c>
    </row>
    <row r="177" spans="3:8" x14ac:dyDescent="0.25">
      <c r="C177" s="1295" t="s">
        <v>583</v>
      </c>
      <c r="E177" s="1295">
        <v>122.25</v>
      </c>
      <c r="H177" s="1295">
        <v>13.5</v>
      </c>
    </row>
    <row r="178" spans="3:8" x14ac:dyDescent="0.25">
      <c r="C178" s="1295" t="s">
        <v>742</v>
      </c>
      <c r="E178" s="1295">
        <v>176.25</v>
      </c>
      <c r="H178" s="1295">
        <v>14.25</v>
      </c>
    </row>
    <row r="179" spans="3:8" x14ac:dyDescent="0.25">
      <c r="C179" s="1295" t="s">
        <v>743</v>
      </c>
      <c r="E179" s="1295">
        <v>176.25</v>
      </c>
      <c r="H179" s="1295">
        <v>14.25</v>
      </c>
    </row>
    <row r="180" spans="3:8" x14ac:dyDescent="0.25">
      <c r="C180" s="1295" t="s">
        <v>744</v>
      </c>
      <c r="E180" s="1295">
        <v>354</v>
      </c>
      <c r="H180" s="1295">
        <v>13.5</v>
      </c>
    </row>
    <row r="181" spans="3:8" x14ac:dyDescent="0.25">
      <c r="C181" s="1295" t="s">
        <v>745</v>
      </c>
      <c r="E181" s="1295">
        <v>354</v>
      </c>
      <c r="H181" s="1295">
        <v>13.5</v>
      </c>
    </row>
    <row r="182" spans="3:8" x14ac:dyDescent="0.25">
      <c r="C182" s="1295" t="s">
        <v>746</v>
      </c>
      <c r="E182" s="1295">
        <v>369</v>
      </c>
      <c r="H182" s="1295">
        <v>13.5</v>
      </c>
    </row>
    <row r="183" spans="3:8" x14ac:dyDescent="0.25">
      <c r="C183" s="1295" t="s">
        <v>747</v>
      </c>
      <c r="E183" s="1295">
        <v>369</v>
      </c>
      <c r="H183" s="1295">
        <v>13.5</v>
      </c>
    </row>
    <row r="184" spans="3:8" x14ac:dyDescent="0.25">
      <c r="C184" s="1295" t="s">
        <v>748</v>
      </c>
      <c r="E184" s="1295">
        <v>384</v>
      </c>
      <c r="H184" s="1295">
        <v>15</v>
      </c>
    </row>
    <row r="185" spans="3:8" x14ac:dyDescent="0.25">
      <c r="C185" s="1295" t="s">
        <v>749</v>
      </c>
      <c r="E185" s="1295">
        <v>384</v>
      </c>
      <c r="H185" s="1295">
        <v>15</v>
      </c>
    </row>
    <row r="186" spans="3:8" x14ac:dyDescent="0.25">
      <c r="C186" s="1295" t="s">
        <v>750</v>
      </c>
      <c r="E186" s="1295">
        <v>414</v>
      </c>
      <c r="H186" s="1295">
        <v>15</v>
      </c>
    </row>
    <row r="187" spans="3:8" x14ac:dyDescent="0.25">
      <c r="C187" s="1295" t="s">
        <v>584</v>
      </c>
      <c r="E187" s="1295">
        <v>414</v>
      </c>
      <c r="H187" s="1295">
        <v>15</v>
      </c>
    </row>
    <row r="188" spans="3:8" x14ac:dyDescent="0.25">
      <c r="C188" s="1295" t="s">
        <v>751</v>
      </c>
      <c r="E188" s="1295">
        <v>429</v>
      </c>
      <c r="H188" s="1295">
        <v>15</v>
      </c>
    </row>
    <row r="189" spans="3:8" x14ac:dyDescent="0.25">
      <c r="C189" s="1295" t="s">
        <v>752</v>
      </c>
      <c r="E189" s="1295">
        <v>429</v>
      </c>
      <c r="H189" s="1295">
        <v>15</v>
      </c>
    </row>
    <row r="190" spans="3:8" x14ac:dyDescent="0.25">
      <c r="C190" s="1295" t="s">
        <v>753</v>
      </c>
      <c r="E190" s="1295">
        <v>445.5</v>
      </c>
      <c r="H190" s="1295">
        <v>13.5</v>
      </c>
    </row>
    <row r="191" spans="3:8" x14ac:dyDescent="0.25">
      <c r="C191" s="1295" t="s">
        <v>754</v>
      </c>
      <c r="E191" s="1295">
        <v>445.5</v>
      </c>
      <c r="H191" s="1295">
        <v>13.5</v>
      </c>
    </row>
    <row r="192" spans="3:8" x14ac:dyDescent="0.25">
      <c r="C192" s="1295" t="s">
        <v>755</v>
      </c>
      <c r="E192" s="1295">
        <v>480</v>
      </c>
      <c r="H192" s="1295">
        <v>14.25</v>
      </c>
    </row>
    <row r="193" spans="3:8" x14ac:dyDescent="0.25">
      <c r="C193" s="1295" t="s">
        <v>756</v>
      </c>
      <c r="E193" s="1295">
        <v>480</v>
      </c>
      <c r="H193" s="1295">
        <v>14.25</v>
      </c>
    </row>
    <row r="194" spans="3:8" x14ac:dyDescent="0.25">
      <c r="C194" s="1295" t="s">
        <v>757</v>
      </c>
      <c r="E194" s="1295">
        <v>603</v>
      </c>
      <c r="H194" s="1295">
        <v>14.25</v>
      </c>
    </row>
    <row r="195" spans="3:8" x14ac:dyDescent="0.25">
      <c r="C195" s="1295" t="s">
        <v>758</v>
      </c>
      <c r="E195" s="1295">
        <v>603</v>
      </c>
      <c r="H195" s="1295">
        <v>14.25</v>
      </c>
    </row>
    <row r="196" spans="3:8" x14ac:dyDescent="0.25">
      <c r="C196" s="1295" t="s">
        <v>759</v>
      </c>
      <c r="E196" s="1295">
        <v>636</v>
      </c>
      <c r="H196" s="1295">
        <v>14.25</v>
      </c>
    </row>
    <row r="197" spans="3:8" x14ac:dyDescent="0.25">
      <c r="C197" s="1295" t="s">
        <v>760</v>
      </c>
      <c r="E197" s="1295">
        <v>636</v>
      </c>
      <c r="H197" s="1295">
        <v>14.25</v>
      </c>
    </row>
  </sheetData>
  <sheetProtection formatCells="0" formatColumns="0" formatRows="0" selectLockedCells="1"/>
  <dataConsolidate/>
  <mergeCells count="1">
    <mergeCell ref="B52:F52"/>
  </mergeCells>
  <conditionalFormatting sqref="G30:H30 G12:H12 E15:E29">
    <cfRule type="cellIs" dxfId="11" priority="6" stopIfTrue="1" operator="notEqual">
      <formula>0</formula>
    </cfRule>
  </conditionalFormatting>
  <conditionalFormatting sqref="E34:E48">
    <cfRule type="cellIs" dxfId="10" priority="5" stopIfTrue="1" operator="notEqual">
      <formula>0</formula>
    </cfRule>
  </conditionalFormatting>
  <conditionalFormatting sqref="F20">
    <cfRule type="cellIs" dxfId="9" priority="4" stopIfTrue="1" operator="notEqual">
      <formula>0</formula>
    </cfRule>
  </conditionalFormatting>
  <conditionalFormatting sqref="F27">
    <cfRule type="cellIs" dxfId="8" priority="3" stopIfTrue="1" operator="notEqual">
      <formula>0</formula>
    </cfRule>
  </conditionalFormatting>
  <conditionalFormatting sqref="E49">
    <cfRule type="cellIs" dxfId="7" priority="2" stopIfTrue="1" operator="notEqual">
      <formula>0</formula>
    </cfRule>
  </conditionalFormatting>
  <conditionalFormatting sqref="F49">
    <cfRule type="cellIs" dxfId="6" priority="1" stopIfTrue="1" operator="notEqual">
      <formula>0</formula>
    </cfRule>
  </conditionalFormatting>
  <dataValidations count="3">
    <dataValidation type="decimal" allowBlank="1" showInputMessage="1" showErrorMessage="1" errorTitle="Standard" error="Bitte geben Sie einen Zahlenwert &gt;0 ein!" sqref="C29:D29">
      <formula1>0</formula1>
      <formula2>1000000000000</formula2>
    </dataValidation>
    <dataValidation type="decimal" allowBlank="1" showInputMessage="1" showErrorMessage="1" errorTitle="Standard" error="Bitte geben Sie einen Zahlenwert &gt;=0 ein!" sqref="D30 C15:D28 C12:F12 C34:D49">
      <formula1>0</formula1>
      <formula2>1000000000000</formula2>
    </dataValidation>
    <dataValidation type="decimal" allowBlank="1" showInputMessage="1" showErrorMessage="1" errorTitle="Standard" error="Bitte geben Sie einen Zahlenwert &gt;=0 ein!" promptTitle="Verwaltungs- und Vertriebskosten" prompt="Eigene Kosten des Vertriebs anhand des letzten abgeschlossenen Geschäftsjahres (Basisjahrprinzip) analog des Netzes." sqref="C30">
      <formula1>0</formula1>
      <formula2>1000000000000</formula2>
    </dataValidation>
  </dataValidations>
  <printOptions headings="1"/>
  <pageMargins left="0.78740157480314965" right="0.39370078740157483" top="0.98425196850393704" bottom="0.78740157480314965" header="0.31496062992125984" footer="0.31496062992125984"/>
  <pageSetup paperSize="8" scale="90" orientation="landscape" r:id="rId1"/>
  <headerFooter scaleWithDoc="0">
    <oddHeader>&amp;C&amp;A; &amp;D&amp;R&amp;"Calibri,Fett"&amp;12Formular  5.5</oddHeader>
    <oddFooter>&amp;LNachkalkulation Deckungsdifferenzen Energie 2020&amp;RSeite &amp;P von &amp;N</oddFooter>
  </headerFooter>
  <ignoredErrors>
    <ignoredError sqref="E15:E20 E22:E27 E29 E34:E48 E49" evalError="1"/>
    <ignoredError sqref="C20:D20 C27:D27 C49:D4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00776" r:id="rId4" name="Dropdown2230">
              <controlPr locked="0" defaultSize="0" autoFill="0" autoLine="0" autoPict="0">
                <anchor moveWithCells="1">
                  <from>
                    <xdr:col>4</xdr:col>
                    <xdr:colOff>66675</xdr:colOff>
                    <xdr:row>8</xdr:row>
                    <xdr:rowOff>180975</xdr:rowOff>
                  </from>
                  <to>
                    <xdr:col>4</xdr:col>
                    <xdr:colOff>1104900</xdr:colOff>
                    <xdr:row>10</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BG203"/>
  <sheetViews>
    <sheetView showGridLines="0" zoomScaleNormal="100" workbookViewId="0">
      <pane ySplit="11" topLeftCell="A12" activePane="bottomLeft" state="frozen"/>
      <selection activeCell="C10" sqref="C10"/>
      <selection pane="bottomLeft" activeCell="C12" sqref="C12"/>
    </sheetView>
  </sheetViews>
  <sheetFormatPr baseColWidth="10" defaultColWidth="11" defaultRowHeight="15" x14ac:dyDescent="0.25"/>
  <cols>
    <col min="1" max="1" width="5.5703125" style="16" customWidth="1"/>
    <col min="2" max="2" width="4.5703125" style="761" customWidth="1"/>
    <col min="3" max="3" width="95.42578125" style="16" customWidth="1"/>
    <col min="4" max="4" width="37.5703125" style="16" customWidth="1"/>
    <col min="5" max="5" width="7" style="16" customWidth="1"/>
    <col min="6" max="13" width="11.42578125" style="16" customWidth="1"/>
    <col min="14" max="50" width="11" style="482" customWidth="1"/>
    <col min="51" max="58" width="11" style="482" hidden="1" customWidth="1"/>
    <col min="59" max="16384" width="11" style="482"/>
  </cols>
  <sheetData>
    <row r="1" spans="1:59" s="16" customFormat="1" x14ac:dyDescent="0.25">
      <c r="A1" s="1"/>
      <c r="B1" s="1"/>
      <c r="C1" s="1"/>
      <c r="D1" s="1"/>
      <c r="E1" s="1"/>
      <c r="F1" s="1"/>
      <c r="G1" s="1"/>
      <c r="H1" s="1"/>
      <c r="I1" s="1"/>
      <c r="J1" s="1"/>
      <c r="K1" s="1"/>
      <c r="L1" s="1"/>
      <c r="M1" s="1"/>
      <c r="AX1" s="1284"/>
      <c r="BG1" s="1284"/>
    </row>
    <row r="2" spans="1:59" s="16" customFormat="1" ht="15.75" x14ac:dyDescent="0.25">
      <c r="A2" s="1"/>
      <c r="B2" s="23" t="str">
        <f>Kontaktdaten!B2</f>
        <v>Kostenrechnung für Tarife 2022</v>
      </c>
      <c r="C2" s="1"/>
      <c r="D2" s="1"/>
      <c r="E2" s="1"/>
      <c r="F2" s="1"/>
      <c r="G2" s="1"/>
      <c r="H2" s="1"/>
      <c r="I2" s="1"/>
      <c r="J2" s="1"/>
      <c r="K2" s="1"/>
      <c r="L2" s="1"/>
      <c r="M2" s="1"/>
    </row>
    <row r="3" spans="1:59" s="16" customFormat="1" ht="4.5" customHeight="1" x14ac:dyDescent="0.25">
      <c r="A3" s="1"/>
      <c r="B3" s="1"/>
      <c r="C3" s="1"/>
      <c r="D3" s="1"/>
      <c r="E3" s="1"/>
      <c r="F3" s="1"/>
      <c r="G3" s="1"/>
      <c r="H3" s="1"/>
      <c r="I3" s="1"/>
      <c r="J3" s="1"/>
      <c r="K3" s="1"/>
      <c r="L3" s="1"/>
      <c r="M3" s="1"/>
    </row>
    <row r="4" spans="1:59" s="16" customFormat="1" ht="20.25" x14ac:dyDescent="0.3">
      <c r="A4" s="1"/>
      <c r="B4" s="13" t="s">
        <v>377</v>
      </c>
      <c r="C4" s="1"/>
      <c r="D4" s="1"/>
      <c r="E4" s="1"/>
      <c r="F4" s="1"/>
      <c r="G4" s="1"/>
      <c r="H4" s="1"/>
      <c r="I4" s="1"/>
      <c r="J4" s="1"/>
      <c r="K4" s="1"/>
      <c r="L4" s="1"/>
      <c r="M4" s="1"/>
    </row>
    <row r="5" spans="1:59" s="16" customFormat="1" ht="16.5" customHeight="1" x14ac:dyDescent="0.25">
      <c r="A5" s="1"/>
      <c r="B5" s="84" t="s">
        <v>231</v>
      </c>
      <c r="C5" s="1"/>
      <c r="D5" s="1"/>
      <c r="E5" s="1"/>
      <c r="F5" s="1"/>
      <c r="G5" s="1"/>
      <c r="H5" s="1"/>
      <c r="I5" s="1"/>
      <c r="J5" s="1"/>
      <c r="K5" s="1"/>
      <c r="L5" s="1"/>
      <c r="M5" s="1"/>
    </row>
    <row r="6" spans="1:59" s="16" customFormat="1" ht="12" customHeight="1" x14ac:dyDescent="0.25">
      <c r="A6" s="1"/>
      <c r="B6" s="553">
        <f>Kontaktdaten!E12</f>
        <v>0</v>
      </c>
      <c r="C6" s="1"/>
      <c r="D6" s="1"/>
      <c r="E6" s="1"/>
      <c r="F6" s="1"/>
      <c r="G6" s="1"/>
      <c r="H6" s="1"/>
      <c r="I6" s="1"/>
      <c r="J6" s="1"/>
      <c r="K6" s="1"/>
      <c r="L6" s="1"/>
      <c r="M6" s="1"/>
    </row>
    <row r="7" spans="1:59" s="16" customFormat="1" hidden="1" x14ac:dyDescent="0.25">
      <c r="A7" s="1"/>
      <c r="B7" s="1"/>
      <c r="C7" s="1"/>
      <c r="D7" s="1"/>
      <c r="E7" s="1"/>
      <c r="F7" s="1"/>
      <c r="G7" s="1"/>
      <c r="H7" s="1"/>
      <c r="I7" s="1"/>
      <c r="J7" s="1"/>
      <c r="K7" s="1"/>
      <c r="L7" s="1"/>
      <c r="M7" s="1"/>
    </row>
    <row r="8" spans="1:59" s="16" customFormat="1" hidden="1" x14ac:dyDescent="0.25">
      <c r="A8" s="1"/>
      <c r="B8" s="1"/>
      <c r="C8" s="1"/>
      <c r="D8" s="1"/>
      <c r="E8" s="1"/>
      <c r="F8" s="1"/>
      <c r="G8" s="1"/>
      <c r="H8" s="1"/>
      <c r="I8" s="1"/>
      <c r="J8" s="1"/>
      <c r="K8" s="1"/>
      <c r="L8" s="1"/>
      <c r="M8" s="1"/>
    </row>
    <row r="9" spans="1:59" s="16" customFormat="1" hidden="1" x14ac:dyDescent="0.25">
      <c r="A9" s="1"/>
      <c r="B9" s="1"/>
      <c r="C9" s="1"/>
      <c r="D9" s="1"/>
      <c r="E9" s="1"/>
      <c r="F9" s="1"/>
      <c r="G9" s="1"/>
      <c r="H9" s="1"/>
      <c r="I9" s="1"/>
      <c r="J9" s="1"/>
      <c r="K9" s="1"/>
      <c r="L9" s="1"/>
      <c r="M9" s="1"/>
    </row>
    <row r="10" spans="1:59" s="16" customFormat="1" ht="15.75" thickBot="1" x14ac:dyDescent="0.3">
      <c r="A10" s="1"/>
      <c r="B10" s="1"/>
      <c r="C10" s="1"/>
      <c r="D10" s="1"/>
      <c r="E10" s="1"/>
      <c r="F10" s="1"/>
      <c r="G10" s="1"/>
      <c r="H10" s="1"/>
      <c r="I10" s="1"/>
      <c r="J10" s="1"/>
      <c r="K10" s="1"/>
      <c r="L10" s="1"/>
      <c r="M10" s="1"/>
    </row>
    <row r="11" spans="1:59" s="16" customFormat="1" x14ac:dyDescent="0.25">
      <c r="A11" s="1"/>
      <c r="B11" s="258" t="s">
        <v>7</v>
      </c>
      <c r="C11" s="588" t="s">
        <v>9</v>
      </c>
      <c r="D11" s="589" t="s">
        <v>970</v>
      </c>
      <c r="E11" s="1"/>
      <c r="F11" s="1"/>
      <c r="G11" s="1"/>
      <c r="H11" s="1"/>
      <c r="I11" s="1"/>
      <c r="J11" s="1"/>
      <c r="K11" s="1"/>
      <c r="L11" s="1"/>
      <c r="M11" s="1"/>
    </row>
    <row r="12" spans="1:59" s="16" customFormat="1" ht="14.45" customHeight="1" x14ac:dyDescent="0.25">
      <c r="A12" s="1"/>
      <c r="B12" s="1616">
        <v>1</v>
      </c>
      <c r="C12" s="1612">
        <f>Kontaktdaten!H19</f>
        <v>0</v>
      </c>
      <c r="D12" s="1613" t="s">
        <v>1498</v>
      </c>
      <c r="E12" s="1034"/>
      <c r="F12" s="1"/>
      <c r="G12" s="1"/>
      <c r="H12" s="1"/>
      <c r="I12" s="1"/>
      <c r="J12" s="1"/>
      <c r="K12" s="1"/>
      <c r="L12" s="1"/>
      <c r="M12" s="1"/>
    </row>
    <row r="13" spans="1:59" s="16" customFormat="1" ht="14.45" customHeight="1" x14ac:dyDescent="0.25">
      <c r="A13" s="1"/>
      <c r="B13" s="1617">
        <v>2</v>
      </c>
      <c r="C13" s="1612">
        <f>Kontaktdaten!E43</f>
        <v>0</v>
      </c>
      <c r="D13" s="1613" t="s">
        <v>1499</v>
      </c>
      <c r="E13" s="1"/>
      <c r="F13" s="1"/>
      <c r="G13" s="1"/>
      <c r="H13" s="1"/>
      <c r="I13" s="1"/>
      <c r="J13" s="1"/>
      <c r="K13" s="1"/>
      <c r="L13" s="1"/>
      <c r="M13" s="1"/>
      <c r="BA13" s="944" t="s">
        <v>13</v>
      </c>
      <c r="BB13" s="945"/>
    </row>
    <row r="14" spans="1:59" s="16" customFormat="1" ht="14.45" customHeight="1" x14ac:dyDescent="0.25">
      <c r="A14" s="1"/>
      <c r="B14" s="1617">
        <v>3</v>
      </c>
      <c r="C14" s="1612">
        <f>Kontaktdaten!K47</f>
        <v>0</v>
      </c>
      <c r="D14" s="1613" t="s">
        <v>1500</v>
      </c>
      <c r="E14" s="1"/>
      <c r="F14" s="1"/>
      <c r="G14" s="1"/>
      <c r="H14" s="1"/>
      <c r="I14" s="1"/>
      <c r="J14" s="1"/>
      <c r="K14" s="1"/>
      <c r="L14" s="1"/>
      <c r="M14" s="1"/>
      <c r="BA14" s="263"/>
      <c r="BB14" s="19" t="s">
        <v>1078</v>
      </c>
      <c r="BE14" s="19" t="s">
        <v>1078</v>
      </c>
      <c r="BF14" s="16" t="e">
        <f>VLOOKUP(D13,$BE$14:$BE$16,1,FALSE)</f>
        <v>#N/A</v>
      </c>
    </row>
    <row r="15" spans="1:59" s="16" customFormat="1" ht="14.45" customHeight="1" x14ac:dyDescent="0.25">
      <c r="A15" s="1"/>
      <c r="B15" s="1617">
        <v>4</v>
      </c>
      <c r="C15" s="1612"/>
      <c r="D15" s="1613"/>
      <c r="E15" s="1"/>
      <c r="F15" s="1"/>
      <c r="G15" s="1"/>
      <c r="H15" s="1"/>
      <c r="I15" s="1"/>
      <c r="J15" s="1"/>
      <c r="K15" s="1"/>
      <c r="L15" s="1"/>
      <c r="M15" s="1"/>
      <c r="BB15" s="19" t="s">
        <v>21</v>
      </c>
      <c r="BE15" s="19" t="s">
        <v>122</v>
      </c>
      <c r="BF15" s="16" t="e">
        <f>VLOOKUP(D14,$BE$14:$BE$16,1,FALSE)</f>
        <v>#N/A</v>
      </c>
    </row>
    <row r="16" spans="1:59" s="16" customFormat="1" ht="14.45" customHeight="1" x14ac:dyDescent="0.25">
      <c r="A16" s="1"/>
      <c r="B16" s="1617">
        <v>5</v>
      </c>
      <c r="C16" s="1612"/>
      <c r="D16" s="1613"/>
      <c r="E16" s="1"/>
      <c r="F16" s="1"/>
      <c r="G16" s="1"/>
      <c r="H16" s="1"/>
      <c r="I16" s="1"/>
      <c r="J16" s="1"/>
      <c r="K16" s="1"/>
      <c r="L16" s="1"/>
      <c r="M16" s="1"/>
      <c r="BA16" s="946"/>
      <c r="BB16" s="19" t="s">
        <v>331</v>
      </c>
      <c r="BE16" s="19" t="s">
        <v>123</v>
      </c>
    </row>
    <row r="17" spans="1:54" s="16" customFormat="1" ht="14.45" customHeight="1" x14ac:dyDescent="0.25">
      <c r="A17" s="1"/>
      <c r="B17" s="1617">
        <v>6</v>
      </c>
      <c r="C17" s="1612"/>
      <c r="D17" s="1613"/>
      <c r="E17" s="1"/>
      <c r="F17" s="1"/>
      <c r="G17" s="1"/>
      <c r="H17" s="1"/>
      <c r="I17" s="1"/>
      <c r="J17" s="1"/>
      <c r="K17" s="1"/>
      <c r="L17" s="1"/>
      <c r="M17" s="1"/>
      <c r="BA17" s="946"/>
      <c r="BB17" s="19" t="s">
        <v>210</v>
      </c>
    </row>
    <row r="18" spans="1:54" s="16" customFormat="1" ht="14.45" customHeight="1" x14ac:dyDescent="0.25">
      <c r="A18" s="1"/>
      <c r="B18" s="1617">
        <v>7</v>
      </c>
      <c r="C18" s="1612"/>
      <c r="D18" s="1613"/>
      <c r="E18" s="1"/>
      <c r="F18" s="1"/>
      <c r="G18" s="1"/>
      <c r="H18" s="1"/>
      <c r="I18" s="1"/>
      <c r="J18" s="1"/>
      <c r="K18" s="1"/>
      <c r="L18" s="1"/>
      <c r="M18" s="1"/>
      <c r="BA18" s="482"/>
      <c r="BB18" s="19" t="s">
        <v>211</v>
      </c>
    </row>
    <row r="19" spans="1:54" s="16" customFormat="1" ht="14.45" customHeight="1" x14ac:dyDescent="0.25">
      <c r="A19" s="1"/>
      <c r="B19" s="1617">
        <v>8</v>
      </c>
      <c r="C19" s="1612"/>
      <c r="D19" s="1613"/>
      <c r="E19" s="1"/>
      <c r="F19" s="1"/>
      <c r="G19" s="1"/>
      <c r="H19" s="1"/>
      <c r="I19" s="1"/>
      <c r="J19" s="1"/>
      <c r="K19" s="1"/>
      <c r="L19" s="1"/>
      <c r="M19" s="1"/>
      <c r="BA19" s="482"/>
      <c r="BB19" s="19" t="s">
        <v>527</v>
      </c>
    </row>
    <row r="20" spans="1:54" s="16" customFormat="1" ht="14.45" customHeight="1" x14ac:dyDescent="0.25">
      <c r="A20" s="1"/>
      <c r="B20" s="1617">
        <v>9</v>
      </c>
      <c r="C20" s="1612"/>
      <c r="D20" s="1613"/>
      <c r="E20" s="1"/>
      <c r="F20" s="1"/>
      <c r="G20" s="1"/>
      <c r="H20" s="1"/>
      <c r="I20" s="1"/>
      <c r="J20" s="1"/>
      <c r="K20" s="1"/>
      <c r="L20" s="1"/>
      <c r="M20" s="1"/>
      <c r="BA20" s="482"/>
      <c r="BB20" s="19" t="s">
        <v>212</v>
      </c>
    </row>
    <row r="21" spans="1:54" s="16" customFormat="1" ht="14.45" customHeight="1" x14ac:dyDescent="0.25">
      <c r="A21" s="1"/>
      <c r="B21" s="1617">
        <v>10</v>
      </c>
      <c r="C21" s="1612"/>
      <c r="D21" s="1613"/>
      <c r="E21" s="1"/>
      <c r="F21" s="1"/>
      <c r="G21" s="1"/>
      <c r="H21" s="1"/>
      <c r="I21" s="1"/>
      <c r="J21" s="1"/>
      <c r="K21" s="1"/>
      <c r="L21" s="1"/>
      <c r="M21" s="1"/>
      <c r="BA21" s="482"/>
      <c r="BB21" s="19" t="s">
        <v>213</v>
      </c>
    </row>
    <row r="22" spans="1:54" s="16" customFormat="1" ht="14.45" customHeight="1" x14ac:dyDescent="0.25">
      <c r="A22" s="1"/>
      <c r="B22" s="1617">
        <v>11</v>
      </c>
      <c r="C22" s="1612"/>
      <c r="D22" s="1613"/>
      <c r="E22" s="1"/>
      <c r="F22" s="1"/>
      <c r="G22" s="1"/>
      <c r="H22" s="1"/>
      <c r="I22" s="1"/>
      <c r="J22" s="1"/>
      <c r="K22" s="1"/>
      <c r="L22" s="1"/>
      <c r="M22" s="1"/>
      <c r="BA22" s="482"/>
      <c r="BB22" s="19" t="s">
        <v>214</v>
      </c>
    </row>
    <row r="23" spans="1:54" s="16" customFormat="1" ht="14.45" customHeight="1" x14ac:dyDescent="0.25">
      <c r="A23" s="1"/>
      <c r="B23" s="1617">
        <v>12</v>
      </c>
      <c r="C23" s="1612"/>
      <c r="D23" s="1613"/>
      <c r="E23" s="1"/>
      <c r="F23" s="1"/>
      <c r="G23" s="1"/>
      <c r="H23" s="1"/>
      <c r="I23" s="1"/>
      <c r="J23" s="1"/>
      <c r="K23" s="1"/>
      <c r="L23" s="1"/>
      <c r="M23" s="1"/>
      <c r="BA23" s="482"/>
      <c r="BB23" s="19" t="s">
        <v>215</v>
      </c>
    </row>
    <row r="24" spans="1:54" s="16" customFormat="1" ht="14.45" customHeight="1" x14ac:dyDescent="0.25">
      <c r="A24" s="1"/>
      <c r="B24" s="1617">
        <v>13</v>
      </c>
      <c r="C24" s="1612"/>
      <c r="D24" s="1613"/>
      <c r="E24" s="1"/>
      <c r="F24" s="1"/>
      <c r="G24" s="1"/>
      <c r="H24" s="1"/>
      <c r="I24" s="1"/>
      <c r="J24" s="1"/>
      <c r="K24" s="1"/>
      <c r="L24" s="1"/>
      <c r="M24" s="1"/>
      <c r="BA24" s="482"/>
      <c r="BB24" s="19" t="s">
        <v>216</v>
      </c>
    </row>
    <row r="25" spans="1:54" s="16" customFormat="1" ht="14.45" customHeight="1" x14ac:dyDescent="0.25">
      <c r="A25" s="1"/>
      <c r="B25" s="1617">
        <v>14</v>
      </c>
      <c r="C25" s="1612"/>
      <c r="D25" s="1613"/>
      <c r="E25" s="1"/>
      <c r="F25" s="1"/>
      <c r="G25" s="1"/>
      <c r="H25" s="1"/>
      <c r="I25" s="1"/>
      <c r="J25" s="1"/>
      <c r="K25" s="1"/>
      <c r="L25" s="1"/>
      <c r="M25" s="1"/>
      <c r="BA25" s="482"/>
      <c r="BB25" s="19" t="s">
        <v>227</v>
      </c>
    </row>
    <row r="26" spans="1:54" s="16" customFormat="1" ht="14.45" customHeight="1" x14ac:dyDescent="0.25">
      <c r="A26" s="1"/>
      <c r="B26" s="1617">
        <v>15</v>
      </c>
      <c r="C26" s="1612"/>
      <c r="D26" s="1613"/>
      <c r="E26" s="1"/>
      <c r="F26" s="1"/>
      <c r="G26" s="1"/>
      <c r="H26" s="1"/>
      <c r="I26" s="1"/>
      <c r="J26" s="1"/>
      <c r="K26" s="1"/>
      <c r="L26" s="1"/>
      <c r="M26" s="1"/>
      <c r="BA26" s="482"/>
      <c r="BB26" s="19" t="s">
        <v>14</v>
      </c>
    </row>
    <row r="27" spans="1:54" s="16" customFormat="1" ht="14.45" customHeight="1" x14ac:dyDescent="0.25">
      <c r="A27" s="1"/>
      <c r="B27" s="1617">
        <v>16</v>
      </c>
      <c r="C27" s="1612" t="b">
        <f>Netzstruktur!A41</f>
        <v>0</v>
      </c>
      <c r="D27" s="1613" t="s">
        <v>1501</v>
      </c>
      <c r="E27" s="1"/>
      <c r="F27" s="1"/>
      <c r="G27" s="1"/>
      <c r="H27" s="1"/>
      <c r="I27" s="1"/>
      <c r="J27" s="1"/>
      <c r="K27" s="1"/>
      <c r="L27" s="1"/>
      <c r="M27" s="1"/>
      <c r="BA27" s="482"/>
      <c r="BB27" s="19" t="s">
        <v>15</v>
      </c>
    </row>
    <row r="28" spans="1:54" s="16" customFormat="1" ht="14.45" customHeight="1" x14ac:dyDescent="0.25">
      <c r="A28" s="1"/>
      <c r="B28" s="1617">
        <v>17</v>
      </c>
      <c r="C28" s="1612" t="b">
        <f>'Übersicht Anlagen'!A87</f>
        <v>0</v>
      </c>
      <c r="D28" s="1613" t="s">
        <v>1502</v>
      </c>
      <c r="E28" s="1"/>
      <c r="F28" s="1"/>
      <c r="G28" s="1"/>
      <c r="H28" s="1"/>
      <c r="I28" s="1"/>
      <c r="J28" s="1"/>
      <c r="K28" s="1"/>
      <c r="L28" s="1"/>
      <c r="M28" s="1"/>
      <c r="BA28" s="482"/>
      <c r="BB28" s="19" t="s">
        <v>16</v>
      </c>
    </row>
    <row r="29" spans="1:54" s="16" customFormat="1" ht="14.45" customHeight="1" x14ac:dyDescent="0.25">
      <c r="A29" s="1"/>
      <c r="B29" s="1617">
        <v>18</v>
      </c>
      <c r="C29" s="1612" t="b">
        <f>'Anlagespiegel historisch'!A105</f>
        <v>0</v>
      </c>
      <c r="D29" s="1613" t="s">
        <v>1503</v>
      </c>
      <c r="E29" s="1"/>
      <c r="F29" s="1"/>
      <c r="G29" s="1"/>
      <c r="H29" s="1"/>
      <c r="I29" s="1"/>
      <c r="J29" s="1"/>
      <c r="K29" s="1"/>
      <c r="L29" s="1"/>
      <c r="M29" s="1"/>
      <c r="BA29" s="482"/>
      <c r="BB29" s="19" t="s">
        <v>228</v>
      </c>
    </row>
    <row r="30" spans="1:54" s="16" customFormat="1" ht="14.45" customHeight="1" x14ac:dyDescent="0.25">
      <c r="A30" s="1"/>
      <c r="B30" s="1617">
        <v>19</v>
      </c>
      <c r="C30" s="1612">
        <f>'Anlagespiegel synthetisch'!A112</f>
        <v>0</v>
      </c>
      <c r="D30" s="1613" t="s">
        <v>1504</v>
      </c>
      <c r="E30" s="1"/>
      <c r="F30" s="1"/>
      <c r="G30" s="1"/>
      <c r="H30" s="1"/>
      <c r="I30" s="1"/>
      <c r="J30" s="1"/>
      <c r="K30" s="1"/>
      <c r="L30" s="1"/>
      <c r="M30" s="1"/>
      <c r="BA30" s="482"/>
      <c r="BB30" s="19" t="s">
        <v>229</v>
      </c>
    </row>
    <row r="31" spans="1:54" s="16" customFormat="1" ht="14.45" customHeight="1" x14ac:dyDescent="0.25">
      <c r="A31" s="1"/>
      <c r="B31" s="1617">
        <v>20</v>
      </c>
      <c r="C31" s="1612" t="b">
        <f>Anlagenwerte!A46</f>
        <v>0</v>
      </c>
      <c r="D31" s="1613" t="s">
        <v>1505</v>
      </c>
      <c r="E31" s="1"/>
      <c r="F31" s="1"/>
      <c r="G31" s="1"/>
      <c r="H31" s="1"/>
      <c r="I31" s="1"/>
      <c r="J31" s="1"/>
      <c r="K31" s="1"/>
      <c r="L31" s="1"/>
      <c r="M31" s="1"/>
      <c r="BA31" s="482"/>
      <c r="BB31" s="19" t="s">
        <v>17</v>
      </c>
    </row>
    <row r="32" spans="1:54" s="16" customFormat="1" ht="14.45" customHeight="1" x14ac:dyDescent="0.25">
      <c r="A32" s="1"/>
      <c r="B32" s="1617">
        <v>21</v>
      </c>
      <c r="C32" s="1612" t="b">
        <f>Anschlussbeiträge!A44</f>
        <v>0</v>
      </c>
      <c r="D32" s="1613" t="s">
        <v>1506</v>
      </c>
      <c r="E32" s="1"/>
      <c r="F32" s="1"/>
      <c r="G32" s="1"/>
      <c r="H32" s="1"/>
      <c r="I32" s="1"/>
      <c r="J32" s="1"/>
      <c r="K32" s="1"/>
      <c r="L32" s="1"/>
      <c r="M32" s="1"/>
      <c r="BA32" s="482"/>
      <c r="BB32" s="19" t="s">
        <v>230</v>
      </c>
    </row>
    <row r="33" spans="1:54" s="16" customFormat="1" ht="14.45" customHeight="1" x14ac:dyDescent="0.25">
      <c r="A33" s="1"/>
      <c r="B33" s="1617">
        <v>22</v>
      </c>
      <c r="C33" s="1612" t="b">
        <f>'Allgemeine Angaben'!A54</f>
        <v>0</v>
      </c>
      <c r="D33" s="1613" t="s">
        <v>1507</v>
      </c>
      <c r="E33" s="1"/>
      <c r="F33" s="1"/>
      <c r="G33" s="1"/>
      <c r="H33" s="1"/>
      <c r="I33" s="1"/>
      <c r="J33" s="1"/>
      <c r="K33" s="1"/>
      <c r="L33" s="1"/>
      <c r="M33" s="1"/>
      <c r="BA33" s="482"/>
      <c r="BB33" s="19" t="s">
        <v>18</v>
      </c>
    </row>
    <row r="34" spans="1:54" s="16" customFormat="1" ht="14.45" customHeight="1" x14ac:dyDescent="0.25">
      <c r="A34" s="1"/>
      <c r="B34" s="1617">
        <v>23</v>
      </c>
      <c r="C34" s="1612" t="b">
        <f>'Deckungsdifferenzen Netz'!A97</f>
        <v>0</v>
      </c>
      <c r="D34" s="1613" t="s">
        <v>1508</v>
      </c>
      <c r="E34" s="1"/>
      <c r="F34" s="1"/>
      <c r="G34" s="1"/>
      <c r="H34" s="1"/>
      <c r="I34" s="1"/>
      <c r="J34" s="1"/>
      <c r="K34" s="1"/>
      <c r="L34" s="1"/>
      <c r="M34" s="1"/>
      <c r="BA34" s="482"/>
      <c r="BB34" s="19" t="s">
        <v>19</v>
      </c>
    </row>
    <row r="35" spans="1:54" s="16" customFormat="1" ht="14.45" customHeight="1" x14ac:dyDescent="0.25">
      <c r="A35" s="1"/>
      <c r="B35" s="1617">
        <v>24</v>
      </c>
      <c r="C35" s="1612" t="b">
        <f>'Deckungsdifferenzen Netz'!U79</f>
        <v>0</v>
      </c>
      <c r="D35" s="1613" t="s">
        <v>1509</v>
      </c>
      <c r="E35" s="1"/>
      <c r="F35" s="1"/>
      <c r="G35" s="1"/>
      <c r="H35" s="1"/>
      <c r="I35" s="1"/>
      <c r="J35" s="1"/>
      <c r="K35" s="1"/>
      <c r="L35" s="1"/>
      <c r="M35" s="1"/>
      <c r="BA35" s="482"/>
      <c r="BB35" s="19" t="s">
        <v>20</v>
      </c>
    </row>
    <row r="36" spans="1:54" s="16" customFormat="1" ht="14.45" customHeight="1" x14ac:dyDescent="0.25">
      <c r="A36" s="1"/>
      <c r="B36" s="1617">
        <v>25</v>
      </c>
      <c r="C36" s="1612" t="b">
        <f>Kostenrechnung!A95</f>
        <v>0</v>
      </c>
      <c r="D36" s="1613" t="s">
        <v>1510</v>
      </c>
      <c r="E36" s="1"/>
      <c r="F36" s="1"/>
      <c r="G36" s="1"/>
      <c r="H36" s="1"/>
      <c r="I36" s="1"/>
      <c r="J36" s="1"/>
      <c r="K36" s="1"/>
      <c r="L36" s="1"/>
      <c r="M36" s="1"/>
      <c r="BB36" s="19" t="s">
        <v>366</v>
      </c>
    </row>
    <row r="37" spans="1:54" s="16" customFormat="1" ht="14.45" customHeight="1" x14ac:dyDescent="0.25">
      <c r="A37" s="1"/>
      <c r="B37" s="1617">
        <v>26</v>
      </c>
      <c r="C37" s="1612">
        <f>Aufwandsübersicht!A96</f>
        <v>0</v>
      </c>
      <c r="D37" s="1613" t="s">
        <v>1511</v>
      </c>
      <c r="E37" s="1"/>
      <c r="F37" s="1"/>
      <c r="G37" s="1"/>
      <c r="H37" s="1"/>
      <c r="I37" s="1"/>
      <c r="J37" s="1"/>
      <c r="K37" s="1"/>
      <c r="L37" s="1"/>
      <c r="M37" s="1"/>
      <c r="BB37" s="19" t="s">
        <v>1289</v>
      </c>
    </row>
    <row r="38" spans="1:54" s="16" customFormat="1" ht="14.45" customHeight="1" x14ac:dyDescent="0.25">
      <c r="A38" s="1"/>
      <c r="B38" s="1617">
        <v>27</v>
      </c>
      <c r="C38" s="1612" t="b">
        <f>Kostenstellenrechnung!A60</f>
        <v>0</v>
      </c>
      <c r="D38" s="1613" t="s">
        <v>1512</v>
      </c>
      <c r="E38" s="1"/>
      <c r="F38" s="1"/>
      <c r="G38" s="1"/>
      <c r="H38" s="1"/>
      <c r="I38" s="1"/>
      <c r="J38" s="1"/>
      <c r="K38" s="1"/>
      <c r="L38" s="1"/>
      <c r="M38" s="1"/>
      <c r="BB38" s="19" t="s">
        <v>1349</v>
      </c>
    </row>
    <row r="39" spans="1:54" s="16" customFormat="1" ht="14.45" customHeight="1" x14ac:dyDescent="0.25">
      <c r="A39" s="1"/>
      <c r="B39" s="1617">
        <v>28</v>
      </c>
      <c r="C39" s="1612" t="b">
        <f>Nettoumlaufvermögen!A44</f>
        <v>0</v>
      </c>
      <c r="D39" s="1613" t="s">
        <v>1513</v>
      </c>
      <c r="E39" s="1"/>
      <c r="F39" s="1"/>
      <c r="G39" s="1"/>
      <c r="H39" s="1"/>
      <c r="I39" s="1"/>
      <c r="J39" s="1"/>
      <c r="K39" s="1"/>
      <c r="L39" s="1"/>
      <c r="M39" s="1"/>
    </row>
    <row r="40" spans="1:54" s="16" customFormat="1" ht="14.45" customHeight="1" x14ac:dyDescent="0.25">
      <c r="A40" s="1"/>
      <c r="B40" s="1617">
        <v>29</v>
      </c>
      <c r="C40" s="1612" t="b">
        <f>'Deckungsdifferenzen Energie'!A76</f>
        <v>0</v>
      </c>
      <c r="D40" s="1613" t="s">
        <v>1514</v>
      </c>
      <c r="E40" s="1"/>
      <c r="F40" s="1"/>
      <c r="G40" s="1"/>
      <c r="H40" s="1"/>
      <c r="I40" s="1"/>
      <c r="J40" s="1"/>
      <c r="K40" s="1"/>
      <c r="L40" s="1"/>
      <c r="M40" s="1"/>
    </row>
    <row r="41" spans="1:54" s="16" customFormat="1" ht="14.45" customHeight="1" x14ac:dyDescent="0.25">
      <c r="A41" s="1"/>
      <c r="B41" s="1617">
        <v>30</v>
      </c>
      <c r="C41" s="1612">
        <f>'Erlöse Energie'!A86</f>
        <v>0</v>
      </c>
      <c r="D41" s="1613" t="s">
        <v>1515</v>
      </c>
      <c r="E41" s="1"/>
      <c r="F41" s="1"/>
      <c r="G41" s="1"/>
      <c r="H41" s="1"/>
      <c r="I41" s="1"/>
      <c r="J41" s="1"/>
      <c r="K41" s="1"/>
      <c r="L41" s="1"/>
      <c r="M41" s="1"/>
    </row>
    <row r="42" spans="1:54" s="16" customFormat="1" ht="14.45" customHeight="1" x14ac:dyDescent="0.25">
      <c r="A42" s="1"/>
      <c r="B42" s="1617">
        <v>31</v>
      </c>
      <c r="C42" s="1612" t="b">
        <f>Gestehungskosten!A111</f>
        <v>0</v>
      </c>
      <c r="D42" s="1613" t="s">
        <v>1516</v>
      </c>
      <c r="E42" s="1"/>
      <c r="F42" s="1"/>
      <c r="G42" s="1"/>
      <c r="H42" s="1"/>
      <c r="I42" s="1"/>
      <c r="J42" s="1"/>
      <c r="K42" s="1"/>
      <c r="L42" s="1"/>
      <c r="M42" s="1"/>
    </row>
    <row r="43" spans="1:54" s="16" customFormat="1" ht="14.45" customHeight="1" x14ac:dyDescent="0.25">
      <c r="A43" s="1"/>
      <c r="B43" s="1617">
        <v>32</v>
      </c>
      <c r="C43" s="1612" t="b">
        <f>'Erlöse Energie'!A85</f>
        <v>0</v>
      </c>
      <c r="D43" s="1613" t="s">
        <v>1517</v>
      </c>
      <c r="E43" s="1"/>
      <c r="F43" s="1"/>
      <c r="G43" s="1"/>
      <c r="H43" s="1"/>
      <c r="I43" s="1"/>
      <c r="J43" s="1"/>
      <c r="K43" s="1"/>
      <c r="L43" s="1"/>
      <c r="M43" s="1"/>
    </row>
    <row r="44" spans="1:54" s="16" customFormat="1" ht="14.45" customHeight="1" x14ac:dyDescent="0.25">
      <c r="A44" s="1"/>
      <c r="B44" s="1617">
        <v>33</v>
      </c>
      <c r="C44" s="1612" t="b">
        <f>Grosswasserkraft!A60</f>
        <v>0</v>
      </c>
      <c r="D44" s="1613" t="s">
        <v>1518</v>
      </c>
      <c r="E44" s="1"/>
      <c r="F44" s="1"/>
      <c r="G44" s="1"/>
      <c r="H44" s="1"/>
      <c r="I44" s="1"/>
      <c r="J44" s="1"/>
      <c r="K44" s="1"/>
      <c r="L44" s="1"/>
      <c r="M44" s="1"/>
    </row>
    <row r="45" spans="1:54" s="16" customFormat="1" ht="14.45" customHeight="1" thickBot="1" x14ac:dyDescent="0.3">
      <c r="A45" s="1"/>
      <c r="B45" s="1618">
        <v>34</v>
      </c>
      <c r="C45" s="1614" t="b">
        <f>'Art. 6 Abs. 5bis StromVG'!A55</f>
        <v>0</v>
      </c>
      <c r="D45" s="1615" t="s">
        <v>1519</v>
      </c>
      <c r="E45" s="1"/>
      <c r="F45" s="1"/>
      <c r="G45" s="1"/>
      <c r="H45" s="1"/>
      <c r="I45" s="1"/>
      <c r="J45" s="1"/>
      <c r="K45" s="1"/>
      <c r="L45" s="1"/>
      <c r="M45" s="1"/>
    </row>
    <row r="46" spans="1:54" s="16" customFormat="1" x14ac:dyDescent="0.25">
      <c r="A46" s="1"/>
      <c r="B46" s="1"/>
      <c r="C46" s="1"/>
      <c r="D46" s="1"/>
      <c r="E46" s="1"/>
      <c r="F46" s="1"/>
      <c r="G46" s="1"/>
      <c r="H46" s="1"/>
      <c r="I46" s="1"/>
      <c r="J46" s="1"/>
      <c r="K46" s="1"/>
      <c r="L46" s="1"/>
      <c r="M46" s="1"/>
    </row>
    <row r="47" spans="1:54" s="16" customFormat="1" x14ac:dyDescent="0.25">
      <c r="A47" s="1"/>
      <c r="B47" s="1"/>
      <c r="C47" s="1"/>
      <c r="D47" s="1"/>
      <c r="E47" s="1"/>
      <c r="F47" s="1"/>
      <c r="G47" s="1"/>
      <c r="H47" s="1"/>
      <c r="I47" s="1"/>
      <c r="J47" s="1"/>
      <c r="K47" s="1"/>
      <c r="L47" s="1"/>
      <c r="M47" s="1"/>
    </row>
    <row r="48" spans="1:54" s="16" customFormat="1" x14ac:dyDescent="0.25">
      <c r="A48" s="1"/>
      <c r="B48" s="1"/>
      <c r="C48" s="1"/>
      <c r="D48" s="1"/>
      <c r="E48" s="1"/>
      <c r="F48" s="1"/>
      <c r="G48" s="1"/>
      <c r="H48" s="1"/>
      <c r="I48" s="1"/>
      <c r="J48" s="1"/>
      <c r="K48" s="1"/>
      <c r="L48" s="1"/>
      <c r="M48" s="1"/>
    </row>
    <row r="49" spans="1:13" s="16" customFormat="1" x14ac:dyDescent="0.25">
      <c r="A49" s="1"/>
      <c r="B49" s="1"/>
      <c r="C49" s="1"/>
      <c r="D49" s="1"/>
      <c r="E49" s="1"/>
      <c r="F49" s="1"/>
      <c r="G49" s="1"/>
      <c r="H49" s="1"/>
      <c r="I49" s="1"/>
      <c r="J49" s="1"/>
      <c r="K49" s="1"/>
      <c r="L49" s="1"/>
      <c r="M49" s="1"/>
    </row>
    <row r="50" spans="1:13" s="16" customFormat="1" x14ac:dyDescent="0.25">
      <c r="A50" s="1"/>
      <c r="B50" s="1"/>
      <c r="C50" s="1"/>
      <c r="D50" s="1"/>
      <c r="E50" s="1"/>
      <c r="F50" s="1"/>
      <c r="G50" s="1"/>
      <c r="H50" s="1"/>
      <c r="I50" s="1"/>
      <c r="J50" s="1"/>
      <c r="K50" s="1"/>
      <c r="L50" s="1"/>
      <c r="M50" s="1"/>
    </row>
    <row r="51" spans="1:13" s="16" customFormat="1" x14ac:dyDescent="0.25">
      <c r="A51" s="1"/>
      <c r="B51" s="1"/>
      <c r="C51" s="1"/>
      <c r="D51" s="1"/>
      <c r="E51" s="1"/>
      <c r="F51" s="1"/>
      <c r="G51" s="1"/>
      <c r="H51" s="1"/>
      <c r="I51" s="1"/>
      <c r="J51" s="1"/>
      <c r="K51" s="1"/>
      <c r="L51" s="1"/>
      <c r="M51" s="1"/>
    </row>
    <row r="52" spans="1:13" s="16" customFormat="1" x14ac:dyDescent="0.25">
      <c r="A52" s="1"/>
      <c r="B52" s="1"/>
      <c r="C52" s="1"/>
      <c r="D52" s="1"/>
      <c r="E52" s="1"/>
      <c r="F52" s="1"/>
      <c r="G52" s="1"/>
      <c r="H52" s="1"/>
      <c r="I52" s="1"/>
      <c r="J52" s="1"/>
      <c r="K52" s="1"/>
      <c r="L52" s="1"/>
      <c r="M52" s="1"/>
    </row>
    <row r="53" spans="1:13" s="16" customFormat="1" x14ac:dyDescent="0.25">
      <c r="A53" s="1"/>
      <c r="B53" s="1"/>
      <c r="C53" s="1"/>
      <c r="D53" s="1"/>
      <c r="E53" s="1"/>
      <c r="F53" s="1"/>
      <c r="G53" s="1"/>
      <c r="H53" s="1"/>
      <c r="I53" s="1"/>
      <c r="J53" s="1"/>
      <c r="K53" s="1"/>
      <c r="L53" s="1"/>
      <c r="M53" s="1"/>
    </row>
    <row r="54" spans="1:13" s="16" customFormat="1" x14ac:dyDescent="0.25">
      <c r="A54" s="1"/>
      <c r="B54" s="1"/>
      <c r="C54" s="1"/>
      <c r="D54" s="1"/>
      <c r="E54" s="1"/>
      <c r="F54" s="1"/>
      <c r="G54" s="1"/>
      <c r="H54" s="1"/>
      <c r="I54" s="1"/>
      <c r="J54" s="1"/>
      <c r="K54" s="1"/>
      <c r="L54" s="1"/>
      <c r="M54" s="1"/>
    </row>
    <row r="55" spans="1:13" s="16" customFormat="1" x14ac:dyDescent="0.25">
      <c r="A55" s="1"/>
      <c r="B55" s="1"/>
      <c r="C55" s="1"/>
      <c r="D55" s="1"/>
      <c r="E55" s="1"/>
      <c r="F55" s="1"/>
      <c r="G55" s="1"/>
      <c r="H55" s="1"/>
      <c r="I55" s="1"/>
      <c r="J55" s="1"/>
      <c r="K55" s="1"/>
      <c r="L55" s="1"/>
      <c r="M55" s="1"/>
    </row>
    <row r="56" spans="1:13" s="16" customFormat="1" x14ac:dyDescent="0.25">
      <c r="A56" s="1"/>
      <c r="B56" s="1"/>
      <c r="C56" s="1"/>
      <c r="D56" s="1"/>
      <c r="E56" s="1"/>
      <c r="F56" s="1"/>
      <c r="G56" s="1"/>
      <c r="H56" s="1"/>
      <c r="I56" s="1"/>
      <c r="J56" s="1"/>
      <c r="K56" s="1"/>
      <c r="L56" s="1"/>
      <c r="M56" s="1"/>
    </row>
    <row r="57" spans="1:13" s="16" customFormat="1" x14ac:dyDescent="0.25">
      <c r="A57" s="1"/>
      <c r="B57" s="1"/>
      <c r="C57" s="1"/>
      <c r="D57" s="1"/>
      <c r="E57" s="1"/>
      <c r="F57" s="1"/>
      <c r="G57" s="1"/>
      <c r="H57" s="1"/>
      <c r="I57" s="1"/>
      <c r="J57" s="1"/>
      <c r="K57" s="1"/>
      <c r="L57" s="1"/>
      <c r="M57" s="1"/>
    </row>
    <row r="58" spans="1:13" s="16" customFormat="1" x14ac:dyDescent="0.25">
      <c r="A58" s="1"/>
      <c r="B58" s="1"/>
      <c r="C58" s="1"/>
      <c r="D58" s="1"/>
      <c r="E58" s="1"/>
      <c r="F58" s="1"/>
      <c r="G58" s="1"/>
      <c r="H58" s="1"/>
      <c r="I58" s="1"/>
      <c r="J58" s="1"/>
      <c r="K58" s="1"/>
      <c r="L58" s="1"/>
      <c r="M58" s="1"/>
    </row>
    <row r="59" spans="1:13" s="16" customFormat="1" x14ac:dyDescent="0.25">
      <c r="A59" s="1"/>
      <c r="B59" s="1"/>
      <c r="C59" s="1"/>
      <c r="D59" s="1"/>
      <c r="E59" s="1"/>
      <c r="F59" s="1"/>
      <c r="G59" s="1"/>
      <c r="H59" s="1"/>
      <c r="I59" s="1"/>
      <c r="J59" s="1"/>
      <c r="K59" s="1"/>
      <c r="L59" s="1"/>
      <c r="M59" s="1"/>
    </row>
    <row r="60" spans="1:13" s="16" customFormat="1" x14ac:dyDescent="0.25">
      <c r="A60" s="1"/>
      <c r="B60" s="1"/>
      <c r="C60" s="1"/>
      <c r="D60" s="1"/>
      <c r="E60" s="1"/>
      <c r="F60" s="1"/>
      <c r="G60" s="1"/>
      <c r="H60" s="1"/>
      <c r="I60" s="1"/>
      <c r="J60" s="1"/>
      <c r="K60" s="1"/>
      <c r="L60" s="1"/>
      <c r="M60" s="1"/>
    </row>
    <row r="61" spans="1:13" s="16" customFormat="1" x14ac:dyDescent="0.25">
      <c r="A61" s="1"/>
      <c r="B61" s="1"/>
      <c r="C61" s="1"/>
      <c r="D61" s="1"/>
      <c r="E61" s="1"/>
      <c r="F61" s="1"/>
      <c r="G61" s="1"/>
      <c r="H61" s="1"/>
      <c r="I61" s="1"/>
      <c r="J61" s="1"/>
      <c r="K61" s="1"/>
      <c r="L61" s="1"/>
      <c r="M61" s="1"/>
    </row>
    <row r="62" spans="1:13" s="16" customFormat="1" x14ac:dyDescent="0.25">
      <c r="A62" s="1"/>
      <c r="B62" s="1"/>
      <c r="C62" s="1"/>
      <c r="D62" s="1"/>
      <c r="E62" s="1"/>
      <c r="F62" s="1"/>
      <c r="G62" s="1"/>
      <c r="H62" s="1"/>
      <c r="I62" s="1"/>
      <c r="J62" s="1"/>
      <c r="K62" s="1"/>
      <c r="L62" s="1"/>
      <c r="M62" s="1"/>
    </row>
    <row r="63" spans="1:13" s="16" customFormat="1" x14ac:dyDescent="0.25">
      <c r="A63" s="1"/>
      <c r="B63" s="1"/>
      <c r="C63" s="1"/>
      <c r="D63" s="1"/>
      <c r="E63" s="1"/>
      <c r="F63" s="1"/>
      <c r="G63" s="1"/>
      <c r="H63" s="1"/>
      <c r="I63" s="1"/>
      <c r="J63" s="1"/>
      <c r="K63" s="1"/>
      <c r="L63" s="1"/>
      <c r="M63" s="1"/>
    </row>
    <row r="64" spans="1:13" s="16" customFormat="1" x14ac:dyDescent="0.25">
      <c r="A64" s="1"/>
      <c r="B64" s="1"/>
      <c r="C64" s="1"/>
      <c r="D64" s="1"/>
      <c r="E64" s="1"/>
      <c r="F64" s="1"/>
      <c r="G64" s="1"/>
      <c r="H64" s="1"/>
      <c r="I64" s="1"/>
      <c r="J64" s="1"/>
      <c r="K64" s="1"/>
      <c r="L64" s="1"/>
      <c r="M64" s="1"/>
    </row>
    <row r="65" spans="1:13" s="16" customFormat="1" x14ac:dyDescent="0.25">
      <c r="A65" s="1"/>
      <c r="B65" s="1"/>
      <c r="C65" s="1"/>
      <c r="D65" s="1"/>
      <c r="E65" s="1"/>
      <c r="F65" s="1"/>
      <c r="G65" s="1"/>
      <c r="H65" s="1"/>
      <c r="I65" s="1"/>
      <c r="J65" s="1"/>
      <c r="K65" s="1"/>
      <c r="L65" s="1"/>
      <c r="M65" s="1"/>
    </row>
    <row r="66" spans="1:13" s="16" customFormat="1" x14ac:dyDescent="0.25">
      <c r="A66" s="1"/>
      <c r="B66" s="1"/>
      <c r="C66" s="1"/>
      <c r="D66" s="1"/>
      <c r="E66" s="1"/>
      <c r="F66" s="1"/>
      <c r="G66" s="1"/>
      <c r="H66" s="1"/>
      <c r="I66" s="1"/>
      <c r="J66" s="1"/>
      <c r="K66" s="1"/>
      <c r="L66" s="1"/>
      <c r="M66" s="1"/>
    </row>
    <row r="67" spans="1:13" s="16" customFormat="1" x14ac:dyDescent="0.25">
      <c r="A67" s="1"/>
      <c r="B67" s="1"/>
      <c r="C67" s="1"/>
      <c r="D67" s="1"/>
      <c r="E67" s="1"/>
      <c r="F67" s="1"/>
      <c r="G67" s="1"/>
      <c r="H67" s="1"/>
      <c r="I67" s="1"/>
      <c r="J67" s="1"/>
      <c r="K67" s="1"/>
      <c r="L67" s="1"/>
      <c r="M67" s="1"/>
    </row>
    <row r="68" spans="1:13" s="16" customFormat="1" x14ac:dyDescent="0.25">
      <c r="A68" s="1"/>
      <c r="B68" s="1"/>
      <c r="C68" s="1"/>
      <c r="D68" s="1"/>
      <c r="E68" s="1"/>
      <c r="F68" s="1"/>
      <c r="G68" s="1"/>
      <c r="H68" s="1"/>
      <c r="I68" s="1"/>
      <c r="J68" s="1"/>
      <c r="K68" s="1"/>
      <c r="L68" s="1"/>
      <c r="M68" s="1"/>
    </row>
    <row r="201" spans="3:11" x14ac:dyDescent="0.25">
      <c r="C201" s="16" t="s">
        <v>458</v>
      </c>
      <c r="E201" s="16">
        <v>6</v>
      </c>
      <c r="G201" s="16">
        <v>713.25</v>
      </c>
      <c r="I201" s="16">
        <v>17.25</v>
      </c>
      <c r="K201" s="16">
        <v>23.25</v>
      </c>
    </row>
    <row r="202" spans="3:11" x14ac:dyDescent="0.25">
      <c r="C202" s="16" t="s">
        <v>402</v>
      </c>
      <c r="E202" s="16">
        <v>26.25</v>
      </c>
      <c r="G202" s="16">
        <v>699</v>
      </c>
      <c r="I202" s="16">
        <v>18</v>
      </c>
      <c r="K202" s="16">
        <v>25.5</v>
      </c>
    </row>
    <row r="203" spans="3:11" x14ac:dyDescent="0.25">
      <c r="C203" s="16" t="s">
        <v>403</v>
      </c>
      <c r="E203" s="16">
        <v>26.25</v>
      </c>
      <c r="G203" s="16">
        <v>726.75</v>
      </c>
      <c r="I203" s="16">
        <v>18</v>
      </c>
      <c r="K203" s="16">
        <v>24.75</v>
      </c>
    </row>
  </sheetData>
  <sheetProtection formatCells="0" formatColumns="0" formatRows="0" selectLockedCells="1"/>
  <phoneticPr fontId="0" type="noConversion"/>
  <conditionalFormatting sqref="B6">
    <cfRule type="cellIs" dxfId="5" priority="1" stopIfTrue="1" operator="equal">
      <formula>0</formula>
    </cfRule>
  </conditionalFormatting>
  <printOptions headings="1"/>
  <pageMargins left="0.59055118110236227" right="0.39370078740157483" top="0.98425196850393704" bottom="0.47244094488188981" header="0.31496062992125984" footer="0.31496062992125984"/>
  <pageSetup paperSize="9" scale="66" fitToHeight="0" orientation="portrait" r:id="rId1"/>
  <headerFooter scaleWithDoc="0">
    <oddHeader>&amp;C&amp;A; &amp;D&amp;R&amp;"Calibri,Fett"&amp;12Formular 6.1</oddHeader>
    <oddFooter>&amp;LKostenrechnung für Tarife 2022&amp;RSeite &amp;P von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Z4153"/>
  <sheetViews>
    <sheetView showGridLines="0" zoomScaleNormal="100" workbookViewId="0">
      <pane ySplit="4" topLeftCell="A5" activePane="bottomLeft" state="frozen"/>
      <selection activeCell="C10" sqref="C10"/>
      <selection pane="bottomLeft"/>
    </sheetView>
  </sheetViews>
  <sheetFormatPr baseColWidth="10" defaultColWidth="11.42578125" defaultRowHeight="15" x14ac:dyDescent="0.25"/>
  <cols>
    <col min="1" max="1" width="5.5703125" style="15" customWidth="1"/>
    <col min="2" max="2" width="27" style="16" customWidth="1"/>
    <col min="3" max="3" width="11.42578125" style="16" customWidth="1"/>
    <col min="4" max="4" width="27.42578125" style="16" customWidth="1"/>
    <col min="5" max="5" width="11.42578125" style="16" customWidth="1"/>
    <col min="6" max="6" width="18.42578125" style="16" customWidth="1"/>
    <col min="7" max="10" width="11.42578125" style="16" customWidth="1"/>
    <col min="11" max="11" width="5.42578125" style="16" customWidth="1"/>
    <col min="12" max="19" width="11.42578125" style="16" customWidth="1"/>
    <col min="20" max="20" width="23.5703125" style="16" customWidth="1"/>
    <col min="21" max="24" width="11.42578125" style="259" customWidth="1"/>
    <col min="25" max="26" width="11.42578125" style="16" customWidth="1"/>
    <col min="27" max="16384" width="11.42578125" style="15"/>
  </cols>
  <sheetData>
    <row r="1" spans="1:26" s="16" customFormat="1" ht="12.75" customHeight="1" x14ac:dyDescent="0.25">
      <c r="A1" s="1"/>
      <c r="B1" s="1"/>
      <c r="C1" s="1"/>
      <c r="D1" s="1"/>
      <c r="E1" s="1"/>
      <c r="F1" s="1"/>
      <c r="G1" s="1"/>
      <c r="H1" s="1"/>
      <c r="I1" s="1"/>
      <c r="J1" s="1"/>
      <c r="K1" s="1"/>
      <c r="L1" s="1"/>
      <c r="M1" s="1"/>
      <c r="N1" s="1"/>
      <c r="O1" s="1"/>
      <c r="P1" s="1"/>
      <c r="Q1" s="1"/>
      <c r="R1" s="1"/>
      <c r="S1" s="1"/>
      <c r="T1" s="1"/>
      <c r="U1" s="28"/>
      <c r="V1" s="28"/>
      <c r="W1" s="28"/>
      <c r="X1" s="1"/>
      <c r="Y1" s="1"/>
      <c r="Z1" s="1"/>
    </row>
    <row r="2" spans="1:26" s="16" customFormat="1" ht="15.75" x14ac:dyDescent="0.25">
      <c r="A2" s="1"/>
      <c r="B2" s="23" t="str">
        <f>Kontaktdaten!B2</f>
        <v>Kostenrechnung für Tarife 2022</v>
      </c>
      <c r="C2" s="1"/>
      <c r="D2" s="1"/>
      <c r="E2" s="1"/>
      <c r="F2" s="1"/>
      <c r="G2" s="1"/>
      <c r="H2" s="1"/>
      <c r="I2" s="1"/>
      <c r="J2" s="1"/>
      <c r="K2" s="1"/>
      <c r="L2" s="1"/>
      <c r="M2" s="1"/>
      <c r="N2" s="1"/>
      <c r="O2" s="1"/>
      <c r="P2" s="1"/>
      <c r="Q2" s="1"/>
      <c r="R2" s="1"/>
      <c r="S2" s="1"/>
      <c r="T2" s="1"/>
      <c r="U2" s="28"/>
      <c r="V2" s="28"/>
      <c r="W2" s="28"/>
      <c r="X2" s="1"/>
      <c r="Y2" s="1"/>
      <c r="Z2" s="1"/>
    </row>
    <row r="3" spans="1:26" s="16" customFormat="1" ht="4.5" customHeight="1" x14ac:dyDescent="0.25">
      <c r="A3" s="1"/>
      <c r="B3" s="1"/>
      <c r="C3" s="1"/>
      <c r="D3" s="1"/>
      <c r="E3" s="1"/>
      <c r="F3" s="1"/>
      <c r="G3" s="1"/>
      <c r="H3" s="1"/>
      <c r="I3" s="1"/>
      <c r="J3" s="1"/>
      <c r="K3" s="1"/>
      <c r="L3" s="1"/>
      <c r="M3" s="1"/>
      <c r="N3" s="1"/>
      <c r="O3" s="1"/>
      <c r="P3" s="1"/>
      <c r="Q3" s="1"/>
      <c r="R3" s="1"/>
      <c r="S3" s="1"/>
      <c r="T3" s="1"/>
      <c r="U3" s="28"/>
      <c r="V3" s="28"/>
      <c r="W3" s="28"/>
      <c r="X3" s="1"/>
      <c r="Y3" s="1"/>
      <c r="Z3" s="1"/>
    </row>
    <row r="4" spans="1:26" s="16" customFormat="1" ht="18" x14ac:dyDescent="0.25">
      <c r="A4" s="1"/>
      <c r="B4" s="110" t="s">
        <v>10</v>
      </c>
      <c r="C4" s="1"/>
      <c r="D4" s="1"/>
      <c r="E4" s="1"/>
      <c r="F4" s="1"/>
      <c r="G4" s="1"/>
      <c r="H4" s="1"/>
      <c r="I4" s="1"/>
      <c r="J4" s="1"/>
      <c r="K4" s="1"/>
      <c r="L4" s="1"/>
      <c r="M4" s="1"/>
      <c r="N4" s="1"/>
      <c r="O4" s="1"/>
      <c r="P4" s="1"/>
      <c r="Q4" s="1"/>
      <c r="R4" s="1"/>
      <c r="S4" s="1"/>
      <c r="T4" s="1"/>
      <c r="U4" s="28"/>
      <c r="V4" s="28"/>
      <c r="W4" s="28"/>
      <c r="X4" s="1"/>
      <c r="Y4" s="1"/>
      <c r="Z4" s="1"/>
    </row>
    <row r="5" spans="1:26" s="16" customFormat="1" ht="20.25" customHeight="1" x14ac:dyDescent="0.25">
      <c r="A5" s="1"/>
      <c r="B5" s="84" t="s">
        <v>232</v>
      </c>
      <c r="C5" s="1"/>
      <c r="D5" s="1"/>
      <c r="E5" s="1"/>
      <c r="F5" s="1"/>
      <c r="G5" s="1"/>
      <c r="H5" s="1"/>
      <c r="I5" s="1"/>
      <c r="J5" s="1"/>
      <c r="K5" s="1"/>
      <c r="L5" s="1"/>
      <c r="M5" s="1"/>
      <c r="N5" s="1"/>
      <c r="O5" s="1"/>
      <c r="P5" s="1"/>
      <c r="Q5" s="1"/>
      <c r="R5" s="1"/>
      <c r="S5" s="1"/>
      <c r="T5" s="1"/>
      <c r="U5" s="28"/>
      <c r="V5" s="28"/>
      <c r="W5" s="28"/>
      <c r="X5" s="1"/>
      <c r="Y5" s="1"/>
      <c r="Z5" s="1"/>
    </row>
    <row r="6" spans="1:26" s="16" customFormat="1" ht="12.75" customHeight="1" x14ac:dyDescent="0.25">
      <c r="A6" s="1"/>
      <c r="B6" s="553">
        <f>Kontaktdaten!E12</f>
        <v>0</v>
      </c>
      <c r="C6" s="1"/>
      <c r="D6" s="1"/>
      <c r="E6" s="1"/>
      <c r="F6" s="1"/>
      <c r="G6" s="1"/>
      <c r="H6" s="1"/>
      <c r="I6" s="1"/>
      <c r="J6" s="1"/>
      <c r="K6" s="1"/>
      <c r="L6" s="1"/>
      <c r="M6" s="1"/>
      <c r="N6" s="1"/>
      <c r="O6" s="1"/>
      <c r="P6" s="1"/>
      <c r="Q6" s="1"/>
      <c r="R6" s="1"/>
      <c r="S6" s="1"/>
      <c r="T6" s="1"/>
      <c r="U6" s="28"/>
      <c r="V6" s="28"/>
      <c r="W6" s="28"/>
      <c r="X6" s="1"/>
      <c r="Y6" s="1"/>
      <c r="Z6" s="1"/>
    </row>
    <row r="7" spans="1:26" s="16" customFormat="1" ht="12.75" hidden="1" customHeight="1" x14ac:dyDescent="0.25">
      <c r="A7" s="1"/>
      <c r="B7" s="1"/>
      <c r="C7" s="1"/>
      <c r="D7" s="1"/>
      <c r="E7" s="1"/>
      <c r="F7" s="1"/>
      <c r="G7" s="1"/>
      <c r="H7" s="1"/>
      <c r="I7" s="1"/>
      <c r="J7" s="1"/>
      <c r="K7" s="1"/>
      <c r="L7" s="1"/>
      <c r="M7" s="1"/>
      <c r="N7" s="1"/>
      <c r="O7" s="1"/>
      <c r="P7" s="1"/>
      <c r="Q7" s="1"/>
      <c r="R7" s="1"/>
      <c r="S7" s="1"/>
      <c r="T7" s="1"/>
      <c r="U7" s="28"/>
      <c r="V7" s="28"/>
      <c r="W7" s="28"/>
      <c r="X7" s="1"/>
      <c r="Y7" s="1"/>
      <c r="Z7" s="1"/>
    </row>
    <row r="8" spans="1:26" s="16" customFormat="1" ht="12.75" hidden="1" customHeight="1" x14ac:dyDescent="0.25">
      <c r="A8" s="1"/>
      <c r="B8" s="1"/>
      <c r="C8" s="1"/>
      <c r="D8" s="1"/>
      <c r="E8" s="1"/>
      <c r="F8" s="1"/>
      <c r="G8" s="1"/>
      <c r="H8" s="1"/>
      <c r="I8" s="1"/>
      <c r="J8" s="1"/>
      <c r="K8" s="1"/>
      <c r="L8" s="1"/>
      <c r="M8" s="1"/>
      <c r="N8" s="1"/>
      <c r="O8" s="1"/>
      <c r="P8" s="1"/>
      <c r="Q8" s="1"/>
      <c r="R8" s="1"/>
      <c r="S8" s="1"/>
      <c r="T8" s="1"/>
      <c r="U8" s="28"/>
      <c r="V8" s="28"/>
      <c r="W8" s="28"/>
      <c r="X8" s="1"/>
      <c r="Y8" s="1"/>
      <c r="Z8" s="1"/>
    </row>
    <row r="9" spans="1:26" s="16" customFormat="1" ht="12.75" hidden="1" customHeight="1" x14ac:dyDescent="0.25">
      <c r="A9" s="1"/>
      <c r="B9" s="1"/>
      <c r="C9" s="1"/>
      <c r="D9" s="1"/>
      <c r="E9" s="1"/>
      <c r="F9" s="1"/>
      <c r="G9" s="1"/>
      <c r="H9" s="1"/>
      <c r="I9" s="1"/>
      <c r="J9" s="1"/>
      <c r="K9" s="1"/>
      <c r="L9" s="1"/>
      <c r="M9" s="1"/>
      <c r="N9" s="1"/>
      <c r="O9" s="1"/>
      <c r="P9" s="1"/>
      <c r="Q9" s="1"/>
      <c r="R9" s="1"/>
      <c r="S9" s="1"/>
      <c r="T9" s="1"/>
      <c r="U9" s="28"/>
      <c r="V9" s="28"/>
      <c r="W9" s="28"/>
      <c r="X9" s="1"/>
      <c r="Y9" s="1"/>
      <c r="Z9" s="1"/>
    </row>
    <row r="10" spans="1:26" s="16" customFormat="1" ht="12.75" hidden="1" customHeight="1" x14ac:dyDescent="0.25">
      <c r="A10" s="1"/>
      <c r="B10" s="1"/>
      <c r="C10" s="1"/>
      <c r="D10" s="1"/>
      <c r="E10" s="1"/>
      <c r="F10" s="1"/>
      <c r="G10" s="1"/>
      <c r="H10" s="1"/>
      <c r="I10" s="1"/>
      <c r="J10" s="1"/>
      <c r="K10" s="1"/>
      <c r="L10" s="1"/>
      <c r="M10" s="1"/>
      <c r="N10" s="1"/>
      <c r="O10" s="1"/>
      <c r="P10" s="1"/>
      <c r="Q10" s="1"/>
      <c r="R10" s="1"/>
      <c r="S10" s="1"/>
      <c r="T10" s="1"/>
      <c r="U10" s="28"/>
      <c r="V10" s="28"/>
      <c r="W10" s="28"/>
      <c r="X10" s="1"/>
      <c r="Y10" s="1"/>
      <c r="Z10" s="1"/>
    </row>
    <row r="11" spans="1:26" s="16" customFormat="1" ht="12.75" hidden="1" customHeight="1" x14ac:dyDescent="0.25">
      <c r="A11" s="1"/>
      <c r="B11" s="1"/>
      <c r="C11" s="1"/>
      <c r="D11" s="1"/>
      <c r="E11" s="1"/>
      <c r="F11" s="1"/>
      <c r="G11" s="1"/>
      <c r="H11" s="1"/>
      <c r="I11" s="1"/>
      <c r="J11" s="1"/>
      <c r="K11" s="1"/>
      <c r="L11" s="1"/>
      <c r="M11" s="1"/>
      <c r="N11" s="1"/>
      <c r="O11" s="1"/>
      <c r="P11" s="1"/>
      <c r="Q11" s="1"/>
      <c r="R11" s="1"/>
      <c r="S11" s="1"/>
      <c r="T11" s="1"/>
      <c r="U11" s="28"/>
      <c r="V11" s="28"/>
      <c r="W11" s="28"/>
      <c r="X11" s="1"/>
      <c r="Y11" s="1"/>
      <c r="Z11" s="1"/>
    </row>
    <row r="12" spans="1:26" s="16" customFormat="1" ht="12.75" hidden="1" customHeight="1" x14ac:dyDescent="0.25">
      <c r="A12" s="1"/>
      <c r="B12" s="1"/>
      <c r="C12" s="1"/>
      <c r="D12" s="1"/>
      <c r="E12" s="1"/>
      <c r="F12" s="1"/>
      <c r="G12" s="1"/>
      <c r="H12" s="1"/>
      <c r="I12" s="1"/>
      <c r="J12" s="1"/>
      <c r="K12" s="1"/>
      <c r="L12" s="1"/>
      <c r="M12" s="1"/>
      <c r="N12" s="1"/>
      <c r="O12" s="1"/>
      <c r="P12" s="1"/>
      <c r="Q12" s="1"/>
      <c r="R12" s="1"/>
      <c r="S12" s="1"/>
      <c r="T12" s="1"/>
      <c r="U12" s="28"/>
      <c r="V12" s="28"/>
      <c r="W12" s="28"/>
      <c r="X12" s="1"/>
      <c r="Y12" s="1"/>
      <c r="Z12" s="1"/>
    </row>
    <row r="13" spans="1:26" s="16" customFormat="1" ht="12.75" hidden="1" customHeight="1" x14ac:dyDescent="0.25">
      <c r="A13" s="1"/>
      <c r="B13" s="1"/>
      <c r="C13" s="1"/>
      <c r="D13" s="1"/>
      <c r="E13" s="1"/>
      <c r="F13" s="1"/>
      <c r="G13" s="1"/>
      <c r="H13" s="1"/>
      <c r="I13" s="1"/>
      <c r="J13" s="1"/>
      <c r="K13" s="1"/>
      <c r="L13" s="1"/>
      <c r="M13" s="1"/>
      <c r="N13" s="1"/>
      <c r="O13" s="1"/>
      <c r="P13" s="1"/>
      <c r="Q13" s="1"/>
      <c r="R13" s="1"/>
      <c r="S13" s="1"/>
      <c r="T13" s="1"/>
      <c r="U13" s="28"/>
      <c r="V13" s="28"/>
      <c r="W13" s="28"/>
      <c r="X13" s="1"/>
      <c r="Y13" s="1"/>
      <c r="Z13" s="1"/>
    </row>
    <row r="14" spans="1:26" s="16" customFormat="1" ht="12.75" hidden="1" customHeight="1" x14ac:dyDescent="0.25">
      <c r="A14" s="1"/>
      <c r="B14" s="1"/>
      <c r="C14" s="1"/>
      <c r="D14" s="1"/>
      <c r="E14" s="3"/>
      <c r="F14" s="1"/>
      <c r="G14" s="1"/>
      <c r="H14" s="1"/>
      <c r="I14" s="1"/>
      <c r="J14" s="1"/>
      <c r="K14" s="1"/>
      <c r="L14" s="1"/>
      <c r="M14" s="1"/>
      <c r="N14" s="1"/>
      <c r="O14" s="1"/>
      <c r="P14" s="1"/>
      <c r="Q14" s="1"/>
      <c r="R14" s="1"/>
      <c r="S14" s="1"/>
      <c r="T14" s="1"/>
      <c r="U14" s="28"/>
      <c r="V14" s="28"/>
      <c r="W14" s="28"/>
      <c r="X14" s="1"/>
      <c r="Y14" s="1"/>
      <c r="Z14" s="1"/>
    </row>
    <row r="15" spans="1:26" s="16" customFormat="1" ht="12.75" hidden="1" customHeight="1" x14ac:dyDescent="0.25">
      <c r="A15" s="1"/>
      <c r="B15" s="1"/>
      <c r="C15" s="1"/>
      <c r="D15" s="1"/>
      <c r="E15" s="1"/>
      <c r="F15" s="1"/>
      <c r="G15" s="1"/>
      <c r="H15" s="1"/>
      <c r="I15" s="1"/>
      <c r="J15" s="1"/>
      <c r="K15" s="1"/>
      <c r="L15" s="1"/>
      <c r="M15" s="1"/>
      <c r="N15" s="1"/>
      <c r="O15" s="1"/>
      <c r="P15" s="1"/>
      <c r="Q15" s="1"/>
      <c r="R15" s="1"/>
      <c r="S15" s="1"/>
      <c r="T15" s="1"/>
      <c r="U15" s="28"/>
      <c r="V15" s="28"/>
      <c r="W15" s="28"/>
      <c r="X15" s="1"/>
      <c r="Y15" s="1"/>
      <c r="Z15" s="1"/>
    </row>
    <row r="16" spans="1:26" s="16" customFormat="1" ht="5.25" customHeight="1" x14ac:dyDescent="0.25">
      <c r="A16" s="1"/>
      <c r="B16" s="1"/>
      <c r="C16" s="1"/>
      <c r="D16" s="1"/>
      <c r="E16" s="1"/>
      <c r="F16" s="1"/>
      <c r="G16" s="1"/>
      <c r="H16" s="1"/>
      <c r="I16" s="1"/>
      <c r="J16" s="1"/>
      <c r="K16" s="1"/>
      <c r="L16" s="1"/>
      <c r="M16" s="1"/>
      <c r="N16" s="1"/>
      <c r="O16" s="1"/>
      <c r="P16" s="1"/>
      <c r="Q16" s="1"/>
      <c r="R16" s="1"/>
      <c r="S16" s="1"/>
      <c r="T16" s="1"/>
      <c r="U16" s="28"/>
      <c r="V16" s="28"/>
      <c r="W16" s="28"/>
      <c r="X16" s="1"/>
      <c r="Y16" s="1"/>
      <c r="Z16" s="1"/>
    </row>
    <row r="17" spans="1:26" s="16" customFormat="1" ht="15.75" x14ac:dyDescent="0.25">
      <c r="A17" s="1"/>
      <c r="B17" s="260" t="s">
        <v>11</v>
      </c>
      <c r="C17" s="1"/>
      <c r="D17" s="1"/>
      <c r="E17" s="1"/>
      <c r="F17" s="1"/>
      <c r="G17" s="1"/>
      <c r="H17" s="1"/>
      <c r="I17" s="14"/>
      <c r="J17" s="1"/>
      <c r="K17" s="1"/>
      <c r="L17" s="1"/>
      <c r="M17" s="1"/>
      <c r="N17" s="1"/>
      <c r="O17" s="1"/>
      <c r="P17" s="1"/>
      <c r="Q17" s="1"/>
      <c r="R17" s="1"/>
      <c r="S17" s="1"/>
      <c r="T17" s="1"/>
      <c r="U17" s="28"/>
      <c r="V17" s="28"/>
      <c r="W17" s="28"/>
      <c r="X17" s="1"/>
      <c r="Y17" s="1"/>
      <c r="Z17" s="1"/>
    </row>
    <row r="18" spans="1:26" s="16" customFormat="1" ht="6.75" hidden="1" customHeight="1" x14ac:dyDescent="0.25">
      <c r="A18" s="1"/>
      <c r="B18" s="23"/>
      <c r="C18" s="1"/>
      <c r="D18" s="1"/>
      <c r="E18" s="1"/>
      <c r="F18" s="1"/>
      <c r="G18" s="1"/>
      <c r="H18" s="1"/>
      <c r="I18" s="14"/>
      <c r="J18" s="1"/>
      <c r="K18" s="1"/>
      <c r="L18" s="1"/>
      <c r="M18" s="1"/>
      <c r="N18" s="1"/>
      <c r="O18" s="1"/>
      <c r="P18" s="1"/>
      <c r="Q18" s="1"/>
      <c r="R18" s="1"/>
      <c r="S18" s="1"/>
      <c r="T18" s="1"/>
      <c r="U18" s="28"/>
      <c r="V18" s="28"/>
      <c r="W18" s="28"/>
      <c r="X18" s="1"/>
      <c r="Y18" s="1"/>
      <c r="Z18" s="1"/>
    </row>
    <row r="19" spans="1:26" s="16" customFormat="1" ht="15.75" hidden="1" customHeight="1" x14ac:dyDescent="0.25">
      <c r="A19" s="1"/>
      <c r="B19" s="23"/>
      <c r="C19" s="1"/>
      <c r="D19" s="1"/>
      <c r="E19" s="1"/>
      <c r="F19" s="1"/>
      <c r="G19" s="1"/>
      <c r="H19" s="1"/>
      <c r="I19" s="14"/>
      <c r="J19" s="1"/>
      <c r="K19" s="1"/>
      <c r="L19" s="1"/>
      <c r="M19" s="1"/>
      <c r="N19" s="1"/>
      <c r="O19" s="1"/>
      <c r="P19" s="1"/>
      <c r="Q19" s="1"/>
      <c r="R19" s="1"/>
      <c r="S19" s="1"/>
      <c r="T19" s="1"/>
      <c r="U19" s="28"/>
      <c r="V19" s="28"/>
      <c r="W19" s="28"/>
      <c r="X19" s="1"/>
      <c r="Y19" s="1"/>
      <c r="Z19" s="1"/>
    </row>
    <row r="20" spans="1:26" s="16" customFormat="1" ht="6.75" customHeight="1" x14ac:dyDescent="0.25">
      <c r="A20" s="1"/>
      <c r="B20" s="23"/>
      <c r="C20" s="12"/>
      <c r="D20" s="1"/>
      <c r="E20" s="1"/>
      <c r="F20" s="1"/>
      <c r="G20" s="1"/>
      <c r="H20" s="1"/>
      <c r="I20" s="14"/>
      <c r="J20" s="1"/>
      <c r="K20" s="1"/>
      <c r="L20" s="1"/>
      <c r="M20" s="1"/>
      <c r="N20" s="1"/>
      <c r="O20" s="1"/>
      <c r="P20" s="1"/>
      <c r="Q20" s="1"/>
      <c r="R20" s="1"/>
      <c r="S20" s="1"/>
      <c r="T20" s="1"/>
      <c r="U20" s="28"/>
      <c r="V20" s="28"/>
      <c r="W20" s="28"/>
      <c r="X20" s="1"/>
      <c r="Y20" s="1"/>
      <c r="Z20" s="1"/>
    </row>
    <row r="21" spans="1:26" s="16" customFormat="1" ht="14.1" customHeight="1" x14ac:dyDescent="0.25">
      <c r="A21" s="1"/>
      <c r="B21" s="2" t="s">
        <v>12</v>
      </c>
      <c r="C21" s="12"/>
      <c r="D21" s="29"/>
      <c r="E21" s="1"/>
      <c r="F21" s="1"/>
      <c r="G21" s="1"/>
      <c r="H21" s="1"/>
      <c r="I21" s="14"/>
      <c r="J21" s="1"/>
      <c r="K21" s="1"/>
      <c r="L21" s="1"/>
      <c r="M21" s="1"/>
      <c r="N21" s="1"/>
      <c r="O21" s="1"/>
      <c r="P21" s="1"/>
      <c r="Q21" s="1"/>
      <c r="R21" s="1"/>
      <c r="S21" s="1"/>
      <c r="T21" s="1"/>
      <c r="U21" s="28"/>
      <c r="V21" s="28"/>
      <c r="W21" s="28"/>
      <c r="X21" s="1"/>
      <c r="Y21" s="1"/>
      <c r="Z21" s="1"/>
    </row>
    <row r="22" spans="1:26" s="16" customFormat="1" ht="14.1" customHeight="1" x14ac:dyDescent="0.25">
      <c r="A22" s="1"/>
      <c r="B22" s="2" t="s">
        <v>1069</v>
      </c>
      <c r="C22" s="29"/>
      <c r="D22" s="29"/>
      <c r="E22" s="1"/>
      <c r="F22" s="1"/>
      <c r="G22" s="1"/>
      <c r="H22" s="1"/>
      <c r="I22" s="14"/>
      <c r="J22" s="1"/>
      <c r="K22" s="1"/>
      <c r="L22" s="1"/>
      <c r="M22" s="1"/>
      <c r="N22" s="1"/>
      <c r="O22" s="1"/>
      <c r="P22" s="1"/>
      <c r="Q22" s="1"/>
      <c r="R22" s="1"/>
      <c r="S22" s="1"/>
      <c r="T22" s="1"/>
      <c r="U22" s="28"/>
      <c r="V22" s="28"/>
      <c r="W22" s="28"/>
      <c r="X22" s="1"/>
      <c r="Y22" s="1"/>
      <c r="Z22" s="1"/>
    </row>
    <row r="23" spans="1:26" s="16" customFormat="1" ht="12.75" customHeight="1" x14ac:dyDescent="0.25">
      <c r="A23" s="1"/>
      <c r="B23" s="261"/>
      <c r="C23" s="29"/>
      <c r="D23" s="29"/>
      <c r="E23" s="1"/>
      <c r="F23" s="1"/>
      <c r="G23" s="1"/>
      <c r="H23" s="1"/>
      <c r="I23" s="1"/>
      <c r="J23" s="1"/>
      <c r="K23" s="1"/>
      <c r="L23" s="1"/>
      <c r="M23" s="1"/>
      <c r="N23" s="1"/>
      <c r="O23" s="1"/>
      <c r="P23" s="1"/>
      <c r="Q23" s="1"/>
      <c r="R23" s="1"/>
      <c r="S23" s="1"/>
      <c r="T23" s="1"/>
      <c r="U23" s="28"/>
      <c r="V23" s="28"/>
      <c r="W23" s="28"/>
      <c r="X23" s="1"/>
      <c r="Y23" s="1"/>
      <c r="Z23" s="1"/>
    </row>
    <row r="24" spans="1:26" s="16" customFormat="1" ht="12.75" customHeight="1" x14ac:dyDescent="0.25">
      <c r="A24" s="1"/>
      <c r="B24" s="488"/>
      <c r="C24" s="29"/>
      <c r="D24" s="25"/>
      <c r="E24" s="1"/>
      <c r="F24" s="1"/>
      <c r="G24" s="1"/>
      <c r="H24" s="1"/>
      <c r="I24" s="1"/>
      <c r="J24" s="1"/>
      <c r="K24" s="1"/>
      <c r="L24" s="1"/>
      <c r="M24" s="1"/>
      <c r="N24" s="1"/>
      <c r="O24" s="1"/>
      <c r="P24" s="1"/>
      <c r="Q24" s="1"/>
      <c r="R24" s="1"/>
      <c r="S24" s="1"/>
      <c r="T24" s="1"/>
      <c r="U24" s="28"/>
      <c r="V24" s="28"/>
      <c r="W24" s="28"/>
      <c r="X24" s="1"/>
      <c r="Y24" s="1"/>
      <c r="Z24" s="1"/>
    </row>
    <row r="25" spans="1:26" s="16" customFormat="1" ht="12.75" customHeight="1" x14ac:dyDescent="0.25">
      <c r="A25" s="1"/>
      <c r="B25" s="261"/>
      <c r="C25" s="29"/>
      <c r="D25" s="29"/>
      <c r="E25" s="1"/>
      <c r="F25" s="1"/>
      <c r="G25" s="1"/>
      <c r="H25" s="1"/>
      <c r="I25" s="1"/>
      <c r="J25" s="1"/>
      <c r="K25" s="1"/>
      <c r="L25" s="1"/>
      <c r="M25" s="1"/>
      <c r="N25" s="1"/>
      <c r="O25" s="1"/>
      <c r="P25" s="1"/>
      <c r="Q25" s="1"/>
      <c r="R25" s="1"/>
      <c r="S25" s="1"/>
      <c r="T25" s="1"/>
      <c r="U25" s="28"/>
      <c r="V25" s="28"/>
      <c r="W25" s="28"/>
      <c r="X25" s="1"/>
      <c r="Y25" s="1"/>
      <c r="Z25" s="1"/>
    </row>
    <row r="26" spans="1:26" s="16" customFormat="1" ht="12.75" customHeight="1" x14ac:dyDescent="0.25">
      <c r="A26" s="1"/>
      <c r="B26" s="261"/>
      <c r="C26" s="29"/>
      <c r="D26" s="29"/>
      <c r="E26" s="1"/>
      <c r="F26" s="1"/>
      <c r="G26" s="1"/>
      <c r="H26" s="1"/>
      <c r="I26" s="1"/>
      <c r="J26" s="1"/>
      <c r="K26" s="1"/>
      <c r="L26" s="1"/>
      <c r="M26" s="1"/>
      <c r="N26" s="1"/>
      <c r="O26" s="1"/>
      <c r="P26" s="1"/>
      <c r="Q26" s="1"/>
      <c r="R26" s="1"/>
      <c r="S26" s="1"/>
      <c r="T26" s="1"/>
      <c r="U26" s="28"/>
      <c r="V26" s="28"/>
      <c r="W26" s="28"/>
      <c r="X26" s="1"/>
      <c r="Y26" s="1"/>
      <c r="Z26" s="1"/>
    </row>
    <row r="27" spans="1:26" s="16" customFormat="1" ht="14.1" customHeight="1" x14ac:dyDescent="0.25">
      <c r="A27" s="1"/>
      <c r="B27" s="2" t="s">
        <v>395</v>
      </c>
      <c r="C27" s="29"/>
      <c r="D27" s="29"/>
      <c r="E27" s="1"/>
      <c r="F27" s="1"/>
      <c r="G27" s="1"/>
      <c r="H27" s="1"/>
      <c r="I27" s="1"/>
      <c r="J27" s="1"/>
      <c r="K27" s="1"/>
      <c r="L27" s="1"/>
      <c r="M27" s="1"/>
      <c r="N27" s="1"/>
      <c r="O27" s="1"/>
      <c r="P27" s="1"/>
      <c r="Q27" s="1"/>
      <c r="R27" s="1"/>
      <c r="S27" s="1"/>
      <c r="T27" s="1"/>
      <c r="U27" s="28"/>
      <c r="V27" s="28"/>
      <c r="W27" s="28"/>
      <c r="X27" s="1"/>
      <c r="Y27" s="1"/>
      <c r="Z27" s="1"/>
    </row>
    <row r="28" spans="1:26" s="16" customFormat="1" ht="14.1" customHeight="1" x14ac:dyDescent="0.25">
      <c r="A28" s="1"/>
      <c r="B28" s="2" t="s">
        <v>1070</v>
      </c>
      <c r="C28" s="29"/>
      <c r="D28" s="29"/>
      <c r="E28" s="1"/>
      <c r="F28" s="1"/>
      <c r="G28" s="1"/>
      <c r="H28" s="1"/>
      <c r="I28" s="1"/>
      <c r="J28" s="1"/>
      <c r="K28" s="1"/>
      <c r="L28" s="1"/>
      <c r="M28" s="1"/>
      <c r="N28" s="1"/>
      <c r="O28" s="1"/>
      <c r="P28" s="1"/>
      <c r="Q28" s="1"/>
      <c r="R28" s="1"/>
      <c r="S28" s="1"/>
      <c r="T28" s="1"/>
      <c r="U28" s="28"/>
      <c r="V28" s="28"/>
      <c r="W28" s="28"/>
      <c r="X28" s="1"/>
      <c r="Y28" s="1"/>
      <c r="Z28" s="1"/>
    </row>
    <row r="29" spans="1:26" s="16" customFormat="1" ht="14.1" customHeight="1" x14ac:dyDescent="0.25">
      <c r="A29" s="1"/>
      <c r="B29" s="2" t="s">
        <v>1072</v>
      </c>
      <c r="C29" s="29"/>
      <c r="D29" s="29"/>
      <c r="E29" s="1"/>
      <c r="F29" s="1"/>
      <c r="G29" s="1"/>
      <c r="H29" s="1"/>
      <c r="I29" s="1"/>
      <c r="J29" s="1"/>
      <c r="K29" s="1"/>
      <c r="L29" s="1"/>
      <c r="M29" s="1"/>
      <c r="N29" s="1"/>
      <c r="O29" s="1"/>
      <c r="P29" s="1"/>
      <c r="Q29" s="1"/>
      <c r="R29" s="1"/>
      <c r="S29" s="1"/>
      <c r="T29" s="1"/>
      <c r="U29" s="28"/>
      <c r="V29" s="28"/>
      <c r="W29" s="28"/>
      <c r="X29" s="1"/>
      <c r="Y29" s="1"/>
      <c r="Z29" s="1"/>
    </row>
    <row r="30" spans="1:26" s="16" customFormat="1" ht="26.25" customHeight="1" x14ac:dyDescent="0.25">
      <c r="A30" s="1"/>
      <c r="B30" s="1759" t="s">
        <v>368</v>
      </c>
      <c r="C30" s="1759"/>
      <c r="D30" s="1759"/>
      <c r="E30" s="1759"/>
      <c r="F30" s="1759"/>
      <c r="G30" s="1"/>
      <c r="H30" s="1"/>
      <c r="I30" s="1"/>
      <c r="J30" s="1"/>
      <c r="K30" s="1"/>
      <c r="L30" s="1"/>
      <c r="M30" s="1"/>
      <c r="N30" s="1"/>
      <c r="O30" s="1"/>
      <c r="P30" s="1"/>
      <c r="Q30" s="1"/>
      <c r="R30" s="1"/>
      <c r="S30" s="1"/>
      <c r="T30" s="1"/>
      <c r="U30" s="28"/>
      <c r="V30" s="28"/>
      <c r="W30" s="28"/>
      <c r="X30" s="1"/>
      <c r="Y30" s="1"/>
      <c r="Z30" s="1"/>
    </row>
    <row r="31" spans="1:26" s="16" customFormat="1" ht="14.1" customHeight="1" x14ac:dyDescent="0.25">
      <c r="A31" s="1"/>
      <c r="B31" s="61" t="s">
        <v>1274</v>
      </c>
      <c r="C31" s="1"/>
      <c r="D31" s="1"/>
      <c r="E31" s="1"/>
      <c r="F31" s="1"/>
      <c r="G31" s="1"/>
      <c r="H31" s="1"/>
      <c r="I31" s="1"/>
      <c r="J31" s="1"/>
      <c r="K31" s="1"/>
      <c r="L31" s="1"/>
      <c r="M31" s="1"/>
      <c r="N31" s="1"/>
      <c r="O31" s="1"/>
      <c r="P31" s="1"/>
      <c r="Q31" s="1"/>
      <c r="R31" s="1"/>
      <c r="S31" s="1"/>
      <c r="T31" s="1"/>
      <c r="U31" s="28"/>
      <c r="V31" s="28"/>
      <c r="W31" s="28"/>
      <c r="X31" s="1"/>
      <c r="Y31" s="1"/>
      <c r="Z31" s="1"/>
    </row>
    <row r="32" spans="1:26" s="16" customFormat="1" ht="6.75" customHeight="1" x14ac:dyDescent="0.25">
      <c r="A32" s="1"/>
      <c r="B32" s="3"/>
      <c r="C32" s="1"/>
      <c r="D32" s="1"/>
      <c r="E32" s="1"/>
      <c r="F32" s="1"/>
      <c r="G32" s="1"/>
      <c r="H32" s="1"/>
      <c r="I32" s="1"/>
      <c r="J32" s="1"/>
      <c r="K32" s="1"/>
      <c r="L32" s="1"/>
      <c r="M32" s="1"/>
      <c r="N32" s="1"/>
      <c r="O32" s="1"/>
      <c r="P32" s="1"/>
      <c r="Q32" s="1"/>
      <c r="R32" s="1"/>
      <c r="S32" s="1"/>
      <c r="T32" s="1"/>
      <c r="U32" s="28"/>
      <c r="V32" s="28"/>
      <c r="W32" s="28"/>
      <c r="X32" s="1"/>
      <c r="Y32" s="1"/>
      <c r="Z32" s="1"/>
    </row>
    <row r="33" spans="1:26" s="16" customFormat="1" ht="15" customHeight="1" x14ac:dyDescent="0.25">
      <c r="A33" s="1"/>
      <c r="B33" s="262" t="str">
        <f>"Herzlichen Dank für Ihre Einreichung der Kostenrechnung "&amp;Kontaktdaten!D4 &amp;"!"</f>
        <v>Herzlichen Dank für Ihre Einreichung der Kostenrechnung 2022!</v>
      </c>
      <c r="C33" s="1"/>
      <c r="D33" s="1"/>
      <c r="E33" s="1"/>
      <c r="F33" s="1"/>
      <c r="G33" s="1"/>
      <c r="H33" s="1"/>
      <c r="I33" s="1"/>
      <c r="J33" s="1"/>
      <c r="K33" s="1"/>
      <c r="L33" s="1"/>
      <c r="M33" s="1"/>
      <c r="N33" s="1"/>
      <c r="O33" s="1"/>
      <c r="P33" s="1"/>
      <c r="Q33" s="1"/>
      <c r="R33" s="1"/>
      <c r="S33" s="1"/>
      <c r="T33" s="1"/>
      <c r="U33" s="28"/>
      <c r="V33" s="28"/>
      <c r="W33" s="28"/>
      <c r="X33" s="1"/>
      <c r="Y33" s="1"/>
      <c r="Z33" s="1"/>
    </row>
    <row r="34" spans="1:26" s="16" customFormat="1" ht="12.75" customHeight="1" x14ac:dyDescent="0.25">
      <c r="A34" s="1"/>
      <c r="B34" s="1"/>
      <c r="C34" s="1"/>
      <c r="D34" s="1"/>
      <c r="E34" s="1"/>
      <c r="F34" s="1"/>
      <c r="G34" s="1"/>
      <c r="H34" s="1"/>
      <c r="I34" s="1"/>
      <c r="J34" s="1"/>
      <c r="K34" s="1"/>
      <c r="L34" s="1"/>
      <c r="M34" s="1"/>
      <c r="N34" s="1"/>
      <c r="O34" s="1"/>
      <c r="P34" s="1"/>
      <c r="Q34" s="1"/>
      <c r="R34" s="1"/>
      <c r="S34" s="1"/>
      <c r="T34" s="1"/>
      <c r="U34" s="28"/>
      <c r="V34" s="28"/>
      <c r="W34" s="28"/>
      <c r="X34" s="1"/>
      <c r="Y34" s="1"/>
      <c r="Z34" s="1"/>
    </row>
    <row r="35" spans="1:26" s="16" customFormat="1" ht="12.75" hidden="1" customHeight="1" x14ac:dyDescent="0.25">
      <c r="A35" s="1"/>
      <c r="B35" s="1"/>
      <c r="C35" s="1"/>
      <c r="D35" s="1"/>
      <c r="E35" s="1"/>
      <c r="F35" s="1"/>
      <c r="G35" s="1"/>
      <c r="H35" s="1"/>
      <c r="I35" s="1"/>
      <c r="J35" s="1"/>
      <c r="K35" s="1"/>
      <c r="L35" s="1"/>
      <c r="M35" s="1"/>
      <c r="N35" s="1"/>
      <c r="O35" s="1"/>
      <c r="P35" s="1"/>
      <c r="Q35" s="1"/>
      <c r="R35" s="1"/>
      <c r="S35" s="1"/>
      <c r="T35" s="1"/>
      <c r="U35" s="28"/>
      <c r="V35" s="28"/>
      <c r="W35" s="28"/>
      <c r="X35" s="1"/>
      <c r="Y35" s="1"/>
      <c r="Z35" s="1"/>
    </row>
    <row r="36" spans="1:26" s="16" customFormat="1" ht="12.75" hidden="1" customHeight="1" x14ac:dyDescent="0.25">
      <c r="A36" s="1"/>
      <c r="B36" s="1"/>
      <c r="C36" s="1"/>
      <c r="D36" s="1"/>
      <c r="E36" s="1"/>
      <c r="F36" s="1"/>
      <c r="G36" s="1"/>
      <c r="H36" s="1"/>
      <c r="I36" s="1"/>
      <c r="J36" s="1"/>
      <c r="K36" s="1"/>
      <c r="L36" s="1"/>
      <c r="M36" s="1"/>
      <c r="N36" s="1"/>
      <c r="O36" s="1"/>
      <c r="P36" s="1"/>
      <c r="Q36" s="1"/>
      <c r="R36" s="1"/>
      <c r="S36" s="1"/>
      <c r="T36" s="1"/>
      <c r="U36" s="28"/>
      <c r="V36" s="28"/>
      <c r="W36" s="28"/>
      <c r="X36" s="1"/>
      <c r="Y36" s="1"/>
      <c r="Z36" s="1"/>
    </row>
    <row r="37" spans="1:26" s="16" customFormat="1" ht="15.75" hidden="1" customHeight="1" x14ac:dyDescent="0.25">
      <c r="A37" s="1"/>
      <c r="B37" s="1"/>
      <c r="C37" s="1"/>
      <c r="D37" s="2"/>
      <c r="E37" s="1"/>
      <c r="F37" s="23"/>
      <c r="G37" s="1"/>
      <c r="H37" s="1"/>
      <c r="I37" s="1"/>
      <c r="J37" s="1"/>
      <c r="K37" s="1"/>
      <c r="L37" s="1"/>
      <c r="M37" s="1"/>
      <c r="N37" s="1"/>
      <c r="O37" s="1"/>
      <c r="P37" s="1"/>
      <c r="Q37" s="1"/>
      <c r="R37" s="1"/>
      <c r="S37" s="1"/>
      <c r="T37" s="1"/>
      <c r="U37" s="28"/>
      <c r="V37" s="28"/>
      <c r="W37" s="28"/>
      <c r="X37" s="1"/>
      <c r="Y37" s="1"/>
      <c r="Z37" s="1"/>
    </row>
    <row r="38" spans="1:26" s="16" customFormat="1" ht="15.75" hidden="1" customHeight="1" x14ac:dyDescent="0.25">
      <c r="A38" s="1"/>
      <c r="B38" s="1"/>
      <c r="C38" s="1"/>
      <c r="D38" s="1"/>
      <c r="E38" s="1"/>
      <c r="F38" s="23"/>
      <c r="G38" s="1"/>
      <c r="H38" s="1"/>
      <c r="I38" s="1"/>
      <c r="J38" s="1"/>
      <c r="K38" s="1"/>
      <c r="L38" s="1"/>
      <c r="M38" s="1"/>
      <c r="N38" s="1"/>
      <c r="O38" s="1"/>
      <c r="P38" s="1"/>
      <c r="Q38" s="1"/>
      <c r="R38" s="1"/>
      <c r="S38" s="1"/>
      <c r="T38" s="1"/>
      <c r="U38" s="28"/>
      <c r="V38" s="28"/>
      <c r="W38" s="28"/>
      <c r="X38" s="1"/>
      <c r="Y38" s="1"/>
      <c r="Z38" s="1"/>
    </row>
    <row r="39" spans="1:26" s="16" customFormat="1" ht="12.75" hidden="1" customHeight="1" collapsed="1" x14ac:dyDescent="0.25">
      <c r="A39" s="1"/>
      <c r="B39" s="1"/>
      <c r="C39" s="1"/>
      <c r="D39" s="1"/>
      <c r="E39" s="1"/>
      <c r="F39" s="1"/>
      <c r="G39" s="1"/>
      <c r="H39" s="1"/>
      <c r="I39" s="1"/>
      <c r="J39" s="1"/>
      <c r="K39" s="1"/>
      <c r="L39" s="1"/>
      <c r="M39" s="1"/>
      <c r="N39" s="1"/>
      <c r="O39" s="1"/>
      <c r="P39" s="1"/>
      <c r="Q39" s="1"/>
      <c r="R39" s="1"/>
      <c r="S39" s="1"/>
      <c r="T39" s="1"/>
      <c r="U39" s="28"/>
      <c r="V39" s="28"/>
      <c r="W39" s="28"/>
      <c r="X39" s="1"/>
      <c r="Y39" s="1"/>
      <c r="Z39" s="1"/>
    </row>
    <row r="40" spans="1:26" s="16" customFormat="1" ht="12.75" hidden="1" customHeight="1" x14ac:dyDescent="0.25">
      <c r="A40" s="1"/>
      <c r="B40" s="1"/>
      <c r="C40" s="1"/>
      <c r="D40" s="1"/>
      <c r="E40" s="1"/>
      <c r="F40" s="1"/>
      <c r="G40" s="1"/>
      <c r="H40" s="1"/>
      <c r="I40" s="1"/>
      <c r="J40" s="1"/>
      <c r="K40" s="1"/>
      <c r="L40" s="1"/>
      <c r="M40" s="1"/>
      <c r="N40" s="1"/>
      <c r="O40" s="1"/>
      <c r="P40" s="1"/>
      <c r="Q40" s="1"/>
      <c r="R40" s="1"/>
      <c r="S40" s="1"/>
      <c r="T40" s="1"/>
      <c r="U40" s="28"/>
      <c r="V40" s="28"/>
      <c r="W40" s="28"/>
      <c r="X40" s="1"/>
      <c r="Y40" s="1"/>
      <c r="Z40" s="1"/>
    </row>
    <row r="41" spans="1:26" s="16" customFormat="1" ht="28.35" hidden="1" customHeight="1" x14ac:dyDescent="0.25">
      <c r="A41" s="1"/>
      <c r="B41" s="1775" t="str">
        <f>IF(SUM(Stammdaten!C187:C2843)=0,"Datenprüfung: alle nötigen Angaben wurden vollständig ausgefüllt. Die Datei kann jetzt an die ElCom hochgeladen werden. Klicken Sie dazu auf den Knopf Upload und Datenprüfung.","")</f>
        <v>Datenprüfung: alle nötigen Angaben wurden vollständig ausgefüllt. Die Datei kann jetzt an die ElCom hochgeladen werden. Klicken Sie dazu auf den Knopf Upload und Datenprüfung.</v>
      </c>
      <c r="C41" s="1775"/>
      <c r="D41" s="1775"/>
      <c r="E41" s="1775"/>
      <c r="F41" s="1775"/>
      <c r="G41" s="1775"/>
      <c r="H41" s="1775"/>
      <c r="I41" s="1775"/>
      <c r="J41" s="1775"/>
      <c r="K41" s="1775"/>
      <c r="L41" s="1"/>
      <c r="M41" s="1"/>
      <c r="N41" s="1"/>
      <c r="O41" s="1"/>
      <c r="P41" s="1"/>
      <c r="Q41" s="1"/>
      <c r="R41" s="1"/>
      <c r="S41" s="1"/>
      <c r="T41" s="1"/>
      <c r="U41" s="28"/>
      <c r="V41" s="28"/>
      <c r="W41" s="28"/>
      <c r="X41" s="1"/>
      <c r="Y41" s="1"/>
      <c r="Z41" s="1"/>
    </row>
    <row r="42" spans="1:26" s="143" customFormat="1" ht="32.25" customHeight="1" x14ac:dyDescent="0.25">
      <c r="A42" s="42"/>
      <c r="B42" s="2050"/>
      <c r="C42" s="2050"/>
      <c r="D42" s="2050"/>
      <c r="E42" s="2050"/>
      <c r="F42" s="2050"/>
      <c r="G42" s="2050"/>
      <c r="H42" s="2050"/>
      <c r="I42" s="2050"/>
      <c r="J42" s="2050"/>
      <c r="K42" s="2050"/>
      <c r="L42" s="42"/>
      <c r="M42" s="42"/>
      <c r="N42" s="42"/>
      <c r="O42" s="42"/>
      <c r="P42" s="42"/>
      <c r="Q42" s="42"/>
      <c r="R42" s="42"/>
      <c r="S42" s="42"/>
      <c r="T42" s="42"/>
      <c r="U42" s="265"/>
      <c r="V42" s="265"/>
      <c r="W42" s="265"/>
      <c r="X42" s="42"/>
      <c r="Y42" s="42"/>
      <c r="Z42" s="42"/>
    </row>
    <row r="43" spans="1:26" s="143" customFormat="1" ht="32.25" customHeight="1" x14ac:dyDescent="0.25">
      <c r="A43" s="42"/>
      <c r="B43" s="2050"/>
      <c r="C43" s="2050"/>
      <c r="D43" s="2050"/>
      <c r="E43" s="2050"/>
      <c r="F43" s="2050"/>
      <c r="G43" s="2050"/>
      <c r="H43" s="2050"/>
      <c r="I43" s="2050"/>
      <c r="J43" s="2050"/>
      <c r="K43" s="2050"/>
      <c r="L43" s="42"/>
      <c r="M43" s="42"/>
      <c r="N43" s="42"/>
      <c r="O43" s="42"/>
      <c r="P43" s="42"/>
      <c r="Q43" s="42"/>
      <c r="R43" s="42"/>
      <c r="S43" s="42"/>
      <c r="T43" s="42"/>
      <c r="U43" s="265"/>
      <c r="V43" s="265"/>
      <c r="W43" s="265"/>
      <c r="X43" s="42"/>
      <c r="Y43" s="42"/>
      <c r="Z43" s="42"/>
    </row>
    <row r="44" spans="1:26" s="16" customFormat="1" ht="12.75" customHeight="1" x14ac:dyDescent="0.25">
      <c r="A44" s="1"/>
      <c r="B44" s="3" t="str">
        <f>IF(W47=1,"Register: ","")</f>
        <v/>
      </c>
      <c r="C44" s="3" t="str">
        <f>IF(W47=1,"Eingabefeld: ","")</f>
        <v/>
      </c>
      <c r="D44" s="22"/>
      <c r="E44" s="1"/>
      <c r="F44" s="1"/>
      <c r="G44" s="1"/>
      <c r="H44" s="1"/>
      <c r="I44" s="1"/>
      <c r="J44" s="1"/>
      <c r="K44" s="1"/>
      <c r="L44" s="1"/>
      <c r="M44" s="1"/>
      <c r="N44" s="1"/>
      <c r="O44" s="1"/>
      <c r="P44" s="1"/>
      <c r="Q44" s="1"/>
      <c r="R44" s="1"/>
      <c r="S44" s="1"/>
      <c r="T44" s="1"/>
      <c r="U44" s="28"/>
      <c r="V44" s="28"/>
      <c r="W44" s="28"/>
      <c r="X44" s="1"/>
      <c r="Y44" s="1"/>
      <c r="Z44" s="1"/>
    </row>
    <row r="45" spans="1:26" s="16" customFormat="1" ht="12.75" customHeight="1" x14ac:dyDescent="0.25">
      <c r="A45" s="1"/>
      <c r="B45" s="33" t="str">
        <f>IF(W47=1,U47,"")</f>
        <v/>
      </c>
      <c r="C45" s="33" t="str">
        <f>IF(W47=1,V47,"")</f>
        <v/>
      </c>
      <c r="D45" s="22"/>
      <c r="E45" s="1"/>
      <c r="F45" s="1"/>
      <c r="G45" s="1"/>
      <c r="H45" s="1"/>
      <c r="I45" s="1"/>
      <c r="J45" s="1"/>
      <c r="K45" s="1"/>
      <c r="L45" s="1"/>
      <c r="M45" s="1"/>
      <c r="N45" s="1"/>
      <c r="O45" s="1"/>
      <c r="P45" s="1"/>
      <c r="Q45" s="1"/>
      <c r="R45" s="1"/>
      <c r="S45" s="1"/>
      <c r="T45" s="1"/>
      <c r="U45" s="28"/>
      <c r="V45" s="28"/>
      <c r="W45" s="28"/>
      <c r="X45" s="1"/>
      <c r="Y45" s="1"/>
      <c r="Z45" s="1"/>
    </row>
    <row r="46" spans="1:26" s="16" customFormat="1" ht="12.75" customHeight="1" x14ac:dyDescent="0.25">
      <c r="A46" s="1"/>
      <c r="B46" s="33" t="str">
        <f>IF(W48=1,U48,"")</f>
        <v/>
      </c>
      <c r="C46" s="33" t="str">
        <f>IF(W48=1,V48,"")</f>
        <v/>
      </c>
      <c r="D46" s="22"/>
      <c r="E46" s="1"/>
      <c r="F46" s="1"/>
      <c r="G46" s="1"/>
      <c r="H46" s="1"/>
      <c r="I46" s="1"/>
      <c r="J46" s="1"/>
      <c r="K46" s="1"/>
      <c r="L46" s="1"/>
      <c r="M46" s="1"/>
      <c r="N46" s="1"/>
      <c r="O46" s="1"/>
      <c r="P46" s="1"/>
      <c r="Q46" s="1"/>
      <c r="R46" s="1"/>
      <c r="S46" s="1"/>
      <c r="T46" s="1"/>
      <c r="U46" s="28"/>
      <c r="V46" s="28"/>
      <c r="W46" s="28"/>
      <c r="X46" s="1"/>
      <c r="Y46" s="1"/>
      <c r="Z46" s="1"/>
    </row>
    <row r="47" spans="1:26" s="16" customFormat="1" ht="12.75" customHeight="1" x14ac:dyDescent="0.25">
      <c r="A47" s="1"/>
      <c r="B47" s="33" t="str">
        <f t="shared" ref="B47:B110" si="0">IF(W49=1,U49,"")</f>
        <v/>
      </c>
      <c r="C47" s="33" t="str">
        <f t="shared" ref="C47:C110" si="1">IF(W49=1,V49,"")</f>
        <v/>
      </c>
      <c r="D47" s="22"/>
      <c r="E47" s="1"/>
      <c r="F47" s="1"/>
      <c r="G47" s="1"/>
      <c r="H47" s="1"/>
      <c r="I47" s="1"/>
      <c r="J47" s="1"/>
      <c r="K47" s="1"/>
      <c r="L47" s="1"/>
      <c r="M47" s="1"/>
      <c r="N47" s="1"/>
      <c r="O47" s="1"/>
      <c r="P47" s="1"/>
      <c r="Q47" s="1"/>
      <c r="R47" s="1"/>
      <c r="S47" s="1"/>
      <c r="T47" s="1"/>
      <c r="U47" s="259"/>
      <c r="V47" s="259"/>
      <c r="W47" s="259"/>
      <c r="X47" s="1"/>
      <c r="Y47" s="1"/>
      <c r="Z47" s="1"/>
    </row>
    <row r="48" spans="1:26" s="16" customFormat="1" ht="12.75" customHeight="1" x14ac:dyDescent="0.25">
      <c r="A48" s="1"/>
      <c r="B48" s="33" t="str">
        <f t="shared" si="0"/>
        <v/>
      </c>
      <c r="C48" s="33" t="str">
        <f t="shared" si="1"/>
        <v/>
      </c>
      <c r="D48" s="22"/>
      <c r="E48" s="1"/>
      <c r="F48" s="1"/>
      <c r="G48" s="1"/>
      <c r="H48" s="1"/>
      <c r="I48" s="1"/>
      <c r="J48" s="1"/>
      <c r="K48" s="1"/>
      <c r="L48" s="1"/>
      <c r="M48" s="1"/>
      <c r="N48" s="1"/>
      <c r="O48" s="1"/>
      <c r="P48" s="1"/>
      <c r="Q48" s="1"/>
      <c r="R48" s="1"/>
      <c r="S48" s="1"/>
      <c r="T48" s="1"/>
      <c r="U48" s="259"/>
      <c r="V48" s="259"/>
      <c r="W48" s="259"/>
      <c r="X48" s="1"/>
      <c r="Y48" s="1"/>
      <c r="Z48" s="1"/>
    </row>
    <row r="49" spans="1:26" s="16" customFormat="1" ht="12.75" customHeight="1" x14ac:dyDescent="0.25">
      <c r="A49" s="1"/>
      <c r="B49" s="33" t="str">
        <f t="shared" si="0"/>
        <v/>
      </c>
      <c r="C49" s="33" t="str">
        <f t="shared" si="1"/>
        <v/>
      </c>
      <c r="D49" s="22"/>
      <c r="E49" s="1"/>
      <c r="F49" s="1"/>
      <c r="G49" s="1"/>
      <c r="H49" s="1"/>
      <c r="I49" s="1"/>
      <c r="J49" s="1"/>
      <c r="K49" s="1"/>
      <c r="L49" s="1"/>
      <c r="M49" s="1"/>
      <c r="N49" s="1"/>
      <c r="O49" s="1"/>
      <c r="P49" s="1"/>
      <c r="Q49" s="1"/>
      <c r="R49" s="1"/>
      <c r="S49" s="1"/>
      <c r="T49" s="1"/>
      <c r="U49" s="259"/>
      <c r="V49" s="259"/>
      <c r="W49" s="259"/>
      <c r="X49" s="1"/>
      <c r="Y49" s="1"/>
      <c r="Z49" s="1"/>
    </row>
    <row r="50" spans="1:26" s="16" customFormat="1" ht="12.75" customHeight="1" x14ac:dyDescent="0.25">
      <c r="A50" s="1"/>
      <c r="B50" s="33" t="str">
        <f t="shared" si="0"/>
        <v/>
      </c>
      <c r="C50" s="33" t="str">
        <f t="shared" si="1"/>
        <v/>
      </c>
      <c r="D50" s="22"/>
      <c r="E50" s="1"/>
      <c r="F50" s="1"/>
      <c r="G50" s="1"/>
      <c r="H50" s="1"/>
      <c r="I50" s="1"/>
      <c r="J50" s="1"/>
      <c r="K50" s="1"/>
      <c r="L50" s="1"/>
      <c r="M50" s="1"/>
      <c r="N50" s="1"/>
      <c r="O50" s="1"/>
      <c r="P50" s="1"/>
      <c r="Q50" s="1"/>
      <c r="R50" s="1"/>
      <c r="S50" s="1"/>
      <c r="T50" s="1"/>
      <c r="U50" s="259"/>
      <c r="V50" s="259"/>
      <c r="W50" s="259"/>
      <c r="X50" s="1"/>
      <c r="Y50" s="1"/>
      <c r="Z50" s="1"/>
    </row>
    <row r="51" spans="1:26" x14ac:dyDescent="0.25">
      <c r="A51" s="1"/>
      <c r="B51" s="33" t="str">
        <f t="shared" si="0"/>
        <v/>
      </c>
      <c r="C51" s="33" t="str">
        <f t="shared" si="1"/>
        <v/>
      </c>
      <c r="D51" s="22"/>
      <c r="E51" s="1"/>
      <c r="F51" s="1"/>
      <c r="G51" s="1"/>
      <c r="H51" s="1"/>
      <c r="I51" s="1"/>
      <c r="J51" s="1"/>
      <c r="K51" s="1"/>
      <c r="L51" s="1"/>
      <c r="M51" s="1"/>
      <c r="N51" s="1"/>
      <c r="O51" s="1"/>
      <c r="P51" s="1"/>
      <c r="Q51" s="1"/>
      <c r="R51" s="1"/>
      <c r="S51" s="1"/>
      <c r="T51" s="1"/>
      <c r="X51" s="1"/>
      <c r="Y51" s="1"/>
      <c r="Z51" s="1"/>
    </row>
    <row r="52" spans="1:26" x14ac:dyDescent="0.25">
      <c r="A52" s="1"/>
      <c r="B52" s="33" t="str">
        <f t="shared" si="0"/>
        <v/>
      </c>
      <c r="C52" s="33" t="str">
        <f t="shared" si="1"/>
        <v/>
      </c>
      <c r="D52" s="22"/>
      <c r="E52" s="1"/>
      <c r="F52" s="1"/>
      <c r="G52" s="1"/>
      <c r="H52" s="1"/>
      <c r="I52" s="1"/>
      <c r="J52" s="1"/>
      <c r="K52" s="1"/>
      <c r="L52" s="1"/>
      <c r="M52" s="1"/>
      <c r="N52" s="1"/>
      <c r="O52" s="1"/>
      <c r="P52" s="1"/>
      <c r="Q52" s="1"/>
      <c r="R52" s="1"/>
      <c r="S52" s="1"/>
      <c r="T52" s="1"/>
      <c r="X52" s="1"/>
      <c r="Y52" s="1"/>
      <c r="Z52" s="1"/>
    </row>
    <row r="53" spans="1:26" x14ac:dyDescent="0.25">
      <c r="A53" s="1"/>
      <c r="B53" s="33" t="str">
        <f t="shared" si="0"/>
        <v/>
      </c>
      <c r="C53" s="33" t="str">
        <f t="shared" si="1"/>
        <v/>
      </c>
      <c r="D53" s="22"/>
      <c r="E53" s="1"/>
      <c r="F53" s="1"/>
      <c r="G53" s="1"/>
      <c r="H53" s="1"/>
      <c r="I53" s="1"/>
      <c r="J53" s="1"/>
      <c r="K53" s="1"/>
      <c r="L53" s="1"/>
      <c r="M53" s="1"/>
      <c r="N53" s="1"/>
      <c r="O53" s="1"/>
      <c r="P53" s="1"/>
      <c r="Q53" s="1"/>
      <c r="R53" s="1"/>
      <c r="S53" s="1"/>
      <c r="T53" s="1"/>
      <c r="X53" s="1"/>
      <c r="Y53" s="1"/>
      <c r="Z53" s="1"/>
    </row>
    <row r="54" spans="1:26" x14ac:dyDescent="0.25">
      <c r="A54" s="1"/>
      <c r="B54" s="33" t="str">
        <f t="shared" si="0"/>
        <v/>
      </c>
      <c r="C54" s="33" t="str">
        <f t="shared" si="1"/>
        <v/>
      </c>
      <c r="D54" s="22"/>
      <c r="E54" s="1"/>
      <c r="F54" s="1"/>
      <c r="G54" s="1"/>
      <c r="H54" s="1"/>
      <c r="I54" s="1"/>
      <c r="J54" s="1"/>
      <c r="K54" s="1"/>
      <c r="L54" s="1"/>
      <c r="M54" s="1"/>
      <c r="N54" s="1"/>
      <c r="O54" s="1"/>
      <c r="P54" s="1"/>
      <c r="Q54" s="1"/>
      <c r="R54" s="1"/>
      <c r="S54" s="1"/>
      <c r="T54" s="1"/>
      <c r="X54" s="1"/>
      <c r="Y54" s="1"/>
      <c r="Z54" s="1"/>
    </row>
    <row r="55" spans="1:26" x14ac:dyDescent="0.25">
      <c r="A55" s="1"/>
      <c r="B55" s="33" t="str">
        <f t="shared" si="0"/>
        <v/>
      </c>
      <c r="C55" s="33" t="str">
        <f t="shared" si="1"/>
        <v/>
      </c>
      <c r="D55" s="22"/>
      <c r="E55" s="1"/>
      <c r="F55" s="1"/>
      <c r="G55" s="1"/>
      <c r="H55" s="1"/>
      <c r="I55" s="1"/>
      <c r="J55" s="1"/>
      <c r="K55" s="1"/>
      <c r="L55" s="1"/>
      <c r="M55" s="1"/>
      <c r="N55" s="1"/>
      <c r="O55" s="1"/>
      <c r="P55" s="1"/>
      <c r="Q55" s="1"/>
      <c r="R55" s="1"/>
      <c r="S55" s="1"/>
      <c r="T55" s="1"/>
      <c r="X55" s="1"/>
      <c r="Y55" s="1"/>
      <c r="Z55" s="1"/>
    </row>
    <row r="56" spans="1:26" x14ac:dyDescent="0.25">
      <c r="A56" s="1"/>
      <c r="B56" s="33" t="str">
        <f t="shared" si="0"/>
        <v/>
      </c>
      <c r="C56" s="33" t="str">
        <f t="shared" si="1"/>
        <v/>
      </c>
      <c r="D56" s="22"/>
      <c r="E56" s="1"/>
      <c r="F56" s="1"/>
      <c r="G56" s="1"/>
      <c r="H56" s="1"/>
      <c r="I56" s="1"/>
      <c r="J56" s="1"/>
      <c r="K56" s="1"/>
      <c r="L56" s="1"/>
      <c r="M56" s="1"/>
      <c r="N56" s="1"/>
      <c r="O56" s="1"/>
      <c r="P56" s="1"/>
      <c r="Q56" s="1"/>
      <c r="R56" s="1"/>
      <c r="S56" s="1"/>
      <c r="T56" s="1"/>
      <c r="X56" s="1"/>
      <c r="Y56" s="1"/>
      <c r="Z56" s="1"/>
    </row>
    <row r="57" spans="1:26" x14ac:dyDescent="0.25">
      <c r="A57" s="1"/>
      <c r="B57" s="33" t="str">
        <f t="shared" si="0"/>
        <v/>
      </c>
      <c r="C57" s="33" t="str">
        <f t="shared" si="1"/>
        <v/>
      </c>
      <c r="D57" s="22"/>
      <c r="E57" s="1"/>
      <c r="F57" s="1"/>
      <c r="G57" s="1"/>
      <c r="H57" s="1"/>
      <c r="I57" s="1"/>
      <c r="J57" s="1"/>
      <c r="K57" s="1"/>
      <c r="L57" s="1"/>
      <c r="M57" s="1"/>
      <c r="N57" s="1"/>
      <c r="O57" s="1"/>
      <c r="P57" s="1"/>
      <c r="Q57" s="1"/>
      <c r="R57" s="1"/>
      <c r="S57" s="1"/>
      <c r="T57" s="1"/>
      <c r="X57" s="1"/>
      <c r="Y57" s="1"/>
      <c r="Z57" s="1"/>
    </row>
    <row r="58" spans="1:26" x14ac:dyDescent="0.25">
      <c r="A58" s="1"/>
      <c r="B58" s="33" t="str">
        <f t="shared" si="0"/>
        <v/>
      </c>
      <c r="C58" s="33" t="str">
        <f t="shared" si="1"/>
        <v/>
      </c>
      <c r="D58" s="22"/>
      <c r="E58" s="1"/>
      <c r="F58" s="1"/>
      <c r="G58" s="1"/>
      <c r="H58" s="1"/>
      <c r="I58" s="1"/>
      <c r="J58" s="1"/>
      <c r="K58" s="1"/>
      <c r="L58" s="1"/>
      <c r="M58" s="1"/>
      <c r="N58" s="1"/>
      <c r="O58" s="1"/>
      <c r="P58" s="1"/>
      <c r="Q58" s="1"/>
      <c r="R58" s="1"/>
      <c r="S58" s="1"/>
      <c r="T58" s="1"/>
      <c r="X58" s="1"/>
      <c r="Y58" s="1"/>
      <c r="Z58" s="1"/>
    </row>
    <row r="59" spans="1:26" x14ac:dyDescent="0.25">
      <c r="A59" s="1"/>
      <c r="B59" s="33" t="str">
        <f t="shared" si="0"/>
        <v/>
      </c>
      <c r="C59" s="33" t="str">
        <f t="shared" si="1"/>
        <v/>
      </c>
      <c r="D59" s="22"/>
      <c r="E59" s="1"/>
      <c r="F59" s="1"/>
      <c r="G59" s="1"/>
      <c r="H59" s="1"/>
      <c r="I59" s="1"/>
      <c r="J59" s="1"/>
      <c r="K59" s="1"/>
      <c r="L59" s="1"/>
      <c r="M59" s="1"/>
      <c r="N59" s="1"/>
      <c r="O59" s="1"/>
      <c r="P59" s="1"/>
      <c r="Q59" s="1"/>
      <c r="R59" s="1"/>
      <c r="S59" s="1"/>
      <c r="T59" s="1"/>
      <c r="X59" s="1"/>
      <c r="Y59" s="1"/>
      <c r="Z59" s="1"/>
    </row>
    <row r="60" spans="1:26" x14ac:dyDescent="0.25">
      <c r="A60" s="1"/>
      <c r="B60" s="33" t="str">
        <f t="shared" si="0"/>
        <v/>
      </c>
      <c r="C60" s="33" t="str">
        <f t="shared" si="1"/>
        <v/>
      </c>
      <c r="D60" s="22"/>
      <c r="E60" s="1"/>
      <c r="F60" s="1"/>
      <c r="G60" s="1"/>
      <c r="H60" s="1"/>
      <c r="I60" s="1"/>
      <c r="J60" s="1"/>
      <c r="K60" s="1"/>
      <c r="L60" s="1"/>
      <c r="M60" s="1"/>
      <c r="N60" s="1"/>
      <c r="O60" s="1"/>
      <c r="P60" s="1"/>
      <c r="Q60" s="1"/>
      <c r="R60" s="1"/>
      <c r="S60" s="1"/>
      <c r="T60" s="1"/>
      <c r="X60" s="1"/>
      <c r="Y60" s="1"/>
      <c r="Z60" s="1"/>
    </row>
    <row r="61" spans="1:26" x14ac:dyDescent="0.25">
      <c r="A61" s="1"/>
      <c r="B61" s="33" t="str">
        <f t="shared" si="0"/>
        <v/>
      </c>
      <c r="C61" s="33" t="str">
        <f t="shared" si="1"/>
        <v/>
      </c>
      <c r="D61" s="22"/>
      <c r="E61" s="1"/>
      <c r="F61" s="1"/>
      <c r="G61" s="1"/>
      <c r="H61" s="1"/>
      <c r="I61" s="1"/>
      <c r="J61" s="1"/>
      <c r="K61" s="1"/>
      <c r="L61" s="1"/>
      <c r="M61" s="1"/>
      <c r="N61" s="1"/>
      <c r="O61" s="1"/>
      <c r="P61" s="1"/>
      <c r="Q61" s="1"/>
      <c r="R61" s="1"/>
      <c r="S61" s="1"/>
      <c r="T61" s="1"/>
      <c r="X61" s="1"/>
      <c r="Y61" s="1"/>
      <c r="Z61" s="1"/>
    </row>
    <row r="62" spans="1:26" x14ac:dyDescent="0.25">
      <c r="A62" s="1"/>
      <c r="B62" s="33" t="str">
        <f t="shared" si="0"/>
        <v/>
      </c>
      <c r="C62" s="33" t="str">
        <f t="shared" si="1"/>
        <v/>
      </c>
      <c r="D62" s="22"/>
      <c r="E62" s="1"/>
      <c r="F62" s="1"/>
      <c r="G62" s="1"/>
      <c r="H62" s="1"/>
      <c r="I62" s="1"/>
      <c r="J62" s="1"/>
      <c r="K62" s="1"/>
      <c r="L62" s="1"/>
      <c r="M62" s="1"/>
      <c r="N62" s="1"/>
      <c r="O62" s="1"/>
      <c r="P62" s="1"/>
      <c r="Q62" s="1"/>
      <c r="R62" s="1"/>
      <c r="S62" s="1"/>
      <c r="T62" s="1"/>
      <c r="X62" s="1"/>
      <c r="Y62" s="1"/>
      <c r="Z62" s="1"/>
    </row>
    <row r="63" spans="1:26" x14ac:dyDescent="0.25">
      <c r="A63" s="1"/>
      <c r="B63" s="33" t="str">
        <f t="shared" si="0"/>
        <v/>
      </c>
      <c r="C63" s="33" t="str">
        <f t="shared" si="1"/>
        <v/>
      </c>
      <c r="D63" s="22"/>
      <c r="E63" s="1"/>
      <c r="F63" s="1"/>
      <c r="G63" s="1"/>
      <c r="H63" s="1"/>
      <c r="I63" s="1"/>
      <c r="J63" s="1"/>
      <c r="K63" s="1"/>
      <c r="L63" s="1"/>
      <c r="M63" s="1"/>
      <c r="N63" s="1"/>
      <c r="O63" s="1"/>
      <c r="P63" s="1"/>
      <c r="Q63" s="1"/>
      <c r="R63" s="1"/>
      <c r="S63" s="1"/>
      <c r="T63" s="1"/>
      <c r="X63" s="1"/>
      <c r="Y63" s="1"/>
      <c r="Z63" s="1"/>
    </row>
    <row r="64" spans="1:26" x14ac:dyDescent="0.25">
      <c r="A64" s="1"/>
      <c r="B64" s="33" t="str">
        <f t="shared" si="0"/>
        <v/>
      </c>
      <c r="C64" s="33" t="str">
        <f t="shared" si="1"/>
        <v/>
      </c>
      <c r="D64" s="22"/>
      <c r="E64" s="1"/>
      <c r="F64" s="1"/>
      <c r="G64" s="1"/>
      <c r="H64" s="1"/>
      <c r="I64" s="1"/>
      <c r="J64" s="1"/>
      <c r="K64" s="1"/>
      <c r="L64" s="1"/>
      <c r="M64" s="1"/>
      <c r="N64" s="1"/>
      <c r="O64" s="1"/>
      <c r="P64" s="1"/>
      <c r="Q64" s="1"/>
      <c r="R64" s="1"/>
      <c r="S64" s="1"/>
      <c r="T64" s="1"/>
      <c r="U64" s="28"/>
      <c r="V64" s="28"/>
      <c r="W64" s="28"/>
      <c r="X64" s="1"/>
      <c r="Y64" s="1"/>
      <c r="Z64" s="1"/>
    </row>
    <row r="65" spans="1:26" x14ac:dyDescent="0.25">
      <c r="A65" s="1"/>
      <c r="B65" s="33" t="str">
        <f t="shared" si="0"/>
        <v/>
      </c>
      <c r="C65" s="33" t="str">
        <f t="shared" si="1"/>
        <v/>
      </c>
      <c r="D65" s="22"/>
      <c r="E65" s="1"/>
      <c r="F65" s="1"/>
      <c r="G65" s="1"/>
      <c r="H65" s="1"/>
      <c r="I65" s="1"/>
      <c r="J65" s="1"/>
      <c r="K65" s="1"/>
      <c r="L65" s="1"/>
      <c r="M65" s="1"/>
      <c r="N65" s="1"/>
      <c r="O65" s="1"/>
      <c r="P65" s="1"/>
      <c r="Q65" s="1"/>
      <c r="R65" s="1"/>
      <c r="S65" s="1"/>
      <c r="T65" s="1"/>
      <c r="X65" s="1"/>
      <c r="Y65" s="1"/>
      <c r="Z65" s="1"/>
    </row>
    <row r="66" spans="1:26" x14ac:dyDescent="0.25">
      <c r="A66" s="1"/>
      <c r="B66" s="33" t="str">
        <f t="shared" si="0"/>
        <v/>
      </c>
      <c r="C66" s="33" t="str">
        <f t="shared" si="1"/>
        <v/>
      </c>
      <c r="D66" s="22"/>
      <c r="E66" s="1"/>
      <c r="F66" s="1"/>
      <c r="G66" s="1"/>
      <c r="H66" s="1"/>
      <c r="I66" s="1"/>
      <c r="J66" s="1"/>
      <c r="K66" s="1"/>
      <c r="L66" s="1"/>
      <c r="M66" s="1"/>
      <c r="N66" s="1"/>
      <c r="O66" s="1"/>
      <c r="P66" s="1"/>
      <c r="Q66" s="1"/>
      <c r="R66" s="1"/>
      <c r="S66" s="1"/>
      <c r="T66" s="1"/>
      <c r="U66" s="28"/>
      <c r="V66" s="28"/>
      <c r="W66" s="28"/>
      <c r="X66" s="1"/>
      <c r="Y66" s="1"/>
      <c r="Z66" s="1"/>
    </row>
    <row r="67" spans="1:26" x14ac:dyDescent="0.25">
      <c r="A67" s="1"/>
      <c r="B67" s="33" t="str">
        <f t="shared" si="0"/>
        <v/>
      </c>
      <c r="C67" s="33" t="str">
        <f t="shared" si="1"/>
        <v/>
      </c>
      <c r="D67" s="22"/>
      <c r="E67" s="1"/>
      <c r="F67" s="1"/>
      <c r="G67" s="1"/>
      <c r="H67" s="1"/>
      <c r="I67" s="1"/>
      <c r="J67" s="1"/>
      <c r="K67" s="1"/>
      <c r="L67" s="1"/>
      <c r="M67" s="1"/>
      <c r="N67" s="1"/>
      <c r="O67" s="1"/>
      <c r="P67" s="1"/>
      <c r="Q67" s="1"/>
      <c r="R67" s="1"/>
      <c r="S67" s="1"/>
      <c r="T67" s="1"/>
      <c r="U67" s="28"/>
      <c r="V67" s="28"/>
      <c r="W67" s="28"/>
      <c r="X67" s="1"/>
      <c r="Y67" s="1"/>
      <c r="Z67" s="1"/>
    </row>
    <row r="68" spans="1:26" x14ac:dyDescent="0.25">
      <c r="A68" s="1"/>
      <c r="B68" s="33" t="str">
        <f t="shared" si="0"/>
        <v/>
      </c>
      <c r="C68" s="33" t="str">
        <f t="shared" si="1"/>
        <v/>
      </c>
      <c r="D68" s="22"/>
      <c r="E68" s="1"/>
      <c r="F68" s="1"/>
      <c r="G68" s="1"/>
      <c r="H68" s="1"/>
      <c r="I68" s="1"/>
      <c r="J68" s="1"/>
      <c r="K68" s="1"/>
      <c r="L68" s="1"/>
      <c r="M68" s="1"/>
      <c r="N68" s="1"/>
      <c r="O68" s="1"/>
      <c r="P68" s="1"/>
      <c r="Q68" s="1"/>
      <c r="R68" s="1"/>
      <c r="S68" s="1"/>
      <c r="T68" s="1"/>
      <c r="U68" s="28"/>
      <c r="V68" s="28"/>
      <c r="W68" s="28"/>
      <c r="X68" s="1"/>
      <c r="Y68" s="1"/>
      <c r="Z68" s="1"/>
    </row>
    <row r="69" spans="1:26" x14ac:dyDescent="0.25">
      <c r="A69" s="1"/>
      <c r="B69" s="33" t="str">
        <f t="shared" si="0"/>
        <v/>
      </c>
      <c r="C69" s="33" t="str">
        <f t="shared" si="1"/>
        <v/>
      </c>
      <c r="D69" s="22"/>
      <c r="E69" s="1"/>
      <c r="F69" s="1"/>
      <c r="G69" s="1"/>
      <c r="H69" s="1"/>
      <c r="I69" s="1"/>
      <c r="J69" s="1"/>
      <c r="K69" s="1"/>
      <c r="L69" s="1"/>
      <c r="M69" s="1"/>
      <c r="N69" s="1"/>
      <c r="O69" s="1"/>
      <c r="P69" s="1"/>
      <c r="Q69" s="1"/>
      <c r="R69" s="1"/>
      <c r="S69" s="1"/>
      <c r="T69" s="1"/>
      <c r="U69" s="28"/>
      <c r="V69" s="28"/>
      <c r="W69" s="28"/>
      <c r="X69" s="1"/>
      <c r="Y69" s="1"/>
      <c r="Z69" s="1"/>
    </row>
    <row r="70" spans="1:26" x14ac:dyDescent="0.25">
      <c r="A70" s="1"/>
      <c r="B70" s="33" t="str">
        <f t="shared" si="0"/>
        <v/>
      </c>
      <c r="C70" s="33" t="str">
        <f t="shared" si="1"/>
        <v/>
      </c>
      <c r="D70" s="22"/>
      <c r="E70" s="1"/>
      <c r="F70" s="1"/>
      <c r="G70" s="1"/>
      <c r="H70" s="1"/>
      <c r="I70" s="1"/>
      <c r="J70" s="1"/>
      <c r="K70" s="1"/>
      <c r="L70" s="1"/>
      <c r="M70" s="1"/>
      <c r="N70" s="1"/>
      <c r="O70" s="1"/>
      <c r="P70" s="1"/>
      <c r="Q70" s="1"/>
      <c r="R70" s="1"/>
      <c r="S70" s="1"/>
      <c r="T70" s="1"/>
      <c r="U70" s="28"/>
      <c r="V70" s="28"/>
      <c r="W70" s="28"/>
      <c r="X70" s="1"/>
      <c r="Y70" s="1"/>
      <c r="Z70" s="1"/>
    </row>
    <row r="71" spans="1:26" x14ac:dyDescent="0.25">
      <c r="A71" s="1"/>
      <c r="B71" s="33" t="str">
        <f t="shared" si="0"/>
        <v/>
      </c>
      <c r="C71" s="33" t="str">
        <f t="shared" si="1"/>
        <v/>
      </c>
      <c r="D71" s="22"/>
      <c r="E71" s="1"/>
      <c r="F71" s="1"/>
      <c r="G71" s="1"/>
      <c r="H71" s="1"/>
      <c r="I71" s="1"/>
      <c r="J71" s="1"/>
      <c r="K71" s="1"/>
      <c r="L71" s="1"/>
      <c r="M71" s="1"/>
      <c r="N71" s="1"/>
      <c r="O71" s="1"/>
      <c r="P71" s="1"/>
      <c r="Q71" s="1"/>
      <c r="R71" s="1"/>
      <c r="S71" s="1"/>
      <c r="T71" s="1"/>
      <c r="U71" s="28"/>
      <c r="V71" s="28"/>
      <c r="W71" s="28"/>
      <c r="X71" s="1"/>
      <c r="Y71" s="1"/>
      <c r="Z71" s="1"/>
    </row>
    <row r="72" spans="1:26" x14ac:dyDescent="0.25">
      <c r="A72" s="1"/>
      <c r="B72" s="33" t="str">
        <f t="shared" si="0"/>
        <v/>
      </c>
      <c r="C72" s="33" t="str">
        <f t="shared" si="1"/>
        <v/>
      </c>
      <c r="D72" s="22"/>
      <c r="E72" s="1"/>
      <c r="F72" s="1"/>
      <c r="G72" s="1"/>
      <c r="H72" s="1"/>
      <c r="I72" s="1"/>
      <c r="J72" s="1"/>
      <c r="K72" s="1"/>
      <c r="L72" s="1"/>
      <c r="M72" s="1"/>
      <c r="N72" s="1"/>
      <c r="O72" s="1"/>
      <c r="P72" s="1"/>
      <c r="Q72" s="1"/>
      <c r="R72" s="1"/>
      <c r="S72" s="1"/>
      <c r="T72" s="1"/>
      <c r="U72" s="28"/>
      <c r="V72" s="28"/>
      <c r="W72" s="28"/>
      <c r="X72" s="1"/>
      <c r="Y72" s="1"/>
      <c r="Z72" s="1"/>
    </row>
    <row r="73" spans="1:26" x14ac:dyDescent="0.25">
      <c r="A73" s="1"/>
      <c r="B73" s="33" t="str">
        <f t="shared" si="0"/>
        <v/>
      </c>
      <c r="C73" s="33" t="str">
        <f t="shared" si="1"/>
        <v/>
      </c>
      <c r="D73" s="22"/>
      <c r="E73" s="1"/>
      <c r="F73" s="1"/>
      <c r="G73" s="1"/>
      <c r="H73" s="1"/>
      <c r="I73" s="1"/>
      <c r="J73" s="1"/>
      <c r="K73" s="1"/>
      <c r="L73" s="1"/>
      <c r="M73" s="1"/>
      <c r="N73" s="1"/>
      <c r="O73" s="1"/>
      <c r="P73" s="1"/>
      <c r="Q73" s="1"/>
      <c r="R73" s="1"/>
      <c r="S73" s="1"/>
      <c r="T73" s="1"/>
      <c r="U73" s="28"/>
      <c r="V73" s="28"/>
      <c r="W73" s="28"/>
      <c r="X73" s="1"/>
      <c r="Y73" s="1"/>
      <c r="Z73" s="1"/>
    </row>
    <row r="74" spans="1:26" x14ac:dyDescent="0.25">
      <c r="A74" s="1"/>
      <c r="B74" s="33" t="str">
        <f t="shared" si="0"/>
        <v/>
      </c>
      <c r="C74" s="33" t="str">
        <f t="shared" si="1"/>
        <v/>
      </c>
      <c r="D74" s="22"/>
      <c r="E74" s="1"/>
      <c r="F74" s="1"/>
      <c r="G74" s="1"/>
      <c r="H74" s="1"/>
      <c r="I74" s="1"/>
      <c r="J74" s="1"/>
      <c r="K74" s="1"/>
      <c r="L74" s="1"/>
      <c r="M74" s="1"/>
      <c r="N74" s="1"/>
      <c r="O74" s="1"/>
      <c r="P74" s="1"/>
      <c r="Q74" s="1"/>
      <c r="R74" s="1"/>
      <c r="S74" s="1"/>
      <c r="T74" s="1"/>
      <c r="U74" s="28"/>
      <c r="V74" s="28"/>
      <c r="W74" s="28"/>
      <c r="X74" s="1"/>
      <c r="Y74" s="1"/>
      <c r="Z74" s="1"/>
    </row>
    <row r="75" spans="1:26" x14ac:dyDescent="0.25">
      <c r="A75" s="1"/>
      <c r="B75" s="33" t="str">
        <f t="shared" si="0"/>
        <v/>
      </c>
      <c r="C75" s="33" t="str">
        <f t="shared" si="1"/>
        <v/>
      </c>
      <c r="D75" s="22"/>
      <c r="E75" s="1"/>
      <c r="F75" s="1"/>
      <c r="G75" s="1"/>
      <c r="H75" s="1"/>
      <c r="I75" s="1"/>
      <c r="J75" s="1"/>
      <c r="K75" s="1"/>
      <c r="L75" s="1"/>
      <c r="M75" s="1"/>
      <c r="N75" s="1"/>
      <c r="O75" s="1"/>
      <c r="P75" s="1"/>
      <c r="Q75" s="1"/>
      <c r="R75" s="1"/>
      <c r="S75" s="1"/>
      <c r="T75" s="1"/>
      <c r="U75" s="28"/>
      <c r="V75" s="28"/>
      <c r="W75" s="28"/>
      <c r="X75" s="1"/>
      <c r="Y75" s="1"/>
      <c r="Z75" s="1"/>
    </row>
    <row r="76" spans="1:26" x14ac:dyDescent="0.25">
      <c r="A76" s="1"/>
      <c r="B76" s="33" t="str">
        <f t="shared" si="0"/>
        <v/>
      </c>
      <c r="C76" s="33" t="str">
        <f t="shared" si="1"/>
        <v/>
      </c>
      <c r="D76" s="22"/>
      <c r="E76" s="1"/>
      <c r="F76" s="1"/>
      <c r="G76" s="1"/>
      <c r="H76" s="1"/>
      <c r="I76" s="1"/>
      <c r="J76" s="1"/>
      <c r="K76" s="1"/>
      <c r="L76" s="1"/>
      <c r="M76" s="1"/>
      <c r="N76" s="1"/>
      <c r="O76" s="1"/>
      <c r="P76" s="1"/>
      <c r="Q76" s="1"/>
      <c r="R76" s="1"/>
      <c r="S76" s="1"/>
      <c r="T76" s="1"/>
      <c r="U76" s="28"/>
      <c r="V76" s="28"/>
      <c r="W76" s="28"/>
      <c r="X76" s="1"/>
      <c r="Y76" s="1"/>
      <c r="Z76" s="1"/>
    </row>
    <row r="77" spans="1:26" x14ac:dyDescent="0.25">
      <c r="A77" s="1"/>
      <c r="B77" s="33" t="str">
        <f t="shared" si="0"/>
        <v/>
      </c>
      <c r="C77" s="33" t="str">
        <f t="shared" si="1"/>
        <v/>
      </c>
      <c r="D77" s="22"/>
      <c r="E77" s="1"/>
      <c r="F77" s="1"/>
      <c r="G77" s="1"/>
      <c r="H77" s="1"/>
      <c r="I77" s="1"/>
      <c r="J77" s="1"/>
      <c r="K77" s="1"/>
      <c r="L77" s="1"/>
      <c r="M77" s="1"/>
      <c r="N77" s="1"/>
      <c r="O77" s="1"/>
      <c r="P77" s="1"/>
      <c r="Q77" s="1"/>
      <c r="R77" s="1"/>
      <c r="S77" s="1"/>
      <c r="T77" s="1"/>
      <c r="U77" s="28"/>
      <c r="V77" s="28"/>
      <c r="W77" s="28"/>
      <c r="X77" s="1"/>
      <c r="Y77" s="1"/>
      <c r="Z77" s="1"/>
    </row>
    <row r="78" spans="1:26" x14ac:dyDescent="0.25">
      <c r="A78" s="1"/>
      <c r="B78" s="33" t="str">
        <f t="shared" si="0"/>
        <v/>
      </c>
      <c r="C78" s="33" t="str">
        <f t="shared" si="1"/>
        <v/>
      </c>
      <c r="D78" s="22"/>
      <c r="E78" s="1"/>
      <c r="F78" s="1"/>
      <c r="G78" s="1"/>
      <c r="H78" s="1"/>
      <c r="I78" s="1"/>
      <c r="J78" s="1"/>
      <c r="K78" s="1"/>
      <c r="L78" s="1"/>
      <c r="M78" s="1"/>
      <c r="N78" s="1"/>
      <c r="O78" s="1"/>
      <c r="P78" s="1"/>
      <c r="Q78" s="1"/>
      <c r="R78" s="1"/>
      <c r="S78" s="1"/>
      <c r="T78" s="1"/>
      <c r="U78" s="28"/>
      <c r="V78" s="28"/>
      <c r="W78" s="28"/>
      <c r="X78" s="1"/>
      <c r="Y78" s="1"/>
      <c r="Z78" s="1"/>
    </row>
    <row r="79" spans="1:26" x14ac:dyDescent="0.25">
      <c r="A79" s="1"/>
      <c r="B79" s="33" t="str">
        <f t="shared" si="0"/>
        <v/>
      </c>
      <c r="C79" s="33" t="str">
        <f t="shared" si="1"/>
        <v/>
      </c>
      <c r="D79" s="22"/>
      <c r="E79" s="1"/>
      <c r="F79" s="1"/>
      <c r="G79" s="1"/>
      <c r="H79" s="1"/>
      <c r="I79" s="1"/>
      <c r="J79" s="1"/>
      <c r="K79" s="1"/>
      <c r="L79" s="1"/>
      <c r="M79" s="1"/>
      <c r="N79" s="1"/>
      <c r="O79" s="1"/>
      <c r="P79" s="1"/>
      <c r="Q79" s="1"/>
      <c r="R79" s="1"/>
      <c r="S79" s="1"/>
      <c r="T79" s="1"/>
      <c r="U79" s="28"/>
      <c r="V79" s="28"/>
      <c r="W79" s="28"/>
      <c r="X79" s="1"/>
      <c r="Y79" s="1"/>
      <c r="Z79" s="1"/>
    </row>
    <row r="80" spans="1:26" x14ac:dyDescent="0.25">
      <c r="A80" s="1"/>
      <c r="B80" s="33" t="str">
        <f t="shared" si="0"/>
        <v/>
      </c>
      <c r="C80" s="33" t="str">
        <f t="shared" si="1"/>
        <v/>
      </c>
      <c r="D80" s="22"/>
      <c r="E80" s="1"/>
      <c r="F80" s="1"/>
      <c r="G80" s="1"/>
      <c r="H80" s="1"/>
      <c r="I80" s="1"/>
      <c r="J80" s="1"/>
      <c r="K80" s="1"/>
      <c r="L80" s="1"/>
      <c r="M80" s="1"/>
      <c r="N80" s="1"/>
      <c r="O80" s="1"/>
      <c r="P80" s="1"/>
      <c r="Q80" s="1"/>
      <c r="R80" s="1"/>
      <c r="S80" s="1"/>
      <c r="T80" s="1"/>
      <c r="U80" s="28"/>
      <c r="V80" s="28"/>
      <c r="W80" s="28"/>
      <c r="X80" s="1"/>
      <c r="Y80" s="1"/>
      <c r="Z80" s="1"/>
    </row>
    <row r="81" spans="1:26" x14ac:dyDescent="0.25">
      <c r="A81" s="1"/>
      <c r="B81" s="33" t="str">
        <f t="shared" si="0"/>
        <v/>
      </c>
      <c r="C81" s="33" t="str">
        <f t="shared" si="1"/>
        <v/>
      </c>
      <c r="D81" s="22"/>
      <c r="E81" s="1"/>
      <c r="F81" s="1"/>
      <c r="G81" s="1"/>
      <c r="H81" s="1"/>
      <c r="I81" s="1"/>
      <c r="J81" s="1"/>
      <c r="K81" s="1"/>
      <c r="L81" s="1"/>
      <c r="M81" s="1"/>
      <c r="N81" s="1"/>
      <c r="O81" s="1"/>
      <c r="P81" s="1"/>
      <c r="Q81" s="1"/>
      <c r="R81" s="1"/>
      <c r="S81" s="1"/>
      <c r="T81" s="1"/>
      <c r="U81" s="28"/>
      <c r="V81" s="28"/>
      <c r="W81" s="28"/>
      <c r="X81" s="1"/>
      <c r="Y81" s="1"/>
      <c r="Z81" s="1"/>
    </row>
    <row r="82" spans="1:26" x14ac:dyDescent="0.25">
      <c r="A82" s="1"/>
      <c r="B82" s="33" t="str">
        <f t="shared" si="0"/>
        <v/>
      </c>
      <c r="C82" s="33" t="str">
        <f t="shared" si="1"/>
        <v/>
      </c>
      <c r="D82" s="22"/>
      <c r="E82" s="1"/>
      <c r="F82" s="1"/>
      <c r="G82" s="1"/>
      <c r="H82" s="1"/>
      <c r="I82" s="1"/>
      <c r="J82" s="1"/>
      <c r="K82" s="1"/>
      <c r="L82" s="1"/>
      <c r="M82" s="1"/>
      <c r="N82" s="1"/>
      <c r="O82" s="1"/>
      <c r="P82" s="1"/>
      <c r="Q82" s="1"/>
      <c r="R82" s="1"/>
      <c r="S82" s="1"/>
      <c r="T82" s="1"/>
      <c r="U82" s="28"/>
      <c r="V82" s="28"/>
      <c r="W82" s="28"/>
      <c r="X82" s="1"/>
      <c r="Y82" s="1"/>
      <c r="Z82" s="1"/>
    </row>
    <row r="83" spans="1:26" x14ac:dyDescent="0.25">
      <c r="A83" s="1"/>
      <c r="B83" s="33" t="str">
        <f t="shared" si="0"/>
        <v/>
      </c>
      <c r="C83" s="33" t="str">
        <f t="shared" si="1"/>
        <v/>
      </c>
      <c r="D83" s="22"/>
      <c r="E83" s="1"/>
      <c r="F83" s="1"/>
      <c r="G83" s="1"/>
      <c r="H83" s="1"/>
      <c r="I83" s="1"/>
      <c r="J83" s="1"/>
      <c r="K83" s="1"/>
      <c r="L83" s="1"/>
      <c r="M83" s="1"/>
      <c r="N83" s="1"/>
      <c r="O83" s="1"/>
      <c r="P83" s="1"/>
      <c r="Q83" s="1"/>
      <c r="R83" s="1"/>
      <c r="S83" s="1"/>
      <c r="T83" s="1"/>
      <c r="U83" s="28"/>
      <c r="V83" s="28"/>
      <c r="W83" s="28"/>
      <c r="X83" s="1"/>
      <c r="Y83" s="1"/>
      <c r="Z83" s="1"/>
    </row>
    <row r="84" spans="1:26" x14ac:dyDescent="0.25">
      <c r="A84" s="1"/>
      <c r="B84" s="33" t="str">
        <f t="shared" si="0"/>
        <v/>
      </c>
      <c r="C84" s="33" t="str">
        <f t="shared" si="1"/>
        <v/>
      </c>
      <c r="D84" s="22"/>
      <c r="E84" s="1"/>
      <c r="F84" s="1"/>
      <c r="G84" s="1"/>
      <c r="H84" s="1"/>
      <c r="I84" s="1"/>
      <c r="J84" s="1"/>
      <c r="K84" s="1"/>
      <c r="L84" s="1"/>
      <c r="M84" s="1"/>
      <c r="N84" s="1"/>
      <c r="O84" s="1"/>
      <c r="P84" s="1"/>
      <c r="Q84" s="1"/>
      <c r="R84" s="1"/>
      <c r="S84" s="1"/>
      <c r="T84" s="1"/>
      <c r="U84" s="28"/>
      <c r="V84" s="28"/>
      <c r="W84" s="28"/>
      <c r="X84" s="1"/>
      <c r="Y84" s="1"/>
      <c r="Z84" s="1"/>
    </row>
    <row r="85" spans="1:26" x14ac:dyDescent="0.25">
      <c r="A85" s="1"/>
      <c r="B85" s="33" t="str">
        <f t="shared" si="0"/>
        <v/>
      </c>
      <c r="C85" s="33" t="str">
        <f t="shared" si="1"/>
        <v/>
      </c>
      <c r="D85" s="22"/>
      <c r="E85" s="1"/>
      <c r="F85" s="1"/>
      <c r="G85" s="1"/>
      <c r="H85" s="1"/>
      <c r="I85" s="1"/>
      <c r="J85" s="1"/>
      <c r="K85" s="1"/>
      <c r="L85" s="1"/>
      <c r="M85" s="1"/>
      <c r="N85" s="1"/>
      <c r="O85" s="1"/>
      <c r="P85" s="1"/>
      <c r="Q85" s="1"/>
      <c r="R85" s="1"/>
      <c r="S85" s="1"/>
      <c r="T85" s="1"/>
      <c r="U85" s="28"/>
      <c r="V85" s="28"/>
      <c r="W85" s="28"/>
      <c r="X85" s="1"/>
      <c r="Y85" s="1"/>
      <c r="Z85" s="1"/>
    </row>
    <row r="86" spans="1:26" x14ac:dyDescent="0.25">
      <c r="A86" s="1"/>
      <c r="B86" s="33" t="str">
        <f t="shared" si="0"/>
        <v/>
      </c>
      <c r="C86" s="33" t="str">
        <f t="shared" si="1"/>
        <v/>
      </c>
      <c r="D86" s="22"/>
      <c r="E86" s="1"/>
      <c r="F86" s="1"/>
      <c r="G86" s="1"/>
      <c r="H86" s="1"/>
      <c r="I86" s="1"/>
      <c r="J86" s="1"/>
      <c r="K86" s="1"/>
      <c r="L86" s="1"/>
      <c r="M86" s="1"/>
      <c r="N86" s="1"/>
      <c r="O86" s="1"/>
      <c r="P86" s="1"/>
      <c r="Q86" s="1"/>
      <c r="R86" s="1"/>
      <c r="S86" s="1"/>
      <c r="T86" s="1"/>
      <c r="U86" s="28"/>
      <c r="V86" s="28"/>
      <c r="W86" s="28"/>
      <c r="X86" s="1"/>
      <c r="Y86" s="1"/>
      <c r="Z86" s="1"/>
    </row>
    <row r="87" spans="1:26" x14ac:dyDescent="0.25">
      <c r="A87" s="1"/>
      <c r="B87" s="33" t="str">
        <f t="shared" si="0"/>
        <v/>
      </c>
      <c r="C87" s="33" t="str">
        <f t="shared" si="1"/>
        <v/>
      </c>
      <c r="D87" s="22"/>
      <c r="E87" s="1"/>
      <c r="F87" s="1"/>
      <c r="G87" s="1"/>
      <c r="H87" s="1"/>
      <c r="I87" s="1"/>
      <c r="J87" s="1"/>
      <c r="K87" s="1"/>
      <c r="L87" s="1"/>
      <c r="M87" s="1"/>
      <c r="N87" s="1"/>
      <c r="O87" s="1"/>
      <c r="P87" s="1"/>
      <c r="Q87" s="1"/>
      <c r="R87" s="1"/>
      <c r="S87" s="1"/>
      <c r="T87" s="1"/>
      <c r="U87" s="28"/>
      <c r="V87" s="28"/>
      <c r="W87" s="28"/>
      <c r="X87" s="1"/>
      <c r="Y87" s="1"/>
      <c r="Z87" s="1"/>
    </row>
    <row r="88" spans="1:26" x14ac:dyDescent="0.25">
      <c r="A88" s="1"/>
      <c r="B88" s="33" t="str">
        <f t="shared" si="0"/>
        <v/>
      </c>
      <c r="C88" s="33" t="str">
        <f t="shared" si="1"/>
        <v/>
      </c>
      <c r="D88" s="22"/>
      <c r="E88" s="1"/>
      <c r="F88" s="1"/>
      <c r="G88" s="1"/>
      <c r="H88" s="1"/>
      <c r="I88" s="1"/>
      <c r="J88" s="1"/>
      <c r="K88" s="1"/>
      <c r="L88" s="1"/>
      <c r="M88" s="1"/>
      <c r="N88" s="1"/>
      <c r="O88" s="1"/>
      <c r="P88" s="1"/>
      <c r="Q88" s="1"/>
      <c r="R88" s="1"/>
      <c r="S88" s="1"/>
      <c r="T88" s="1"/>
      <c r="U88" s="28"/>
      <c r="V88" s="28"/>
      <c r="W88" s="28"/>
      <c r="X88" s="1"/>
      <c r="Y88" s="1"/>
      <c r="Z88" s="1"/>
    </row>
    <row r="89" spans="1:26" x14ac:dyDescent="0.25">
      <c r="A89" s="1"/>
      <c r="B89" s="33" t="str">
        <f t="shared" si="0"/>
        <v/>
      </c>
      <c r="C89" s="33" t="str">
        <f t="shared" si="1"/>
        <v/>
      </c>
      <c r="D89" s="22"/>
      <c r="E89" s="1"/>
      <c r="F89" s="1"/>
      <c r="G89" s="1"/>
      <c r="H89" s="1"/>
      <c r="I89" s="1"/>
      <c r="J89" s="1"/>
      <c r="K89" s="1"/>
      <c r="L89" s="1"/>
      <c r="M89" s="1"/>
      <c r="N89" s="1"/>
      <c r="O89" s="1"/>
      <c r="P89" s="1"/>
      <c r="Q89" s="1"/>
      <c r="R89" s="1"/>
      <c r="S89" s="1"/>
      <c r="T89" s="1"/>
      <c r="U89" s="28"/>
      <c r="V89" s="28"/>
      <c r="W89" s="28"/>
      <c r="X89" s="1"/>
      <c r="Y89" s="1"/>
      <c r="Z89" s="1"/>
    </row>
    <row r="90" spans="1:26" x14ac:dyDescent="0.25">
      <c r="A90" s="1"/>
      <c r="B90" s="33" t="str">
        <f t="shared" si="0"/>
        <v/>
      </c>
      <c r="C90" s="33" t="str">
        <f t="shared" si="1"/>
        <v/>
      </c>
      <c r="D90" s="22"/>
      <c r="E90" s="1"/>
      <c r="F90" s="1"/>
      <c r="G90" s="1"/>
      <c r="H90" s="1"/>
      <c r="I90" s="1"/>
      <c r="J90" s="1"/>
      <c r="K90" s="1"/>
      <c r="L90" s="1"/>
      <c r="M90" s="1"/>
      <c r="N90" s="1"/>
      <c r="O90" s="1"/>
      <c r="P90" s="1"/>
      <c r="Q90" s="1"/>
      <c r="R90" s="1"/>
      <c r="S90" s="1"/>
      <c r="T90" s="1"/>
      <c r="U90" s="28"/>
      <c r="V90" s="28"/>
      <c r="W90" s="28"/>
      <c r="X90" s="1"/>
      <c r="Y90" s="1"/>
      <c r="Z90" s="1"/>
    </row>
    <row r="91" spans="1:26" x14ac:dyDescent="0.25">
      <c r="A91" s="1"/>
      <c r="B91" s="33" t="str">
        <f t="shared" si="0"/>
        <v/>
      </c>
      <c r="C91" s="33" t="str">
        <f t="shared" si="1"/>
        <v/>
      </c>
      <c r="D91" s="22"/>
      <c r="E91" s="1"/>
      <c r="F91" s="1"/>
      <c r="G91" s="1"/>
      <c r="H91" s="1"/>
      <c r="I91" s="1"/>
      <c r="J91" s="1"/>
      <c r="K91" s="1"/>
      <c r="L91" s="1"/>
      <c r="M91" s="1"/>
      <c r="N91" s="1"/>
      <c r="O91" s="1"/>
      <c r="P91" s="1"/>
      <c r="Q91" s="1"/>
      <c r="R91" s="1"/>
      <c r="S91" s="1"/>
      <c r="T91" s="1"/>
      <c r="U91" s="28"/>
      <c r="V91" s="28"/>
      <c r="W91" s="28"/>
      <c r="X91" s="1"/>
      <c r="Y91" s="1"/>
      <c r="Z91" s="1"/>
    </row>
    <row r="92" spans="1:26" x14ac:dyDescent="0.25">
      <c r="A92" s="1"/>
      <c r="B92" s="33" t="str">
        <f t="shared" si="0"/>
        <v/>
      </c>
      <c r="C92" s="33" t="str">
        <f t="shared" si="1"/>
        <v/>
      </c>
      <c r="D92" s="22"/>
      <c r="E92" s="1"/>
      <c r="F92" s="1"/>
      <c r="G92" s="1"/>
      <c r="H92" s="1"/>
      <c r="I92" s="1"/>
      <c r="J92" s="1"/>
      <c r="K92" s="1"/>
      <c r="L92" s="1"/>
      <c r="M92" s="1"/>
      <c r="N92" s="1"/>
      <c r="O92" s="1"/>
      <c r="P92" s="1"/>
      <c r="Q92" s="1"/>
      <c r="R92" s="1"/>
      <c r="S92" s="1"/>
      <c r="T92" s="1"/>
      <c r="U92" s="28"/>
      <c r="V92" s="28"/>
      <c r="W92" s="28"/>
      <c r="X92" s="1"/>
      <c r="Y92" s="1"/>
      <c r="Z92" s="1"/>
    </row>
    <row r="93" spans="1:26" x14ac:dyDescent="0.25">
      <c r="A93" s="1"/>
      <c r="B93" s="33" t="str">
        <f t="shared" si="0"/>
        <v/>
      </c>
      <c r="C93" s="33" t="str">
        <f t="shared" si="1"/>
        <v/>
      </c>
      <c r="D93" s="22"/>
      <c r="E93" s="1"/>
      <c r="F93" s="1"/>
      <c r="G93" s="1"/>
      <c r="H93" s="1"/>
      <c r="I93" s="1"/>
      <c r="J93" s="1"/>
      <c r="K93" s="1"/>
      <c r="L93" s="1"/>
      <c r="M93" s="1"/>
      <c r="N93" s="1"/>
      <c r="O93" s="1"/>
      <c r="P93" s="1"/>
      <c r="Q93" s="1"/>
      <c r="R93" s="1"/>
      <c r="S93" s="1"/>
      <c r="T93" s="1"/>
      <c r="U93" s="28"/>
      <c r="V93" s="28"/>
      <c r="W93" s="28"/>
      <c r="X93" s="1"/>
      <c r="Y93" s="1"/>
      <c r="Z93" s="1"/>
    </row>
    <row r="94" spans="1:26" x14ac:dyDescent="0.25">
      <c r="A94" s="1"/>
      <c r="B94" s="33" t="str">
        <f t="shared" si="0"/>
        <v/>
      </c>
      <c r="C94" s="33" t="str">
        <f t="shared" si="1"/>
        <v/>
      </c>
      <c r="D94" s="22"/>
      <c r="E94" s="1"/>
      <c r="F94" s="1"/>
      <c r="G94" s="1"/>
      <c r="H94" s="1"/>
      <c r="I94" s="1"/>
      <c r="J94" s="1"/>
      <c r="K94" s="1"/>
      <c r="L94" s="1"/>
      <c r="M94" s="1"/>
      <c r="N94" s="1"/>
      <c r="O94" s="1"/>
      <c r="P94" s="1"/>
      <c r="Q94" s="1"/>
      <c r="R94" s="1"/>
      <c r="S94" s="1"/>
      <c r="T94" s="1"/>
      <c r="X94" s="1"/>
      <c r="Y94" s="1"/>
      <c r="Z94" s="1"/>
    </row>
    <row r="95" spans="1:26" x14ac:dyDescent="0.25">
      <c r="A95" s="1"/>
      <c r="B95" s="33" t="str">
        <f t="shared" si="0"/>
        <v/>
      </c>
      <c r="C95" s="33" t="str">
        <f t="shared" si="1"/>
        <v/>
      </c>
      <c r="D95" s="22"/>
      <c r="E95" s="1"/>
      <c r="F95" s="1"/>
      <c r="G95" s="1"/>
      <c r="H95" s="1"/>
      <c r="I95" s="1"/>
      <c r="J95" s="1"/>
      <c r="K95" s="1"/>
      <c r="L95" s="1"/>
      <c r="M95" s="1"/>
      <c r="N95" s="1"/>
      <c r="O95" s="1"/>
      <c r="P95" s="1"/>
      <c r="Q95" s="1"/>
      <c r="R95" s="1"/>
      <c r="S95" s="1"/>
      <c r="T95" s="1"/>
      <c r="U95" s="28"/>
      <c r="V95" s="28"/>
      <c r="W95" s="28"/>
      <c r="X95" s="1"/>
      <c r="Y95" s="1"/>
      <c r="Z95" s="1"/>
    </row>
    <row r="96" spans="1:26" x14ac:dyDescent="0.25">
      <c r="A96" s="1"/>
      <c r="B96" s="33" t="str">
        <f t="shared" si="0"/>
        <v/>
      </c>
      <c r="C96" s="33" t="str">
        <f t="shared" si="1"/>
        <v/>
      </c>
      <c r="D96" s="22"/>
      <c r="E96" s="1"/>
      <c r="F96" s="1"/>
      <c r="G96" s="1"/>
      <c r="H96" s="1"/>
      <c r="I96" s="1"/>
      <c r="J96" s="1"/>
      <c r="K96" s="1"/>
      <c r="L96" s="1"/>
      <c r="M96" s="1"/>
      <c r="N96" s="1"/>
      <c r="O96" s="1"/>
      <c r="P96" s="1"/>
      <c r="Q96" s="1"/>
      <c r="R96" s="1"/>
      <c r="S96" s="1"/>
      <c r="T96" s="1"/>
      <c r="U96" s="28"/>
      <c r="V96" s="28"/>
      <c r="W96" s="28"/>
      <c r="X96" s="1"/>
      <c r="Y96" s="1"/>
      <c r="Z96" s="1"/>
    </row>
    <row r="97" spans="1:26" x14ac:dyDescent="0.25">
      <c r="A97" s="1"/>
      <c r="B97" s="33" t="str">
        <f t="shared" si="0"/>
        <v/>
      </c>
      <c r="C97" s="33" t="str">
        <f t="shared" si="1"/>
        <v/>
      </c>
      <c r="D97" s="22"/>
      <c r="E97" s="1"/>
      <c r="F97" s="1"/>
      <c r="G97" s="1"/>
      <c r="H97" s="1"/>
      <c r="I97" s="1"/>
      <c r="J97" s="1"/>
      <c r="K97" s="1"/>
      <c r="L97" s="1"/>
      <c r="M97" s="1"/>
      <c r="N97" s="1"/>
      <c r="O97" s="1"/>
      <c r="P97" s="1"/>
      <c r="Q97" s="1"/>
      <c r="R97" s="1"/>
      <c r="S97" s="1"/>
      <c r="T97" s="1"/>
      <c r="U97" s="28"/>
      <c r="V97" s="28"/>
      <c r="W97" s="28"/>
      <c r="X97" s="1"/>
      <c r="Y97" s="1"/>
      <c r="Z97" s="1"/>
    </row>
    <row r="98" spans="1:26" x14ac:dyDescent="0.25">
      <c r="A98" s="1"/>
      <c r="B98" s="33" t="str">
        <f t="shared" si="0"/>
        <v/>
      </c>
      <c r="C98" s="33" t="str">
        <f t="shared" si="1"/>
        <v/>
      </c>
      <c r="D98" s="22"/>
      <c r="E98" s="1"/>
      <c r="F98" s="1"/>
      <c r="G98" s="1"/>
      <c r="H98" s="1"/>
      <c r="I98" s="1"/>
      <c r="J98" s="1"/>
      <c r="K98" s="1"/>
      <c r="L98" s="1"/>
      <c r="M98" s="1"/>
      <c r="N98" s="1"/>
      <c r="O98" s="1"/>
      <c r="P98" s="1"/>
      <c r="Q98" s="1"/>
      <c r="R98" s="1"/>
      <c r="S98" s="1"/>
      <c r="T98" s="1"/>
      <c r="U98" s="28"/>
      <c r="V98" s="28"/>
      <c r="W98" s="28"/>
      <c r="X98" s="1"/>
      <c r="Y98" s="1"/>
      <c r="Z98" s="1"/>
    </row>
    <row r="99" spans="1:26" x14ac:dyDescent="0.25">
      <c r="A99" s="1"/>
      <c r="B99" s="33" t="str">
        <f t="shared" si="0"/>
        <v/>
      </c>
      <c r="C99" s="33" t="str">
        <f t="shared" si="1"/>
        <v/>
      </c>
      <c r="D99" s="22"/>
      <c r="E99" s="1"/>
      <c r="F99" s="1"/>
      <c r="G99" s="1"/>
      <c r="H99" s="1"/>
      <c r="I99" s="1"/>
      <c r="J99" s="1"/>
      <c r="K99" s="1"/>
      <c r="L99" s="1"/>
      <c r="M99" s="1"/>
      <c r="N99" s="1"/>
      <c r="O99" s="1"/>
      <c r="P99" s="1"/>
      <c r="Q99" s="1"/>
      <c r="R99" s="1"/>
      <c r="S99" s="1"/>
      <c r="T99" s="1"/>
      <c r="U99" s="28"/>
      <c r="V99" s="28"/>
      <c r="W99" s="28"/>
      <c r="X99" s="1"/>
      <c r="Y99" s="1"/>
      <c r="Z99" s="1"/>
    </row>
    <row r="100" spans="1:26" x14ac:dyDescent="0.25">
      <c r="A100" s="1"/>
      <c r="B100" s="33" t="str">
        <f t="shared" si="0"/>
        <v/>
      </c>
      <c r="C100" s="33" t="str">
        <f t="shared" si="1"/>
        <v/>
      </c>
      <c r="D100" s="22"/>
      <c r="E100" s="1"/>
      <c r="F100" s="1"/>
      <c r="G100" s="1"/>
      <c r="H100" s="1"/>
      <c r="I100" s="1"/>
      <c r="J100" s="1"/>
      <c r="K100" s="1"/>
      <c r="L100" s="1"/>
      <c r="M100" s="1"/>
      <c r="N100" s="1"/>
      <c r="O100" s="1"/>
      <c r="P100" s="1"/>
      <c r="Q100" s="1"/>
      <c r="R100" s="1"/>
      <c r="S100" s="1"/>
      <c r="T100" s="1"/>
      <c r="U100" s="28"/>
      <c r="V100" s="28"/>
      <c r="W100" s="28"/>
      <c r="X100" s="1"/>
      <c r="Y100" s="1"/>
      <c r="Z100" s="1"/>
    </row>
    <row r="101" spans="1:26" x14ac:dyDescent="0.25">
      <c r="A101" s="1"/>
      <c r="B101" s="33" t="str">
        <f t="shared" si="0"/>
        <v/>
      </c>
      <c r="C101" s="33" t="str">
        <f t="shared" si="1"/>
        <v/>
      </c>
      <c r="D101" s="22"/>
      <c r="E101" s="1"/>
      <c r="F101" s="1"/>
      <c r="G101" s="1"/>
      <c r="H101" s="1"/>
      <c r="I101" s="1"/>
      <c r="J101" s="1"/>
      <c r="K101" s="1"/>
      <c r="L101" s="1"/>
      <c r="M101" s="1"/>
      <c r="N101" s="1"/>
      <c r="O101" s="1"/>
      <c r="P101" s="1"/>
      <c r="Q101" s="1"/>
      <c r="R101" s="1"/>
      <c r="S101" s="1"/>
      <c r="T101" s="1"/>
      <c r="U101" s="28"/>
      <c r="V101" s="28"/>
      <c r="W101" s="28"/>
      <c r="X101" s="1"/>
      <c r="Y101" s="1"/>
      <c r="Z101" s="1"/>
    </row>
    <row r="102" spans="1:26" x14ac:dyDescent="0.25">
      <c r="A102" s="1"/>
      <c r="B102" s="33" t="str">
        <f t="shared" si="0"/>
        <v/>
      </c>
      <c r="C102" s="33" t="str">
        <f t="shared" si="1"/>
        <v/>
      </c>
      <c r="D102" s="22"/>
      <c r="E102" s="1"/>
      <c r="F102" s="1"/>
      <c r="G102" s="1"/>
      <c r="H102" s="1"/>
      <c r="I102" s="1"/>
      <c r="J102" s="1"/>
      <c r="K102" s="1"/>
      <c r="L102" s="1"/>
      <c r="M102" s="1"/>
      <c r="N102" s="1"/>
      <c r="O102" s="1"/>
      <c r="P102" s="1"/>
      <c r="Q102" s="1"/>
      <c r="R102" s="1"/>
      <c r="S102" s="1"/>
      <c r="T102" s="1"/>
      <c r="U102" s="28"/>
      <c r="V102" s="28"/>
      <c r="W102" s="28"/>
      <c r="X102" s="1"/>
      <c r="Y102" s="1"/>
      <c r="Z102" s="1"/>
    </row>
    <row r="103" spans="1:26" x14ac:dyDescent="0.25">
      <c r="A103" s="1"/>
      <c r="B103" s="33" t="str">
        <f t="shared" si="0"/>
        <v/>
      </c>
      <c r="C103" s="33" t="str">
        <f t="shared" si="1"/>
        <v/>
      </c>
      <c r="D103" s="22"/>
      <c r="E103" s="1"/>
      <c r="F103" s="1"/>
      <c r="G103" s="1"/>
      <c r="H103" s="1"/>
      <c r="I103" s="1"/>
      <c r="J103" s="1"/>
      <c r="K103" s="1"/>
      <c r="L103" s="1"/>
      <c r="M103" s="1"/>
      <c r="N103" s="1"/>
      <c r="O103" s="1"/>
      <c r="P103" s="1"/>
      <c r="Q103" s="1"/>
      <c r="R103" s="1"/>
      <c r="S103" s="1"/>
      <c r="T103" s="1"/>
      <c r="U103" s="28"/>
      <c r="V103" s="28"/>
      <c r="W103" s="28"/>
      <c r="X103" s="1"/>
      <c r="Y103" s="1"/>
      <c r="Z103" s="1"/>
    </row>
    <row r="104" spans="1:26" x14ac:dyDescent="0.25">
      <c r="A104" s="1"/>
      <c r="B104" s="33" t="str">
        <f t="shared" si="0"/>
        <v/>
      </c>
      <c r="C104" s="33" t="str">
        <f t="shared" si="1"/>
        <v/>
      </c>
      <c r="D104" s="22"/>
      <c r="E104" s="1"/>
      <c r="F104" s="1"/>
      <c r="G104" s="1"/>
      <c r="H104" s="1"/>
      <c r="I104" s="1"/>
      <c r="J104" s="1"/>
      <c r="K104" s="1"/>
      <c r="L104" s="1"/>
      <c r="M104" s="1"/>
      <c r="N104" s="1"/>
      <c r="O104" s="1"/>
      <c r="P104" s="1"/>
      <c r="Q104" s="1"/>
      <c r="R104" s="1"/>
      <c r="S104" s="1"/>
      <c r="T104" s="1"/>
      <c r="U104" s="28"/>
      <c r="V104" s="28"/>
      <c r="W104" s="28"/>
      <c r="X104" s="1"/>
      <c r="Y104" s="1"/>
      <c r="Z104" s="1"/>
    </row>
    <row r="105" spans="1:26" x14ac:dyDescent="0.25">
      <c r="A105" s="1"/>
      <c r="B105" s="33" t="str">
        <f t="shared" si="0"/>
        <v/>
      </c>
      <c r="C105" s="33" t="str">
        <f t="shared" si="1"/>
        <v/>
      </c>
      <c r="D105" s="22"/>
      <c r="E105" s="1"/>
      <c r="F105" s="1"/>
      <c r="G105" s="1"/>
      <c r="H105" s="1"/>
      <c r="I105" s="1"/>
      <c r="J105" s="1"/>
      <c r="K105" s="1"/>
      <c r="L105" s="1"/>
      <c r="M105" s="1"/>
      <c r="N105" s="1"/>
      <c r="O105" s="1"/>
      <c r="P105" s="1"/>
      <c r="Q105" s="1"/>
      <c r="R105" s="1"/>
      <c r="S105" s="1"/>
      <c r="T105" s="1"/>
      <c r="U105" s="28"/>
      <c r="V105" s="28"/>
      <c r="W105" s="28"/>
      <c r="X105" s="1"/>
      <c r="Y105" s="1"/>
      <c r="Z105" s="1"/>
    </row>
    <row r="106" spans="1:26" x14ac:dyDescent="0.25">
      <c r="A106" s="1"/>
      <c r="B106" s="33" t="str">
        <f t="shared" si="0"/>
        <v/>
      </c>
      <c r="C106" s="33" t="str">
        <f t="shared" si="1"/>
        <v/>
      </c>
      <c r="D106" s="22"/>
      <c r="E106" s="1"/>
      <c r="F106" s="1"/>
      <c r="G106" s="1"/>
      <c r="H106" s="1"/>
      <c r="I106" s="1"/>
      <c r="J106" s="1"/>
      <c r="K106" s="1"/>
      <c r="L106" s="1"/>
      <c r="M106" s="1"/>
      <c r="N106" s="1"/>
      <c r="O106" s="1"/>
      <c r="P106" s="1"/>
      <c r="Q106" s="1"/>
      <c r="R106" s="1"/>
      <c r="S106" s="1"/>
      <c r="T106" s="1"/>
      <c r="U106" s="28"/>
      <c r="V106" s="28"/>
      <c r="W106" s="28"/>
      <c r="X106" s="1"/>
      <c r="Y106" s="1"/>
      <c r="Z106" s="1"/>
    </row>
    <row r="107" spans="1:26" x14ac:dyDescent="0.25">
      <c r="A107" s="1"/>
      <c r="B107" s="33" t="str">
        <f t="shared" si="0"/>
        <v/>
      </c>
      <c r="C107" s="33" t="str">
        <f t="shared" si="1"/>
        <v/>
      </c>
      <c r="D107" s="22"/>
      <c r="E107" s="1"/>
      <c r="F107" s="1"/>
      <c r="G107" s="1"/>
      <c r="H107" s="1"/>
      <c r="I107" s="1"/>
      <c r="J107" s="1"/>
      <c r="K107" s="1"/>
      <c r="L107" s="1"/>
      <c r="M107" s="1"/>
      <c r="N107" s="1"/>
      <c r="O107" s="1"/>
      <c r="P107" s="1"/>
      <c r="Q107" s="1"/>
      <c r="R107" s="1"/>
      <c r="S107" s="1"/>
      <c r="T107" s="1"/>
      <c r="U107" s="28"/>
      <c r="V107" s="28"/>
      <c r="W107" s="28"/>
      <c r="X107" s="1"/>
      <c r="Y107" s="1"/>
      <c r="Z107" s="1"/>
    </row>
    <row r="108" spans="1:26" x14ac:dyDescent="0.25">
      <c r="A108" s="1"/>
      <c r="B108" s="33" t="str">
        <f t="shared" si="0"/>
        <v/>
      </c>
      <c r="C108" s="33" t="str">
        <f t="shared" si="1"/>
        <v/>
      </c>
      <c r="D108" s="22"/>
      <c r="E108" s="1"/>
      <c r="F108" s="1"/>
      <c r="G108" s="1"/>
      <c r="H108" s="1"/>
      <c r="I108" s="1"/>
      <c r="J108" s="1"/>
      <c r="K108" s="1"/>
      <c r="L108" s="1"/>
      <c r="M108" s="1"/>
      <c r="N108" s="1"/>
      <c r="O108" s="1"/>
      <c r="P108" s="1"/>
      <c r="Q108" s="1"/>
      <c r="R108" s="1"/>
      <c r="S108" s="1"/>
      <c r="T108" s="1"/>
      <c r="U108" s="28"/>
      <c r="V108" s="28"/>
      <c r="W108" s="28"/>
      <c r="X108" s="1"/>
      <c r="Y108" s="1"/>
      <c r="Z108" s="1"/>
    </row>
    <row r="109" spans="1:26" x14ac:dyDescent="0.25">
      <c r="A109" s="1"/>
      <c r="B109" s="33" t="str">
        <f t="shared" si="0"/>
        <v/>
      </c>
      <c r="C109" s="33" t="str">
        <f t="shared" si="1"/>
        <v/>
      </c>
      <c r="D109" s="22"/>
      <c r="E109" s="1"/>
      <c r="F109" s="1"/>
      <c r="G109" s="1"/>
      <c r="H109" s="1"/>
      <c r="I109" s="1"/>
      <c r="J109" s="1"/>
      <c r="K109" s="1"/>
      <c r="L109" s="1"/>
      <c r="M109" s="1"/>
      <c r="N109" s="1"/>
      <c r="O109" s="1"/>
      <c r="P109" s="1"/>
      <c r="Q109" s="1"/>
      <c r="R109" s="1"/>
      <c r="S109" s="1"/>
      <c r="T109" s="1"/>
      <c r="U109" s="28"/>
      <c r="V109" s="28"/>
      <c r="W109" s="28"/>
      <c r="X109" s="1"/>
      <c r="Y109" s="1"/>
      <c r="Z109" s="1"/>
    </row>
    <row r="110" spans="1:26" x14ac:dyDescent="0.25">
      <c r="A110" s="1"/>
      <c r="B110" s="33" t="str">
        <f t="shared" si="0"/>
        <v/>
      </c>
      <c r="C110" s="33" t="str">
        <f t="shared" si="1"/>
        <v/>
      </c>
      <c r="D110" s="22"/>
      <c r="E110" s="1"/>
      <c r="F110" s="1"/>
      <c r="G110" s="1"/>
      <c r="H110" s="1"/>
      <c r="I110" s="1"/>
      <c r="J110" s="1"/>
      <c r="K110" s="1"/>
      <c r="L110" s="1"/>
      <c r="M110" s="1"/>
      <c r="N110" s="1"/>
      <c r="O110" s="1"/>
      <c r="P110" s="1"/>
      <c r="Q110" s="1"/>
      <c r="R110" s="1"/>
      <c r="S110" s="1"/>
      <c r="T110" s="1"/>
      <c r="U110" s="28"/>
      <c r="V110" s="28"/>
      <c r="W110" s="28"/>
      <c r="X110" s="1"/>
      <c r="Y110" s="1"/>
      <c r="Z110" s="1"/>
    </row>
    <row r="111" spans="1:26" x14ac:dyDescent="0.25">
      <c r="A111" s="1"/>
      <c r="B111" s="33" t="str">
        <f t="shared" ref="B111:B174" si="2">IF(W113=1,U113,"")</f>
        <v/>
      </c>
      <c r="C111" s="33" t="str">
        <f t="shared" ref="C111:C174" si="3">IF(W113=1,V113,"")</f>
        <v/>
      </c>
      <c r="D111" s="22"/>
      <c r="E111" s="1"/>
      <c r="F111" s="1"/>
      <c r="G111" s="1"/>
      <c r="H111" s="1"/>
      <c r="I111" s="1"/>
      <c r="J111" s="1"/>
      <c r="K111" s="1"/>
      <c r="L111" s="1"/>
      <c r="M111" s="1"/>
      <c r="N111" s="1"/>
      <c r="O111" s="1"/>
      <c r="P111" s="1"/>
      <c r="Q111" s="1"/>
      <c r="R111" s="1"/>
      <c r="S111" s="1"/>
      <c r="T111" s="1"/>
      <c r="U111" s="28"/>
      <c r="V111" s="28"/>
      <c r="W111" s="28"/>
      <c r="X111" s="1"/>
      <c r="Y111" s="1"/>
      <c r="Z111" s="1"/>
    </row>
    <row r="112" spans="1:26" x14ac:dyDescent="0.25">
      <c r="A112" s="1"/>
      <c r="B112" s="33" t="str">
        <f t="shared" si="2"/>
        <v/>
      </c>
      <c r="C112" s="33" t="str">
        <f t="shared" si="3"/>
        <v/>
      </c>
      <c r="D112" s="22"/>
      <c r="E112" s="1"/>
      <c r="F112" s="1"/>
      <c r="G112" s="1"/>
      <c r="H112" s="1"/>
      <c r="I112" s="1"/>
      <c r="J112" s="1"/>
      <c r="K112" s="1"/>
      <c r="L112" s="1"/>
      <c r="M112" s="1"/>
      <c r="N112" s="1"/>
      <c r="O112" s="1"/>
      <c r="P112" s="1"/>
      <c r="Q112" s="1"/>
      <c r="R112" s="1"/>
      <c r="S112" s="1"/>
      <c r="T112" s="1"/>
      <c r="U112" s="28"/>
      <c r="V112" s="28"/>
      <c r="W112" s="28"/>
      <c r="X112" s="1"/>
      <c r="Y112" s="1"/>
      <c r="Z112" s="1"/>
    </row>
    <row r="113" spans="1:26" x14ac:dyDescent="0.25">
      <c r="A113" s="1"/>
      <c r="B113" s="33" t="str">
        <f t="shared" si="2"/>
        <v/>
      </c>
      <c r="C113" s="33" t="str">
        <f t="shared" si="3"/>
        <v/>
      </c>
      <c r="D113" s="22"/>
      <c r="E113" s="1"/>
      <c r="F113" s="1"/>
      <c r="G113" s="1"/>
      <c r="H113" s="1"/>
      <c r="I113" s="1"/>
      <c r="J113" s="1"/>
      <c r="K113" s="1"/>
      <c r="L113" s="1"/>
      <c r="M113" s="1"/>
      <c r="N113" s="1"/>
      <c r="O113" s="1"/>
      <c r="P113" s="1"/>
      <c r="Q113" s="1"/>
      <c r="R113" s="1"/>
      <c r="S113" s="1"/>
      <c r="T113" s="1"/>
      <c r="U113" s="28"/>
      <c r="V113" s="28"/>
      <c r="W113" s="28"/>
      <c r="X113" s="1"/>
      <c r="Y113" s="1"/>
      <c r="Z113" s="1"/>
    </row>
    <row r="114" spans="1:26" x14ac:dyDescent="0.25">
      <c r="A114" s="1"/>
      <c r="B114" s="33" t="str">
        <f t="shared" si="2"/>
        <v/>
      </c>
      <c r="C114" s="33" t="str">
        <f t="shared" si="3"/>
        <v/>
      </c>
      <c r="D114" s="22"/>
      <c r="E114" s="1"/>
      <c r="F114" s="1"/>
      <c r="G114" s="1"/>
      <c r="H114" s="1"/>
      <c r="I114" s="1"/>
      <c r="J114" s="1"/>
      <c r="K114" s="1"/>
      <c r="L114" s="1"/>
      <c r="M114" s="1"/>
      <c r="N114" s="1"/>
      <c r="O114" s="1"/>
      <c r="P114" s="1"/>
      <c r="Q114" s="1"/>
      <c r="R114" s="1"/>
      <c r="S114" s="1"/>
      <c r="T114" s="1"/>
      <c r="U114" s="28"/>
      <c r="V114" s="28"/>
      <c r="W114" s="28"/>
      <c r="X114" s="1"/>
      <c r="Y114" s="1"/>
      <c r="Z114" s="1"/>
    </row>
    <row r="115" spans="1:26" x14ac:dyDescent="0.25">
      <c r="A115" s="1"/>
      <c r="B115" s="33" t="str">
        <f t="shared" si="2"/>
        <v/>
      </c>
      <c r="C115" s="33" t="str">
        <f t="shared" si="3"/>
        <v/>
      </c>
      <c r="D115" s="22"/>
      <c r="E115" s="1"/>
      <c r="F115" s="1"/>
      <c r="G115" s="1"/>
      <c r="H115" s="1"/>
      <c r="I115" s="1"/>
      <c r="J115" s="1"/>
      <c r="K115" s="1"/>
      <c r="L115" s="1"/>
      <c r="M115" s="1"/>
      <c r="N115" s="1"/>
      <c r="O115" s="1"/>
      <c r="P115" s="1"/>
      <c r="Q115" s="1"/>
      <c r="R115" s="1"/>
      <c r="S115" s="1"/>
      <c r="T115" s="1"/>
      <c r="U115" s="28"/>
      <c r="V115" s="28"/>
      <c r="W115" s="28"/>
      <c r="X115" s="1"/>
      <c r="Y115" s="1"/>
      <c r="Z115" s="1"/>
    </row>
    <row r="116" spans="1:26" x14ac:dyDescent="0.25">
      <c r="A116" s="1"/>
      <c r="B116" s="33" t="str">
        <f t="shared" si="2"/>
        <v/>
      </c>
      <c r="C116" s="33" t="str">
        <f t="shared" si="3"/>
        <v/>
      </c>
      <c r="D116" s="22"/>
      <c r="E116" s="1"/>
      <c r="F116" s="1"/>
      <c r="G116" s="1"/>
      <c r="H116" s="1"/>
      <c r="I116" s="1"/>
      <c r="J116" s="1"/>
      <c r="K116" s="1"/>
      <c r="L116" s="1"/>
      <c r="M116" s="1"/>
      <c r="N116" s="1"/>
      <c r="O116" s="1"/>
      <c r="P116" s="1"/>
      <c r="Q116" s="1"/>
      <c r="R116" s="1"/>
      <c r="S116" s="1"/>
      <c r="T116" s="1"/>
      <c r="U116" s="28"/>
      <c r="V116" s="28"/>
      <c r="W116" s="28"/>
      <c r="X116" s="1"/>
      <c r="Y116" s="1"/>
      <c r="Z116" s="1"/>
    </row>
    <row r="117" spans="1:26" x14ac:dyDescent="0.25">
      <c r="A117" s="1"/>
      <c r="B117" s="33" t="str">
        <f t="shared" si="2"/>
        <v/>
      </c>
      <c r="C117" s="33" t="str">
        <f t="shared" si="3"/>
        <v/>
      </c>
      <c r="D117" s="22"/>
      <c r="E117" s="1"/>
      <c r="F117" s="1"/>
      <c r="G117" s="1"/>
      <c r="H117" s="1"/>
      <c r="I117" s="1"/>
      <c r="J117" s="1"/>
      <c r="K117" s="1"/>
      <c r="L117" s="1"/>
      <c r="M117" s="1"/>
      <c r="N117" s="1"/>
      <c r="O117" s="1"/>
      <c r="P117" s="1"/>
      <c r="Q117" s="1"/>
      <c r="R117" s="1"/>
      <c r="S117" s="1"/>
      <c r="T117" s="1"/>
      <c r="U117" s="28"/>
      <c r="V117" s="28"/>
      <c r="W117" s="28"/>
      <c r="X117" s="1"/>
      <c r="Y117" s="1"/>
      <c r="Z117" s="1"/>
    </row>
    <row r="118" spans="1:26" x14ac:dyDescent="0.25">
      <c r="A118" s="1"/>
      <c r="B118" s="33" t="str">
        <f t="shared" si="2"/>
        <v/>
      </c>
      <c r="C118" s="33" t="str">
        <f t="shared" si="3"/>
        <v/>
      </c>
      <c r="D118" s="22"/>
      <c r="E118" s="1"/>
      <c r="F118" s="1"/>
      <c r="G118" s="1"/>
      <c r="H118" s="1"/>
      <c r="I118" s="1"/>
      <c r="J118" s="1"/>
      <c r="K118" s="1"/>
      <c r="L118" s="1"/>
      <c r="M118" s="1"/>
      <c r="N118" s="1"/>
      <c r="O118" s="1"/>
      <c r="P118" s="1"/>
      <c r="Q118" s="1"/>
      <c r="R118" s="1"/>
      <c r="S118" s="1"/>
      <c r="T118" s="1"/>
      <c r="U118" s="28"/>
      <c r="V118" s="28"/>
      <c r="W118" s="28"/>
      <c r="X118" s="1"/>
      <c r="Y118" s="1"/>
      <c r="Z118" s="1"/>
    </row>
    <row r="119" spans="1:26" x14ac:dyDescent="0.25">
      <c r="A119" s="1"/>
      <c r="B119" s="33" t="str">
        <f t="shared" si="2"/>
        <v/>
      </c>
      <c r="C119" s="33" t="str">
        <f t="shared" si="3"/>
        <v/>
      </c>
      <c r="D119" s="22"/>
      <c r="E119" s="1"/>
      <c r="F119" s="1"/>
      <c r="G119" s="1"/>
      <c r="H119" s="1"/>
      <c r="I119" s="1"/>
      <c r="J119" s="1"/>
      <c r="K119" s="1"/>
      <c r="L119" s="1"/>
      <c r="M119" s="1"/>
      <c r="N119" s="1"/>
      <c r="O119" s="1"/>
      <c r="P119" s="1"/>
      <c r="Q119" s="1"/>
      <c r="R119" s="1"/>
      <c r="S119" s="1"/>
      <c r="T119" s="1"/>
      <c r="U119" s="28"/>
      <c r="V119" s="28"/>
      <c r="W119" s="28"/>
      <c r="X119" s="1"/>
      <c r="Y119" s="1"/>
      <c r="Z119" s="1"/>
    </row>
    <row r="120" spans="1:26" x14ac:dyDescent="0.25">
      <c r="A120" s="1"/>
      <c r="B120" s="33" t="str">
        <f t="shared" si="2"/>
        <v/>
      </c>
      <c r="C120" s="33" t="str">
        <f t="shared" si="3"/>
        <v/>
      </c>
      <c r="D120" s="22"/>
      <c r="E120" s="1"/>
      <c r="F120" s="1"/>
      <c r="G120" s="1"/>
      <c r="H120" s="1"/>
      <c r="I120" s="1"/>
      <c r="J120" s="1"/>
      <c r="K120" s="1"/>
      <c r="L120" s="1"/>
      <c r="M120" s="1"/>
      <c r="N120" s="1"/>
      <c r="O120" s="1"/>
      <c r="P120" s="1"/>
      <c r="Q120" s="1"/>
      <c r="R120" s="1"/>
      <c r="S120" s="1"/>
      <c r="T120" s="1"/>
      <c r="U120" s="28"/>
      <c r="V120" s="28"/>
      <c r="W120" s="28"/>
      <c r="X120" s="1"/>
      <c r="Y120" s="1"/>
      <c r="Z120" s="1"/>
    </row>
    <row r="121" spans="1:26" x14ac:dyDescent="0.25">
      <c r="A121" s="1"/>
      <c r="B121" s="33" t="str">
        <f t="shared" si="2"/>
        <v/>
      </c>
      <c r="C121" s="33" t="str">
        <f t="shared" si="3"/>
        <v/>
      </c>
      <c r="D121" s="22"/>
      <c r="E121" s="1"/>
      <c r="F121" s="1"/>
      <c r="G121" s="1"/>
      <c r="H121" s="1"/>
      <c r="I121" s="1"/>
      <c r="J121" s="1"/>
      <c r="K121" s="1"/>
      <c r="L121" s="1"/>
      <c r="M121" s="1"/>
      <c r="N121" s="1"/>
      <c r="O121" s="1"/>
      <c r="P121" s="1"/>
      <c r="Q121" s="1"/>
      <c r="R121" s="1"/>
      <c r="S121" s="1"/>
      <c r="T121" s="1"/>
      <c r="U121" s="28"/>
      <c r="V121" s="28"/>
      <c r="W121" s="28"/>
      <c r="X121" s="1"/>
      <c r="Y121" s="1"/>
      <c r="Z121" s="1"/>
    </row>
    <row r="122" spans="1:26" x14ac:dyDescent="0.25">
      <c r="A122" s="1"/>
      <c r="B122" s="33" t="str">
        <f t="shared" si="2"/>
        <v/>
      </c>
      <c r="C122" s="33" t="str">
        <f t="shared" si="3"/>
        <v/>
      </c>
      <c r="D122" s="22"/>
      <c r="E122" s="1"/>
      <c r="F122" s="1"/>
      <c r="G122" s="1"/>
      <c r="H122" s="1"/>
      <c r="I122" s="1"/>
      <c r="J122" s="1"/>
      <c r="K122" s="1"/>
      <c r="L122" s="1"/>
      <c r="M122" s="1"/>
      <c r="N122" s="1"/>
      <c r="O122" s="1"/>
      <c r="P122" s="1"/>
      <c r="Q122" s="1"/>
      <c r="R122" s="1"/>
      <c r="S122" s="1"/>
      <c r="T122" s="1"/>
      <c r="U122" s="28"/>
      <c r="V122" s="28"/>
      <c r="W122" s="28"/>
      <c r="X122" s="1"/>
      <c r="Y122" s="1"/>
      <c r="Z122" s="1"/>
    </row>
    <row r="123" spans="1:26" x14ac:dyDescent="0.25">
      <c r="A123" s="1"/>
      <c r="B123" s="33" t="str">
        <f t="shared" si="2"/>
        <v/>
      </c>
      <c r="C123" s="33" t="str">
        <f t="shared" si="3"/>
        <v/>
      </c>
      <c r="D123" s="22"/>
      <c r="E123" s="1"/>
      <c r="F123" s="1"/>
      <c r="G123" s="1"/>
      <c r="H123" s="1"/>
      <c r="I123" s="1"/>
      <c r="J123" s="1"/>
      <c r="K123" s="1"/>
      <c r="L123" s="1"/>
      <c r="M123" s="1"/>
      <c r="N123" s="1"/>
      <c r="O123" s="1"/>
      <c r="P123" s="1"/>
      <c r="Q123" s="1"/>
      <c r="R123" s="1"/>
      <c r="S123" s="1"/>
      <c r="T123" s="1"/>
      <c r="X123" s="1"/>
      <c r="Y123" s="1"/>
      <c r="Z123" s="1"/>
    </row>
    <row r="124" spans="1:26" x14ac:dyDescent="0.25">
      <c r="A124" s="1"/>
      <c r="B124" s="33" t="str">
        <f t="shared" si="2"/>
        <v/>
      </c>
      <c r="C124" s="33" t="str">
        <f t="shared" si="3"/>
        <v/>
      </c>
      <c r="D124" s="22"/>
      <c r="E124" s="1"/>
      <c r="F124" s="1"/>
      <c r="G124" s="1"/>
      <c r="H124" s="1"/>
      <c r="I124" s="1"/>
      <c r="J124" s="1"/>
      <c r="K124" s="1"/>
      <c r="L124" s="1"/>
      <c r="M124" s="1"/>
      <c r="N124" s="1"/>
      <c r="O124" s="1"/>
      <c r="P124" s="1"/>
      <c r="Q124" s="1"/>
      <c r="R124" s="1"/>
      <c r="S124" s="1"/>
      <c r="T124" s="1"/>
      <c r="U124" s="28"/>
      <c r="V124" s="28"/>
      <c r="W124" s="28"/>
      <c r="X124" s="1"/>
      <c r="Y124" s="1"/>
      <c r="Z124" s="1"/>
    </row>
    <row r="125" spans="1:26" x14ac:dyDescent="0.25">
      <c r="A125" s="1"/>
      <c r="B125" s="33" t="str">
        <f t="shared" si="2"/>
        <v/>
      </c>
      <c r="C125" s="33" t="str">
        <f t="shared" si="3"/>
        <v/>
      </c>
      <c r="D125" s="22"/>
      <c r="E125" s="1"/>
      <c r="F125" s="1"/>
      <c r="G125" s="1"/>
      <c r="H125" s="1"/>
      <c r="I125" s="1"/>
      <c r="J125" s="1"/>
      <c r="K125" s="1"/>
      <c r="L125" s="1"/>
      <c r="M125" s="1"/>
      <c r="N125" s="1"/>
      <c r="O125" s="1"/>
      <c r="P125" s="1"/>
      <c r="Q125" s="1"/>
      <c r="R125" s="1"/>
      <c r="S125" s="1"/>
      <c r="T125" s="1"/>
      <c r="U125" s="28"/>
      <c r="V125" s="28"/>
      <c r="W125" s="28"/>
      <c r="X125" s="1"/>
      <c r="Y125" s="1"/>
      <c r="Z125" s="1"/>
    </row>
    <row r="126" spans="1:26" x14ac:dyDescent="0.25">
      <c r="A126" s="1"/>
      <c r="B126" s="33" t="str">
        <f t="shared" si="2"/>
        <v/>
      </c>
      <c r="C126" s="33" t="str">
        <f t="shared" si="3"/>
        <v/>
      </c>
      <c r="D126" s="22"/>
      <c r="E126" s="1"/>
      <c r="F126" s="1"/>
      <c r="G126" s="1"/>
      <c r="H126" s="1"/>
      <c r="I126" s="1"/>
      <c r="J126" s="1"/>
      <c r="K126" s="1"/>
      <c r="L126" s="1"/>
      <c r="M126" s="1"/>
      <c r="N126" s="1"/>
      <c r="O126" s="1"/>
      <c r="P126" s="1"/>
      <c r="Q126" s="1"/>
      <c r="R126" s="1"/>
      <c r="S126" s="1"/>
      <c r="T126" s="1"/>
      <c r="U126" s="28"/>
      <c r="V126" s="28"/>
      <c r="W126" s="28"/>
      <c r="X126" s="1"/>
      <c r="Y126" s="1"/>
      <c r="Z126" s="1"/>
    </row>
    <row r="127" spans="1:26" x14ac:dyDescent="0.25">
      <c r="A127" s="1"/>
      <c r="B127" s="33" t="str">
        <f t="shared" si="2"/>
        <v/>
      </c>
      <c r="C127" s="33" t="str">
        <f t="shared" si="3"/>
        <v/>
      </c>
      <c r="D127" s="22"/>
      <c r="E127" s="1"/>
      <c r="F127" s="1"/>
      <c r="G127" s="1"/>
      <c r="H127" s="1"/>
      <c r="I127" s="1"/>
      <c r="J127" s="1"/>
      <c r="K127" s="1"/>
      <c r="L127" s="1"/>
      <c r="M127" s="1"/>
      <c r="N127" s="1"/>
      <c r="O127" s="1"/>
      <c r="P127" s="1"/>
      <c r="Q127" s="1"/>
      <c r="R127" s="1"/>
      <c r="S127" s="1"/>
      <c r="T127" s="1"/>
      <c r="U127" s="28"/>
      <c r="V127" s="28"/>
      <c r="W127" s="28"/>
      <c r="X127" s="1"/>
      <c r="Y127" s="1"/>
      <c r="Z127" s="1"/>
    </row>
    <row r="128" spans="1:26" x14ac:dyDescent="0.25">
      <c r="A128" s="1"/>
      <c r="B128" s="33" t="str">
        <f t="shared" si="2"/>
        <v/>
      </c>
      <c r="C128" s="33" t="str">
        <f t="shared" si="3"/>
        <v/>
      </c>
      <c r="D128" s="22"/>
      <c r="E128" s="1"/>
      <c r="F128" s="1"/>
      <c r="G128" s="1"/>
      <c r="H128" s="1"/>
      <c r="I128" s="1"/>
      <c r="J128" s="1"/>
      <c r="K128" s="1"/>
      <c r="L128" s="1"/>
      <c r="M128" s="1"/>
      <c r="N128" s="1"/>
      <c r="O128" s="1"/>
      <c r="P128" s="1"/>
      <c r="Q128" s="1"/>
      <c r="R128" s="1"/>
      <c r="S128" s="1"/>
      <c r="T128" s="1"/>
      <c r="U128" s="28"/>
      <c r="V128" s="28"/>
      <c r="W128" s="28"/>
      <c r="X128" s="1"/>
      <c r="Y128" s="1"/>
      <c r="Z128" s="1"/>
    </row>
    <row r="129" spans="1:26" x14ac:dyDescent="0.25">
      <c r="A129" s="1"/>
      <c r="B129" s="33" t="str">
        <f t="shared" si="2"/>
        <v/>
      </c>
      <c r="C129" s="33" t="str">
        <f t="shared" si="3"/>
        <v/>
      </c>
      <c r="D129" s="22"/>
      <c r="E129" s="1"/>
      <c r="F129" s="1"/>
      <c r="G129" s="1"/>
      <c r="H129" s="1"/>
      <c r="I129" s="1"/>
      <c r="J129" s="1"/>
      <c r="K129" s="1"/>
      <c r="L129" s="1"/>
      <c r="M129" s="1"/>
      <c r="N129" s="1"/>
      <c r="O129" s="1"/>
      <c r="P129" s="1"/>
      <c r="Q129" s="1"/>
      <c r="R129" s="1"/>
      <c r="S129" s="1"/>
      <c r="T129" s="1"/>
      <c r="U129" s="28"/>
      <c r="V129" s="28"/>
      <c r="W129" s="28"/>
      <c r="X129" s="1"/>
      <c r="Y129" s="1"/>
      <c r="Z129" s="1"/>
    </row>
    <row r="130" spans="1:26" x14ac:dyDescent="0.25">
      <c r="A130" s="1"/>
      <c r="B130" s="33" t="str">
        <f t="shared" si="2"/>
        <v/>
      </c>
      <c r="C130" s="33" t="str">
        <f t="shared" si="3"/>
        <v/>
      </c>
      <c r="D130" s="22"/>
      <c r="E130" s="1"/>
      <c r="F130" s="1"/>
      <c r="G130" s="1"/>
      <c r="H130" s="1"/>
      <c r="I130" s="1"/>
      <c r="J130" s="1"/>
      <c r="K130" s="1"/>
      <c r="L130" s="1"/>
      <c r="M130" s="1"/>
      <c r="N130" s="1"/>
      <c r="O130" s="1"/>
      <c r="P130" s="1"/>
      <c r="Q130" s="1"/>
      <c r="R130" s="1"/>
      <c r="S130" s="1"/>
      <c r="T130" s="1"/>
      <c r="U130" s="28"/>
      <c r="V130" s="28"/>
      <c r="W130" s="28"/>
      <c r="X130" s="1"/>
      <c r="Y130" s="1"/>
      <c r="Z130" s="1"/>
    </row>
    <row r="131" spans="1:26" x14ac:dyDescent="0.25">
      <c r="A131" s="1"/>
      <c r="B131" s="33" t="str">
        <f t="shared" si="2"/>
        <v/>
      </c>
      <c r="C131" s="33" t="str">
        <f t="shared" si="3"/>
        <v/>
      </c>
      <c r="D131" s="22"/>
      <c r="E131" s="1"/>
      <c r="F131" s="1"/>
      <c r="G131" s="1"/>
      <c r="H131" s="1"/>
      <c r="I131" s="1"/>
      <c r="J131" s="1"/>
      <c r="K131" s="1"/>
      <c r="L131" s="1"/>
      <c r="M131" s="1"/>
      <c r="N131" s="1"/>
      <c r="O131" s="1"/>
      <c r="P131" s="1"/>
      <c r="Q131" s="1"/>
      <c r="R131" s="1"/>
      <c r="S131" s="1"/>
      <c r="T131" s="1"/>
      <c r="U131" s="28"/>
      <c r="V131" s="28"/>
      <c r="W131" s="28"/>
      <c r="X131" s="1"/>
      <c r="Y131" s="1"/>
      <c r="Z131" s="1"/>
    </row>
    <row r="132" spans="1:26" x14ac:dyDescent="0.25">
      <c r="A132" s="1"/>
      <c r="B132" s="33" t="str">
        <f t="shared" si="2"/>
        <v/>
      </c>
      <c r="C132" s="33" t="str">
        <f t="shared" si="3"/>
        <v/>
      </c>
      <c r="D132" s="22"/>
      <c r="E132" s="1"/>
      <c r="F132" s="1"/>
      <c r="G132" s="1"/>
      <c r="H132" s="1"/>
      <c r="I132" s="1"/>
      <c r="J132" s="1"/>
      <c r="K132" s="1"/>
      <c r="L132" s="1"/>
      <c r="M132" s="1"/>
      <c r="N132" s="1"/>
      <c r="O132" s="1"/>
      <c r="P132" s="1"/>
      <c r="Q132" s="1"/>
      <c r="R132" s="1"/>
      <c r="S132" s="1"/>
      <c r="T132" s="1"/>
      <c r="U132" s="28"/>
      <c r="V132" s="28"/>
      <c r="W132" s="28"/>
      <c r="X132" s="1"/>
      <c r="Y132" s="1"/>
      <c r="Z132" s="1"/>
    </row>
    <row r="133" spans="1:26" x14ac:dyDescent="0.25">
      <c r="A133" s="1"/>
      <c r="B133" s="33" t="str">
        <f t="shared" si="2"/>
        <v/>
      </c>
      <c r="C133" s="33" t="str">
        <f t="shared" si="3"/>
        <v/>
      </c>
      <c r="D133" s="22"/>
      <c r="E133" s="1"/>
      <c r="F133" s="1"/>
      <c r="G133" s="1"/>
      <c r="H133" s="1"/>
      <c r="I133" s="1"/>
      <c r="J133" s="1"/>
      <c r="K133" s="1"/>
      <c r="L133" s="1"/>
      <c r="M133" s="1"/>
      <c r="N133" s="1"/>
      <c r="O133" s="1"/>
      <c r="P133" s="1"/>
      <c r="Q133" s="1"/>
      <c r="R133" s="1"/>
      <c r="S133" s="1"/>
      <c r="T133" s="1"/>
      <c r="U133" s="28"/>
      <c r="V133" s="28"/>
      <c r="W133" s="28"/>
      <c r="X133" s="1"/>
      <c r="Y133" s="1"/>
      <c r="Z133" s="1"/>
    </row>
    <row r="134" spans="1:26" x14ac:dyDescent="0.25">
      <c r="A134" s="1"/>
      <c r="B134" s="33" t="str">
        <f t="shared" si="2"/>
        <v/>
      </c>
      <c r="C134" s="33" t="str">
        <f t="shared" si="3"/>
        <v/>
      </c>
      <c r="D134" s="22"/>
      <c r="E134" s="1"/>
      <c r="F134" s="1"/>
      <c r="G134" s="1"/>
      <c r="H134" s="1"/>
      <c r="I134" s="1"/>
      <c r="J134" s="1"/>
      <c r="K134" s="1"/>
      <c r="L134" s="1"/>
      <c r="M134" s="1"/>
      <c r="N134" s="1"/>
      <c r="O134" s="1"/>
      <c r="P134" s="1"/>
      <c r="Q134" s="1"/>
      <c r="R134" s="1"/>
      <c r="S134" s="1"/>
      <c r="T134" s="1"/>
      <c r="U134" s="28"/>
      <c r="V134" s="28"/>
      <c r="W134" s="28"/>
      <c r="X134" s="1"/>
      <c r="Y134" s="1"/>
      <c r="Z134" s="1"/>
    </row>
    <row r="135" spans="1:26" x14ac:dyDescent="0.25">
      <c r="A135" s="1"/>
      <c r="B135" s="33" t="str">
        <f t="shared" si="2"/>
        <v/>
      </c>
      <c r="C135" s="33" t="str">
        <f t="shared" si="3"/>
        <v/>
      </c>
      <c r="D135" s="22"/>
      <c r="E135" s="1"/>
      <c r="F135" s="1"/>
      <c r="G135" s="1"/>
      <c r="H135" s="1"/>
      <c r="I135" s="1"/>
      <c r="J135" s="1"/>
      <c r="K135" s="1"/>
      <c r="L135" s="1"/>
      <c r="M135" s="1"/>
      <c r="N135" s="1"/>
      <c r="O135" s="1"/>
      <c r="P135" s="1"/>
      <c r="Q135" s="1"/>
      <c r="R135" s="1"/>
      <c r="S135" s="1"/>
      <c r="T135" s="1"/>
      <c r="U135" s="28"/>
      <c r="V135" s="28"/>
      <c r="W135" s="28"/>
      <c r="X135" s="1"/>
      <c r="Y135" s="1"/>
      <c r="Z135" s="1"/>
    </row>
    <row r="136" spans="1:26" x14ac:dyDescent="0.25">
      <c r="A136" s="1"/>
      <c r="B136" s="33" t="str">
        <f t="shared" si="2"/>
        <v/>
      </c>
      <c r="C136" s="33" t="str">
        <f t="shared" si="3"/>
        <v/>
      </c>
      <c r="D136" s="22"/>
      <c r="E136" s="1"/>
      <c r="F136" s="1"/>
      <c r="G136" s="1"/>
      <c r="H136" s="1"/>
      <c r="I136" s="1"/>
      <c r="J136" s="1"/>
      <c r="K136" s="1"/>
      <c r="L136" s="1"/>
      <c r="M136" s="1"/>
      <c r="N136" s="1"/>
      <c r="O136" s="1"/>
      <c r="P136" s="1"/>
      <c r="Q136" s="1"/>
      <c r="R136" s="1"/>
      <c r="S136" s="1"/>
      <c r="T136" s="1"/>
      <c r="U136" s="28"/>
      <c r="V136" s="28"/>
      <c r="W136" s="28"/>
      <c r="X136" s="1"/>
      <c r="Y136" s="1"/>
      <c r="Z136" s="1"/>
    </row>
    <row r="137" spans="1:26" x14ac:dyDescent="0.25">
      <c r="A137" s="1"/>
      <c r="B137" s="33" t="str">
        <f t="shared" si="2"/>
        <v/>
      </c>
      <c r="C137" s="33" t="str">
        <f t="shared" si="3"/>
        <v/>
      </c>
      <c r="D137" s="22"/>
      <c r="E137" s="1"/>
      <c r="F137" s="1"/>
      <c r="G137" s="1"/>
      <c r="H137" s="1"/>
      <c r="I137" s="1"/>
      <c r="J137" s="1"/>
      <c r="K137" s="1"/>
      <c r="L137" s="1"/>
      <c r="M137" s="1"/>
      <c r="N137" s="1"/>
      <c r="O137" s="1"/>
      <c r="P137" s="1"/>
      <c r="Q137" s="1"/>
      <c r="R137" s="1"/>
      <c r="S137" s="1"/>
      <c r="T137" s="1"/>
      <c r="U137" s="28"/>
      <c r="V137" s="28"/>
      <c r="W137" s="28"/>
      <c r="X137" s="1"/>
      <c r="Y137" s="1"/>
      <c r="Z137" s="1"/>
    </row>
    <row r="138" spans="1:26" x14ac:dyDescent="0.25">
      <c r="A138" s="1"/>
      <c r="B138" s="33" t="str">
        <f t="shared" si="2"/>
        <v/>
      </c>
      <c r="C138" s="33" t="str">
        <f t="shared" si="3"/>
        <v/>
      </c>
      <c r="D138" s="22"/>
      <c r="E138" s="1"/>
      <c r="F138" s="1"/>
      <c r="G138" s="1"/>
      <c r="H138" s="1"/>
      <c r="I138" s="1"/>
      <c r="J138" s="1"/>
      <c r="K138" s="1"/>
      <c r="L138" s="1"/>
      <c r="M138" s="1"/>
      <c r="N138" s="1"/>
      <c r="O138" s="1"/>
      <c r="P138" s="1"/>
      <c r="Q138" s="1"/>
      <c r="R138" s="1"/>
      <c r="S138" s="1"/>
      <c r="T138" s="1"/>
      <c r="U138" s="28"/>
      <c r="V138" s="28"/>
      <c r="W138" s="28"/>
      <c r="X138" s="1"/>
      <c r="Y138" s="1"/>
      <c r="Z138" s="1"/>
    </row>
    <row r="139" spans="1:26" x14ac:dyDescent="0.25">
      <c r="A139" s="1"/>
      <c r="B139" s="33" t="str">
        <f t="shared" si="2"/>
        <v/>
      </c>
      <c r="C139" s="33" t="str">
        <f t="shared" si="3"/>
        <v/>
      </c>
      <c r="D139" s="22"/>
      <c r="E139" s="1"/>
      <c r="F139" s="1"/>
      <c r="G139" s="1"/>
      <c r="H139" s="1"/>
      <c r="I139" s="1"/>
      <c r="J139" s="1"/>
      <c r="K139" s="1"/>
      <c r="L139" s="1"/>
      <c r="M139" s="1"/>
      <c r="N139" s="1"/>
      <c r="O139" s="1"/>
      <c r="P139" s="1"/>
      <c r="Q139" s="1"/>
      <c r="R139" s="1"/>
      <c r="S139" s="1"/>
      <c r="T139" s="1"/>
      <c r="U139" s="28"/>
      <c r="V139" s="28"/>
      <c r="W139" s="28"/>
      <c r="X139" s="1"/>
      <c r="Y139" s="1"/>
      <c r="Z139" s="1"/>
    </row>
    <row r="140" spans="1:26" x14ac:dyDescent="0.25">
      <c r="A140" s="1"/>
      <c r="B140" s="33" t="str">
        <f t="shared" si="2"/>
        <v/>
      </c>
      <c r="C140" s="33" t="str">
        <f t="shared" si="3"/>
        <v/>
      </c>
      <c r="D140" s="22"/>
      <c r="E140" s="1"/>
      <c r="F140" s="1"/>
      <c r="G140" s="1"/>
      <c r="H140" s="1"/>
      <c r="I140" s="1"/>
      <c r="J140" s="1"/>
      <c r="K140" s="1"/>
      <c r="L140" s="1"/>
      <c r="M140" s="1"/>
      <c r="N140" s="1"/>
      <c r="O140" s="1"/>
      <c r="P140" s="1"/>
      <c r="Q140" s="1"/>
      <c r="R140" s="1"/>
      <c r="S140" s="1"/>
      <c r="T140" s="1"/>
      <c r="U140" s="28"/>
      <c r="V140" s="28"/>
      <c r="W140" s="28"/>
      <c r="X140" s="1"/>
      <c r="Y140" s="1"/>
      <c r="Z140" s="1"/>
    </row>
    <row r="141" spans="1:26" x14ac:dyDescent="0.25">
      <c r="A141" s="1"/>
      <c r="B141" s="33" t="str">
        <f t="shared" si="2"/>
        <v/>
      </c>
      <c r="C141" s="33" t="str">
        <f t="shared" si="3"/>
        <v/>
      </c>
      <c r="D141" s="22"/>
      <c r="E141" s="1"/>
      <c r="F141" s="1"/>
      <c r="G141" s="1"/>
      <c r="H141" s="1"/>
      <c r="I141" s="1"/>
      <c r="J141" s="1"/>
      <c r="K141" s="1"/>
      <c r="L141" s="1"/>
      <c r="M141" s="1"/>
      <c r="N141" s="1"/>
      <c r="O141" s="1"/>
      <c r="P141" s="1"/>
      <c r="Q141" s="1"/>
      <c r="R141" s="1"/>
      <c r="S141" s="1"/>
      <c r="T141" s="1"/>
      <c r="U141" s="28"/>
      <c r="V141" s="28"/>
      <c r="W141" s="28"/>
      <c r="X141" s="1"/>
      <c r="Y141" s="1"/>
      <c r="Z141" s="1"/>
    </row>
    <row r="142" spans="1:26" x14ac:dyDescent="0.25">
      <c r="A142" s="1"/>
      <c r="B142" s="33" t="str">
        <f t="shared" si="2"/>
        <v/>
      </c>
      <c r="C142" s="33" t="str">
        <f t="shared" si="3"/>
        <v/>
      </c>
      <c r="D142" s="22"/>
      <c r="E142" s="1"/>
      <c r="F142" s="1"/>
      <c r="G142" s="1"/>
      <c r="H142" s="1"/>
      <c r="I142" s="1"/>
      <c r="J142" s="1"/>
      <c r="K142" s="1"/>
      <c r="L142" s="1"/>
      <c r="M142" s="1"/>
      <c r="N142" s="1"/>
      <c r="O142" s="1"/>
      <c r="P142" s="1"/>
      <c r="Q142" s="1"/>
      <c r="R142" s="1"/>
      <c r="S142" s="1"/>
      <c r="T142" s="1"/>
      <c r="U142" s="28"/>
      <c r="V142" s="28"/>
      <c r="W142" s="28"/>
      <c r="X142" s="1"/>
      <c r="Y142" s="1"/>
      <c r="Z142" s="1"/>
    </row>
    <row r="143" spans="1:26" x14ac:dyDescent="0.25">
      <c r="A143" s="1"/>
      <c r="B143" s="33" t="str">
        <f t="shared" si="2"/>
        <v/>
      </c>
      <c r="C143" s="33" t="str">
        <f t="shared" si="3"/>
        <v/>
      </c>
      <c r="D143" s="22"/>
      <c r="E143" s="1"/>
      <c r="F143" s="1"/>
      <c r="G143" s="1"/>
      <c r="H143" s="1"/>
      <c r="I143" s="1"/>
      <c r="J143" s="1"/>
      <c r="K143" s="1"/>
      <c r="L143" s="1"/>
      <c r="M143" s="1"/>
      <c r="N143" s="1"/>
      <c r="O143" s="1"/>
      <c r="P143" s="1"/>
      <c r="Q143" s="1"/>
      <c r="R143" s="1"/>
      <c r="S143" s="1"/>
      <c r="T143" s="1"/>
      <c r="U143" s="28"/>
      <c r="V143" s="28"/>
      <c r="W143" s="28"/>
      <c r="X143" s="1"/>
      <c r="Y143" s="1"/>
      <c r="Z143" s="1"/>
    </row>
    <row r="144" spans="1:26" x14ac:dyDescent="0.25">
      <c r="A144" s="1"/>
      <c r="B144" s="33" t="str">
        <f t="shared" si="2"/>
        <v/>
      </c>
      <c r="C144" s="33" t="str">
        <f t="shared" si="3"/>
        <v/>
      </c>
      <c r="D144" s="22"/>
      <c r="E144" s="1"/>
      <c r="F144" s="1"/>
      <c r="G144" s="1"/>
      <c r="H144" s="1"/>
      <c r="I144" s="1"/>
      <c r="J144" s="1"/>
      <c r="K144" s="1"/>
      <c r="L144" s="1"/>
      <c r="M144" s="1"/>
      <c r="N144" s="1"/>
      <c r="O144" s="1"/>
      <c r="P144" s="1"/>
      <c r="Q144" s="1"/>
      <c r="R144" s="1"/>
      <c r="S144" s="1"/>
      <c r="T144" s="1"/>
      <c r="U144" s="28"/>
      <c r="V144" s="28"/>
      <c r="W144" s="28"/>
      <c r="X144" s="1"/>
      <c r="Y144" s="1"/>
      <c r="Z144" s="1"/>
    </row>
    <row r="145" spans="1:26" x14ac:dyDescent="0.25">
      <c r="A145" s="1"/>
      <c r="B145" s="33" t="str">
        <f t="shared" si="2"/>
        <v/>
      </c>
      <c r="C145" s="33" t="str">
        <f t="shared" si="3"/>
        <v/>
      </c>
      <c r="D145" s="22"/>
      <c r="E145" s="1"/>
      <c r="F145" s="1"/>
      <c r="G145" s="1"/>
      <c r="H145" s="1"/>
      <c r="I145" s="1"/>
      <c r="J145" s="1"/>
      <c r="K145" s="1"/>
      <c r="L145" s="1"/>
      <c r="M145" s="1"/>
      <c r="N145" s="1"/>
      <c r="O145" s="1"/>
      <c r="P145" s="1"/>
      <c r="Q145" s="1"/>
      <c r="R145" s="1"/>
      <c r="S145" s="1"/>
      <c r="T145" s="1"/>
      <c r="U145" s="28"/>
      <c r="V145" s="28"/>
      <c r="W145" s="28"/>
      <c r="X145" s="1"/>
      <c r="Y145" s="1"/>
      <c r="Z145" s="1"/>
    </row>
    <row r="146" spans="1:26" x14ac:dyDescent="0.25">
      <c r="A146" s="1"/>
      <c r="B146" s="33" t="str">
        <f t="shared" si="2"/>
        <v/>
      </c>
      <c r="C146" s="33" t="str">
        <f t="shared" si="3"/>
        <v/>
      </c>
      <c r="D146" s="22"/>
      <c r="E146" s="1"/>
      <c r="F146" s="1"/>
      <c r="G146" s="1"/>
      <c r="H146" s="1"/>
      <c r="I146" s="1"/>
      <c r="J146" s="1"/>
      <c r="K146" s="1"/>
      <c r="L146" s="1"/>
      <c r="M146" s="1"/>
      <c r="N146" s="1"/>
      <c r="O146" s="1"/>
      <c r="P146" s="1"/>
      <c r="Q146" s="1"/>
      <c r="R146" s="1"/>
      <c r="S146" s="1"/>
      <c r="T146" s="1"/>
      <c r="U146" s="28"/>
      <c r="V146" s="28"/>
      <c r="W146" s="28"/>
      <c r="X146" s="1"/>
      <c r="Y146" s="1"/>
      <c r="Z146" s="1"/>
    </row>
    <row r="147" spans="1:26" x14ac:dyDescent="0.25">
      <c r="A147" s="1"/>
      <c r="B147" s="33" t="str">
        <f t="shared" si="2"/>
        <v/>
      </c>
      <c r="C147" s="33" t="str">
        <f t="shared" si="3"/>
        <v/>
      </c>
      <c r="D147" s="22"/>
      <c r="E147" s="1"/>
      <c r="F147" s="1"/>
      <c r="G147" s="1"/>
      <c r="H147" s="1"/>
      <c r="I147" s="1"/>
      <c r="J147" s="1"/>
      <c r="K147" s="1"/>
      <c r="L147" s="1"/>
      <c r="M147" s="1"/>
      <c r="N147" s="1"/>
      <c r="O147" s="1"/>
      <c r="P147" s="1"/>
      <c r="Q147" s="1"/>
      <c r="R147" s="1"/>
      <c r="S147" s="1"/>
      <c r="T147" s="1"/>
      <c r="U147" s="28"/>
      <c r="V147" s="28"/>
      <c r="W147" s="28"/>
      <c r="X147" s="1"/>
      <c r="Y147" s="1"/>
      <c r="Z147" s="1"/>
    </row>
    <row r="148" spans="1:26" x14ac:dyDescent="0.25">
      <c r="A148" s="1"/>
      <c r="B148" s="33" t="str">
        <f t="shared" si="2"/>
        <v/>
      </c>
      <c r="C148" s="33" t="str">
        <f t="shared" si="3"/>
        <v/>
      </c>
      <c r="D148" s="22"/>
      <c r="E148" s="1"/>
      <c r="F148" s="1"/>
      <c r="G148" s="1"/>
      <c r="H148" s="1"/>
      <c r="I148" s="1"/>
      <c r="J148" s="1"/>
      <c r="K148" s="1"/>
      <c r="L148" s="1"/>
      <c r="M148" s="1"/>
      <c r="N148" s="1"/>
      <c r="O148" s="1"/>
      <c r="P148" s="1"/>
      <c r="Q148" s="1"/>
      <c r="R148" s="1"/>
      <c r="S148" s="1"/>
      <c r="T148" s="1"/>
      <c r="X148" s="1"/>
      <c r="Y148" s="1"/>
      <c r="Z148" s="1"/>
    </row>
    <row r="149" spans="1:26" x14ac:dyDescent="0.25">
      <c r="A149" s="1"/>
      <c r="B149" s="33" t="str">
        <f t="shared" si="2"/>
        <v/>
      </c>
      <c r="C149" s="33" t="str">
        <f t="shared" si="3"/>
        <v/>
      </c>
      <c r="D149" s="22"/>
      <c r="E149" s="1"/>
      <c r="F149" s="1"/>
      <c r="G149" s="1"/>
      <c r="H149" s="1"/>
      <c r="I149" s="1"/>
      <c r="J149" s="1"/>
      <c r="K149" s="1"/>
      <c r="L149" s="1"/>
      <c r="M149" s="1"/>
      <c r="N149" s="1"/>
      <c r="O149" s="1"/>
      <c r="P149" s="1"/>
      <c r="Q149" s="1"/>
      <c r="R149" s="1"/>
      <c r="S149" s="1"/>
      <c r="T149" s="1"/>
      <c r="U149" s="28"/>
      <c r="V149" s="28"/>
      <c r="W149" s="28"/>
      <c r="X149" s="1"/>
      <c r="Y149" s="1"/>
      <c r="Z149" s="1"/>
    </row>
    <row r="150" spans="1:26" x14ac:dyDescent="0.25">
      <c r="A150" s="1"/>
      <c r="B150" s="33" t="str">
        <f t="shared" si="2"/>
        <v/>
      </c>
      <c r="C150" s="33" t="str">
        <f t="shared" si="3"/>
        <v/>
      </c>
      <c r="D150" s="22"/>
      <c r="E150" s="1"/>
      <c r="F150" s="1"/>
      <c r="G150" s="1"/>
      <c r="H150" s="1"/>
      <c r="I150" s="1"/>
      <c r="J150" s="1"/>
      <c r="K150" s="1"/>
      <c r="L150" s="1"/>
      <c r="M150" s="1"/>
      <c r="N150" s="1"/>
      <c r="O150" s="1"/>
      <c r="P150" s="1"/>
      <c r="Q150" s="1"/>
      <c r="R150" s="1"/>
      <c r="S150" s="1"/>
      <c r="T150" s="1"/>
      <c r="U150" s="28"/>
      <c r="V150" s="28"/>
      <c r="W150" s="28"/>
      <c r="X150" s="1"/>
      <c r="Y150" s="1"/>
      <c r="Z150" s="1"/>
    </row>
    <row r="151" spans="1:26" x14ac:dyDescent="0.25">
      <c r="A151" s="1"/>
      <c r="B151" s="33" t="str">
        <f t="shared" si="2"/>
        <v/>
      </c>
      <c r="C151" s="33" t="str">
        <f t="shared" si="3"/>
        <v/>
      </c>
      <c r="D151" s="22"/>
      <c r="E151" s="1"/>
      <c r="F151" s="1"/>
      <c r="G151" s="1"/>
      <c r="H151" s="1"/>
      <c r="I151" s="1"/>
      <c r="J151" s="1"/>
      <c r="K151" s="1"/>
      <c r="L151" s="1"/>
      <c r="M151" s="1"/>
      <c r="N151" s="1"/>
      <c r="O151" s="1"/>
      <c r="P151" s="1"/>
      <c r="Q151" s="1"/>
      <c r="R151" s="1"/>
      <c r="S151" s="1"/>
      <c r="T151" s="1"/>
      <c r="U151" s="28"/>
      <c r="V151" s="28"/>
      <c r="W151" s="28"/>
      <c r="X151" s="1"/>
      <c r="Y151" s="1"/>
      <c r="Z151" s="1"/>
    </row>
    <row r="152" spans="1:26" x14ac:dyDescent="0.25">
      <c r="A152" s="1"/>
      <c r="B152" s="33" t="str">
        <f t="shared" si="2"/>
        <v/>
      </c>
      <c r="C152" s="33" t="str">
        <f t="shared" si="3"/>
        <v/>
      </c>
      <c r="D152" s="22"/>
      <c r="E152" s="1"/>
      <c r="F152" s="1"/>
      <c r="G152" s="1"/>
      <c r="H152" s="1"/>
      <c r="I152" s="1"/>
      <c r="J152" s="1"/>
      <c r="K152" s="1"/>
      <c r="L152" s="1"/>
      <c r="M152" s="1"/>
      <c r="N152" s="1"/>
      <c r="O152" s="1"/>
      <c r="P152" s="1"/>
      <c r="Q152" s="1"/>
      <c r="R152" s="1"/>
      <c r="S152" s="1"/>
      <c r="T152" s="1"/>
      <c r="U152" s="28"/>
      <c r="V152" s="28"/>
      <c r="W152" s="28"/>
      <c r="X152" s="1"/>
      <c r="Y152" s="1"/>
      <c r="Z152" s="1"/>
    </row>
    <row r="153" spans="1:26" x14ac:dyDescent="0.25">
      <c r="A153" s="1"/>
      <c r="B153" s="33" t="str">
        <f t="shared" si="2"/>
        <v/>
      </c>
      <c r="C153" s="33" t="str">
        <f t="shared" si="3"/>
        <v/>
      </c>
      <c r="D153" s="22"/>
      <c r="E153" s="1"/>
      <c r="F153" s="1"/>
      <c r="G153" s="1"/>
      <c r="H153" s="1"/>
      <c r="I153" s="1"/>
      <c r="J153" s="1"/>
      <c r="K153" s="1"/>
      <c r="L153" s="1"/>
      <c r="M153" s="1"/>
      <c r="N153" s="1"/>
      <c r="O153" s="1"/>
      <c r="P153" s="1"/>
      <c r="Q153" s="1"/>
      <c r="R153" s="1"/>
      <c r="S153" s="1"/>
      <c r="T153" s="1"/>
      <c r="U153" s="28"/>
      <c r="V153" s="28"/>
      <c r="W153" s="28"/>
      <c r="X153" s="1"/>
      <c r="Y153" s="1"/>
      <c r="Z153" s="1"/>
    </row>
    <row r="154" spans="1:26" x14ac:dyDescent="0.25">
      <c r="A154" s="1"/>
      <c r="B154" s="33" t="str">
        <f t="shared" si="2"/>
        <v/>
      </c>
      <c r="C154" s="33" t="str">
        <f t="shared" si="3"/>
        <v/>
      </c>
      <c r="D154" s="22"/>
      <c r="E154" s="1"/>
      <c r="F154" s="1"/>
      <c r="G154" s="1"/>
      <c r="H154" s="1"/>
      <c r="I154" s="1"/>
      <c r="J154" s="1"/>
      <c r="K154" s="1"/>
      <c r="L154" s="1"/>
      <c r="M154" s="1"/>
      <c r="N154" s="1"/>
      <c r="O154" s="1"/>
      <c r="P154" s="1"/>
      <c r="Q154" s="1"/>
      <c r="R154" s="1"/>
      <c r="S154" s="1"/>
      <c r="T154" s="1"/>
      <c r="U154" s="28"/>
      <c r="V154" s="28"/>
      <c r="W154" s="28"/>
      <c r="X154" s="1"/>
      <c r="Y154" s="1"/>
      <c r="Z154" s="1"/>
    </row>
    <row r="155" spans="1:26" x14ac:dyDescent="0.25">
      <c r="A155" s="1"/>
      <c r="B155" s="33" t="str">
        <f t="shared" si="2"/>
        <v/>
      </c>
      <c r="C155" s="33" t="str">
        <f t="shared" si="3"/>
        <v/>
      </c>
      <c r="D155" s="22"/>
      <c r="E155" s="1"/>
      <c r="F155" s="1"/>
      <c r="G155" s="1"/>
      <c r="H155" s="1"/>
      <c r="I155" s="1"/>
      <c r="J155" s="1"/>
      <c r="K155" s="1"/>
      <c r="L155" s="1"/>
      <c r="M155" s="1"/>
      <c r="N155" s="1"/>
      <c r="O155" s="1"/>
      <c r="P155" s="1"/>
      <c r="Q155" s="1"/>
      <c r="R155" s="1"/>
      <c r="S155" s="1"/>
      <c r="T155" s="1"/>
      <c r="U155" s="28"/>
      <c r="V155" s="28"/>
      <c r="W155" s="28"/>
      <c r="X155" s="1"/>
      <c r="Y155" s="1"/>
      <c r="Z155" s="1"/>
    </row>
    <row r="156" spans="1:26" x14ac:dyDescent="0.25">
      <c r="A156" s="1"/>
      <c r="B156" s="33" t="str">
        <f t="shared" si="2"/>
        <v/>
      </c>
      <c r="C156" s="33" t="str">
        <f t="shared" si="3"/>
        <v/>
      </c>
      <c r="D156" s="22"/>
      <c r="E156" s="1"/>
      <c r="F156" s="1"/>
      <c r="G156" s="1"/>
      <c r="H156" s="1"/>
      <c r="I156" s="1"/>
      <c r="J156" s="1"/>
      <c r="K156" s="1"/>
      <c r="L156" s="1"/>
      <c r="M156" s="1"/>
      <c r="N156" s="1"/>
      <c r="O156" s="1"/>
      <c r="P156" s="1"/>
      <c r="Q156" s="1"/>
      <c r="R156" s="1"/>
      <c r="S156" s="1"/>
      <c r="T156" s="1"/>
      <c r="U156" s="28"/>
      <c r="V156" s="28"/>
      <c r="W156" s="28"/>
      <c r="X156" s="1"/>
      <c r="Y156" s="1"/>
      <c r="Z156" s="1"/>
    </row>
    <row r="157" spans="1:26" x14ac:dyDescent="0.25">
      <c r="A157" s="1"/>
      <c r="B157" s="33" t="str">
        <f t="shared" si="2"/>
        <v/>
      </c>
      <c r="C157" s="33" t="str">
        <f t="shared" si="3"/>
        <v/>
      </c>
      <c r="D157" s="22"/>
      <c r="E157" s="1"/>
      <c r="F157" s="1"/>
      <c r="G157" s="1"/>
      <c r="H157" s="1"/>
      <c r="I157" s="1"/>
      <c r="J157" s="1"/>
      <c r="K157" s="1"/>
      <c r="L157" s="1"/>
      <c r="M157" s="1"/>
      <c r="N157" s="1"/>
      <c r="O157" s="1"/>
      <c r="P157" s="1"/>
      <c r="Q157" s="1"/>
      <c r="R157" s="1"/>
      <c r="S157" s="1"/>
      <c r="T157" s="1"/>
      <c r="U157" s="28"/>
      <c r="V157" s="28"/>
      <c r="W157" s="28"/>
      <c r="X157" s="1"/>
      <c r="Y157" s="1"/>
      <c r="Z157" s="1"/>
    </row>
    <row r="158" spans="1:26" x14ac:dyDescent="0.25">
      <c r="A158" s="1"/>
      <c r="B158" s="33" t="str">
        <f t="shared" si="2"/>
        <v/>
      </c>
      <c r="C158" s="33" t="str">
        <f t="shared" si="3"/>
        <v/>
      </c>
      <c r="D158" s="22"/>
      <c r="E158" s="1"/>
      <c r="F158" s="1"/>
      <c r="G158" s="1"/>
      <c r="H158" s="1"/>
      <c r="I158" s="1"/>
      <c r="J158" s="1"/>
      <c r="K158" s="1"/>
      <c r="L158" s="1"/>
      <c r="M158" s="1"/>
      <c r="N158" s="1"/>
      <c r="O158" s="1"/>
      <c r="P158" s="1"/>
      <c r="Q158" s="1"/>
      <c r="R158" s="1"/>
      <c r="S158" s="1"/>
      <c r="T158" s="1"/>
      <c r="U158" s="28"/>
      <c r="V158" s="28"/>
      <c r="W158" s="28"/>
      <c r="X158" s="1"/>
      <c r="Y158" s="1"/>
      <c r="Z158" s="1"/>
    </row>
    <row r="159" spans="1:26" x14ac:dyDescent="0.25">
      <c r="A159" s="1"/>
      <c r="B159" s="33" t="str">
        <f t="shared" si="2"/>
        <v/>
      </c>
      <c r="C159" s="33" t="str">
        <f t="shared" si="3"/>
        <v/>
      </c>
      <c r="D159" s="22"/>
      <c r="E159" s="1"/>
      <c r="F159" s="1"/>
      <c r="G159" s="1"/>
      <c r="H159" s="1"/>
      <c r="I159" s="1"/>
      <c r="J159" s="1"/>
      <c r="K159" s="1"/>
      <c r="L159" s="1"/>
      <c r="M159" s="1"/>
      <c r="N159" s="1"/>
      <c r="O159" s="1"/>
      <c r="P159" s="1"/>
      <c r="Q159" s="1"/>
      <c r="R159" s="1"/>
      <c r="S159" s="1"/>
      <c r="T159" s="1"/>
      <c r="U159" s="28"/>
      <c r="V159" s="28"/>
      <c r="W159" s="28"/>
      <c r="X159" s="1"/>
      <c r="Y159" s="1"/>
      <c r="Z159" s="1"/>
    </row>
    <row r="160" spans="1:26" x14ac:dyDescent="0.25">
      <c r="A160" s="1"/>
      <c r="B160" s="33" t="str">
        <f t="shared" si="2"/>
        <v/>
      </c>
      <c r="C160" s="33" t="str">
        <f t="shared" si="3"/>
        <v/>
      </c>
      <c r="D160" s="22"/>
      <c r="E160" s="1"/>
      <c r="F160" s="1"/>
      <c r="G160" s="1"/>
      <c r="H160" s="1"/>
      <c r="I160" s="1"/>
      <c r="J160" s="1"/>
      <c r="K160" s="1"/>
      <c r="L160" s="1"/>
      <c r="M160" s="1"/>
      <c r="N160" s="1"/>
      <c r="O160" s="1"/>
      <c r="P160" s="1"/>
      <c r="Q160" s="1"/>
      <c r="R160" s="1"/>
      <c r="S160" s="1"/>
      <c r="T160" s="1"/>
      <c r="U160" s="28"/>
      <c r="V160" s="28"/>
      <c r="W160" s="28"/>
      <c r="X160" s="1"/>
      <c r="Y160" s="1"/>
      <c r="Z160" s="1"/>
    </row>
    <row r="161" spans="1:26" x14ac:dyDescent="0.25">
      <c r="A161" s="1"/>
      <c r="B161" s="33" t="str">
        <f t="shared" si="2"/>
        <v/>
      </c>
      <c r="C161" s="33" t="str">
        <f t="shared" si="3"/>
        <v/>
      </c>
      <c r="D161" s="22"/>
      <c r="E161" s="1"/>
      <c r="F161" s="1"/>
      <c r="G161" s="1"/>
      <c r="H161" s="1"/>
      <c r="I161" s="1"/>
      <c r="J161" s="1"/>
      <c r="K161" s="1"/>
      <c r="L161" s="1"/>
      <c r="M161" s="1"/>
      <c r="N161" s="1"/>
      <c r="O161" s="1"/>
      <c r="P161" s="1"/>
      <c r="Q161" s="1"/>
      <c r="R161" s="1"/>
      <c r="S161" s="1"/>
      <c r="T161" s="1"/>
      <c r="U161" s="28"/>
      <c r="V161" s="28"/>
      <c r="W161" s="28"/>
      <c r="X161" s="1"/>
      <c r="Y161" s="1"/>
      <c r="Z161" s="1"/>
    </row>
    <row r="162" spans="1:26" x14ac:dyDescent="0.25">
      <c r="A162" s="1"/>
      <c r="B162" s="33" t="str">
        <f t="shared" si="2"/>
        <v/>
      </c>
      <c r="C162" s="33" t="str">
        <f t="shared" si="3"/>
        <v/>
      </c>
      <c r="D162" s="22"/>
      <c r="E162" s="1"/>
      <c r="F162" s="1"/>
      <c r="G162" s="1"/>
      <c r="H162" s="1"/>
      <c r="I162" s="1"/>
      <c r="J162" s="1"/>
      <c r="K162" s="1"/>
      <c r="L162" s="1"/>
      <c r="M162" s="1"/>
      <c r="N162" s="1"/>
      <c r="O162" s="1"/>
      <c r="P162" s="1"/>
      <c r="Q162" s="1"/>
      <c r="R162" s="1"/>
      <c r="S162" s="1"/>
      <c r="T162" s="1"/>
      <c r="U162" s="28"/>
      <c r="V162" s="28"/>
      <c r="W162" s="28"/>
      <c r="X162" s="1"/>
      <c r="Y162" s="1"/>
      <c r="Z162" s="1"/>
    </row>
    <row r="163" spans="1:26" x14ac:dyDescent="0.25">
      <c r="A163" s="1"/>
      <c r="B163" s="33" t="str">
        <f t="shared" si="2"/>
        <v/>
      </c>
      <c r="C163" s="33" t="str">
        <f t="shared" si="3"/>
        <v/>
      </c>
      <c r="D163" s="22"/>
      <c r="E163" s="1"/>
      <c r="F163" s="1"/>
      <c r="G163" s="1"/>
      <c r="H163" s="1"/>
      <c r="I163" s="1"/>
      <c r="J163" s="1"/>
      <c r="K163" s="1"/>
      <c r="L163" s="1"/>
      <c r="M163" s="1"/>
      <c r="N163" s="1"/>
      <c r="O163" s="1"/>
      <c r="P163" s="1"/>
      <c r="Q163" s="1"/>
      <c r="R163" s="1"/>
      <c r="S163" s="1"/>
      <c r="T163" s="1"/>
      <c r="U163" s="28"/>
      <c r="V163" s="28"/>
      <c r="W163" s="28"/>
      <c r="X163" s="1"/>
      <c r="Y163" s="1"/>
      <c r="Z163" s="1"/>
    </row>
    <row r="164" spans="1:26" x14ac:dyDescent="0.25">
      <c r="A164" s="1"/>
      <c r="B164" s="33" t="str">
        <f t="shared" si="2"/>
        <v/>
      </c>
      <c r="C164" s="33" t="str">
        <f t="shared" si="3"/>
        <v/>
      </c>
      <c r="D164" s="22"/>
      <c r="E164" s="1"/>
      <c r="F164" s="1"/>
      <c r="G164" s="1"/>
      <c r="H164" s="1"/>
      <c r="I164" s="1"/>
      <c r="J164" s="1"/>
      <c r="K164" s="1"/>
      <c r="L164" s="1"/>
      <c r="M164" s="1"/>
      <c r="N164" s="1"/>
      <c r="O164" s="1"/>
      <c r="P164" s="1"/>
      <c r="Q164" s="1"/>
      <c r="R164" s="1"/>
      <c r="S164" s="1"/>
      <c r="T164" s="1"/>
      <c r="X164" s="1"/>
      <c r="Y164" s="1"/>
      <c r="Z164" s="1"/>
    </row>
    <row r="165" spans="1:26" x14ac:dyDescent="0.25">
      <c r="A165" s="1"/>
      <c r="B165" s="33" t="str">
        <f t="shared" si="2"/>
        <v/>
      </c>
      <c r="C165" s="33" t="str">
        <f t="shared" si="3"/>
        <v/>
      </c>
      <c r="D165" s="22"/>
      <c r="E165" s="1"/>
      <c r="F165" s="1"/>
      <c r="G165" s="1"/>
      <c r="H165" s="1"/>
      <c r="I165" s="1"/>
      <c r="J165" s="1"/>
      <c r="K165" s="1"/>
      <c r="L165" s="1"/>
      <c r="M165" s="1"/>
      <c r="N165" s="1"/>
      <c r="O165" s="1"/>
      <c r="P165" s="1"/>
      <c r="Q165" s="1"/>
      <c r="R165" s="1"/>
      <c r="S165" s="1"/>
      <c r="T165" s="1"/>
      <c r="U165" s="28"/>
      <c r="V165" s="28"/>
      <c r="W165" s="28"/>
      <c r="X165" s="1"/>
      <c r="Y165" s="1"/>
      <c r="Z165" s="1"/>
    </row>
    <row r="166" spans="1:26" x14ac:dyDescent="0.25">
      <c r="A166" s="1"/>
      <c r="B166" s="33" t="str">
        <f t="shared" si="2"/>
        <v/>
      </c>
      <c r="C166" s="33" t="str">
        <f t="shared" si="3"/>
        <v/>
      </c>
      <c r="D166" s="22"/>
      <c r="E166" s="1"/>
      <c r="F166" s="1"/>
      <c r="G166" s="1"/>
      <c r="H166" s="1"/>
      <c r="I166" s="1"/>
      <c r="J166" s="1"/>
      <c r="K166" s="1"/>
      <c r="L166" s="1"/>
      <c r="M166" s="1"/>
      <c r="N166" s="1"/>
      <c r="O166" s="1"/>
      <c r="P166" s="1"/>
      <c r="Q166" s="1"/>
      <c r="R166" s="1"/>
      <c r="S166" s="1"/>
      <c r="T166" s="1"/>
      <c r="U166" s="28"/>
      <c r="V166" s="28"/>
      <c r="W166" s="28"/>
      <c r="X166" s="1"/>
      <c r="Y166" s="1"/>
      <c r="Z166" s="1"/>
    </row>
    <row r="167" spans="1:26" x14ac:dyDescent="0.25">
      <c r="A167" s="1"/>
      <c r="B167" s="33" t="str">
        <f t="shared" si="2"/>
        <v/>
      </c>
      <c r="C167" s="33" t="str">
        <f t="shared" si="3"/>
        <v/>
      </c>
      <c r="D167" s="22"/>
      <c r="E167" s="1"/>
      <c r="F167" s="1"/>
      <c r="G167" s="1"/>
      <c r="H167" s="1"/>
      <c r="I167" s="1"/>
      <c r="J167" s="1"/>
      <c r="K167" s="1"/>
      <c r="L167" s="1"/>
      <c r="M167" s="1"/>
      <c r="N167" s="1"/>
      <c r="O167" s="1"/>
      <c r="P167" s="1"/>
      <c r="Q167" s="1"/>
      <c r="R167" s="1"/>
      <c r="S167" s="1"/>
      <c r="T167" s="1"/>
      <c r="U167" s="28"/>
      <c r="V167" s="28"/>
      <c r="W167" s="28"/>
      <c r="X167" s="1"/>
      <c r="Y167" s="1"/>
      <c r="Z167" s="1"/>
    </row>
    <row r="168" spans="1:26" x14ac:dyDescent="0.25">
      <c r="A168" s="1"/>
      <c r="B168" s="33" t="str">
        <f t="shared" si="2"/>
        <v/>
      </c>
      <c r="C168" s="33" t="str">
        <f t="shared" si="3"/>
        <v/>
      </c>
      <c r="D168" s="22"/>
      <c r="E168" s="1"/>
      <c r="F168" s="1"/>
      <c r="G168" s="1"/>
      <c r="H168" s="1"/>
      <c r="I168" s="1"/>
      <c r="J168" s="1"/>
      <c r="K168" s="1"/>
      <c r="L168" s="1"/>
      <c r="M168" s="1"/>
      <c r="N168" s="1"/>
      <c r="O168" s="1"/>
      <c r="P168" s="1"/>
      <c r="Q168" s="1"/>
      <c r="R168" s="1"/>
      <c r="S168" s="1"/>
      <c r="T168" s="1"/>
      <c r="U168" s="28"/>
      <c r="V168" s="28"/>
      <c r="W168" s="28"/>
      <c r="X168" s="1"/>
      <c r="Y168" s="1"/>
      <c r="Z168" s="1"/>
    </row>
    <row r="169" spans="1:26" x14ac:dyDescent="0.25">
      <c r="A169" s="1"/>
      <c r="B169" s="33" t="str">
        <f t="shared" si="2"/>
        <v/>
      </c>
      <c r="C169" s="33" t="str">
        <f t="shared" si="3"/>
        <v/>
      </c>
      <c r="D169" s="22"/>
      <c r="E169" s="1"/>
      <c r="F169" s="1"/>
      <c r="G169" s="1"/>
      <c r="H169" s="1"/>
      <c r="I169" s="1"/>
      <c r="J169" s="1"/>
      <c r="K169" s="1"/>
      <c r="L169" s="1"/>
      <c r="M169" s="1"/>
      <c r="N169" s="1"/>
      <c r="O169" s="1"/>
      <c r="P169" s="1"/>
      <c r="Q169" s="1"/>
      <c r="R169" s="1"/>
      <c r="S169" s="1"/>
      <c r="T169" s="1"/>
      <c r="U169" s="28"/>
      <c r="V169" s="28"/>
      <c r="W169" s="28"/>
      <c r="X169" s="1"/>
      <c r="Y169" s="1"/>
      <c r="Z169" s="1"/>
    </row>
    <row r="170" spans="1:26" x14ac:dyDescent="0.25">
      <c r="A170" s="1"/>
      <c r="B170" s="33" t="str">
        <f t="shared" si="2"/>
        <v/>
      </c>
      <c r="C170" s="33" t="str">
        <f t="shared" si="3"/>
        <v/>
      </c>
      <c r="D170" s="22"/>
      <c r="E170" s="1"/>
      <c r="F170" s="1"/>
      <c r="G170" s="1"/>
      <c r="H170" s="1"/>
      <c r="I170" s="1"/>
      <c r="J170" s="1"/>
      <c r="K170" s="1"/>
      <c r="L170" s="1"/>
      <c r="M170" s="1"/>
      <c r="N170" s="1"/>
      <c r="O170" s="1"/>
      <c r="P170" s="1"/>
      <c r="Q170" s="1"/>
      <c r="R170" s="1"/>
      <c r="S170" s="1"/>
      <c r="T170" s="1"/>
      <c r="U170" s="28"/>
      <c r="V170" s="28"/>
      <c r="W170" s="28"/>
      <c r="X170" s="1"/>
      <c r="Y170" s="1"/>
      <c r="Z170" s="1"/>
    </row>
    <row r="171" spans="1:26" x14ac:dyDescent="0.25">
      <c r="A171" s="1"/>
      <c r="B171" s="33" t="str">
        <f t="shared" si="2"/>
        <v/>
      </c>
      <c r="C171" s="33" t="str">
        <f t="shared" si="3"/>
        <v/>
      </c>
      <c r="D171" s="22"/>
      <c r="E171" s="1"/>
      <c r="F171" s="1"/>
      <c r="G171" s="1"/>
      <c r="H171" s="1"/>
      <c r="I171" s="1"/>
      <c r="J171" s="1"/>
      <c r="K171" s="1"/>
      <c r="L171" s="1"/>
      <c r="M171" s="1"/>
      <c r="N171" s="1"/>
      <c r="O171" s="1"/>
      <c r="P171" s="1"/>
      <c r="Q171" s="1"/>
      <c r="R171" s="1"/>
      <c r="S171" s="1"/>
      <c r="T171" s="1"/>
      <c r="U171" s="28"/>
      <c r="V171" s="28"/>
      <c r="W171" s="28"/>
      <c r="X171" s="1"/>
      <c r="Y171" s="1"/>
      <c r="Z171" s="1"/>
    </row>
    <row r="172" spans="1:26" x14ac:dyDescent="0.25">
      <c r="A172" s="1"/>
      <c r="B172" s="33" t="str">
        <f t="shared" si="2"/>
        <v/>
      </c>
      <c r="C172" s="33" t="str">
        <f t="shared" si="3"/>
        <v/>
      </c>
      <c r="D172" s="22"/>
      <c r="E172" s="1"/>
      <c r="F172" s="1"/>
      <c r="G172" s="1"/>
      <c r="H172" s="1"/>
      <c r="I172" s="1"/>
      <c r="J172" s="1"/>
      <c r="K172" s="1"/>
      <c r="L172" s="1"/>
      <c r="M172" s="1"/>
      <c r="N172" s="1"/>
      <c r="O172" s="1"/>
      <c r="P172" s="1"/>
      <c r="Q172" s="1"/>
      <c r="R172" s="1"/>
      <c r="S172" s="1"/>
      <c r="T172" s="1"/>
      <c r="U172" s="28"/>
      <c r="V172" s="28"/>
      <c r="W172" s="28"/>
      <c r="X172" s="1"/>
      <c r="Y172" s="1"/>
      <c r="Z172" s="1"/>
    </row>
    <row r="173" spans="1:26" x14ac:dyDescent="0.25">
      <c r="A173" s="1"/>
      <c r="B173" s="33" t="str">
        <f t="shared" si="2"/>
        <v/>
      </c>
      <c r="C173" s="33" t="str">
        <f t="shared" si="3"/>
        <v/>
      </c>
      <c r="D173" s="22"/>
      <c r="E173" s="1"/>
      <c r="F173" s="1"/>
      <c r="G173" s="1"/>
      <c r="H173" s="1"/>
      <c r="I173" s="1"/>
      <c r="J173" s="1"/>
      <c r="K173" s="1"/>
      <c r="L173" s="1"/>
      <c r="M173" s="1"/>
      <c r="N173" s="1"/>
      <c r="O173" s="1"/>
      <c r="P173" s="1"/>
      <c r="Q173" s="1"/>
      <c r="R173" s="1"/>
      <c r="S173" s="1"/>
      <c r="T173" s="1"/>
      <c r="U173" s="28"/>
      <c r="V173" s="28"/>
      <c r="W173" s="28"/>
      <c r="X173" s="1"/>
      <c r="Y173" s="1"/>
      <c r="Z173" s="1"/>
    </row>
    <row r="174" spans="1:26" x14ac:dyDescent="0.25">
      <c r="A174" s="1"/>
      <c r="B174" s="33" t="str">
        <f t="shared" si="2"/>
        <v/>
      </c>
      <c r="C174" s="33" t="str">
        <f t="shared" si="3"/>
        <v/>
      </c>
      <c r="D174" s="22"/>
      <c r="E174" s="1"/>
      <c r="F174" s="1"/>
      <c r="G174" s="1"/>
      <c r="H174" s="1"/>
      <c r="I174" s="1"/>
      <c r="J174" s="1"/>
      <c r="K174" s="1"/>
      <c r="L174" s="1"/>
      <c r="M174" s="1"/>
      <c r="N174" s="1"/>
      <c r="O174" s="1"/>
      <c r="P174" s="1"/>
      <c r="Q174" s="1"/>
      <c r="R174" s="1"/>
      <c r="S174" s="1"/>
      <c r="T174" s="1"/>
      <c r="U174" s="28"/>
      <c r="V174" s="28"/>
      <c r="W174" s="28"/>
      <c r="X174" s="1"/>
      <c r="Y174" s="1"/>
      <c r="Z174" s="1"/>
    </row>
    <row r="175" spans="1:26" x14ac:dyDescent="0.25">
      <c r="A175" s="1"/>
      <c r="B175" s="33" t="str">
        <f t="shared" ref="B175:B238" si="4">IF(W177=1,U177,"")</f>
        <v/>
      </c>
      <c r="C175" s="33" t="str">
        <f t="shared" ref="C175:C238" si="5">IF(W177=1,V177,"")</f>
        <v/>
      </c>
      <c r="D175" s="22"/>
      <c r="E175" s="1"/>
      <c r="F175" s="1"/>
      <c r="G175" s="1"/>
      <c r="H175" s="1"/>
      <c r="I175" s="1"/>
      <c r="J175" s="1"/>
      <c r="K175" s="1"/>
      <c r="L175" s="1"/>
      <c r="M175" s="1"/>
      <c r="N175" s="1"/>
      <c r="O175" s="1"/>
      <c r="P175" s="1"/>
      <c r="Q175" s="1"/>
      <c r="R175" s="1"/>
      <c r="S175" s="1"/>
      <c r="T175" s="1"/>
      <c r="U175" s="28"/>
      <c r="V175" s="28"/>
      <c r="W175" s="28"/>
      <c r="X175" s="1"/>
      <c r="Y175" s="1"/>
      <c r="Z175" s="1"/>
    </row>
    <row r="176" spans="1:26" x14ac:dyDescent="0.25">
      <c r="A176" s="1"/>
      <c r="B176" s="33" t="str">
        <f t="shared" si="4"/>
        <v/>
      </c>
      <c r="C176" s="33" t="str">
        <f t="shared" si="5"/>
        <v/>
      </c>
      <c r="D176" s="22"/>
      <c r="E176" s="1"/>
      <c r="F176" s="1"/>
      <c r="G176" s="1"/>
      <c r="H176" s="1"/>
      <c r="I176" s="1"/>
      <c r="J176" s="1"/>
      <c r="K176" s="1"/>
      <c r="L176" s="1"/>
      <c r="M176" s="1"/>
      <c r="N176" s="1"/>
      <c r="O176" s="1"/>
      <c r="P176" s="1"/>
      <c r="Q176" s="1"/>
      <c r="R176" s="1"/>
      <c r="S176" s="1"/>
      <c r="T176" s="1"/>
      <c r="X176" s="1"/>
      <c r="Y176" s="1"/>
      <c r="Z176" s="1"/>
    </row>
    <row r="177" spans="1:26" x14ac:dyDescent="0.25">
      <c r="A177" s="1"/>
      <c r="B177" s="33" t="str">
        <f t="shared" si="4"/>
        <v/>
      </c>
      <c r="C177" s="33" t="str">
        <f t="shared" si="5"/>
        <v/>
      </c>
      <c r="D177" s="22"/>
      <c r="E177" s="1"/>
      <c r="F177" s="1"/>
      <c r="G177" s="1"/>
      <c r="H177" s="1"/>
      <c r="I177" s="1"/>
      <c r="J177" s="1"/>
      <c r="K177" s="1"/>
      <c r="L177" s="1"/>
      <c r="M177" s="1"/>
      <c r="N177" s="1"/>
      <c r="O177" s="1"/>
      <c r="P177" s="1"/>
      <c r="Q177" s="1"/>
      <c r="R177" s="1"/>
      <c r="S177" s="1"/>
      <c r="T177" s="1"/>
      <c r="X177" s="1"/>
      <c r="Y177" s="1"/>
      <c r="Z177" s="1"/>
    </row>
    <row r="178" spans="1:26" x14ac:dyDescent="0.25">
      <c r="A178" s="1"/>
      <c r="B178" s="33" t="str">
        <f t="shared" si="4"/>
        <v/>
      </c>
      <c r="C178" s="33" t="str">
        <f t="shared" si="5"/>
        <v/>
      </c>
      <c r="D178" s="22"/>
      <c r="E178" s="1"/>
      <c r="F178" s="1"/>
      <c r="G178" s="1"/>
      <c r="H178" s="1"/>
      <c r="I178" s="1"/>
      <c r="J178" s="1"/>
      <c r="K178" s="1"/>
      <c r="L178" s="1"/>
      <c r="M178" s="1"/>
      <c r="N178" s="1"/>
      <c r="O178" s="1"/>
      <c r="P178" s="1"/>
      <c r="Q178" s="1"/>
      <c r="R178" s="1"/>
      <c r="S178" s="1"/>
      <c r="T178" s="1"/>
      <c r="X178" s="1"/>
      <c r="Y178" s="1"/>
      <c r="Z178" s="1"/>
    </row>
    <row r="179" spans="1:26" x14ac:dyDescent="0.25">
      <c r="A179" s="1"/>
      <c r="B179" s="33" t="str">
        <f t="shared" si="4"/>
        <v/>
      </c>
      <c r="C179" s="33" t="str">
        <f t="shared" si="5"/>
        <v/>
      </c>
      <c r="D179" s="22"/>
      <c r="E179" s="1"/>
      <c r="F179" s="1"/>
      <c r="G179" s="1"/>
      <c r="H179" s="1"/>
      <c r="I179" s="1"/>
      <c r="J179" s="1"/>
      <c r="K179" s="1"/>
      <c r="L179" s="1"/>
      <c r="M179" s="1"/>
      <c r="N179" s="1"/>
      <c r="O179" s="1"/>
      <c r="P179" s="1"/>
      <c r="Q179" s="1"/>
      <c r="R179" s="1"/>
      <c r="S179" s="1"/>
      <c r="T179" s="1"/>
      <c r="X179" s="1"/>
      <c r="Y179" s="1"/>
      <c r="Z179" s="1"/>
    </row>
    <row r="180" spans="1:26" x14ac:dyDescent="0.25">
      <c r="A180" s="1"/>
      <c r="B180" s="33" t="str">
        <f t="shared" si="4"/>
        <v/>
      </c>
      <c r="C180" s="33" t="str">
        <f t="shared" si="5"/>
        <v/>
      </c>
      <c r="D180" s="22"/>
      <c r="E180" s="1"/>
      <c r="F180" s="1"/>
      <c r="G180" s="1"/>
      <c r="H180" s="1"/>
      <c r="I180" s="1"/>
      <c r="J180" s="1"/>
      <c r="K180" s="1"/>
      <c r="L180" s="1"/>
      <c r="M180" s="1"/>
      <c r="N180" s="1"/>
      <c r="O180" s="1"/>
      <c r="P180" s="1"/>
      <c r="Q180" s="1"/>
      <c r="R180" s="1"/>
      <c r="S180" s="1"/>
      <c r="T180" s="1"/>
      <c r="X180" s="1"/>
      <c r="Y180" s="1"/>
      <c r="Z180" s="1"/>
    </row>
    <row r="181" spans="1:26" x14ac:dyDescent="0.25">
      <c r="A181" s="1"/>
      <c r="B181" s="33" t="str">
        <f t="shared" si="4"/>
        <v/>
      </c>
      <c r="C181" s="33" t="str">
        <f t="shared" si="5"/>
        <v/>
      </c>
      <c r="D181" s="22"/>
      <c r="E181" s="1"/>
      <c r="F181" s="1"/>
      <c r="G181" s="1"/>
      <c r="H181" s="1"/>
      <c r="I181" s="1"/>
      <c r="J181" s="1"/>
      <c r="K181" s="1"/>
      <c r="L181" s="1"/>
      <c r="M181" s="1"/>
      <c r="N181" s="1"/>
      <c r="O181" s="1"/>
      <c r="P181" s="1"/>
      <c r="Q181" s="1"/>
      <c r="R181" s="1"/>
      <c r="S181" s="1"/>
      <c r="T181" s="1"/>
      <c r="X181" s="1"/>
      <c r="Y181" s="1"/>
      <c r="Z181" s="1"/>
    </row>
    <row r="182" spans="1:26" x14ac:dyDescent="0.25">
      <c r="A182" s="1"/>
      <c r="B182" s="33" t="str">
        <f t="shared" si="4"/>
        <v/>
      </c>
      <c r="C182" s="33" t="str">
        <f t="shared" si="5"/>
        <v/>
      </c>
      <c r="D182" s="22"/>
      <c r="E182" s="1"/>
      <c r="F182" s="1"/>
      <c r="G182" s="1"/>
      <c r="H182" s="1"/>
      <c r="I182" s="1"/>
      <c r="J182" s="1"/>
      <c r="K182" s="1"/>
      <c r="L182" s="1"/>
      <c r="M182" s="1"/>
      <c r="N182" s="1"/>
      <c r="O182" s="1"/>
      <c r="P182" s="1"/>
      <c r="Q182" s="1"/>
      <c r="R182" s="1"/>
      <c r="S182" s="1"/>
      <c r="T182" s="1"/>
      <c r="X182" s="1"/>
      <c r="Y182" s="1"/>
      <c r="Z182" s="1"/>
    </row>
    <row r="183" spans="1:26" x14ac:dyDescent="0.25">
      <c r="A183" s="1"/>
      <c r="B183" s="33" t="str">
        <f t="shared" si="4"/>
        <v/>
      </c>
      <c r="C183" s="33" t="str">
        <f t="shared" si="5"/>
        <v/>
      </c>
      <c r="D183" s="22"/>
      <c r="E183" s="1"/>
      <c r="F183" s="1"/>
      <c r="G183" s="1"/>
      <c r="H183" s="1"/>
      <c r="I183" s="1"/>
      <c r="J183" s="1"/>
      <c r="K183" s="1"/>
      <c r="L183" s="1"/>
      <c r="M183" s="1"/>
      <c r="N183" s="1"/>
      <c r="O183" s="1"/>
      <c r="P183" s="1"/>
      <c r="Q183" s="1"/>
      <c r="R183" s="1"/>
      <c r="S183" s="1"/>
      <c r="T183" s="1"/>
      <c r="X183" s="1"/>
      <c r="Y183" s="1"/>
      <c r="Z183" s="1"/>
    </row>
    <row r="184" spans="1:26" x14ac:dyDescent="0.25">
      <c r="A184" s="1"/>
      <c r="B184" s="33" t="str">
        <f t="shared" si="4"/>
        <v/>
      </c>
      <c r="C184" s="33" t="str">
        <f t="shared" si="5"/>
        <v/>
      </c>
      <c r="D184" s="22"/>
      <c r="E184" s="1"/>
      <c r="F184" s="1"/>
      <c r="G184" s="1"/>
      <c r="H184" s="1"/>
      <c r="I184" s="1"/>
      <c r="J184" s="1"/>
      <c r="K184" s="1"/>
      <c r="L184" s="1"/>
      <c r="M184" s="1"/>
      <c r="N184" s="1"/>
      <c r="O184" s="1"/>
      <c r="P184" s="1"/>
      <c r="Q184" s="1"/>
      <c r="R184" s="1"/>
      <c r="S184" s="1"/>
      <c r="T184" s="1"/>
      <c r="X184" s="1"/>
      <c r="Y184" s="1"/>
      <c r="Z184" s="1"/>
    </row>
    <row r="185" spans="1:26" x14ac:dyDescent="0.25">
      <c r="A185" s="1"/>
      <c r="B185" s="33" t="str">
        <f t="shared" si="4"/>
        <v/>
      </c>
      <c r="C185" s="33" t="str">
        <f t="shared" si="5"/>
        <v/>
      </c>
      <c r="D185" s="22"/>
      <c r="E185" s="1"/>
      <c r="F185" s="1"/>
      <c r="G185" s="1"/>
      <c r="H185" s="1"/>
      <c r="I185" s="1"/>
      <c r="J185" s="1"/>
      <c r="K185" s="1"/>
      <c r="L185" s="1"/>
      <c r="M185" s="1"/>
      <c r="N185" s="1"/>
      <c r="O185" s="1"/>
      <c r="P185" s="1"/>
      <c r="Q185" s="1"/>
      <c r="R185" s="1"/>
      <c r="S185" s="1"/>
      <c r="T185" s="1"/>
      <c r="X185" s="1"/>
      <c r="Y185" s="1"/>
      <c r="Z185" s="1"/>
    </row>
    <row r="186" spans="1:26" x14ac:dyDescent="0.25">
      <c r="A186" s="1"/>
      <c r="B186" s="33" t="str">
        <f t="shared" si="4"/>
        <v/>
      </c>
      <c r="C186" s="33" t="str">
        <f t="shared" si="5"/>
        <v/>
      </c>
      <c r="D186" s="22"/>
      <c r="E186" s="1"/>
      <c r="F186" s="1"/>
      <c r="G186" s="1"/>
      <c r="H186" s="1"/>
      <c r="I186" s="1"/>
      <c r="J186" s="1"/>
      <c r="K186" s="1"/>
      <c r="L186" s="1"/>
      <c r="M186" s="1"/>
      <c r="N186" s="1"/>
      <c r="O186" s="1"/>
      <c r="P186" s="1"/>
      <c r="Q186" s="1"/>
      <c r="R186" s="1"/>
      <c r="S186" s="1"/>
      <c r="T186" s="1"/>
      <c r="X186" s="1"/>
      <c r="Y186" s="1"/>
      <c r="Z186" s="1"/>
    </row>
    <row r="187" spans="1:26" x14ac:dyDescent="0.25">
      <c r="A187" s="1"/>
      <c r="B187" s="33" t="str">
        <f t="shared" si="4"/>
        <v/>
      </c>
      <c r="C187" s="33" t="str">
        <f t="shared" si="5"/>
        <v/>
      </c>
      <c r="D187" s="22"/>
      <c r="E187" s="1"/>
      <c r="F187" s="1"/>
      <c r="G187" s="1"/>
      <c r="H187" s="1"/>
      <c r="I187" s="1"/>
      <c r="J187" s="1"/>
      <c r="K187" s="1"/>
      <c r="L187" s="1"/>
      <c r="M187" s="1"/>
      <c r="N187" s="1"/>
      <c r="O187" s="1"/>
      <c r="P187" s="1"/>
      <c r="Q187" s="1"/>
      <c r="R187" s="1"/>
      <c r="S187" s="1"/>
      <c r="T187" s="1"/>
      <c r="U187" s="28"/>
      <c r="V187" s="28"/>
      <c r="W187" s="28"/>
      <c r="X187" s="1"/>
      <c r="Y187" s="1"/>
      <c r="Z187" s="1"/>
    </row>
    <row r="188" spans="1:26" x14ac:dyDescent="0.25">
      <c r="A188" s="1"/>
      <c r="B188" s="33" t="str">
        <f t="shared" si="4"/>
        <v/>
      </c>
      <c r="C188" s="33" t="str">
        <f t="shared" si="5"/>
        <v/>
      </c>
      <c r="D188" s="22"/>
      <c r="E188" s="1"/>
      <c r="F188" s="1"/>
      <c r="G188" s="1"/>
      <c r="H188" s="1"/>
      <c r="I188" s="1"/>
      <c r="J188" s="1"/>
      <c r="K188" s="1"/>
      <c r="L188" s="1"/>
      <c r="M188" s="1"/>
      <c r="N188" s="1"/>
      <c r="O188" s="1"/>
      <c r="P188" s="1"/>
      <c r="Q188" s="1"/>
      <c r="R188" s="1"/>
      <c r="S188" s="1"/>
      <c r="T188" s="1"/>
      <c r="U188" s="28"/>
      <c r="V188" s="28"/>
      <c r="W188" s="28"/>
      <c r="X188" s="1"/>
      <c r="Y188" s="1"/>
      <c r="Z188" s="1"/>
    </row>
    <row r="189" spans="1:26" x14ac:dyDescent="0.25">
      <c r="A189" s="1"/>
      <c r="B189" s="33" t="str">
        <f t="shared" si="4"/>
        <v/>
      </c>
      <c r="C189" s="33" t="str">
        <f t="shared" si="5"/>
        <v/>
      </c>
      <c r="D189" s="22"/>
      <c r="E189" s="1"/>
      <c r="F189" s="1"/>
      <c r="G189" s="1"/>
      <c r="H189" s="1"/>
      <c r="I189" s="1"/>
      <c r="J189" s="1"/>
      <c r="K189" s="1"/>
      <c r="L189" s="1"/>
      <c r="M189" s="1"/>
      <c r="N189" s="1"/>
      <c r="O189" s="1"/>
      <c r="P189" s="1"/>
      <c r="Q189" s="1"/>
      <c r="R189" s="1"/>
      <c r="S189" s="1"/>
      <c r="T189" s="1"/>
      <c r="U189" s="28"/>
      <c r="V189" s="28"/>
      <c r="W189" s="28"/>
      <c r="X189" s="1"/>
      <c r="Y189" s="1"/>
      <c r="Z189" s="1"/>
    </row>
    <row r="190" spans="1:26" x14ac:dyDescent="0.25">
      <c r="A190" s="1"/>
      <c r="B190" s="33" t="str">
        <f t="shared" si="4"/>
        <v/>
      </c>
      <c r="C190" s="33" t="str">
        <f t="shared" si="5"/>
        <v/>
      </c>
      <c r="D190" s="22"/>
      <c r="E190" s="1"/>
      <c r="F190" s="1"/>
      <c r="G190" s="1"/>
      <c r="H190" s="1"/>
      <c r="I190" s="1"/>
      <c r="J190" s="1"/>
      <c r="K190" s="1"/>
      <c r="L190" s="1"/>
      <c r="M190" s="1"/>
      <c r="N190" s="1"/>
      <c r="O190" s="1"/>
      <c r="P190" s="1"/>
      <c r="Q190" s="1"/>
      <c r="R190" s="1"/>
      <c r="S190" s="1"/>
      <c r="T190" s="1"/>
      <c r="U190" s="28"/>
      <c r="V190" s="28"/>
      <c r="W190" s="28"/>
      <c r="X190" s="1"/>
      <c r="Y190" s="1"/>
      <c r="Z190" s="1"/>
    </row>
    <row r="191" spans="1:26" x14ac:dyDescent="0.25">
      <c r="A191" s="1"/>
      <c r="B191" s="33" t="str">
        <f t="shared" si="4"/>
        <v/>
      </c>
      <c r="C191" s="33" t="str">
        <f t="shared" si="5"/>
        <v/>
      </c>
      <c r="D191" s="22"/>
      <c r="E191" s="1"/>
      <c r="F191" s="1"/>
      <c r="G191" s="1"/>
      <c r="H191" s="1"/>
      <c r="I191" s="1"/>
      <c r="J191" s="1"/>
      <c r="K191" s="1"/>
      <c r="L191" s="1"/>
      <c r="M191" s="1"/>
      <c r="N191" s="1"/>
      <c r="O191" s="1"/>
      <c r="P191" s="1"/>
      <c r="Q191" s="1"/>
      <c r="R191" s="1"/>
      <c r="S191" s="1"/>
      <c r="T191" s="1"/>
      <c r="U191" s="28"/>
      <c r="V191" s="28"/>
      <c r="W191" s="28"/>
      <c r="X191" s="1"/>
      <c r="Y191" s="1"/>
      <c r="Z191" s="1"/>
    </row>
    <row r="192" spans="1:26" x14ac:dyDescent="0.25">
      <c r="A192" s="1"/>
      <c r="B192" s="33" t="str">
        <f t="shared" si="4"/>
        <v/>
      </c>
      <c r="C192" s="33" t="str">
        <f t="shared" si="5"/>
        <v/>
      </c>
      <c r="D192" s="22"/>
      <c r="E192" s="1"/>
      <c r="F192" s="1"/>
      <c r="G192" s="1"/>
      <c r="H192" s="1"/>
      <c r="I192" s="1"/>
      <c r="J192" s="1"/>
      <c r="K192" s="1"/>
      <c r="L192" s="1"/>
      <c r="M192" s="1"/>
      <c r="N192" s="1"/>
      <c r="O192" s="1"/>
      <c r="P192" s="1"/>
      <c r="Q192" s="1"/>
      <c r="R192" s="1"/>
      <c r="S192" s="1"/>
      <c r="T192" s="1"/>
      <c r="U192" s="28"/>
      <c r="V192" s="28"/>
      <c r="W192" s="28"/>
      <c r="X192" s="1"/>
      <c r="Y192" s="1"/>
      <c r="Z192" s="1"/>
    </row>
    <row r="193" spans="1:26" x14ac:dyDescent="0.25">
      <c r="A193" s="1"/>
      <c r="B193" s="33" t="str">
        <f t="shared" si="4"/>
        <v/>
      </c>
      <c r="C193" s="33" t="str">
        <f t="shared" si="5"/>
        <v/>
      </c>
      <c r="D193" s="22"/>
      <c r="E193" s="1"/>
      <c r="F193" s="1"/>
      <c r="G193" s="1"/>
      <c r="H193" s="1"/>
      <c r="I193" s="1"/>
      <c r="J193" s="1"/>
      <c r="K193" s="1"/>
      <c r="L193" s="1"/>
      <c r="M193" s="1"/>
      <c r="N193" s="1"/>
      <c r="O193" s="1"/>
      <c r="P193" s="1"/>
      <c r="Q193" s="1"/>
      <c r="R193" s="1"/>
      <c r="S193" s="1"/>
      <c r="T193" s="1"/>
      <c r="U193" s="28"/>
      <c r="V193" s="28"/>
      <c r="W193" s="28"/>
      <c r="X193" s="1"/>
      <c r="Y193" s="1"/>
      <c r="Z193" s="1"/>
    </row>
    <row r="194" spans="1:26" x14ac:dyDescent="0.25">
      <c r="A194" s="1"/>
      <c r="B194" s="33" t="str">
        <f t="shared" si="4"/>
        <v/>
      </c>
      <c r="C194" s="33" t="str">
        <f t="shared" si="5"/>
        <v/>
      </c>
      <c r="D194" s="22"/>
      <c r="E194" s="1"/>
      <c r="F194" s="1"/>
      <c r="G194" s="1"/>
      <c r="H194" s="1"/>
      <c r="I194" s="1"/>
      <c r="J194" s="1"/>
      <c r="K194" s="1"/>
      <c r="L194" s="1"/>
      <c r="M194" s="1"/>
      <c r="N194" s="1"/>
      <c r="O194" s="1"/>
      <c r="P194" s="1"/>
      <c r="Q194" s="1"/>
      <c r="R194" s="1"/>
      <c r="S194" s="1"/>
      <c r="T194" s="1"/>
      <c r="U194" s="28"/>
      <c r="V194" s="28"/>
      <c r="W194" s="28"/>
      <c r="X194" s="1"/>
      <c r="Y194" s="1"/>
      <c r="Z194" s="1"/>
    </row>
    <row r="195" spans="1:26" x14ac:dyDescent="0.25">
      <c r="A195" s="1"/>
      <c r="B195" s="33" t="str">
        <f t="shared" si="4"/>
        <v/>
      </c>
      <c r="C195" s="33" t="str">
        <f t="shared" si="5"/>
        <v/>
      </c>
      <c r="D195" s="22"/>
      <c r="E195" s="1"/>
      <c r="F195" s="1"/>
      <c r="G195" s="1"/>
      <c r="H195" s="1"/>
      <c r="I195" s="1"/>
      <c r="J195" s="1"/>
      <c r="K195" s="1"/>
      <c r="L195" s="1"/>
      <c r="M195" s="1"/>
      <c r="N195" s="1"/>
      <c r="O195" s="1"/>
      <c r="P195" s="1"/>
      <c r="Q195" s="1"/>
      <c r="R195" s="1"/>
      <c r="S195" s="1"/>
      <c r="T195" s="1"/>
      <c r="U195" s="28"/>
      <c r="V195" s="28"/>
      <c r="W195" s="28"/>
      <c r="X195" s="1"/>
      <c r="Y195" s="1"/>
      <c r="Z195" s="1"/>
    </row>
    <row r="196" spans="1:26" x14ac:dyDescent="0.25">
      <c r="A196" s="1"/>
      <c r="B196" s="33" t="str">
        <f t="shared" si="4"/>
        <v/>
      </c>
      <c r="C196" s="33" t="str">
        <f t="shared" si="5"/>
        <v/>
      </c>
      <c r="D196" s="22"/>
      <c r="E196" s="1"/>
      <c r="F196" s="1"/>
      <c r="G196" s="1"/>
      <c r="H196" s="1"/>
      <c r="I196" s="1"/>
      <c r="J196" s="1"/>
      <c r="K196" s="1"/>
      <c r="L196" s="1"/>
      <c r="M196" s="1"/>
      <c r="N196" s="1"/>
      <c r="O196" s="1"/>
      <c r="P196" s="1"/>
      <c r="Q196" s="1"/>
      <c r="R196" s="1"/>
      <c r="S196" s="1"/>
      <c r="T196" s="1"/>
      <c r="U196" s="28"/>
      <c r="V196" s="28"/>
      <c r="W196" s="28"/>
      <c r="X196" s="1"/>
      <c r="Y196" s="1"/>
      <c r="Z196" s="1"/>
    </row>
    <row r="197" spans="1:26" x14ac:dyDescent="0.25">
      <c r="A197" s="1"/>
      <c r="B197" s="33" t="str">
        <f t="shared" si="4"/>
        <v/>
      </c>
      <c r="C197" s="33" t="str">
        <f t="shared" si="5"/>
        <v/>
      </c>
      <c r="D197" s="22"/>
      <c r="E197" s="1"/>
      <c r="F197" s="1"/>
      <c r="G197" s="1"/>
      <c r="H197" s="1"/>
      <c r="I197" s="1"/>
      <c r="J197" s="1"/>
      <c r="K197" s="1"/>
      <c r="L197" s="1"/>
      <c r="M197" s="1"/>
      <c r="N197" s="1"/>
      <c r="O197" s="1"/>
      <c r="P197" s="1"/>
      <c r="Q197" s="1"/>
      <c r="R197" s="1"/>
      <c r="S197" s="1"/>
      <c r="T197" s="1"/>
      <c r="U197" s="28"/>
      <c r="V197" s="28"/>
      <c r="W197" s="28"/>
      <c r="X197" s="1"/>
      <c r="Y197" s="1"/>
      <c r="Z197" s="1"/>
    </row>
    <row r="198" spans="1:26" x14ac:dyDescent="0.25">
      <c r="A198" s="1"/>
      <c r="B198" s="33" t="str">
        <f t="shared" si="4"/>
        <v/>
      </c>
      <c r="C198" s="33" t="str">
        <f t="shared" si="5"/>
        <v/>
      </c>
      <c r="D198" s="22"/>
      <c r="E198" s="1"/>
      <c r="F198" s="1"/>
      <c r="G198" s="1"/>
      <c r="H198" s="1"/>
      <c r="I198" s="1"/>
      <c r="J198" s="1"/>
      <c r="K198" s="1"/>
      <c r="L198" s="1"/>
      <c r="M198" s="1"/>
      <c r="N198" s="1"/>
      <c r="O198" s="1"/>
      <c r="P198" s="1"/>
      <c r="Q198" s="1"/>
      <c r="R198" s="1"/>
      <c r="S198" s="1"/>
      <c r="T198" s="1"/>
      <c r="U198" s="28"/>
      <c r="V198" s="28"/>
      <c r="W198" s="28"/>
      <c r="X198" s="1"/>
      <c r="Y198" s="1"/>
      <c r="Z198" s="1"/>
    </row>
    <row r="199" spans="1:26" x14ac:dyDescent="0.25">
      <c r="A199" s="1"/>
      <c r="B199" s="33" t="str">
        <f t="shared" si="4"/>
        <v/>
      </c>
      <c r="C199" s="33" t="str">
        <f t="shared" si="5"/>
        <v/>
      </c>
      <c r="D199" s="22"/>
      <c r="E199" s="1"/>
      <c r="F199" s="1"/>
      <c r="G199" s="1"/>
      <c r="H199" s="1"/>
      <c r="I199" s="1"/>
      <c r="J199" s="1"/>
      <c r="K199" s="1"/>
      <c r="L199" s="1"/>
      <c r="M199" s="1"/>
      <c r="N199" s="1"/>
      <c r="O199" s="1"/>
      <c r="P199" s="1"/>
      <c r="Q199" s="1"/>
      <c r="R199" s="1"/>
      <c r="S199" s="1"/>
      <c r="T199" s="1"/>
      <c r="U199" s="28"/>
      <c r="V199" s="28"/>
      <c r="W199" s="28"/>
      <c r="X199" s="1"/>
      <c r="Y199" s="1"/>
      <c r="Z199" s="1"/>
    </row>
    <row r="200" spans="1:26" x14ac:dyDescent="0.25">
      <c r="A200" s="1"/>
      <c r="B200" s="33" t="str">
        <f t="shared" si="4"/>
        <v/>
      </c>
      <c r="C200" s="33" t="str">
        <f t="shared" si="5"/>
        <v/>
      </c>
      <c r="D200" s="22"/>
      <c r="E200" s="1"/>
      <c r="F200" s="1"/>
      <c r="G200" s="1"/>
      <c r="H200" s="1"/>
      <c r="I200" s="1"/>
      <c r="J200" s="1"/>
      <c r="K200" s="1"/>
      <c r="L200" s="1"/>
      <c r="M200" s="1"/>
      <c r="N200" s="1"/>
      <c r="O200" s="1"/>
      <c r="P200" s="1"/>
      <c r="Q200" s="1"/>
      <c r="R200" s="1"/>
      <c r="S200" s="1"/>
      <c r="T200" s="1"/>
      <c r="U200" s="28"/>
      <c r="V200" s="28"/>
      <c r="W200" s="28"/>
      <c r="X200" s="1"/>
      <c r="Y200" s="1"/>
      <c r="Z200" s="1"/>
    </row>
    <row r="201" spans="1:26" x14ac:dyDescent="0.25">
      <c r="A201" s="1"/>
      <c r="B201" s="33" t="str">
        <f t="shared" si="4"/>
        <v/>
      </c>
      <c r="C201" s="33" t="str">
        <f t="shared" si="5"/>
        <v/>
      </c>
      <c r="D201" s="22"/>
      <c r="E201" s="1"/>
      <c r="F201" s="1"/>
      <c r="G201" s="1"/>
      <c r="H201" s="1"/>
      <c r="I201" s="1"/>
      <c r="J201" s="1"/>
      <c r="K201" s="1"/>
      <c r="L201" s="1"/>
      <c r="M201" s="1"/>
      <c r="N201" s="1"/>
      <c r="O201" s="1"/>
      <c r="P201" s="1"/>
      <c r="Q201" s="1"/>
      <c r="R201" s="1"/>
      <c r="S201" s="1"/>
      <c r="T201" s="1"/>
      <c r="U201" s="28"/>
      <c r="V201" s="28"/>
      <c r="W201" s="28"/>
      <c r="X201" s="1"/>
      <c r="Y201" s="1"/>
      <c r="Z201" s="1"/>
    </row>
    <row r="202" spans="1:26" x14ac:dyDescent="0.25">
      <c r="A202" s="1"/>
      <c r="B202" s="33" t="str">
        <f t="shared" si="4"/>
        <v/>
      </c>
      <c r="C202" s="33" t="str">
        <f t="shared" si="5"/>
        <v/>
      </c>
      <c r="D202" s="22"/>
      <c r="E202" s="1"/>
      <c r="F202" s="1"/>
      <c r="G202" s="1"/>
      <c r="H202" s="1"/>
      <c r="I202" s="1"/>
      <c r="J202" s="1"/>
      <c r="K202" s="1"/>
      <c r="L202" s="1"/>
      <c r="M202" s="1"/>
      <c r="N202" s="1"/>
      <c r="O202" s="1"/>
      <c r="P202" s="1"/>
      <c r="Q202" s="1"/>
      <c r="R202" s="1"/>
      <c r="S202" s="1"/>
      <c r="T202" s="1"/>
      <c r="U202" s="28"/>
      <c r="V202" s="28"/>
      <c r="W202" s="28"/>
      <c r="X202" s="1"/>
      <c r="Y202" s="1"/>
      <c r="Z202" s="1"/>
    </row>
    <row r="203" spans="1:26" x14ac:dyDescent="0.25">
      <c r="A203" s="1"/>
      <c r="B203" s="33" t="str">
        <f t="shared" si="4"/>
        <v/>
      </c>
      <c r="C203" s="33" t="str">
        <f t="shared" si="5"/>
        <v/>
      </c>
      <c r="D203" s="22"/>
      <c r="E203" s="1"/>
      <c r="F203" s="1"/>
      <c r="G203" s="1"/>
      <c r="H203" s="1"/>
      <c r="I203" s="1"/>
      <c r="J203" s="1"/>
      <c r="K203" s="1"/>
      <c r="L203" s="1"/>
      <c r="M203" s="1"/>
      <c r="N203" s="1"/>
      <c r="O203" s="1"/>
      <c r="P203" s="1"/>
      <c r="Q203" s="1"/>
      <c r="R203" s="1"/>
      <c r="S203" s="1"/>
      <c r="T203" s="1"/>
      <c r="U203" s="28"/>
      <c r="V203" s="28"/>
      <c r="W203" s="28"/>
      <c r="X203" s="1"/>
      <c r="Y203" s="1"/>
      <c r="Z203" s="1"/>
    </row>
    <row r="204" spans="1:26" x14ac:dyDescent="0.25">
      <c r="A204" s="1"/>
      <c r="B204" s="33" t="str">
        <f t="shared" si="4"/>
        <v/>
      </c>
      <c r="C204" s="33" t="str">
        <f t="shared" si="5"/>
        <v/>
      </c>
      <c r="D204" s="22"/>
      <c r="E204" s="1"/>
      <c r="F204" s="1"/>
      <c r="G204" s="1"/>
      <c r="H204" s="1"/>
      <c r="I204" s="1"/>
      <c r="J204" s="1"/>
      <c r="K204" s="1"/>
      <c r="L204" s="1"/>
      <c r="M204" s="1"/>
      <c r="N204" s="1"/>
      <c r="O204" s="1"/>
      <c r="P204" s="1"/>
      <c r="Q204" s="1"/>
      <c r="R204" s="1"/>
      <c r="S204" s="1"/>
      <c r="T204" s="1"/>
      <c r="U204" s="28"/>
      <c r="V204" s="28"/>
      <c r="W204" s="28"/>
      <c r="X204" s="1"/>
      <c r="Y204" s="1"/>
      <c r="Z204" s="1"/>
    </row>
    <row r="205" spans="1:26" x14ac:dyDescent="0.25">
      <c r="A205" s="1"/>
      <c r="B205" s="33" t="str">
        <f t="shared" si="4"/>
        <v/>
      </c>
      <c r="C205" s="33" t="str">
        <f t="shared" si="5"/>
        <v/>
      </c>
      <c r="D205" s="22"/>
      <c r="E205" s="1"/>
      <c r="F205" s="1"/>
      <c r="G205" s="1"/>
      <c r="H205" s="1"/>
      <c r="I205" s="1"/>
      <c r="J205" s="1"/>
      <c r="K205" s="1"/>
      <c r="L205" s="1"/>
      <c r="M205" s="1"/>
      <c r="N205" s="1"/>
      <c r="O205" s="1"/>
      <c r="P205" s="1"/>
      <c r="Q205" s="1"/>
      <c r="R205" s="1"/>
      <c r="S205" s="1"/>
      <c r="T205" s="1"/>
      <c r="U205" s="28"/>
      <c r="V205" s="28"/>
      <c r="W205" s="28"/>
      <c r="X205" s="1"/>
      <c r="Y205" s="1"/>
      <c r="Z205" s="1"/>
    </row>
    <row r="206" spans="1:26" x14ac:dyDescent="0.25">
      <c r="A206" s="1"/>
      <c r="B206" s="33" t="str">
        <f t="shared" si="4"/>
        <v/>
      </c>
      <c r="C206" s="33" t="str">
        <f t="shared" si="5"/>
        <v/>
      </c>
      <c r="D206" s="22"/>
      <c r="E206" s="1"/>
      <c r="F206" s="1"/>
      <c r="G206" s="1"/>
      <c r="H206" s="1"/>
      <c r="I206" s="1"/>
      <c r="J206" s="1"/>
      <c r="K206" s="1"/>
      <c r="L206" s="1"/>
      <c r="M206" s="1"/>
      <c r="N206" s="1"/>
      <c r="O206" s="1"/>
      <c r="P206" s="1"/>
      <c r="Q206" s="1"/>
      <c r="R206" s="1"/>
      <c r="S206" s="1"/>
      <c r="T206" s="1"/>
      <c r="U206" s="28"/>
      <c r="V206" s="28"/>
      <c r="W206" s="28"/>
      <c r="X206" s="1"/>
      <c r="Y206" s="1"/>
      <c r="Z206" s="1"/>
    </row>
    <row r="207" spans="1:26" x14ac:dyDescent="0.25">
      <c r="A207" s="1"/>
      <c r="B207" s="33" t="str">
        <f t="shared" si="4"/>
        <v/>
      </c>
      <c r="C207" s="33" t="str">
        <f t="shared" si="5"/>
        <v/>
      </c>
      <c r="D207" s="22"/>
      <c r="E207" s="1"/>
      <c r="F207" s="1"/>
      <c r="G207" s="1"/>
      <c r="H207" s="1"/>
      <c r="I207" s="1"/>
      <c r="J207" s="1"/>
      <c r="K207" s="1"/>
      <c r="L207" s="1"/>
      <c r="M207" s="1"/>
      <c r="N207" s="1"/>
      <c r="O207" s="1"/>
      <c r="P207" s="1"/>
      <c r="Q207" s="1"/>
      <c r="R207" s="1"/>
      <c r="S207" s="1"/>
      <c r="T207" s="1"/>
      <c r="U207" s="28"/>
      <c r="V207" s="28"/>
      <c r="W207" s="28"/>
      <c r="X207" s="1"/>
      <c r="Y207" s="1"/>
      <c r="Z207" s="1"/>
    </row>
    <row r="208" spans="1:26" x14ac:dyDescent="0.25">
      <c r="A208" s="1"/>
      <c r="B208" s="33" t="str">
        <f t="shared" si="4"/>
        <v/>
      </c>
      <c r="C208" s="33" t="str">
        <f t="shared" si="5"/>
        <v/>
      </c>
      <c r="D208" s="22"/>
      <c r="E208" s="1"/>
      <c r="F208" s="1"/>
      <c r="G208" s="1"/>
      <c r="H208" s="1"/>
      <c r="I208" s="1"/>
      <c r="J208" s="1"/>
      <c r="K208" s="1"/>
      <c r="L208" s="1"/>
      <c r="M208" s="1"/>
      <c r="N208" s="1"/>
      <c r="O208" s="1"/>
      <c r="P208" s="1"/>
      <c r="Q208" s="1"/>
      <c r="R208" s="1"/>
      <c r="S208" s="1"/>
      <c r="T208" s="1"/>
      <c r="U208" s="28"/>
      <c r="V208" s="28"/>
      <c r="W208" s="28"/>
      <c r="X208" s="1"/>
      <c r="Y208" s="1"/>
      <c r="Z208" s="1"/>
    </row>
    <row r="209" spans="1:26" x14ac:dyDescent="0.25">
      <c r="A209" s="1"/>
      <c r="B209" s="33" t="str">
        <f t="shared" si="4"/>
        <v/>
      </c>
      <c r="C209" s="33" t="str">
        <f t="shared" si="5"/>
        <v/>
      </c>
      <c r="D209" s="22"/>
      <c r="E209" s="1"/>
      <c r="F209" s="1"/>
      <c r="G209" s="1"/>
      <c r="H209" s="1"/>
      <c r="I209" s="1"/>
      <c r="J209" s="1"/>
      <c r="K209" s="1"/>
      <c r="L209" s="1"/>
      <c r="M209" s="1"/>
      <c r="N209" s="1"/>
      <c r="O209" s="1"/>
      <c r="P209" s="1"/>
      <c r="Q209" s="1"/>
      <c r="R209" s="1"/>
      <c r="S209" s="1"/>
      <c r="T209" s="1"/>
      <c r="X209" s="1"/>
      <c r="Y209" s="1"/>
      <c r="Z209" s="1"/>
    </row>
    <row r="210" spans="1:26" x14ac:dyDescent="0.25">
      <c r="A210" s="1"/>
      <c r="B210" s="33" t="str">
        <f t="shared" si="4"/>
        <v/>
      </c>
      <c r="C210" s="33" t="str">
        <f t="shared" si="5"/>
        <v/>
      </c>
      <c r="D210" s="22"/>
      <c r="E210" s="1"/>
      <c r="F210" s="1"/>
      <c r="G210" s="1"/>
      <c r="H210" s="1"/>
      <c r="I210" s="1"/>
      <c r="J210" s="1"/>
      <c r="K210" s="1"/>
      <c r="L210" s="1"/>
      <c r="M210" s="1"/>
      <c r="N210" s="1"/>
      <c r="O210" s="1"/>
      <c r="P210" s="1"/>
      <c r="Q210" s="1"/>
      <c r="R210" s="1"/>
      <c r="S210" s="1"/>
      <c r="T210" s="1"/>
      <c r="U210" s="28"/>
      <c r="V210" s="28"/>
      <c r="W210" s="28"/>
      <c r="X210" s="1"/>
      <c r="Y210" s="1"/>
      <c r="Z210" s="1"/>
    </row>
    <row r="211" spans="1:26" x14ac:dyDescent="0.25">
      <c r="A211" s="1"/>
      <c r="B211" s="33" t="str">
        <f t="shared" si="4"/>
        <v/>
      </c>
      <c r="C211" s="33" t="str">
        <f t="shared" si="5"/>
        <v/>
      </c>
      <c r="D211" s="22"/>
      <c r="E211" s="1"/>
      <c r="F211" s="1"/>
      <c r="G211" s="1"/>
      <c r="H211" s="1"/>
      <c r="I211" s="1"/>
      <c r="J211" s="1"/>
      <c r="K211" s="1"/>
      <c r="L211" s="1"/>
      <c r="M211" s="1"/>
      <c r="N211" s="1"/>
      <c r="O211" s="1"/>
      <c r="P211" s="1"/>
      <c r="Q211" s="1"/>
      <c r="R211" s="1"/>
      <c r="S211" s="1"/>
      <c r="T211" s="1"/>
      <c r="U211" s="28"/>
      <c r="V211" s="28"/>
      <c r="W211" s="28"/>
      <c r="X211" s="1"/>
      <c r="Y211" s="1"/>
      <c r="Z211" s="1"/>
    </row>
    <row r="212" spans="1:26" x14ac:dyDescent="0.25">
      <c r="A212" s="1"/>
      <c r="B212" s="33" t="str">
        <f t="shared" si="4"/>
        <v/>
      </c>
      <c r="C212" s="33" t="str">
        <f t="shared" si="5"/>
        <v/>
      </c>
      <c r="D212" s="22"/>
      <c r="E212" s="1"/>
      <c r="F212" s="1"/>
      <c r="G212" s="1"/>
      <c r="H212" s="1"/>
      <c r="I212" s="1"/>
      <c r="J212" s="1"/>
      <c r="K212" s="1"/>
      <c r="L212" s="1"/>
      <c r="M212" s="1"/>
      <c r="N212" s="1"/>
      <c r="O212" s="1"/>
      <c r="P212" s="1"/>
      <c r="Q212" s="1"/>
      <c r="R212" s="1"/>
      <c r="S212" s="1"/>
      <c r="T212" s="1"/>
      <c r="U212" s="28"/>
      <c r="V212" s="28"/>
      <c r="W212" s="28"/>
      <c r="X212" s="1"/>
      <c r="Y212" s="1"/>
      <c r="Z212" s="1"/>
    </row>
    <row r="213" spans="1:26" x14ac:dyDescent="0.25">
      <c r="A213" s="1"/>
      <c r="B213" s="33" t="str">
        <f t="shared" si="4"/>
        <v/>
      </c>
      <c r="C213" s="33" t="str">
        <f t="shared" si="5"/>
        <v/>
      </c>
      <c r="D213" s="22"/>
      <c r="E213" s="1"/>
      <c r="F213" s="1"/>
      <c r="G213" s="1"/>
      <c r="H213" s="1"/>
      <c r="I213" s="1"/>
      <c r="J213" s="1"/>
      <c r="K213" s="1"/>
      <c r="L213" s="1"/>
      <c r="M213" s="1"/>
      <c r="N213" s="1"/>
      <c r="O213" s="1"/>
      <c r="P213" s="1"/>
      <c r="Q213" s="1"/>
      <c r="R213" s="1"/>
      <c r="S213" s="1"/>
      <c r="T213" s="1"/>
      <c r="U213" s="28"/>
      <c r="V213" s="28"/>
      <c r="W213" s="28"/>
      <c r="X213" s="1"/>
      <c r="Y213" s="1"/>
      <c r="Z213" s="1"/>
    </row>
    <row r="214" spans="1:26" x14ac:dyDescent="0.25">
      <c r="A214" s="1"/>
      <c r="B214" s="33" t="str">
        <f t="shared" si="4"/>
        <v/>
      </c>
      <c r="C214" s="33" t="str">
        <f t="shared" si="5"/>
        <v/>
      </c>
      <c r="D214" s="22"/>
      <c r="E214" s="1"/>
      <c r="F214" s="1"/>
      <c r="G214" s="1"/>
      <c r="H214" s="1"/>
      <c r="I214" s="1"/>
      <c r="J214" s="1"/>
      <c r="K214" s="1"/>
      <c r="L214" s="1"/>
      <c r="M214" s="1"/>
      <c r="N214" s="1"/>
      <c r="O214" s="1"/>
      <c r="P214" s="1"/>
      <c r="Q214" s="1"/>
      <c r="R214" s="1"/>
      <c r="S214" s="1"/>
      <c r="T214" s="1"/>
      <c r="U214" s="28"/>
      <c r="V214" s="28"/>
      <c r="W214" s="28"/>
      <c r="X214" s="1"/>
      <c r="Y214" s="1"/>
      <c r="Z214" s="1"/>
    </row>
    <row r="215" spans="1:26" x14ac:dyDescent="0.25">
      <c r="A215" s="1"/>
      <c r="B215" s="33" t="str">
        <f t="shared" si="4"/>
        <v/>
      </c>
      <c r="C215" s="33" t="str">
        <f t="shared" si="5"/>
        <v/>
      </c>
      <c r="D215" s="22"/>
      <c r="E215" s="1"/>
      <c r="F215" s="1"/>
      <c r="G215" s="1"/>
      <c r="H215" s="1"/>
      <c r="I215" s="1"/>
      <c r="J215" s="1"/>
      <c r="K215" s="1"/>
      <c r="L215" s="1"/>
      <c r="M215" s="1"/>
      <c r="N215" s="1"/>
      <c r="O215" s="1"/>
      <c r="P215" s="1"/>
      <c r="Q215" s="1"/>
      <c r="R215" s="1"/>
      <c r="S215" s="1"/>
      <c r="T215" s="1"/>
      <c r="U215" s="28"/>
      <c r="V215" s="28"/>
      <c r="W215" s="28"/>
      <c r="X215" s="1"/>
      <c r="Y215" s="1"/>
      <c r="Z215" s="1"/>
    </row>
    <row r="216" spans="1:26" x14ac:dyDescent="0.25">
      <c r="A216" s="1"/>
      <c r="B216" s="33" t="str">
        <f t="shared" si="4"/>
        <v/>
      </c>
      <c r="C216" s="33" t="str">
        <f t="shared" si="5"/>
        <v/>
      </c>
      <c r="D216" s="22"/>
      <c r="E216" s="1"/>
      <c r="F216" s="1"/>
      <c r="G216" s="1"/>
      <c r="H216" s="1"/>
      <c r="I216" s="1"/>
      <c r="J216" s="1"/>
      <c r="K216" s="1"/>
      <c r="L216" s="1"/>
      <c r="M216" s="1"/>
      <c r="N216" s="1"/>
      <c r="O216" s="1"/>
      <c r="P216" s="1"/>
      <c r="Q216" s="1"/>
      <c r="R216" s="1"/>
      <c r="S216" s="1"/>
      <c r="T216" s="1"/>
      <c r="U216" s="28"/>
      <c r="V216" s="28"/>
      <c r="W216" s="28"/>
      <c r="X216" s="1"/>
      <c r="Y216" s="1"/>
      <c r="Z216" s="1"/>
    </row>
    <row r="217" spans="1:26" x14ac:dyDescent="0.25">
      <c r="A217" s="1"/>
      <c r="B217" s="33" t="str">
        <f t="shared" si="4"/>
        <v/>
      </c>
      <c r="C217" s="33" t="str">
        <f t="shared" si="5"/>
        <v/>
      </c>
      <c r="D217" s="22"/>
      <c r="E217" s="1"/>
      <c r="F217" s="1"/>
      <c r="G217" s="1"/>
      <c r="H217" s="1"/>
      <c r="I217" s="1"/>
      <c r="J217" s="1"/>
      <c r="K217" s="1"/>
      <c r="L217" s="1"/>
      <c r="M217" s="1"/>
      <c r="N217" s="1"/>
      <c r="O217" s="1"/>
      <c r="P217" s="1"/>
      <c r="Q217" s="1"/>
      <c r="R217" s="1"/>
      <c r="S217" s="1"/>
      <c r="T217" s="1"/>
      <c r="U217" s="28"/>
      <c r="V217" s="28"/>
      <c r="W217" s="28"/>
      <c r="X217" s="1"/>
      <c r="Y217" s="1"/>
      <c r="Z217" s="1"/>
    </row>
    <row r="218" spans="1:26" x14ac:dyDescent="0.25">
      <c r="A218" s="1"/>
      <c r="B218" s="33" t="str">
        <f t="shared" si="4"/>
        <v/>
      </c>
      <c r="C218" s="33" t="str">
        <f t="shared" si="5"/>
        <v/>
      </c>
      <c r="D218" s="22"/>
      <c r="E218" s="1"/>
      <c r="F218" s="1"/>
      <c r="G218" s="1"/>
      <c r="H218" s="1"/>
      <c r="I218" s="1"/>
      <c r="J218" s="1"/>
      <c r="K218" s="1"/>
      <c r="L218" s="1"/>
      <c r="M218" s="1"/>
      <c r="N218" s="1"/>
      <c r="O218" s="1"/>
      <c r="P218" s="1"/>
      <c r="Q218" s="1"/>
      <c r="R218" s="1"/>
      <c r="S218" s="1"/>
      <c r="T218" s="1"/>
      <c r="U218" s="28"/>
      <c r="V218" s="28"/>
      <c r="W218" s="28"/>
      <c r="X218" s="1"/>
      <c r="Y218" s="1"/>
      <c r="Z218" s="1"/>
    </row>
    <row r="219" spans="1:26" x14ac:dyDescent="0.25">
      <c r="A219" s="1"/>
      <c r="B219" s="33" t="str">
        <f t="shared" si="4"/>
        <v/>
      </c>
      <c r="C219" s="33" t="str">
        <f t="shared" si="5"/>
        <v/>
      </c>
      <c r="D219" s="22"/>
      <c r="E219" s="1"/>
      <c r="F219" s="1"/>
      <c r="G219" s="1"/>
      <c r="H219" s="1"/>
      <c r="I219" s="1"/>
      <c r="J219" s="1"/>
      <c r="K219" s="1"/>
      <c r="L219" s="1"/>
      <c r="M219" s="1"/>
      <c r="N219" s="1"/>
      <c r="O219" s="1"/>
      <c r="P219" s="1"/>
      <c r="Q219" s="1"/>
      <c r="R219" s="1"/>
      <c r="S219" s="1"/>
      <c r="T219" s="1"/>
      <c r="X219" s="1"/>
      <c r="Y219" s="1"/>
      <c r="Z219" s="1"/>
    </row>
    <row r="220" spans="1:26" x14ac:dyDescent="0.25">
      <c r="A220" s="1"/>
      <c r="B220" s="33" t="str">
        <f t="shared" si="4"/>
        <v/>
      </c>
      <c r="C220" s="33" t="str">
        <f t="shared" si="5"/>
        <v/>
      </c>
      <c r="D220" s="22"/>
      <c r="E220" s="1"/>
      <c r="F220" s="1"/>
      <c r="G220" s="1"/>
      <c r="H220" s="1"/>
      <c r="I220" s="1"/>
      <c r="J220" s="1"/>
      <c r="K220" s="1"/>
      <c r="L220" s="1"/>
      <c r="M220" s="1"/>
      <c r="N220" s="1"/>
      <c r="O220" s="1"/>
      <c r="P220" s="1"/>
      <c r="Q220" s="1"/>
      <c r="R220" s="1"/>
      <c r="S220" s="1"/>
      <c r="T220" s="1"/>
      <c r="U220" s="28"/>
      <c r="V220" s="28"/>
      <c r="W220" s="28"/>
      <c r="X220" s="1"/>
      <c r="Y220" s="1"/>
      <c r="Z220" s="1"/>
    </row>
    <row r="221" spans="1:26" x14ac:dyDescent="0.25">
      <c r="A221" s="1"/>
      <c r="B221" s="33" t="str">
        <f t="shared" si="4"/>
        <v/>
      </c>
      <c r="C221" s="33" t="str">
        <f t="shared" si="5"/>
        <v/>
      </c>
      <c r="D221" s="22"/>
      <c r="E221" s="1"/>
      <c r="F221" s="1"/>
      <c r="G221" s="1"/>
      <c r="H221" s="1"/>
      <c r="I221" s="1"/>
      <c r="J221" s="1"/>
      <c r="K221" s="1"/>
      <c r="L221" s="1"/>
      <c r="M221" s="1"/>
      <c r="N221" s="1"/>
      <c r="O221" s="1"/>
      <c r="P221" s="1"/>
      <c r="Q221" s="1"/>
      <c r="R221" s="1"/>
      <c r="S221" s="1"/>
      <c r="T221" s="1"/>
      <c r="U221" s="28"/>
      <c r="V221" s="28"/>
      <c r="W221" s="28"/>
      <c r="X221" s="1"/>
      <c r="Y221" s="1"/>
      <c r="Z221" s="1"/>
    </row>
    <row r="222" spans="1:26" x14ac:dyDescent="0.25">
      <c r="A222" s="1"/>
      <c r="B222" s="33" t="str">
        <f t="shared" si="4"/>
        <v/>
      </c>
      <c r="C222" s="33" t="str">
        <f t="shared" si="5"/>
        <v/>
      </c>
      <c r="D222" s="22"/>
      <c r="E222" s="1"/>
      <c r="F222" s="1"/>
      <c r="G222" s="1"/>
      <c r="H222" s="1"/>
      <c r="I222" s="1"/>
      <c r="J222" s="1"/>
      <c r="K222" s="1"/>
      <c r="L222" s="1"/>
      <c r="M222" s="1"/>
      <c r="N222" s="1"/>
      <c r="O222" s="1"/>
      <c r="P222" s="1"/>
      <c r="Q222" s="1"/>
      <c r="R222" s="1"/>
      <c r="S222" s="1"/>
      <c r="T222" s="1"/>
      <c r="U222" s="28"/>
      <c r="V222" s="28"/>
      <c r="W222" s="28"/>
      <c r="X222" s="1"/>
      <c r="Y222" s="1"/>
      <c r="Z222" s="1"/>
    </row>
    <row r="223" spans="1:26" x14ac:dyDescent="0.25">
      <c r="A223" s="1"/>
      <c r="B223" s="33" t="str">
        <f t="shared" si="4"/>
        <v/>
      </c>
      <c r="C223" s="33" t="str">
        <f t="shared" si="5"/>
        <v/>
      </c>
      <c r="D223" s="22"/>
      <c r="E223" s="1"/>
      <c r="F223" s="1"/>
      <c r="G223" s="1"/>
      <c r="H223" s="1"/>
      <c r="I223" s="1"/>
      <c r="J223" s="1"/>
      <c r="K223" s="1"/>
      <c r="L223" s="1"/>
      <c r="M223" s="1"/>
      <c r="N223" s="1"/>
      <c r="O223" s="1"/>
      <c r="P223" s="1"/>
      <c r="Q223" s="1"/>
      <c r="R223" s="1"/>
      <c r="S223" s="1"/>
      <c r="T223" s="1"/>
      <c r="U223" s="28"/>
      <c r="V223" s="28"/>
      <c r="W223" s="28"/>
      <c r="X223" s="1"/>
      <c r="Y223" s="1"/>
      <c r="Z223" s="1"/>
    </row>
    <row r="224" spans="1:26" x14ac:dyDescent="0.25">
      <c r="A224" s="1"/>
      <c r="B224" s="33" t="str">
        <f t="shared" si="4"/>
        <v/>
      </c>
      <c r="C224" s="33" t="str">
        <f t="shared" si="5"/>
        <v/>
      </c>
      <c r="D224" s="22"/>
      <c r="E224" s="1"/>
      <c r="F224" s="1"/>
      <c r="G224" s="1"/>
      <c r="H224" s="1"/>
      <c r="I224" s="1"/>
      <c r="J224" s="1"/>
      <c r="K224" s="1"/>
      <c r="L224" s="1"/>
      <c r="M224" s="1"/>
      <c r="N224" s="1"/>
      <c r="O224" s="1"/>
      <c r="P224" s="1"/>
      <c r="Q224" s="1"/>
      <c r="R224" s="1"/>
      <c r="S224" s="1"/>
      <c r="T224" s="1"/>
      <c r="U224" s="28"/>
      <c r="V224" s="28"/>
      <c r="W224" s="28"/>
      <c r="X224" s="1"/>
      <c r="Y224" s="1"/>
      <c r="Z224" s="1"/>
    </row>
    <row r="225" spans="1:26" x14ac:dyDescent="0.25">
      <c r="A225" s="1"/>
      <c r="B225" s="33" t="str">
        <f t="shared" si="4"/>
        <v/>
      </c>
      <c r="C225" s="33" t="str">
        <f t="shared" si="5"/>
        <v/>
      </c>
      <c r="D225" s="22"/>
      <c r="E225" s="1"/>
      <c r="F225" s="1"/>
      <c r="G225" s="1"/>
      <c r="H225" s="1"/>
      <c r="I225" s="1"/>
      <c r="J225" s="1"/>
      <c r="K225" s="1"/>
      <c r="L225" s="1"/>
      <c r="M225" s="1"/>
      <c r="N225" s="1"/>
      <c r="O225" s="1"/>
      <c r="P225" s="1"/>
      <c r="Q225" s="1"/>
      <c r="R225" s="1"/>
      <c r="S225" s="1"/>
      <c r="T225" s="1"/>
      <c r="U225" s="28"/>
      <c r="V225" s="28"/>
      <c r="W225" s="28"/>
      <c r="X225" s="1"/>
      <c r="Y225" s="1"/>
      <c r="Z225" s="1"/>
    </row>
    <row r="226" spans="1:26" x14ac:dyDescent="0.25">
      <c r="A226" s="1"/>
      <c r="B226" s="33" t="str">
        <f t="shared" si="4"/>
        <v/>
      </c>
      <c r="C226" s="33" t="str">
        <f t="shared" si="5"/>
        <v/>
      </c>
      <c r="D226" s="22"/>
      <c r="E226" s="1"/>
      <c r="F226" s="1"/>
      <c r="G226" s="1"/>
      <c r="H226" s="1"/>
      <c r="I226" s="1"/>
      <c r="J226" s="1"/>
      <c r="K226" s="1"/>
      <c r="L226" s="1"/>
      <c r="M226" s="1"/>
      <c r="N226" s="1"/>
      <c r="O226" s="1"/>
      <c r="P226" s="1"/>
      <c r="Q226" s="1"/>
      <c r="R226" s="1"/>
      <c r="S226" s="1"/>
      <c r="T226" s="1"/>
      <c r="X226" s="1"/>
      <c r="Y226" s="1"/>
      <c r="Z226" s="1"/>
    </row>
    <row r="227" spans="1:26" x14ac:dyDescent="0.25">
      <c r="A227" s="1"/>
      <c r="B227" s="33" t="str">
        <f t="shared" si="4"/>
        <v/>
      </c>
      <c r="C227" s="33" t="str">
        <f t="shared" si="5"/>
        <v/>
      </c>
      <c r="D227" s="22"/>
      <c r="E227" s="1"/>
      <c r="F227" s="1"/>
      <c r="G227" s="1"/>
      <c r="H227" s="1"/>
      <c r="I227" s="1"/>
      <c r="J227" s="1"/>
      <c r="K227" s="1"/>
      <c r="L227" s="1"/>
      <c r="M227" s="1"/>
      <c r="N227" s="1"/>
      <c r="O227" s="1"/>
      <c r="P227" s="1"/>
      <c r="Q227" s="1"/>
      <c r="R227" s="1"/>
      <c r="S227" s="1"/>
      <c r="T227" s="1"/>
      <c r="U227" s="28"/>
      <c r="V227" s="28"/>
      <c r="W227" s="28"/>
      <c r="X227" s="1"/>
      <c r="Y227" s="1"/>
      <c r="Z227" s="1"/>
    </row>
    <row r="228" spans="1:26" x14ac:dyDescent="0.25">
      <c r="A228" s="1"/>
      <c r="B228" s="33" t="str">
        <f t="shared" si="4"/>
        <v/>
      </c>
      <c r="C228" s="33" t="str">
        <f t="shared" si="5"/>
        <v/>
      </c>
      <c r="D228" s="22"/>
      <c r="E228" s="1"/>
      <c r="F228" s="1"/>
      <c r="G228" s="1"/>
      <c r="H228" s="1"/>
      <c r="I228" s="1"/>
      <c r="J228" s="1"/>
      <c r="K228" s="1"/>
      <c r="L228" s="1"/>
      <c r="M228" s="1"/>
      <c r="N228" s="1"/>
      <c r="O228" s="1"/>
      <c r="P228" s="1"/>
      <c r="Q228" s="1"/>
      <c r="R228" s="1"/>
      <c r="S228" s="1"/>
      <c r="T228" s="1"/>
      <c r="U228" s="28"/>
      <c r="V228" s="28"/>
      <c r="W228" s="28"/>
      <c r="X228" s="1"/>
      <c r="Y228" s="1"/>
      <c r="Z228" s="1"/>
    </row>
    <row r="229" spans="1:26" x14ac:dyDescent="0.25">
      <c r="A229" s="1"/>
      <c r="B229" s="33" t="str">
        <f t="shared" si="4"/>
        <v/>
      </c>
      <c r="C229" s="33" t="str">
        <f t="shared" si="5"/>
        <v/>
      </c>
      <c r="D229" s="22"/>
      <c r="E229" s="1"/>
      <c r="F229" s="1"/>
      <c r="G229" s="1"/>
      <c r="H229" s="1"/>
      <c r="I229" s="1"/>
      <c r="J229" s="1"/>
      <c r="K229" s="1"/>
      <c r="L229" s="1"/>
      <c r="M229" s="1"/>
      <c r="N229" s="1"/>
      <c r="O229" s="1"/>
      <c r="P229" s="1"/>
      <c r="Q229" s="1"/>
      <c r="R229" s="1"/>
      <c r="S229" s="1"/>
      <c r="T229" s="1"/>
      <c r="U229" s="28"/>
      <c r="V229" s="28"/>
      <c r="W229" s="28"/>
      <c r="X229" s="1"/>
      <c r="Y229" s="1"/>
      <c r="Z229" s="1"/>
    </row>
    <row r="230" spans="1:26" x14ac:dyDescent="0.25">
      <c r="A230" s="1"/>
      <c r="B230" s="33" t="str">
        <f t="shared" si="4"/>
        <v/>
      </c>
      <c r="C230" s="33" t="str">
        <f t="shared" si="5"/>
        <v/>
      </c>
      <c r="D230" s="22"/>
      <c r="E230" s="1"/>
      <c r="F230" s="1"/>
      <c r="G230" s="1"/>
      <c r="H230" s="1"/>
      <c r="I230" s="1"/>
      <c r="J230" s="1"/>
      <c r="K230" s="1"/>
      <c r="L230" s="1"/>
      <c r="M230" s="1"/>
      <c r="N230" s="1"/>
      <c r="O230" s="1"/>
      <c r="P230" s="1"/>
      <c r="Q230" s="1"/>
      <c r="R230" s="1"/>
      <c r="S230" s="1"/>
      <c r="T230" s="1"/>
      <c r="U230" s="28"/>
      <c r="V230" s="28"/>
      <c r="W230" s="28"/>
      <c r="X230" s="1"/>
      <c r="Y230" s="1"/>
      <c r="Z230" s="1"/>
    </row>
    <row r="231" spans="1:26" x14ac:dyDescent="0.25">
      <c r="A231" s="1"/>
      <c r="B231" s="33" t="str">
        <f t="shared" si="4"/>
        <v/>
      </c>
      <c r="C231" s="33" t="str">
        <f t="shared" si="5"/>
        <v/>
      </c>
      <c r="D231" s="22"/>
      <c r="E231" s="1"/>
      <c r="F231" s="1"/>
      <c r="G231" s="1"/>
      <c r="H231" s="1"/>
      <c r="I231" s="1"/>
      <c r="J231" s="1"/>
      <c r="K231" s="1"/>
      <c r="L231" s="1"/>
      <c r="M231" s="1"/>
      <c r="N231" s="1"/>
      <c r="O231" s="1"/>
      <c r="P231" s="1"/>
      <c r="Q231" s="1"/>
      <c r="R231" s="1"/>
      <c r="S231" s="1"/>
      <c r="T231" s="1"/>
      <c r="U231" s="28"/>
      <c r="V231" s="28"/>
      <c r="W231" s="28"/>
      <c r="X231" s="1"/>
      <c r="Y231" s="1"/>
      <c r="Z231" s="1"/>
    </row>
    <row r="232" spans="1:26" x14ac:dyDescent="0.25">
      <c r="A232" s="1"/>
      <c r="B232" s="33" t="str">
        <f t="shared" si="4"/>
        <v/>
      </c>
      <c r="C232" s="33" t="str">
        <f t="shared" si="5"/>
        <v/>
      </c>
      <c r="D232" s="22"/>
      <c r="E232" s="1"/>
      <c r="F232" s="1"/>
      <c r="G232" s="1"/>
      <c r="H232" s="1"/>
      <c r="I232" s="1"/>
      <c r="J232" s="1"/>
      <c r="K232" s="1"/>
      <c r="L232" s="1"/>
      <c r="M232" s="1"/>
      <c r="N232" s="1"/>
      <c r="O232" s="1"/>
      <c r="P232" s="1"/>
      <c r="Q232" s="1"/>
      <c r="R232" s="1"/>
      <c r="S232" s="1"/>
      <c r="T232" s="1"/>
      <c r="X232" s="1"/>
      <c r="Y232" s="1"/>
      <c r="Z232" s="1"/>
    </row>
    <row r="233" spans="1:26" x14ac:dyDescent="0.25">
      <c r="A233" s="1"/>
      <c r="B233" s="33" t="str">
        <f t="shared" si="4"/>
        <v/>
      </c>
      <c r="C233" s="33" t="str">
        <f t="shared" si="5"/>
        <v/>
      </c>
      <c r="D233" s="22"/>
      <c r="E233" s="1"/>
      <c r="F233" s="1"/>
      <c r="G233" s="1"/>
      <c r="H233" s="1"/>
      <c r="I233" s="1"/>
      <c r="J233" s="1"/>
      <c r="K233" s="1"/>
      <c r="L233" s="1"/>
      <c r="M233" s="1"/>
      <c r="N233" s="1"/>
      <c r="O233" s="1"/>
      <c r="P233" s="1"/>
      <c r="Q233" s="1"/>
      <c r="R233" s="1"/>
      <c r="S233" s="1"/>
      <c r="T233" s="1"/>
      <c r="U233" s="28"/>
      <c r="V233" s="28"/>
      <c r="W233" s="28"/>
      <c r="X233" s="1"/>
      <c r="Y233" s="1"/>
      <c r="Z233" s="1"/>
    </row>
    <row r="234" spans="1:26" x14ac:dyDescent="0.25">
      <c r="A234" s="1"/>
      <c r="B234" s="33" t="str">
        <f t="shared" si="4"/>
        <v/>
      </c>
      <c r="C234" s="33" t="str">
        <f t="shared" si="5"/>
        <v/>
      </c>
      <c r="D234" s="22"/>
      <c r="E234" s="1"/>
      <c r="F234" s="1"/>
      <c r="G234" s="1"/>
      <c r="H234" s="1"/>
      <c r="I234" s="1"/>
      <c r="J234" s="1"/>
      <c r="K234" s="1"/>
      <c r="L234" s="1"/>
      <c r="M234" s="1"/>
      <c r="N234" s="1"/>
      <c r="O234" s="1"/>
      <c r="P234" s="1"/>
      <c r="Q234" s="1"/>
      <c r="R234" s="1"/>
      <c r="S234" s="1"/>
      <c r="T234" s="1"/>
      <c r="U234" s="28"/>
      <c r="V234" s="28"/>
      <c r="W234" s="28"/>
      <c r="X234" s="1"/>
      <c r="Y234" s="1"/>
      <c r="Z234" s="1"/>
    </row>
    <row r="235" spans="1:26" x14ac:dyDescent="0.25">
      <c r="A235" s="1"/>
      <c r="B235" s="33" t="str">
        <f t="shared" si="4"/>
        <v/>
      </c>
      <c r="C235" s="33" t="str">
        <f t="shared" si="5"/>
        <v/>
      </c>
      <c r="D235" s="22"/>
      <c r="E235" s="1"/>
      <c r="F235" s="1"/>
      <c r="G235" s="1"/>
      <c r="H235" s="1"/>
      <c r="I235" s="1"/>
      <c r="J235" s="1"/>
      <c r="K235" s="1"/>
      <c r="L235" s="1"/>
      <c r="M235" s="1"/>
      <c r="N235" s="1"/>
      <c r="O235" s="1"/>
      <c r="P235" s="1"/>
      <c r="Q235" s="1"/>
      <c r="R235" s="1"/>
      <c r="S235" s="1"/>
      <c r="T235" s="1"/>
      <c r="U235" s="28"/>
      <c r="V235" s="28"/>
      <c r="W235" s="28"/>
      <c r="X235" s="1"/>
      <c r="Y235" s="1"/>
      <c r="Z235" s="1"/>
    </row>
    <row r="236" spans="1:26" x14ac:dyDescent="0.25">
      <c r="A236" s="1"/>
      <c r="B236" s="33" t="str">
        <f t="shared" si="4"/>
        <v/>
      </c>
      <c r="C236" s="33" t="str">
        <f t="shared" si="5"/>
        <v/>
      </c>
      <c r="D236" s="22"/>
      <c r="E236" s="1"/>
      <c r="F236" s="1"/>
      <c r="G236" s="1"/>
      <c r="H236" s="1"/>
      <c r="I236" s="1"/>
      <c r="J236" s="1"/>
      <c r="K236" s="1"/>
      <c r="L236" s="1"/>
      <c r="M236" s="1"/>
      <c r="N236" s="1"/>
      <c r="O236" s="1"/>
      <c r="P236" s="1"/>
      <c r="Q236" s="1"/>
      <c r="R236" s="1"/>
      <c r="S236" s="1"/>
      <c r="T236" s="1"/>
      <c r="U236" s="28"/>
      <c r="V236" s="28"/>
      <c r="W236" s="28"/>
      <c r="X236" s="1"/>
      <c r="Y236" s="1"/>
      <c r="Z236" s="1"/>
    </row>
    <row r="237" spans="1:26" x14ac:dyDescent="0.25">
      <c r="A237" s="1"/>
      <c r="B237" s="33" t="str">
        <f t="shared" si="4"/>
        <v/>
      </c>
      <c r="C237" s="33" t="str">
        <f t="shared" si="5"/>
        <v/>
      </c>
      <c r="D237" s="22"/>
      <c r="E237" s="1"/>
      <c r="F237" s="1"/>
      <c r="G237" s="1"/>
      <c r="H237" s="1"/>
      <c r="I237" s="1"/>
      <c r="J237" s="1"/>
      <c r="K237" s="1"/>
      <c r="L237" s="1"/>
      <c r="M237" s="1"/>
      <c r="N237" s="1"/>
      <c r="O237" s="1"/>
      <c r="P237" s="1"/>
      <c r="Q237" s="1"/>
      <c r="R237" s="1"/>
      <c r="S237" s="1"/>
      <c r="T237" s="1"/>
      <c r="U237" s="28"/>
      <c r="V237" s="28"/>
      <c r="W237" s="28"/>
      <c r="X237" s="1"/>
      <c r="Y237" s="1"/>
      <c r="Z237" s="1"/>
    </row>
    <row r="238" spans="1:26" x14ac:dyDescent="0.25">
      <c r="A238" s="1"/>
      <c r="B238" s="33" t="str">
        <f t="shared" si="4"/>
        <v/>
      </c>
      <c r="C238" s="33" t="str">
        <f t="shared" si="5"/>
        <v/>
      </c>
      <c r="D238" s="22"/>
      <c r="E238" s="1"/>
      <c r="F238" s="1"/>
      <c r="G238" s="1"/>
      <c r="H238" s="1"/>
      <c r="I238" s="1"/>
      <c r="J238" s="1"/>
      <c r="K238" s="1"/>
      <c r="L238" s="1"/>
      <c r="M238" s="1"/>
      <c r="N238" s="1"/>
      <c r="O238" s="1"/>
      <c r="P238" s="1"/>
      <c r="Q238" s="1"/>
      <c r="R238" s="1"/>
      <c r="S238" s="1"/>
      <c r="T238" s="1"/>
      <c r="U238" s="28"/>
      <c r="V238" s="28"/>
      <c r="W238" s="28"/>
      <c r="X238" s="1"/>
      <c r="Y238" s="1"/>
      <c r="Z238" s="1"/>
    </row>
    <row r="239" spans="1:26" x14ac:dyDescent="0.25">
      <c r="A239" s="1"/>
      <c r="B239" s="33" t="str">
        <f t="shared" ref="B239:B302" si="6">IF(W241=1,U241,"")</f>
        <v/>
      </c>
      <c r="C239" s="33" t="str">
        <f t="shared" ref="C239:C302" si="7">IF(W241=1,V241,"")</f>
        <v/>
      </c>
      <c r="D239" s="22"/>
      <c r="E239" s="1"/>
      <c r="F239" s="1"/>
      <c r="G239" s="1"/>
      <c r="H239" s="1"/>
      <c r="I239" s="1"/>
      <c r="J239" s="1"/>
      <c r="K239" s="1"/>
      <c r="L239" s="1"/>
      <c r="M239" s="1"/>
      <c r="N239" s="1"/>
      <c r="O239" s="1"/>
      <c r="P239" s="1"/>
      <c r="Q239" s="1"/>
      <c r="R239" s="1"/>
      <c r="S239" s="1"/>
      <c r="T239" s="1"/>
      <c r="U239" s="28"/>
      <c r="V239" s="28"/>
      <c r="W239" s="28"/>
      <c r="X239" s="1"/>
      <c r="Y239" s="1"/>
      <c r="Z239" s="1"/>
    </row>
    <row r="240" spans="1:26" x14ac:dyDescent="0.25">
      <c r="A240" s="1"/>
      <c r="B240" s="33" t="str">
        <f t="shared" si="6"/>
        <v/>
      </c>
      <c r="C240" s="33" t="str">
        <f t="shared" si="7"/>
        <v/>
      </c>
      <c r="D240" s="22"/>
      <c r="E240" s="1"/>
      <c r="F240" s="1"/>
      <c r="G240" s="1"/>
      <c r="H240" s="1"/>
      <c r="I240" s="1"/>
      <c r="J240" s="1"/>
      <c r="K240" s="1"/>
      <c r="L240" s="1"/>
      <c r="M240" s="1"/>
      <c r="N240" s="1"/>
      <c r="O240" s="1"/>
      <c r="P240" s="1"/>
      <c r="Q240" s="1"/>
      <c r="R240" s="1"/>
      <c r="S240" s="1"/>
      <c r="T240" s="1"/>
      <c r="U240" s="28"/>
      <c r="V240" s="28"/>
      <c r="W240" s="28"/>
      <c r="X240" s="1"/>
      <c r="Y240" s="1"/>
      <c r="Z240" s="1"/>
    </row>
    <row r="241" spans="1:26" x14ac:dyDescent="0.25">
      <c r="A241" s="1"/>
      <c r="B241" s="33" t="str">
        <f t="shared" si="6"/>
        <v/>
      </c>
      <c r="C241" s="33" t="str">
        <f t="shared" si="7"/>
        <v/>
      </c>
      <c r="D241" s="22"/>
      <c r="E241" s="1"/>
      <c r="F241" s="1"/>
      <c r="G241" s="1"/>
      <c r="H241" s="1"/>
      <c r="I241" s="1"/>
      <c r="J241" s="1"/>
      <c r="K241" s="1"/>
      <c r="L241" s="1"/>
      <c r="M241" s="1"/>
      <c r="N241" s="1"/>
      <c r="O241" s="1"/>
      <c r="P241" s="1"/>
      <c r="Q241" s="1"/>
      <c r="R241" s="1"/>
      <c r="S241" s="1"/>
      <c r="T241" s="1"/>
      <c r="U241" s="28"/>
      <c r="V241" s="28"/>
      <c r="W241" s="28"/>
      <c r="X241" s="1"/>
      <c r="Y241" s="1"/>
      <c r="Z241" s="1"/>
    </row>
    <row r="242" spans="1:26" x14ac:dyDescent="0.25">
      <c r="A242" s="1"/>
      <c r="B242" s="33" t="str">
        <f t="shared" si="6"/>
        <v/>
      </c>
      <c r="C242" s="33" t="str">
        <f t="shared" si="7"/>
        <v/>
      </c>
      <c r="D242" s="22"/>
      <c r="E242" s="1"/>
      <c r="F242" s="1"/>
      <c r="G242" s="1"/>
      <c r="H242" s="1"/>
      <c r="I242" s="1"/>
      <c r="J242" s="1"/>
      <c r="K242" s="1"/>
      <c r="L242" s="1"/>
      <c r="M242" s="1"/>
      <c r="N242" s="1"/>
      <c r="O242" s="1"/>
      <c r="P242" s="1"/>
      <c r="Q242" s="1"/>
      <c r="R242" s="1"/>
      <c r="S242" s="1"/>
      <c r="T242" s="1"/>
      <c r="U242" s="28"/>
      <c r="V242" s="28"/>
      <c r="W242" s="28"/>
      <c r="X242" s="1"/>
      <c r="Y242" s="1"/>
      <c r="Z242" s="1"/>
    </row>
    <row r="243" spans="1:26" x14ac:dyDescent="0.25">
      <c r="A243" s="1"/>
      <c r="B243" s="33" t="str">
        <f t="shared" si="6"/>
        <v/>
      </c>
      <c r="C243" s="33" t="str">
        <f t="shared" si="7"/>
        <v/>
      </c>
      <c r="D243" s="22"/>
      <c r="E243" s="1"/>
      <c r="F243" s="1"/>
      <c r="G243" s="1"/>
      <c r="H243" s="1"/>
      <c r="I243" s="1"/>
      <c r="J243" s="1"/>
      <c r="K243" s="1"/>
      <c r="L243" s="1"/>
      <c r="M243" s="1"/>
      <c r="N243" s="1"/>
      <c r="O243" s="1"/>
      <c r="P243" s="1"/>
      <c r="Q243" s="1"/>
      <c r="R243" s="1"/>
      <c r="S243" s="1"/>
      <c r="T243" s="1"/>
      <c r="U243" s="28"/>
      <c r="V243" s="28"/>
      <c r="W243" s="28"/>
      <c r="X243" s="1"/>
      <c r="Y243" s="1"/>
      <c r="Z243" s="1"/>
    </row>
    <row r="244" spans="1:26" x14ac:dyDescent="0.25">
      <c r="A244" s="1"/>
      <c r="B244" s="33" t="str">
        <f t="shared" si="6"/>
        <v/>
      </c>
      <c r="C244" s="33" t="str">
        <f t="shared" si="7"/>
        <v/>
      </c>
      <c r="D244" s="22"/>
      <c r="E244" s="1"/>
      <c r="F244" s="1"/>
      <c r="G244" s="1"/>
      <c r="H244" s="1"/>
      <c r="I244" s="1"/>
      <c r="J244" s="1"/>
      <c r="K244" s="1"/>
      <c r="L244" s="1"/>
      <c r="M244" s="1"/>
      <c r="N244" s="1"/>
      <c r="O244" s="1"/>
      <c r="P244" s="1"/>
      <c r="Q244" s="1"/>
      <c r="R244" s="1"/>
      <c r="S244" s="1"/>
      <c r="T244" s="1"/>
      <c r="X244" s="1"/>
      <c r="Y244" s="1"/>
      <c r="Z244" s="1"/>
    </row>
    <row r="245" spans="1:26" x14ac:dyDescent="0.25">
      <c r="A245" s="1"/>
      <c r="B245" s="33" t="str">
        <f t="shared" si="6"/>
        <v/>
      </c>
      <c r="C245" s="33" t="str">
        <f t="shared" si="7"/>
        <v/>
      </c>
      <c r="D245" s="22"/>
      <c r="E245" s="1"/>
      <c r="F245" s="1"/>
      <c r="G245" s="1"/>
      <c r="H245" s="1"/>
      <c r="I245" s="1"/>
      <c r="J245" s="1"/>
      <c r="K245" s="1"/>
      <c r="L245" s="1"/>
      <c r="M245" s="1"/>
      <c r="N245" s="1"/>
      <c r="O245" s="1"/>
      <c r="P245" s="1"/>
      <c r="Q245" s="1"/>
      <c r="R245" s="1"/>
      <c r="S245" s="1"/>
      <c r="T245" s="1"/>
      <c r="X245" s="1"/>
      <c r="Y245" s="1"/>
      <c r="Z245" s="1"/>
    </row>
    <row r="246" spans="1:26" x14ac:dyDescent="0.25">
      <c r="A246" s="1"/>
      <c r="B246" s="33" t="str">
        <f t="shared" si="6"/>
        <v/>
      </c>
      <c r="C246" s="33" t="str">
        <f t="shared" si="7"/>
        <v/>
      </c>
      <c r="D246" s="22"/>
      <c r="E246" s="1"/>
      <c r="F246" s="1"/>
      <c r="G246" s="1"/>
      <c r="H246" s="1"/>
      <c r="I246" s="1"/>
      <c r="J246" s="1"/>
      <c r="K246" s="1"/>
      <c r="L246" s="1"/>
      <c r="M246" s="1"/>
      <c r="N246" s="1"/>
      <c r="O246" s="1"/>
      <c r="P246" s="1"/>
      <c r="Q246" s="1"/>
      <c r="R246" s="1"/>
      <c r="S246" s="1"/>
      <c r="T246" s="1"/>
      <c r="U246" s="28"/>
      <c r="V246" s="28"/>
      <c r="W246" s="28"/>
      <c r="X246" s="1"/>
      <c r="Y246" s="1"/>
      <c r="Z246" s="1"/>
    </row>
    <row r="247" spans="1:26" x14ac:dyDescent="0.25">
      <c r="A247" s="1"/>
      <c r="B247" s="33" t="str">
        <f t="shared" si="6"/>
        <v/>
      </c>
      <c r="C247" s="33" t="str">
        <f t="shared" si="7"/>
        <v/>
      </c>
      <c r="D247" s="22"/>
      <c r="E247" s="1"/>
      <c r="F247" s="1"/>
      <c r="G247" s="1"/>
      <c r="H247" s="1"/>
      <c r="I247" s="1"/>
      <c r="J247" s="1"/>
      <c r="K247" s="1"/>
      <c r="L247" s="1"/>
      <c r="M247" s="1"/>
      <c r="N247" s="1"/>
      <c r="O247" s="1"/>
      <c r="P247" s="1"/>
      <c r="Q247" s="1"/>
      <c r="R247" s="1"/>
      <c r="S247" s="1"/>
      <c r="T247" s="1"/>
      <c r="U247" s="28"/>
      <c r="V247" s="28"/>
      <c r="W247" s="28"/>
      <c r="X247" s="1"/>
      <c r="Y247" s="1"/>
      <c r="Z247" s="1"/>
    </row>
    <row r="248" spans="1:26" x14ac:dyDescent="0.25">
      <c r="A248" s="1"/>
      <c r="B248" s="33" t="str">
        <f t="shared" si="6"/>
        <v/>
      </c>
      <c r="C248" s="33" t="str">
        <f t="shared" si="7"/>
        <v/>
      </c>
      <c r="D248" s="22"/>
      <c r="E248" s="1"/>
      <c r="F248" s="1"/>
      <c r="G248" s="1"/>
      <c r="H248" s="1"/>
      <c r="I248" s="1"/>
      <c r="J248" s="1"/>
      <c r="K248" s="1"/>
      <c r="L248" s="1"/>
      <c r="M248" s="1"/>
      <c r="N248" s="1"/>
      <c r="O248" s="1"/>
      <c r="P248" s="1"/>
      <c r="Q248" s="1"/>
      <c r="R248" s="1"/>
      <c r="S248" s="1"/>
      <c r="T248" s="1"/>
      <c r="U248" s="28"/>
      <c r="V248" s="28"/>
      <c r="W248" s="28"/>
      <c r="X248" s="1"/>
      <c r="Y248" s="1"/>
      <c r="Z248" s="1"/>
    </row>
    <row r="249" spans="1:26" x14ac:dyDescent="0.25">
      <c r="A249" s="1"/>
      <c r="B249" s="33" t="str">
        <f t="shared" si="6"/>
        <v/>
      </c>
      <c r="C249" s="33" t="str">
        <f t="shared" si="7"/>
        <v/>
      </c>
      <c r="D249" s="22"/>
      <c r="E249" s="1"/>
      <c r="F249" s="1"/>
      <c r="G249" s="1"/>
      <c r="H249" s="1"/>
      <c r="I249" s="1"/>
      <c r="J249" s="1"/>
      <c r="K249" s="1"/>
      <c r="L249" s="1"/>
      <c r="M249" s="1"/>
      <c r="N249" s="1"/>
      <c r="O249" s="1"/>
      <c r="P249" s="1"/>
      <c r="Q249" s="1"/>
      <c r="R249" s="1"/>
      <c r="S249" s="1"/>
      <c r="T249" s="1"/>
      <c r="U249" s="28"/>
      <c r="V249" s="28"/>
      <c r="W249" s="28"/>
      <c r="X249" s="1"/>
      <c r="Y249" s="1"/>
      <c r="Z249" s="1"/>
    </row>
    <row r="250" spans="1:26" x14ac:dyDescent="0.25">
      <c r="A250" s="1"/>
      <c r="B250" s="33" t="str">
        <f t="shared" si="6"/>
        <v/>
      </c>
      <c r="C250" s="33" t="str">
        <f t="shared" si="7"/>
        <v/>
      </c>
      <c r="D250" s="22"/>
      <c r="E250" s="1"/>
      <c r="F250" s="1"/>
      <c r="G250" s="1"/>
      <c r="H250" s="1"/>
      <c r="I250" s="1"/>
      <c r="J250" s="1"/>
      <c r="K250" s="1"/>
      <c r="L250" s="1"/>
      <c r="M250" s="1"/>
      <c r="N250" s="1"/>
      <c r="O250" s="1"/>
      <c r="P250" s="1"/>
      <c r="Q250" s="1"/>
      <c r="R250" s="1"/>
      <c r="S250" s="1"/>
      <c r="T250" s="1"/>
      <c r="U250" s="28"/>
      <c r="V250" s="28"/>
      <c r="W250" s="28"/>
      <c r="X250" s="1"/>
      <c r="Y250" s="1"/>
      <c r="Z250" s="1"/>
    </row>
    <row r="251" spans="1:26" x14ac:dyDescent="0.25">
      <c r="A251" s="1"/>
      <c r="B251" s="33" t="str">
        <f t="shared" si="6"/>
        <v/>
      </c>
      <c r="C251" s="33" t="str">
        <f t="shared" si="7"/>
        <v/>
      </c>
      <c r="D251" s="22"/>
      <c r="E251" s="1"/>
      <c r="F251" s="1"/>
      <c r="G251" s="1"/>
      <c r="H251" s="1"/>
      <c r="I251" s="1"/>
      <c r="J251" s="1"/>
      <c r="K251" s="1"/>
      <c r="L251" s="1"/>
      <c r="M251" s="1"/>
      <c r="N251" s="1"/>
      <c r="O251" s="1"/>
      <c r="P251" s="1"/>
      <c r="Q251" s="1"/>
      <c r="R251" s="1"/>
      <c r="S251" s="1"/>
      <c r="T251" s="1"/>
      <c r="U251" s="28"/>
      <c r="V251" s="28"/>
      <c r="W251" s="28"/>
      <c r="X251" s="1"/>
      <c r="Y251" s="1"/>
      <c r="Z251" s="1"/>
    </row>
    <row r="252" spans="1:26" x14ac:dyDescent="0.25">
      <c r="A252" s="1"/>
      <c r="B252" s="33" t="str">
        <f t="shared" si="6"/>
        <v/>
      </c>
      <c r="C252" s="33" t="str">
        <f t="shared" si="7"/>
        <v/>
      </c>
      <c r="D252" s="22"/>
      <c r="E252" s="1"/>
      <c r="F252" s="1"/>
      <c r="G252" s="1"/>
      <c r="H252" s="1"/>
      <c r="I252" s="1"/>
      <c r="J252" s="1"/>
      <c r="K252" s="1"/>
      <c r="L252" s="1"/>
      <c r="M252" s="1"/>
      <c r="N252" s="1"/>
      <c r="O252" s="1"/>
      <c r="P252" s="1"/>
      <c r="Q252" s="1"/>
      <c r="R252" s="1"/>
      <c r="S252" s="1"/>
      <c r="T252" s="1"/>
      <c r="U252" s="28"/>
      <c r="V252" s="28"/>
      <c r="W252" s="28"/>
      <c r="X252" s="1"/>
      <c r="Y252" s="1"/>
      <c r="Z252" s="1"/>
    </row>
    <row r="253" spans="1:26" x14ac:dyDescent="0.25">
      <c r="A253" s="1"/>
      <c r="B253" s="33" t="str">
        <f t="shared" si="6"/>
        <v/>
      </c>
      <c r="C253" s="33" t="str">
        <f t="shared" si="7"/>
        <v/>
      </c>
      <c r="D253" s="22"/>
      <c r="E253" s="1"/>
      <c r="F253" s="1"/>
      <c r="G253" s="1"/>
      <c r="H253" s="1"/>
      <c r="I253" s="1"/>
      <c r="J253" s="1"/>
      <c r="K253" s="1"/>
      <c r="L253" s="1"/>
      <c r="M253" s="1"/>
      <c r="N253" s="1"/>
      <c r="O253" s="1"/>
      <c r="P253" s="1"/>
      <c r="Q253" s="1"/>
      <c r="R253" s="1"/>
      <c r="S253" s="1"/>
      <c r="T253" s="1"/>
      <c r="U253" s="28"/>
      <c r="V253" s="28"/>
      <c r="W253" s="28"/>
      <c r="X253" s="1"/>
      <c r="Y253" s="1"/>
      <c r="Z253" s="1"/>
    </row>
    <row r="254" spans="1:26" x14ac:dyDescent="0.25">
      <c r="A254" s="1"/>
      <c r="B254" s="33" t="str">
        <f t="shared" si="6"/>
        <v/>
      </c>
      <c r="C254" s="33" t="str">
        <f t="shared" si="7"/>
        <v/>
      </c>
      <c r="D254" s="22"/>
      <c r="E254" s="1"/>
      <c r="F254" s="1"/>
      <c r="G254" s="1"/>
      <c r="H254" s="1"/>
      <c r="I254" s="1"/>
      <c r="J254" s="1"/>
      <c r="K254" s="1"/>
      <c r="L254" s="1"/>
      <c r="M254" s="1"/>
      <c r="N254" s="1"/>
      <c r="O254" s="1"/>
      <c r="P254" s="1"/>
      <c r="Q254" s="1"/>
      <c r="R254" s="1"/>
      <c r="S254" s="1"/>
      <c r="T254" s="1"/>
      <c r="U254" s="28"/>
      <c r="V254" s="28"/>
      <c r="W254" s="28"/>
      <c r="X254" s="1"/>
      <c r="Y254" s="1"/>
      <c r="Z254" s="1"/>
    </row>
    <row r="255" spans="1:26" x14ac:dyDescent="0.25">
      <c r="A255" s="1"/>
      <c r="B255" s="33" t="str">
        <f t="shared" si="6"/>
        <v/>
      </c>
      <c r="C255" s="33" t="str">
        <f t="shared" si="7"/>
        <v/>
      </c>
      <c r="D255" s="22"/>
      <c r="E255" s="1"/>
      <c r="F255" s="1"/>
      <c r="G255" s="1"/>
      <c r="H255" s="1"/>
      <c r="I255" s="1"/>
      <c r="J255" s="1"/>
      <c r="K255" s="1"/>
      <c r="L255" s="1"/>
      <c r="M255" s="1"/>
      <c r="N255" s="1"/>
      <c r="O255" s="1"/>
      <c r="P255" s="1"/>
      <c r="Q255" s="1"/>
      <c r="R255" s="1"/>
      <c r="S255" s="1"/>
      <c r="T255" s="1"/>
      <c r="U255" s="28"/>
      <c r="V255" s="28"/>
      <c r="W255" s="28"/>
      <c r="X255" s="1"/>
      <c r="Y255" s="1"/>
      <c r="Z255" s="1"/>
    </row>
    <row r="256" spans="1:26" x14ac:dyDescent="0.25">
      <c r="A256" s="1"/>
      <c r="B256" s="33" t="str">
        <f t="shared" si="6"/>
        <v/>
      </c>
      <c r="C256" s="33" t="str">
        <f t="shared" si="7"/>
        <v/>
      </c>
      <c r="D256" s="22"/>
      <c r="E256" s="1"/>
      <c r="F256" s="1"/>
      <c r="G256" s="1"/>
      <c r="H256" s="1"/>
      <c r="I256" s="1"/>
      <c r="J256" s="1"/>
      <c r="K256" s="1"/>
      <c r="L256" s="1"/>
      <c r="M256" s="1"/>
      <c r="N256" s="1"/>
      <c r="O256" s="1"/>
      <c r="P256" s="1"/>
      <c r="Q256" s="1"/>
      <c r="R256" s="1"/>
      <c r="S256" s="1"/>
      <c r="T256" s="1"/>
      <c r="X256" s="1"/>
      <c r="Y256" s="1"/>
      <c r="Z256" s="1"/>
    </row>
    <row r="257" spans="1:26" x14ac:dyDescent="0.25">
      <c r="A257" s="1"/>
      <c r="B257" s="33" t="str">
        <f t="shared" si="6"/>
        <v/>
      </c>
      <c r="C257" s="33" t="str">
        <f t="shared" si="7"/>
        <v/>
      </c>
      <c r="D257" s="22"/>
      <c r="E257" s="1"/>
      <c r="F257" s="1"/>
      <c r="G257" s="1"/>
      <c r="H257" s="1"/>
      <c r="I257" s="1"/>
      <c r="J257" s="1"/>
      <c r="K257" s="1"/>
      <c r="L257" s="1"/>
      <c r="M257" s="1"/>
      <c r="N257" s="1"/>
      <c r="O257" s="1"/>
      <c r="P257" s="1"/>
      <c r="Q257" s="1"/>
      <c r="R257" s="1"/>
      <c r="S257" s="1"/>
      <c r="T257" s="1"/>
      <c r="U257" s="28"/>
      <c r="V257" s="28"/>
      <c r="W257" s="28"/>
      <c r="X257" s="1"/>
      <c r="Y257" s="1"/>
      <c r="Z257" s="1"/>
    </row>
    <row r="258" spans="1:26" x14ac:dyDescent="0.25">
      <c r="A258" s="1"/>
      <c r="B258" s="33" t="str">
        <f t="shared" si="6"/>
        <v/>
      </c>
      <c r="C258" s="33" t="str">
        <f t="shared" si="7"/>
        <v/>
      </c>
      <c r="D258" s="22"/>
      <c r="E258" s="1"/>
      <c r="F258" s="1"/>
      <c r="G258" s="1"/>
      <c r="H258" s="1"/>
      <c r="I258" s="1"/>
      <c r="J258" s="1"/>
      <c r="K258" s="1"/>
      <c r="L258" s="1"/>
      <c r="M258" s="1"/>
      <c r="N258" s="1"/>
      <c r="O258" s="1"/>
      <c r="P258" s="1"/>
      <c r="Q258" s="1"/>
      <c r="R258" s="1"/>
      <c r="S258" s="1"/>
      <c r="T258" s="1"/>
      <c r="U258" s="28"/>
      <c r="V258" s="28"/>
      <c r="W258" s="28"/>
      <c r="X258" s="1"/>
      <c r="Y258" s="1"/>
      <c r="Z258" s="1"/>
    </row>
    <row r="259" spans="1:26" x14ac:dyDescent="0.25">
      <c r="A259" s="1"/>
      <c r="B259" s="33" t="str">
        <f t="shared" si="6"/>
        <v/>
      </c>
      <c r="C259" s="33" t="str">
        <f t="shared" si="7"/>
        <v/>
      </c>
      <c r="D259" s="22"/>
      <c r="E259" s="1"/>
      <c r="F259" s="1"/>
      <c r="G259" s="1"/>
      <c r="H259" s="1"/>
      <c r="I259" s="1"/>
      <c r="J259" s="1"/>
      <c r="K259" s="1"/>
      <c r="L259" s="1"/>
      <c r="M259" s="1"/>
      <c r="N259" s="1"/>
      <c r="O259" s="1"/>
      <c r="P259" s="1"/>
      <c r="Q259" s="1"/>
      <c r="R259" s="1"/>
      <c r="S259" s="1"/>
      <c r="T259" s="1"/>
      <c r="U259" s="28"/>
      <c r="V259" s="28"/>
      <c r="W259" s="28"/>
      <c r="X259" s="1"/>
      <c r="Y259" s="1"/>
      <c r="Z259" s="1"/>
    </row>
    <row r="260" spans="1:26" x14ac:dyDescent="0.25">
      <c r="A260" s="1"/>
      <c r="B260" s="33" t="str">
        <f t="shared" si="6"/>
        <v/>
      </c>
      <c r="C260" s="33" t="str">
        <f t="shared" si="7"/>
        <v/>
      </c>
      <c r="D260" s="22"/>
      <c r="E260" s="1"/>
      <c r="F260" s="1"/>
      <c r="G260" s="1"/>
      <c r="H260" s="1"/>
      <c r="I260" s="1"/>
      <c r="J260" s="1"/>
      <c r="K260" s="1"/>
      <c r="L260" s="1"/>
      <c r="M260" s="1"/>
      <c r="N260" s="1"/>
      <c r="O260" s="1"/>
      <c r="P260" s="1"/>
      <c r="Q260" s="1"/>
      <c r="R260" s="1"/>
      <c r="S260" s="1"/>
      <c r="T260" s="1"/>
      <c r="U260" s="28"/>
      <c r="V260" s="28"/>
      <c r="W260" s="28"/>
      <c r="X260" s="1"/>
      <c r="Y260" s="1"/>
      <c r="Z260" s="1"/>
    </row>
    <row r="261" spans="1:26" x14ac:dyDescent="0.25">
      <c r="A261" s="1"/>
      <c r="B261" s="33" t="str">
        <f t="shared" si="6"/>
        <v/>
      </c>
      <c r="C261" s="33" t="str">
        <f t="shared" si="7"/>
        <v/>
      </c>
      <c r="D261" s="22"/>
      <c r="E261" s="1"/>
      <c r="F261" s="1"/>
      <c r="G261" s="1"/>
      <c r="H261" s="1"/>
      <c r="I261" s="1"/>
      <c r="J261" s="1"/>
      <c r="K261" s="1"/>
      <c r="L261" s="1"/>
      <c r="M261" s="1"/>
      <c r="N261" s="1"/>
      <c r="O261" s="1"/>
      <c r="P261" s="1"/>
      <c r="Q261" s="1"/>
      <c r="R261" s="1"/>
      <c r="S261" s="1"/>
      <c r="T261" s="1"/>
      <c r="U261" s="28"/>
      <c r="V261" s="28"/>
      <c r="W261" s="28"/>
      <c r="X261" s="1"/>
      <c r="Y261" s="1"/>
      <c r="Z261" s="1"/>
    </row>
    <row r="262" spans="1:26" x14ac:dyDescent="0.25">
      <c r="A262" s="1"/>
      <c r="B262" s="33" t="str">
        <f t="shared" si="6"/>
        <v/>
      </c>
      <c r="C262" s="33" t="str">
        <f t="shared" si="7"/>
        <v/>
      </c>
      <c r="D262" s="22"/>
      <c r="E262" s="1"/>
      <c r="F262" s="1"/>
      <c r="G262" s="1"/>
      <c r="H262" s="1"/>
      <c r="I262" s="1"/>
      <c r="J262" s="1"/>
      <c r="K262" s="1"/>
      <c r="L262" s="1"/>
      <c r="M262" s="1"/>
      <c r="N262" s="1"/>
      <c r="O262" s="1"/>
      <c r="P262" s="1"/>
      <c r="Q262" s="1"/>
      <c r="R262" s="1"/>
      <c r="S262" s="1"/>
      <c r="T262" s="1"/>
      <c r="U262" s="28"/>
      <c r="V262" s="28"/>
      <c r="W262" s="28"/>
      <c r="X262" s="1"/>
      <c r="Y262" s="1"/>
      <c r="Z262" s="1"/>
    </row>
    <row r="263" spans="1:26" x14ac:dyDescent="0.25">
      <c r="A263" s="1"/>
      <c r="B263" s="33" t="str">
        <f t="shared" si="6"/>
        <v/>
      </c>
      <c r="C263" s="33" t="str">
        <f t="shared" si="7"/>
        <v/>
      </c>
      <c r="D263" s="22"/>
      <c r="E263" s="1"/>
      <c r="F263" s="1"/>
      <c r="G263" s="1"/>
      <c r="H263" s="1"/>
      <c r="I263" s="1"/>
      <c r="J263" s="1"/>
      <c r="K263" s="1"/>
      <c r="L263" s="1"/>
      <c r="M263" s="1"/>
      <c r="N263" s="1"/>
      <c r="O263" s="1"/>
      <c r="P263" s="1"/>
      <c r="Q263" s="1"/>
      <c r="R263" s="1"/>
      <c r="S263" s="1"/>
      <c r="T263" s="1"/>
      <c r="U263" s="28"/>
      <c r="V263" s="28"/>
      <c r="W263" s="28"/>
      <c r="X263" s="1"/>
      <c r="Y263" s="1"/>
      <c r="Z263" s="1"/>
    </row>
    <row r="264" spans="1:26" x14ac:dyDescent="0.25">
      <c r="A264" s="1"/>
      <c r="B264" s="33" t="str">
        <f t="shared" si="6"/>
        <v/>
      </c>
      <c r="C264" s="33" t="str">
        <f t="shared" si="7"/>
        <v/>
      </c>
      <c r="D264" s="22"/>
      <c r="E264" s="1"/>
      <c r="F264" s="1"/>
      <c r="G264" s="1"/>
      <c r="H264" s="1"/>
      <c r="I264" s="1"/>
      <c r="J264" s="1"/>
      <c r="K264" s="1"/>
      <c r="L264" s="1"/>
      <c r="M264" s="1"/>
      <c r="N264" s="1"/>
      <c r="O264" s="1"/>
      <c r="P264" s="1"/>
      <c r="Q264" s="1"/>
      <c r="R264" s="1"/>
      <c r="S264" s="1"/>
      <c r="T264" s="1"/>
      <c r="U264" s="28"/>
      <c r="V264" s="28"/>
      <c r="W264" s="28"/>
      <c r="X264" s="1"/>
      <c r="Y264" s="1"/>
      <c r="Z264" s="1"/>
    </row>
    <row r="265" spans="1:26" x14ac:dyDescent="0.25">
      <c r="A265" s="1"/>
      <c r="B265" s="33" t="str">
        <f t="shared" si="6"/>
        <v/>
      </c>
      <c r="C265" s="33" t="str">
        <f t="shared" si="7"/>
        <v/>
      </c>
      <c r="D265" s="22"/>
      <c r="E265" s="1"/>
      <c r="F265" s="1"/>
      <c r="G265" s="1"/>
      <c r="H265" s="1"/>
      <c r="I265" s="1"/>
      <c r="J265" s="1"/>
      <c r="K265" s="1"/>
      <c r="L265" s="1"/>
      <c r="M265" s="1"/>
      <c r="N265" s="1"/>
      <c r="O265" s="1"/>
      <c r="P265" s="1"/>
      <c r="Q265" s="1"/>
      <c r="R265" s="1"/>
      <c r="S265" s="1"/>
      <c r="T265" s="1"/>
      <c r="U265" s="28"/>
      <c r="V265" s="28"/>
      <c r="W265" s="28"/>
      <c r="X265" s="1"/>
      <c r="Y265" s="1"/>
      <c r="Z265" s="1"/>
    </row>
    <row r="266" spans="1:26" x14ac:dyDescent="0.25">
      <c r="A266" s="1"/>
      <c r="B266" s="33" t="str">
        <f t="shared" si="6"/>
        <v/>
      </c>
      <c r="C266" s="33" t="str">
        <f t="shared" si="7"/>
        <v/>
      </c>
      <c r="D266" s="22"/>
      <c r="E266" s="1"/>
      <c r="F266" s="1"/>
      <c r="G266" s="1"/>
      <c r="H266" s="1"/>
      <c r="I266" s="1"/>
      <c r="J266" s="1"/>
      <c r="K266" s="1"/>
      <c r="L266" s="1"/>
      <c r="M266" s="1"/>
      <c r="N266" s="1"/>
      <c r="O266" s="1"/>
      <c r="P266" s="1"/>
      <c r="Q266" s="1"/>
      <c r="R266" s="1"/>
      <c r="S266" s="1"/>
      <c r="T266" s="1"/>
      <c r="U266" s="28"/>
      <c r="V266" s="28"/>
      <c r="W266" s="28"/>
      <c r="X266" s="1"/>
      <c r="Y266" s="1"/>
      <c r="Z266" s="1"/>
    </row>
    <row r="267" spans="1:26" x14ac:dyDescent="0.25">
      <c r="A267" s="1"/>
      <c r="B267" s="33" t="str">
        <f t="shared" si="6"/>
        <v/>
      </c>
      <c r="C267" s="33" t="str">
        <f t="shared" si="7"/>
        <v/>
      </c>
      <c r="D267" s="22"/>
      <c r="E267" s="1"/>
      <c r="F267" s="1"/>
      <c r="G267" s="1"/>
      <c r="H267" s="1"/>
      <c r="I267" s="1"/>
      <c r="J267" s="1"/>
      <c r="K267" s="1"/>
      <c r="L267" s="1"/>
      <c r="M267" s="1"/>
      <c r="N267" s="1"/>
      <c r="O267" s="1"/>
      <c r="P267" s="1"/>
      <c r="Q267" s="1"/>
      <c r="R267" s="1"/>
      <c r="S267" s="1"/>
      <c r="T267" s="1"/>
      <c r="U267" s="28"/>
      <c r="V267" s="28"/>
      <c r="W267" s="28"/>
      <c r="X267" s="1"/>
      <c r="Y267" s="1"/>
      <c r="Z267" s="1"/>
    </row>
    <row r="268" spans="1:26" x14ac:dyDescent="0.25">
      <c r="A268" s="1"/>
      <c r="B268" s="33" t="str">
        <f t="shared" si="6"/>
        <v/>
      </c>
      <c r="C268" s="33" t="str">
        <f t="shared" si="7"/>
        <v/>
      </c>
      <c r="D268" s="22"/>
      <c r="E268" s="1"/>
      <c r="F268" s="1"/>
      <c r="G268" s="1"/>
      <c r="H268" s="1"/>
      <c r="I268" s="1"/>
      <c r="J268" s="1"/>
      <c r="K268" s="1"/>
      <c r="L268" s="1"/>
      <c r="M268" s="1"/>
      <c r="N268" s="1"/>
      <c r="O268" s="1"/>
      <c r="P268" s="1"/>
      <c r="Q268" s="1"/>
      <c r="R268" s="1"/>
      <c r="S268" s="1"/>
      <c r="T268" s="1"/>
      <c r="U268" s="28"/>
      <c r="V268" s="28"/>
      <c r="W268" s="28"/>
      <c r="X268" s="1"/>
      <c r="Y268" s="1"/>
      <c r="Z268" s="1"/>
    </row>
    <row r="269" spans="1:26" x14ac:dyDescent="0.25">
      <c r="A269" s="1"/>
      <c r="B269" s="33" t="str">
        <f t="shared" si="6"/>
        <v/>
      </c>
      <c r="C269" s="33" t="str">
        <f t="shared" si="7"/>
        <v/>
      </c>
      <c r="D269" s="22"/>
      <c r="E269" s="1"/>
      <c r="F269" s="1"/>
      <c r="G269" s="1"/>
      <c r="H269" s="1"/>
      <c r="I269" s="1"/>
      <c r="J269" s="1"/>
      <c r="K269" s="1"/>
      <c r="L269" s="1"/>
      <c r="M269" s="1"/>
      <c r="N269" s="1"/>
      <c r="O269" s="1"/>
      <c r="P269" s="1"/>
      <c r="Q269" s="1"/>
      <c r="R269" s="1"/>
      <c r="S269" s="1"/>
      <c r="T269" s="1"/>
      <c r="U269" s="28"/>
      <c r="V269" s="28"/>
      <c r="W269" s="28"/>
      <c r="X269" s="1"/>
      <c r="Y269" s="1"/>
      <c r="Z269" s="1"/>
    </row>
    <row r="270" spans="1:26" x14ac:dyDescent="0.25">
      <c r="A270" s="1"/>
      <c r="B270" s="33" t="str">
        <f t="shared" si="6"/>
        <v/>
      </c>
      <c r="C270" s="33" t="str">
        <f t="shared" si="7"/>
        <v/>
      </c>
      <c r="D270" s="22"/>
      <c r="E270" s="1"/>
      <c r="F270" s="1"/>
      <c r="G270" s="1"/>
      <c r="H270" s="1"/>
      <c r="I270" s="1"/>
      <c r="J270" s="1"/>
      <c r="K270" s="1"/>
      <c r="L270" s="1"/>
      <c r="M270" s="1"/>
      <c r="N270" s="1"/>
      <c r="O270" s="1"/>
      <c r="P270" s="1"/>
      <c r="Q270" s="1"/>
      <c r="R270" s="1"/>
      <c r="S270" s="1"/>
      <c r="T270" s="1"/>
      <c r="U270" s="28"/>
      <c r="V270" s="28"/>
      <c r="W270" s="28"/>
      <c r="X270" s="1"/>
      <c r="Y270" s="1"/>
      <c r="Z270" s="1"/>
    </row>
    <row r="271" spans="1:26" x14ac:dyDescent="0.25">
      <c r="A271" s="1"/>
      <c r="B271" s="33" t="str">
        <f t="shared" si="6"/>
        <v/>
      </c>
      <c r="C271" s="33" t="str">
        <f t="shared" si="7"/>
        <v/>
      </c>
      <c r="D271" s="22"/>
      <c r="E271" s="1"/>
      <c r="F271" s="1"/>
      <c r="G271" s="1"/>
      <c r="H271" s="1"/>
      <c r="I271" s="1"/>
      <c r="J271" s="1"/>
      <c r="K271" s="1"/>
      <c r="L271" s="1"/>
      <c r="M271" s="1"/>
      <c r="N271" s="1"/>
      <c r="O271" s="1"/>
      <c r="P271" s="1"/>
      <c r="Q271" s="1"/>
      <c r="R271" s="1"/>
      <c r="S271" s="1"/>
      <c r="T271" s="1"/>
      <c r="U271" s="28"/>
      <c r="V271" s="28"/>
      <c r="W271" s="28"/>
      <c r="X271" s="1"/>
      <c r="Y271" s="1"/>
      <c r="Z271" s="1"/>
    </row>
    <row r="272" spans="1:26" x14ac:dyDescent="0.25">
      <c r="A272" s="1"/>
      <c r="B272" s="33" t="str">
        <f t="shared" si="6"/>
        <v/>
      </c>
      <c r="C272" s="33" t="str">
        <f t="shared" si="7"/>
        <v/>
      </c>
      <c r="D272" s="22"/>
      <c r="E272" s="1"/>
      <c r="F272" s="1"/>
      <c r="G272" s="1"/>
      <c r="H272" s="1"/>
      <c r="I272" s="1"/>
      <c r="J272" s="1"/>
      <c r="K272" s="1"/>
      <c r="L272" s="1"/>
      <c r="M272" s="1"/>
      <c r="N272" s="1"/>
      <c r="O272" s="1"/>
      <c r="P272" s="1"/>
      <c r="Q272" s="1"/>
      <c r="R272" s="1"/>
      <c r="S272" s="1"/>
      <c r="T272" s="1"/>
      <c r="U272" s="28"/>
      <c r="V272" s="28"/>
      <c r="W272" s="28"/>
      <c r="X272" s="1"/>
      <c r="Y272" s="1"/>
      <c r="Z272" s="1"/>
    </row>
    <row r="273" spans="1:26" x14ac:dyDescent="0.25">
      <c r="A273" s="1"/>
      <c r="B273" s="33" t="str">
        <f t="shared" si="6"/>
        <v/>
      </c>
      <c r="C273" s="33" t="str">
        <f t="shared" si="7"/>
        <v/>
      </c>
      <c r="D273" s="22"/>
      <c r="E273" s="1"/>
      <c r="F273" s="1"/>
      <c r="G273" s="1"/>
      <c r="H273" s="1"/>
      <c r="I273" s="1"/>
      <c r="J273" s="1"/>
      <c r="K273" s="1"/>
      <c r="L273" s="1"/>
      <c r="M273" s="1"/>
      <c r="N273" s="1"/>
      <c r="O273" s="1"/>
      <c r="P273" s="1"/>
      <c r="Q273" s="1"/>
      <c r="R273" s="1"/>
      <c r="S273" s="1"/>
      <c r="T273" s="1"/>
      <c r="U273" s="28"/>
      <c r="V273" s="28"/>
      <c r="W273" s="28"/>
      <c r="X273" s="1"/>
      <c r="Y273" s="1"/>
      <c r="Z273" s="1"/>
    </row>
    <row r="274" spans="1:26" x14ac:dyDescent="0.25">
      <c r="A274" s="1"/>
      <c r="B274" s="33" t="str">
        <f t="shared" si="6"/>
        <v/>
      </c>
      <c r="C274" s="33" t="str">
        <f t="shared" si="7"/>
        <v/>
      </c>
      <c r="D274" s="22"/>
      <c r="E274" s="1"/>
      <c r="F274" s="1"/>
      <c r="G274" s="1"/>
      <c r="H274" s="1"/>
      <c r="I274" s="1"/>
      <c r="J274" s="1"/>
      <c r="K274" s="1"/>
      <c r="L274" s="1"/>
      <c r="M274" s="1"/>
      <c r="N274" s="1"/>
      <c r="O274" s="1"/>
      <c r="P274" s="1"/>
      <c r="Q274" s="1"/>
      <c r="R274" s="1"/>
      <c r="S274" s="1"/>
      <c r="T274" s="1"/>
      <c r="X274" s="1"/>
      <c r="Y274" s="1"/>
      <c r="Z274" s="1"/>
    </row>
    <row r="275" spans="1:26" x14ac:dyDescent="0.25">
      <c r="A275" s="1"/>
      <c r="B275" s="33" t="str">
        <f t="shared" si="6"/>
        <v/>
      </c>
      <c r="C275" s="33" t="str">
        <f t="shared" si="7"/>
        <v/>
      </c>
      <c r="D275" s="22"/>
      <c r="E275" s="1"/>
      <c r="F275" s="1"/>
      <c r="G275" s="1"/>
      <c r="H275" s="1"/>
      <c r="I275" s="1"/>
      <c r="J275" s="1"/>
      <c r="K275" s="1"/>
      <c r="L275" s="1"/>
      <c r="M275" s="1"/>
      <c r="N275" s="1"/>
      <c r="O275" s="1"/>
      <c r="P275" s="1"/>
      <c r="Q275" s="1"/>
      <c r="R275" s="1"/>
      <c r="S275" s="1"/>
      <c r="T275" s="1"/>
      <c r="U275" s="28"/>
      <c r="V275" s="28"/>
      <c r="W275" s="28"/>
      <c r="X275" s="1"/>
      <c r="Y275" s="1"/>
      <c r="Z275" s="1"/>
    </row>
    <row r="276" spans="1:26" x14ac:dyDescent="0.25">
      <c r="A276" s="1"/>
      <c r="B276" s="33" t="str">
        <f t="shared" si="6"/>
        <v/>
      </c>
      <c r="C276" s="33" t="str">
        <f t="shared" si="7"/>
        <v/>
      </c>
      <c r="D276" s="22"/>
      <c r="E276" s="1"/>
      <c r="F276" s="1"/>
      <c r="G276" s="1"/>
      <c r="H276" s="1"/>
      <c r="I276" s="1"/>
      <c r="J276" s="1"/>
      <c r="K276" s="1"/>
      <c r="L276" s="1"/>
      <c r="M276" s="1"/>
      <c r="N276" s="1"/>
      <c r="O276" s="1"/>
      <c r="P276" s="1"/>
      <c r="Q276" s="1"/>
      <c r="R276" s="1"/>
      <c r="S276" s="1"/>
      <c r="T276" s="1"/>
      <c r="X276" s="1"/>
      <c r="Y276" s="1"/>
      <c r="Z276" s="1"/>
    </row>
    <row r="277" spans="1:26" x14ac:dyDescent="0.25">
      <c r="A277" s="1"/>
      <c r="B277" s="33" t="str">
        <f t="shared" si="6"/>
        <v/>
      </c>
      <c r="C277" s="33" t="str">
        <f t="shared" si="7"/>
        <v/>
      </c>
      <c r="D277" s="22"/>
      <c r="E277" s="1"/>
      <c r="F277" s="1"/>
      <c r="G277" s="1"/>
      <c r="H277" s="1"/>
      <c r="I277" s="1"/>
      <c r="J277" s="1"/>
      <c r="K277" s="1"/>
      <c r="L277" s="1"/>
      <c r="M277" s="1"/>
      <c r="N277" s="1"/>
      <c r="O277" s="1"/>
      <c r="P277" s="1"/>
      <c r="Q277" s="1"/>
      <c r="R277" s="1"/>
      <c r="S277" s="1"/>
      <c r="T277" s="1"/>
      <c r="X277" s="1"/>
      <c r="Y277" s="1"/>
      <c r="Z277" s="1"/>
    </row>
    <row r="278" spans="1:26" x14ac:dyDescent="0.25">
      <c r="A278" s="1"/>
      <c r="B278" s="33" t="str">
        <f t="shared" si="6"/>
        <v/>
      </c>
      <c r="C278" s="33" t="str">
        <f t="shared" si="7"/>
        <v/>
      </c>
      <c r="D278" s="22"/>
      <c r="E278" s="1"/>
      <c r="F278" s="1"/>
      <c r="G278" s="1"/>
      <c r="H278" s="1"/>
      <c r="I278" s="1"/>
      <c r="J278" s="1"/>
      <c r="K278" s="1"/>
      <c r="L278" s="1"/>
      <c r="M278" s="1"/>
      <c r="N278" s="1"/>
      <c r="O278" s="1"/>
      <c r="P278" s="1"/>
      <c r="Q278" s="1"/>
      <c r="R278" s="1"/>
      <c r="S278" s="1"/>
      <c r="T278" s="1"/>
      <c r="X278" s="1"/>
      <c r="Y278" s="1"/>
      <c r="Z278" s="1"/>
    </row>
    <row r="279" spans="1:26" x14ac:dyDescent="0.25">
      <c r="A279" s="1"/>
      <c r="B279" s="33" t="str">
        <f t="shared" si="6"/>
        <v/>
      </c>
      <c r="C279" s="33" t="str">
        <f t="shared" si="7"/>
        <v/>
      </c>
      <c r="D279" s="22"/>
      <c r="E279" s="1"/>
      <c r="F279" s="1"/>
      <c r="G279" s="1"/>
      <c r="H279" s="1"/>
      <c r="I279" s="1"/>
      <c r="J279" s="1"/>
      <c r="K279" s="1"/>
      <c r="L279" s="1"/>
      <c r="M279" s="1"/>
      <c r="N279" s="1"/>
      <c r="O279" s="1"/>
      <c r="P279" s="1"/>
      <c r="Q279" s="1"/>
      <c r="R279" s="1"/>
      <c r="S279" s="1"/>
      <c r="T279" s="1"/>
      <c r="U279" s="28"/>
      <c r="V279" s="28"/>
      <c r="W279" s="28"/>
      <c r="X279" s="1"/>
      <c r="Y279" s="1"/>
      <c r="Z279" s="1"/>
    </row>
    <row r="280" spans="1:26" x14ac:dyDescent="0.25">
      <c r="A280" s="1"/>
      <c r="B280" s="33" t="str">
        <f t="shared" si="6"/>
        <v/>
      </c>
      <c r="C280" s="33" t="str">
        <f t="shared" si="7"/>
        <v/>
      </c>
      <c r="D280" s="22"/>
      <c r="E280" s="1"/>
      <c r="F280" s="1"/>
      <c r="G280" s="1"/>
      <c r="H280" s="1"/>
      <c r="I280" s="1"/>
      <c r="J280" s="1"/>
      <c r="K280" s="1"/>
      <c r="L280" s="1"/>
      <c r="M280" s="1"/>
      <c r="N280" s="1"/>
      <c r="O280" s="1"/>
      <c r="P280" s="1"/>
      <c r="Q280" s="1"/>
      <c r="R280" s="1"/>
      <c r="S280" s="1"/>
      <c r="T280" s="1"/>
      <c r="U280" s="28"/>
      <c r="V280" s="28"/>
      <c r="W280" s="28"/>
      <c r="X280" s="1"/>
      <c r="Y280" s="1"/>
      <c r="Z280" s="1"/>
    </row>
    <row r="281" spans="1:26" x14ac:dyDescent="0.25">
      <c r="A281" s="1"/>
      <c r="B281" s="33" t="str">
        <f t="shared" si="6"/>
        <v/>
      </c>
      <c r="C281" s="33" t="str">
        <f t="shared" si="7"/>
        <v/>
      </c>
      <c r="D281" s="22"/>
      <c r="E281" s="1"/>
      <c r="F281" s="1"/>
      <c r="G281" s="1"/>
      <c r="H281" s="1"/>
      <c r="I281" s="1"/>
      <c r="J281" s="1"/>
      <c r="K281" s="1"/>
      <c r="L281" s="1"/>
      <c r="M281" s="1"/>
      <c r="N281" s="1"/>
      <c r="O281" s="1"/>
      <c r="P281" s="1"/>
      <c r="Q281" s="1"/>
      <c r="R281" s="1"/>
      <c r="S281" s="1"/>
      <c r="T281" s="1"/>
      <c r="U281" s="28"/>
      <c r="V281" s="28"/>
      <c r="W281" s="28"/>
      <c r="X281" s="1"/>
      <c r="Y281" s="1"/>
      <c r="Z281" s="1"/>
    </row>
    <row r="282" spans="1:26" x14ac:dyDescent="0.25">
      <c r="A282" s="1"/>
      <c r="B282" s="33" t="str">
        <f t="shared" si="6"/>
        <v/>
      </c>
      <c r="C282" s="33" t="str">
        <f t="shared" si="7"/>
        <v/>
      </c>
      <c r="D282" s="22"/>
      <c r="E282" s="1"/>
      <c r="F282" s="1"/>
      <c r="G282" s="1"/>
      <c r="H282" s="1"/>
      <c r="I282" s="1"/>
      <c r="J282" s="1"/>
      <c r="K282" s="1"/>
      <c r="L282" s="1"/>
      <c r="M282" s="1"/>
      <c r="N282" s="1"/>
      <c r="O282" s="1"/>
      <c r="P282" s="1"/>
      <c r="Q282" s="1"/>
      <c r="R282" s="1"/>
      <c r="S282" s="1"/>
      <c r="T282" s="1"/>
      <c r="U282" s="28"/>
      <c r="V282" s="28"/>
      <c r="W282" s="28"/>
      <c r="X282" s="1"/>
      <c r="Y282" s="1"/>
      <c r="Z282" s="1"/>
    </row>
    <row r="283" spans="1:26" x14ac:dyDescent="0.25">
      <c r="A283" s="1"/>
      <c r="B283" s="33" t="str">
        <f t="shared" si="6"/>
        <v/>
      </c>
      <c r="C283" s="33" t="str">
        <f t="shared" si="7"/>
        <v/>
      </c>
      <c r="D283" s="22"/>
      <c r="E283" s="1"/>
      <c r="F283" s="1"/>
      <c r="G283" s="1"/>
      <c r="H283" s="1"/>
      <c r="I283" s="1"/>
      <c r="J283" s="1"/>
      <c r="K283" s="1"/>
      <c r="L283" s="1"/>
      <c r="M283" s="1"/>
      <c r="N283" s="1"/>
      <c r="O283" s="1"/>
      <c r="P283" s="1"/>
      <c r="Q283" s="1"/>
      <c r="R283" s="1"/>
      <c r="S283" s="1"/>
      <c r="T283" s="1"/>
      <c r="X283" s="1"/>
      <c r="Y283" s="1"/>
      <c r="Z283" s="1"/>
    </row>
    <row r="284" spans="1:26" x14ac:dyDescent="0.25">
      <c r="A284" s="1"/>
      <c r="B284" s="33" t="str">
        <f t="shared" si="6"/>
        <v/>
      </c>
      <c r="C284" s="33" t="str">
        <f t="shared" si="7"/>
        <v/>
      </c>
      <c r="D284" s="22"/>
      <c r="E284" s="1"/>
      <c r="F284" s="1"/>
      <c r="G284" s="1"/>
      <c r="H284" s="1"/>
      <c r="I284" s="1"/>
      <c r="J284" s="1"/>
      <c r="K284" s="1"/>
      <c r="L284" s="1"/>
      <c r="M284" s="1"/>
      <c r="N284" s="1"/>
      <c r="O284" s="1"/>
      <c r="P284" s="1"/>
      <c r="Q284" s="1"/>
      <c r="R284" s="1"/>
      <c r="S284" s="1"/>
      <c r="T284" s="1"/>
      <c r="U284" s="28"/>
      <c r="V284" s="28"/>
      <c r="W284" s="28"/>
      <c r="X284" s="1"/>
      <c r="Y284" s="1"/>
      <c r="Z284" s="1"/>
    </row>
    <row r="285" spans="1:26" x14ac:dyDescent="0.25">
      <c r="A285" s="1"/>
      <c r="B285" s="33" t="str">
        <f t="shared" si="6"/>
        <v/>
      </c>
      <c r="C285" s="33" t="str">
        <f t="shared" si="7"/>
        <v/>
      </c>
      <c r="D285" s="22"/>
      <c r="E285" s="1"/>
      <c r="F285" s="1"/>
      <c r="G285" s="1"/>
      <c r="H285" s="1"/>
      <c r="I285" s="1"/>
      <c r="J285" s="1"/>
      <c r="K285" s="1"/>
      <c r="L285" s="1"/>
      <c r="M285" s="1"/>
      <c r="N285" s="1"/>
      <c r="O285" s="1"/>
      <c r="P285" s="1"/>
      <c r="Q285" s="1"/>
      <c r="R285" s="1"/>
      <c r="S285" s="1"/>
      <c r="T285" s="1"/>
      <c r="U285" s="28"/>
      <c r="V285" s="28"/>
      <c r="W285" s="28"/>
      <c r="X285" s="1"/>
      <c r="Y285" s="1"/>
      <c r="Z285" s="1"/>
    </row>
    <row r="286" spans="1:26" x14ac:dyDescent="0.25">
      <c r="A286" s="1"/>
      <c r="B286" s="33" t="str">
        <f t="shared" si="6"/>
        <v/>
      </c>
      <c r="C286" s="33" t="str">
        <f t="shared" si="7"/>
        <v/>
      </c>
      <c r="D286" s="22"/>
      <c r="E286" s="1"/>
      <c r="F286" s="1"/>
      <c r="G286" s="1"/>
      <c r="H286" s="1"/>
      <c r="I286" s="1"/>
      <c r="J286" s="1"/>
      <c r="K286" s="1"/>
      <c r="L286" s="1"/>
      <c r="M286" s="1"/>
      <c r="N286" s="1"/>
      <c r="O286" s="1"/>
      <c r="P286" s="1"/>
      <c r="Q286" s="1"/>
      <c r="R286" s="1"/>
      <c r="S286" s="1"/>
      <c r="T286" s="1"/>
      <c r="U286" s="28"/>
      <c r="V286" s="28"/>
      <c r="W286" s="28"/>
      <c r="X286" s="1"/>
      <c r="Y286" s="1"/>
      <c r="Z286" s="1"/>
    </row>
    <row r="287" spans="1:26" x14ac:dyDescent="0.25">
      <c r="A287" s="1"/>
      <c r="B287" s="33" t="str">
        <f t="shared" si="6"/>
        <v/>
      </c>
      <c r="C287" s="33" t="str">
        <f t="shared" si="7"/>
        <v/>
      </c>
      <c r="D287" s="22"/>
      <c r="E287" s="1"/>
      <c r="F287" s="1"/>
      <c r="G287" s="1"/>
      <c r="H287" s="1"/>
      <c r="I287" s="1"/>
      <c r="J287" s="1"/>
      <c r="K287" s="1"/>
      <c r="L287" s="1"/>
      <c r="M287" s="1"/>
      <c r="N287" s="1"/>
      <c r="O287" s="1"/>
      <c r="P287" s="1"/>
      <c r="Q287" s="1"/>
      <c r="R287" s="1"/>
      <c r="S287" s="1"/>
      <c r="T287" s="1"/>
      <c r="U287" s="28"/>
      <c r="V287" s="28"/>
      <c r="W287" s="28"/>
      <c r="X287" s="1"/>
      <c r="Y287" s="1"/>
      <c r="Z287" s="1"/>
    </row>
    <row r="288" spans="1:26" x14ac:dyDescent="0.25">
      <c r="A288" s="1"/>
      <c r="B288" s="33" t="str">
        <f t="shared" si="6"/>
        <v/>
      </c>
      <c r="C288" s="33" t="str">
        <f t="shared" si="7"/>
        <v/>
      </c>
      <c r="D288" s="22"/>
      <c r="E288" s="1"/>
      <c r="F288" s="1"/>
      <c r="G288" s="1"/>
      <c r="H288" s="1"/>
      <c r="I288" s="1"/>
      <c r="J288" s="1"/>
      <c r="K288" s="1"/>
      <c r="L288" s="1"/>
      <c r="M288" s="1"/>
      <c r="N288" s="1"/>
      <c r="O288" s="1"/>
      <c r="P288" s="1"/>
      <c r="Q288" s="1"/>
      <c r="R288" s="1"/>
      <c r="S288" s="1"/>
      <c r="T288" s="1"/>
      <c r="U288" s="28"/>
      <c r="V288" s="28"/>
      <c r="W288" s="28"/>
      <c r="X288" s="1"/>
      <c r="Y288" s="1"/>
      <c r="Z288" s="1"/>
    </row>
    <row r="289" spans="1:26" x14ac:dyDescent="0.25">
      <c r="A289" s="1"/>
      <c r="B289" s="33" t="str">
        <f t="shared" si="6"/>
        <v/>
      </c>
      <c r="C289" s="33" t="str">
        <f t="shared" si="7"/>
        <v/>
      </c>
      <c r="D289" s="22"/>
      <c r="E289" s="1"/>
      <c r="F289" s="1"/>
      <c r="G289" s="1"/>
      <c r="H289" s="1"/>
      <c r="I289" s="1"/>
      <c r="J289" s="1"/>
      <c r="K289" s="1"/>
      <c r="L289" s="1"/>
      <c r="M289" s="1"/>
      <c r="N289" s="1"/>
      <c r="O289" s="1"/>
      <c r="P289" s="1"/>
      <c r="Q289" s="1"/>
      <c r="R289" s="1"/>
      <c r="S289" s="1"/>
      <c r="T289" s="1"/>
      <c r="U289" s="28"/>
      <c r="V289" s="28"/>
      <c r="W289" s="28"/>
      <c r="X289" s="1"/>
      <c r="Y289" s="1"/>
      <c r="Z289" s="1"/>
    </row>
    <row r="290" spans="1:26" x14ac:dyDescent="0.25">
      <c r="A290" s="1"/>
      <c r="B290" s="33" t="str">
        <f t="shared" si="6"/>
        <v/>
      </c>
      <c r="C290" s="33" t="str">
        <f t="shared" si="7"/>
        <v/>
      </c>
      <c r="D290" s="22"/>
      <c r="E290" s="1"/>
      <c r="F290" s="1"/>
      <c r="G290" s="1"/>
      <c r="H290" s="1"/>
      <c r="I290" s="1"/>
      <c r="J290" s="1"/>
      <c r="K290" s="1"/>
      <c r="L290" s="1"/>
      <c r="M290" s="1"/>
      <c r="N290" s="1"/>
      <c r="O290" s="1"/>
      <c r="P290" s="1"/>
      <c r="Q290" s="1"/>
      <c r="R290" s="1"/>
      <c r="S290" s="1"/>
      <c r="T290" s="1"/>
      <c r="U290" s="28"/>
      <c r="V290" s="28"/>
      <c r="W290" s="28"/>
      <c r="X290" s="1"/>
      <c r="Y290" s="1"/>
      <c r="Z290" s="1"/>
    </row>
    <row r="291" spans="1:26" x14ac:dyDescent="0.25">
      <c r="A291" s="1"/>
      <c r="B291" s="33" t="str">
        <f t="shared" si="6"/>
        <v/>
      </c>
      <c r="C291" s="33" t="str">
        <f t="shared" si="7"/>
        <v/>
      </c>
      <c r="D291" s="22"/>
      <c r="E291" s="1"/>
      <c r="F291" s="1"/>
      <c r="G291" s="1"/>
      <c r="H291" s="1"/>
      <c r="I291" s="1"/>
      <c r="J291" s="1"/>
      <c r="K291" s="1"/>
      <c r="L291" s="1"/>
      <c r="M291" s="1"/>
      <c r="N291" s="1"/>
      <c r="O291" s="1"/>
      <c r="P291" s="1"/>
      <c r="Q291" s="1"/>
      <c r="R291" s="1"/>
      <c r="S291" s="1"/>
      <c r="T291" s="1"/>
      <c r="U291" s="28"/>
      <c r="V291" s="28"/>
      <c r="W291" s="28"/>
      <c r="X291" s="1"/>
      <c r="Y291" s="1"/>
      <c r="Z291" s="1"/>
    </row>
    <row r="292" spans="1:26" x14ac:dyDescent="0.25">
      <c r="A292" s="1"/>
      <c r="B292" s="33" t="str">
        <f t="shared" si="6"/>
        <v/>
      </c>
      <c r="C292" s="33" t="str">
        <f t="shared" si="7"/>
        <v/>
      </c>
      <c r="D292" s="22"/>
      <c r="E292" s="1"/>
      <c r="F292" s="1"/>
      <c r="G292" s="1"/>
      <c r="H292" s="1"/>
      <c r="I292" s="1"/>
      <c r="J292" s="1"/>
      <c r="K292" s="1"/>
      <c r="L292" s="1"/>
      <c r="M292" s="1"/>
      <c r="N292" s="1"/>
      <c r="O292" s="1"/>
      <c r="P292" s="1"/>
      <c r="Q292" s="1"/>
      <c r="R292" s="1"/>
      <c r="S292" s="1"/>
      <c r="T292" s="1"/>
      <c r="U292" s="28"/>
      <c r="V292" s="28"/>
      <c r="W292" s="28"/>
      <c r="X292" s="1"/>
      <c r="Y292" s="1"/>
      <c r="Z292" s="1"/>
    </row>
    <row r="293" spans="1:26" x14ac:dyDescent="0.25">
      <c r="A293" s="1"/>
      <c r="B293" s="33" t="str">
        <f t="shared" si="6"/>
        <v/>
      </c>
      <c r="C293" s="33" t="str">
        <f t="shared" si="7"/>
        <v/>
      </c>
      <c r="D293" s="22"/>
      <c r="E293" s="1"/>
      <c r="F293" s="1"/>
      <c r="G293" s="1"/>
      <c r="H293" s="1"/>
      <c r="I293" s="1"/>
      <c r="J293" s="1"/>
      <c r="K293" s="1"/>
      <c r="L293" s="1"/>
      <c r="M293" s="1"/>
      <c r="N293" s="1"/>
      <c r="O293" s="1"/>
      <c r="P293" s="1"/>
      <c r="Q293" s="1"/>
      <c r="R293" s="1"/>
      <c r="S293" s="1"/>
      <c r="T293" s="1"/>
      <c r="U293" s="28"/>
      <c r="V293" s="28"/>
      <c r="W293" s="28"/>
      <c r="X293" s="1"/>
      <c r="Y293" s="1"/>
      <c r="Z293" s="1"/>
    </row>
    <row r="294" spans="1:26" x14ac:dyDescent="0.25">
      <c r="A294" s="1"/>
      <c r="B294" s="33" t="str">
        <f t="shared" si="6"/>
        <v/>
      </c>
      <c r="C294" s="33" t="str">
        <f t="shared" si="7"/>
        <v/>
      </c>
      <c r="D294" s="22"/>
      <c r="E294" s="1"/>
      <c r="F294" s="1"/>
      <c r="G294" s="1"/>
      <c r="H294" s="1"/>
      <c r="I294" s="1"/>
      <c r="J294" s="1"/>
      <c r="K294" s="1"/>
      <c r="L294" s="1"/>
      <c r="M294" s="1"/>
      <c r="N294" s="1"/>
      <c r="O294" s="1"/>
      <c r="P294" s="1"/>
      <c r="Q294" s="1"/>
      <c r="R294" s="1"/>
      <c r="S294" s="1"/>
      <c r="T294" s="1"/>
      <c r="U294" s="28"/>
      <c r="V294" s="28"/>
      <c r="W294" s="28"/>
      <c r="X294" s="1"/>
      <c r="Y294" s="1"/>
      <c r="Z294" s="1"/>
    </row>
    <row r="295" spans="1:26" x14ac:dyDescent="0.25">
      <c r="A295" s="1"/>
      <c r="B295" s="33" t="str">
        <f t="shared" si="6"/>
        <v/>
      </c>
      <c r="C295" s="33" t="str">
        <f t="shared" si="7"/>
        <v/>
      </c>
      <c r="D295" s="22"/>
      <c r="E295" s="1"/>
      <c r="F295" s="1"/>
      <c r="G295" s="1"/>
      <c r="H295" s="1"/>
      <c r="I295" s="1"/>
      <c r="J295" s="1"/>
      <c r="K295" s="1"/>
      <c r="L295" s="1"/>
      <c r="M295" s="1"/>
      <c r="N295" s="1"/>
      <c r="O295" s="1"/>
      <c r="P295" s="1"/>
      <c r="Q295" s="1"/>
      <c r="R295" s="1"/>
      <c r="S295" s="1"/>
      <c r="T295" s="1"/>
      <c r="U295" s="28"/>
      <c r="V295" s="28"/>
      <c r="W295" s="28"/>
      <c r="X295" s="1"/>
      <c r="Y295" s="1"/>
      <c r="Z295" s="1"/>
    </row>
    <row r="296" spans="1:26" x14ac:dyDescent="0.25">
      <c r="A296" s="1"/>
      <c r="B296" s="33" t="str">
        <f t="shared" si="6"/>
        <v/>
      </c>
      <c r="C296" s="33" t="str">
        <f t="shared" si="7"/>
        <v/>
      </c>
      <c r="D296" s="22"/>
      <c r="E296" s="1"/>
      <c r="F296" s="1"/>
      <c r="G296" s="1"/>
      <c r="H296" s="1"/>
      <c r="I296" s="1"/>
      <c r="J296" s="1"/>
      <c r="K296" s="1"/>
      <c r="L296" s="1"/>
      <c r="M296" s="1"/>
      <c r="N296" s="1"/>
      <c r="O296" s="1"/>
      <c r="P296" s="1"/>
      <c r="Q296" s="1"/>
      <c r="R296" s="1"/>
      <c r="S296" s="1"/>
      <c r="T296" s="1"/>
      <c r="U296" s="28"/>
      <c r="V296" s="28"/>
      <c r="W296" s="28"/>
      <c r="X296" s="1"/>
      <c r="Y296" s="1"/>
      <c r="Z296" s="1"/>
    </row>
    <row r="297" spans="1:26" x14ac:dyDescent="0.25">
      <c r="A297" s="1"/>
      <c r="B297" s="33" t="str">
        <f t="shared" si="6"/>
        <v/>
      </c>
      <c r="C297" s="33" t="str">
        <f t="shared" si="7"/>
        <v/>
      </c>
      <c r="D297" s="22"/>
      <c r="E297" s="1"/>
      <c r="F297" s="1"/>
      <c r="G297" s="1"/>
      <c r="H297" s="1"/>
      <c r="I297" s="1"/>
      <c r="J297" s="1"/>
      <c r="K297" s="1"/>
      <c r="L297" s="1"/>
      <c r="M297" s="1"/>
      <c r="N297" s="1"/>
      <c r="O297" s="1"/>
      <c r="P297" s="1"/>
      <c r="Q297" s="1"/>
      <c r="R297" s="1"/>
      <c r="S297" s="1"/>
      <c r="T297" s="1"/>
      <c r="U297" s="28"/>
      <c r="V297" s="28"/>
      <c r="W297" s="28"/>
      <c r="X297" s="1"/>
      <c r="Y297" s="1"/>
      <c r="Z297" s="1"/>
    </row>
    <row r="298" spans="1:26" x14ac:dyDescent="0.25">
      <c r="A298" s="1"/>
      <c r="B298" s="33" t="str">
        <f t="shared" si="6"/>
        <v/>
      </c>
      <c r="C298" s="33" t="str">
        <f t="shared" si="7"/>
        <v/>
      </c>
      <c r="D298" s="22"/>
      <c r="E298" s="1"/>
      <c r="F298" s="1"/>
      <c r="G298" s="1"/>
      <c r="H298" s="1"/>
      <c r="I298" s="1"/>
      <c r="J298" s="1"/>
      <c r="K298" s="1"/>
      <c r="L298" s="1"/>
      <c r="M298" s="1"/>
      <c r="N298" s="1"/>
      <c r="O298" s="1"/>
      <c r="P298" s="1"/>
      <c r="Q298" s="1"/>
      <c r="R298" s="1"/>
      <c r="S298" s="1"/>
      <c r="T298" s="1"/>
      <c r="U298" s="28"/>
      <c r="V298" s="28"/>
      <c r="W298" s="28"/>
      <c r="X298" s="1"/>
      <c r="Y298" s="1"/>
      <c r="Z298" s="1"/>
    </row>
    <row r="299" spans="1:26" x14ac:dyDescent="0.25">
      <c r="A299" s="1"/>
      <c r="B299" s="33" t="str">
        <f t="shared" si="6"/>
        <v/>
      </c>
      <c r="C299" s="33" t="str">
        <f t="shared" si="7"/>
        <v/>
      </c>
      <c r="D299" s="22"/>
      <c r="E299" s="1"/>
      <c r="F299" s="1"/>
      <c r="G299" s="1"/>
      <c r="H299" s="1"/>
      <c r="I299" s="1"/>
      <c r="J299" s="1"/>
      <c r="K299" s="1"/>
      <c r="L299" s="1"/>
      <c r="M299" s="1"/>
      <c r="N299" s="1"/>
      <c r="O299" s="1"/>
      <c r="P299" s="1"/>
      <c r="Q299" s="1"/>
      <c r="R299" s="1"/>
      <c r="S299" s="1"/>
      <c r="T299" s="1"/>
      <c r="U299" s="28"/>
      <c r="V299" s="28"/>
      <c r="W299" s="28"/>
      <c r="X299" s="1"/>
      <c r="Y299" s="1"/>
      <c r="Z299" s="1"/>
    </row>
    <row r="300" spans="1:26" x14ac:dyDescent="0.25">
      <c r="A300" s="1"/>
      <c r="B300" s="33" t="str">
        <f t="shared" si="6"/>
        <v/>
      </c>
      <c r="C300" s="33" t="str">
        <f t="shared" si="7"/>
        <v/>
      </c>
      <c r="D300" s="22"/>
      <c r="E300" s="1"/>
      <c r="F300" s="1"/>
      <c r="G300" s="1"/>
      <c r="H300" s="1"/>
      <c r="I300" s="1"/>
      <c r="J300" s="1"/>
      <c r="K300" s="1"/>
      <c r="L300" s="1"/>
      <c r="M300" s="1"/>
      <c r="N300" s="1"/>
      <c r="O300" s="1"/>
      <c r="P300" s="1"/>
      <c r="Q300" s="1"/>
      <c r="R300" s="1"/>
      <c r="S300" s="1"/>
      <c r="T300" s="1"/>
      <c r="U300" s="28"/>
      <c r="V300" s="28"/>
      <c r="W300" s="28"/>
      <c r="X300" s="1"/>
      <c r="Y300" s="1"/>
      <c r="Z300" s="1"/>
    </row>
    <row r="301" spans="1:26" x14ac:dyDescent="0.25">
      <c r="A301" s="1"/>
      <c r="B301" s="33" t="str">
        <f t="shared" si="6"/>
        <v/>
      </c>
      <c r="C301" s="33" t="str">
        <f t="shared" si="7"/>
        <v/>
      </c>
      <c r="D301" s="22"/>
      <c r="E301" s="1"/>
      <c r="F301" s="1"/>
      <c r="G301" s="1"/>
      <c r="H301" s="1"/>
      <c r="I301" s="1"/>
      <c r="J301" s="1"/>
      <c r="K301" s="1"/>
      <c r="L301" s="1"/>
      <c r="M301" s="1"/>
      <c r="N301" s="1"/>
      <c r="O301" s="1"/>
      <c r="P301" s="1"/>
      <c r="Q301" s="1"/>
      <c r="R301" s="1"/>
      <c r="S301" s="1"/>
      <c r="T301" s="1"/>
      <c r="U301" s="28"/>
      <c r="V301" s="28"/>
      <c r="W301" s="28"/>
      <c r="X301" s="1"/>
      <c r="Y301" s="1"/>
      <c r="Z301" s="1"/>
    </row>
    <row r="302" spans="1:26" x14ac:dyDescent="0.25">
      <c r="A302" s="1"/>
      <c r="B302" s="33" t="str">
        <f t="shared" si="6"/>
        <v/>
      </c>
      <c r="C302" s="33" t="str">
        <f t="shared" si="7"/>
        <v/>
      </c>
      <c r="D302" s="22"/>
      <c r="E302" s="1"/>
      <c r="F302" s="1"/>
      <c r="G302" s="1"/>
      <c r="H302" s="1"/>
      <c r="I302" s="1"/>
      <c r="J302" s="1"/>
      <c r="K302" s="1"/>
      <c r="L302" s="1"/>
      <c r="M302" s="1"/>
      <c r="N302" s="1"/>
      <c r="O302" s="1"/>
      <c r="P302" s="1"/>
      <c r="Q302" s="1"/>
      <c r="R302" s="1"/>
      <c r="S302" s="1"/>
      <c r="T302" s="1"/>
      <c r="U302" s="28"/>
      <c r="V302" s="28"/>
      <c r="W302" s="28"/>
      <c r="X302" s="1"/>
      <c r="Y302" s="1"/>
      <c r="Z302" s="1"/>
    </row>
    <row r="303" spans="1:26" x14ac:dyDescent="0.25">
      <c r="A303" s="1"/>
      <c r="B303" s="33" t="str">
        <f t="shared" ref="B303:B366" si="8">IF(W305=1,U305,"")</f>
        <v/>
      </c>
      <c r="C303" s="33" t="str">
        <f t="shared" ref="C303:C366" si="9">IF(W305=1,V305,"")</f>
        <v/>
      </c>
      <c r="D303" s="22"/>
      <c r="E303" s="1"/>
      <c r="F303" s="1"/>
      <c r="G303" s="1"/>
      <c r="H303" s="1"/>
      <c r="I303" s="1"/>
      <c r="J303" s="1"/>
      <c r="K303" s="1"/>
      <c r="L303" s="1"/>
      <c r="M303" s="1"/>
      <c r="N303" s="1"/>
      <c r="O303" s="1"/>
      <c r="P303" s="1"/>
      <c r="Q303" s="1"/>
      <c r="R303" s="1"/>
      <c r="S303" s="1"/>
      <c r="T303" s="1"/>
      <c r="U303" s="28"/>
      <c r="V303" s="28"/>
      <c r="W303" s="28"/>
      <c r="X303" s="1"/>
      <c r="Y303" s="1"/>
      <c r="Z303" s="1"/>
    </row>
    <row r="304" spans="1:26" x14ac:dyDescent="0.25">
      <c r="A304" s="1"/>
      <c r="B304" s="33" t="str">
        <f t="shared" si="8"/>
        <v/>
      </c>
      <c r="C304" s="33" t="str">
        <f t="shared" si="9"/>
        <v/>
      </c>
      <c r="D304" s="22"/>
      <c r="E304" s="1"/>
      <c r="F304" s="1"/>
      <c r="G304" s="1"/>
      <c r="H304" s="1"/>
      <c r="I304" s="1"/>
      <c r="J304" s="1"/>
      <c r="K304" s="1"/>
      <c r="L304" s="1"/>
      <c r="M304" s="1"/>
      <c r="N304" s="1"/>
      <c r="O304" s="1"/>
      <c r="P304" s="1"/>
      <c r="Q304" s="1"/>
      <c r="R304" s="1"/>
      <c r="S304" s="1"/>
      <c r="T304" s="1"/>
      <c r="U304" s="28"/>
      <c r="V304" s="28"/>
      <c r="W304" s="28"/>
      <c r="X304" s="1"/>
      <c r="Y304" s="1"/>
      <c r="Z304" s="1"/>
    </row>
    <row r="305" spans="1:26" x14ac:dyDescent="0.25">
      <c r="A305" s="1"/>
      <c r="B305" s="33" t="str">
        <f t="shared" si="8"/>
        <v/>
      </c>
      <c r="C305" s="33" t="str">
        <f t="shared" si="9"/>
        <v/>
      </c>
      <c r="D305" s="22"/>
      <c r="E305" s="1"/>
      <c r="F305" s="1"/>
      <c r="G305" s="1"/>
      <c r="H305" s="1"/>
      <c r="I305" s="1"/>
      <c r="J305" s="1"/>
      <c r="K305" s="1"/>
      <c r="L305" s="1"/>
      <c r="M305" s="1"/>
      <c r="N305" s="1"/>
      <c r="O305" s="1"/>
      <c r="P305" s="1"/>
      <c r="Q305" s="1"/>
      <c r="R305" s="1"/>
      <c r="S305" s="1"/>
      <c r="T305" s="1"/>
      <c r="U305" s="28"/>
      <c r="V305" s="28"/>
      <c r="W305" s="28"/>
      <c r="X305" s="1"/>
      <c r="Y305" s="1"/>
      <c r="Z305" s="1"/>
    </row>
    <row r="306" spans="1:26" x14ac:dyDescent="0.25">
      <c r="A306" s="1"/>
      <c r="B306" s="33" t="str">
        <f t="shared" si="8"/>
        <v/>
      </c>
      <c r="C306" s="33" t="str">
        <f t="shared" si="9"/>
        <v/>
      </c>
      <c r="D306" s="22"/>
      <c r="E306" s="1"/>
      <c r="F306" s="1"/>
      <c r="G306" s="1"/>
      <c r="H306" s="1"/>
      <c r="I306" s="1"/>
      <c r="J306" s="1"/>
      <c r="K306" s="1"/>
      <c r="L306" s="1"/>
      <c r="M306" s="1"/>
      <c r="N306" s="1"/>
      <c r="O306" s="1"/>
      <c r="P306" s="1"/>
      <c r="Q306" s="1"/>
      <c r="R306" s="1"/>
      <c r="S306" s="1"/>
      <c r="T306" s="1"/>
      <c r="U306" s="28"/>
      <c r="V306" s="28"/>
      <c r="W306" s="28"/>
      <c r="X306" s="1"/>
      <c r="Y306" s="1"/>
      <c r="Z306" s="1"/>
    </row>
    <row r="307" spans="1:26" x14ac:dyDescent="0.25">
      <c r="A307" s="1"/>
      <c r="B307" s="33" t="str">
        <f t="shared" si="8"/>
        <v/>
      </c>
      <c r="C307" s="33" t="str">
        <f t="shared" si="9"/>
        <v/>
      </c>
      <c r="D307" s="22"/>
      <c r="E307" s="1"/>
      <c r="F307" s="1"/>
      <c r="G307" s="1"/>
      <c r="H307" s="1"/>
      <c r="I307" s="1"/>
      <c r="J307" s="1"/>
      <c r="K307" s="1"/>
      <c r="L307" s="1"/>
      <c r="M307" s="1"/>
      <c r="N307" s="1"/>
      <c r="O307" s="1"/>
      <c r="P307" s="1"/>
      <c r="Q307" s="1"/>
      <c r="R307" s="1"/>
      <c r="S307" s="1"/>
      <c r="T307" s="1"/>
      <c r="U307" s="28"/>
      <c r="V307" s="28"/>
      <c r="W307" s="28"/>
      <c r="X307" s="1"/>
      <c r="Y307" s="1"/>
      <c r="Z307" s="1"/>
    </row>
    <row r="308" spans="1:26" x14ac:dyDescent="0.25">
      <c r="A308" s="1"/>
      <c r="B308" s="33" t="str">
        <f t="shared" si="8"/>
        <v/>
      </c>
      <c r="C308" s="33" t="str">
        <f t="shared" si="9"/>
        <v/>
      </c>
      <c r="D308" s="22"/>
      <c r="E308" s="1"/>
      <c r="F308" s="1"/>
      <c r="G308" s="1"/>
      <c r="H308" s="1"/>
      <c r="I308" s="1"/>
      <c r="J308" s="1"/>
      <c r="K308" s="1"/>
      <c r="L308" s="1"/>
      <c r="M308" s="1"/>
      <c r="N308" s="1"/>
      <c r="O308" s="1"/>
      <c r="P308" s="1"/>
      <c r="Q308" s="1"/>
      <c r="R308" s="1"/>
      <c r="S308" s="1"/>
      <c r="T308" s="1"/>
      <c r="U308" s="28"/>
      <c r="V308" s="28"/>
      <c r="W308" s="28"/>
      <c r="X308" s="1"/>
      <c r="Y308" s="1"/>
      <c r="Z308" s="1"/>
    </row>
    <row r="309" spans="1:26" x14ac:dyDescent="0.25">
      <c r="A309" s="1"/>
      <c r="B309" s="33" t="str">
        <f t="shared" si="8"/>
        <v/>
      </c>
      <c r="C309" s="33" t="str">
        <f t="shared" si="9"/>
        <v/>
      </c>
      <c r="D309" s="22"/>
      <c r="E309" s="1"/>
      <c r="F309" s="1"/>
      <c r="G309" s="1"/>
      <c r="H309" s="1"/>
      <c r="I309" s="1"/>
      <c r="J309" s="1"/>
      <c r="K309" s="1"/>
      <c r="L309" s="1"/>
      <c r="M309" s="1"/>
      <c r="N309" s="1"/>
      <c r="O309" s="1"/>
      <c r="P309" s="1"/>
      <c r="Q309" s="1"/>
      <c r="R309" s="1"/>
      <c r="S309" s="1"/>
      <c r="T309" s="1"/>
      <c r="U309" s="28"/>
      <c r="V309" s="28"/>
      <c r="W309" s="28"/>
      <c r="X309" s="1"/>
      <c r="Y309" s="1"/>
      <c r="Z309" s="1"/>
    </row>
    <row r="310" spans="1:26" x14ac:dyDescent="0.25">
      <c r="A310" s="1"/>
      <c r="B310" s="33" t="str">
        <f t="shared" si="8"/>
        <v/>
      </c>
      <c r="C310" s="33" t="str">
        <f t="shared" si="9"/>
        <v/>
      </c>
      <c r="D310" s="22"/>
      <c r="E310" s="1"/>
      <c r="F310" s="1"/>
      <c r="G310" s="1"/>
      <c r="H310" s="1"/>
      <c r="I310" s="1"/>
      <c r="J310" s="1"/>
      <c r="K310" s="1"/>
      <c r="L310" s="1"/>
      <c r="M310" s="1"/>
      <c r="N310" s="1"/>
      <c r="O310" s="1"/>
      <c r="P310" s="1"/>
      <c r="Q310" s="1"/>
      <c r="R310" s="1"/>
      <c r="S310" s="1"/>
      <c r="T310" s="1"/>
      <c r="U310" s="28"/>
      <c r="V310" s="28"/>
      <c r="W310" s="28"/>
      <c r="X310" s="1"/>
      <c r="Y310" s="1"/>
      <c r="Z310" s="1"/>
    </row>
    <row r="311" spans="1:26" x14ac:dyDescent="0.25">
      <c r="A311" s="1"/>
      <c r="B311" s="33" t="str">
        <f t="shared" si="8"/>
        <v/>
      </c>
      <c r="C311" s="33" t="str">
        <f t="shared" si="9"/>
        <v/>
      </c>
      <c r="D311" s="22"/>
      <c r="E311" s="1"/>
      <c r="F311" s="1"/>
      <c r="G311" s="1"/>
      <c r="H311" s="1"/>
      <c r="I311" s="1"/>
      <c r="J311" s="1"/>
      <c r="K311" s="1"/>
      <c r="L311" s="1"/>
      <c r="M311" s="1"/>
      <c r="N311" s="1"/>
      <c r="O311" s="1"/>
      <c r="P311" s="1"/>
      <c r="Q311" s="1"/>
      <c r="R311" s="1"/>
      <c r="S311" s="1"/>
      <c r="T311" s="1"/>
      <c r="U311" s="28"/>
      <c r="V311" s="28"/>
      <c r="W311" s="28"/>
      <c r="X311" s="1"/>
      <c r="Y311" s="1"/>
      <c r="Z311" s="1"/>
    </row>
    <row r="312" spans="1:26" x14ac:dyDescent="0.25">
      <c r="A312" s="1"/>
      <c r="B312" s="33" t="str">
        <f t="shared" si="8"/>
        <v/>
      </c>
      <c r="C312" s="33" t="str">
        <f t="shared" si="9"/>
        <v/>
      </c>
      <c r="D312" s="22"/>
      <c r="E312" s="1"/>
      <c r="F312" s="1"/>
      <c r="G312" s="1"/>
      <c r="H312" s="1"/>
      <c r="I312" s="1"/>
      <c r="J312" s="1"/>
      <c r="K312" s="1"/>
      <c r="L312" s="1"/>
      <c r="M312" s="1"/>
      <c r="N312" s="1"/>
      <c r="O312" s="1"/>
      <c r="P312" s="1"/>
      <c r="Q312" s="1"/>
      <c r="R312" s="1"/>
      <c r="S312" s="1"/>
      <c r="T312" s="1"/>
      <c r="U312" s="28"/>
      <c r="V312" s="28"/>
      <c r="W312" s="28"/>
      <c r="X312" s="1"/>
      <c r="Y312" s="1"/>
      <c r="Z312" s="1"/>
    </row>
    <row r="313" spans="1:26" x14ac:dyDescent="0.25">
      <c r="A313" s="1"/>
      <c r="B313" s="33" t="str">
        <f t="shared" si="8"/>
        <v/>
      </c>
      <c r="C313" s="33" t="str">
        <f t="shared" si="9"/>
        <v/>
      </c>
      <c r="D313" s="22"/>
      <c r="E313" s="1"/>
      <c r="F313" s="1"/>
      <c r="G313" s="1"/>
      <c r="H313" s="1"/>
      <c r="I313" s="1"/>
      <c r="J313" s="1"/>
      <c r="K313" s="1"/>
      <c r="L313" s="1"/>
      <c r="M313" s="1"/>
      <c r="N313" s="1"/>
      <c r="O313" s="1"/>
      <c r="P313" s="1"/>
      <c r="Q313" s="1"/>
      <c r="R313" s="1"/>
      <c r="S313" s="1"/>
      <c r="T313" s="1"/>
      <c r="U313" s="28"/>
      <c r="V313" s="28"/>
      <c r="W313" s="28"/>
      <c r="X313" s="1"/>
      <c r="Y313" s="1"/>
      <c r="Z313" s="1"/>
    </row>
    <row r="314" spans="1:26" x14ac:dyDescent="0.25">
      <c r="A314" s="1"/>
      <c r="B314" s="33" t="str">
        <f t="shared" si="8"/>
        <v/>
      </c>
      <c r="C314" s="33" t="str">
        <f t="shared" si="9"/>
        <v/>
      </c>
      <c r="D314" s="22"/>
      <c r="E314" s="1"/>
      <c r="F314" s="1"/>
      <c r="G314" s="1"/>
      <c r="H314" s="1"/>
      <c r="I314" s="1"/>
      <c r="J314" s="1"/>
      <c r="K314" s="1"/>
      <c r="L314" s="1"/>
      <c r="M314" s="1"/>
      <c r="N314" s="1"/>
      <c r="O314" s="1"/>
      <c r="P314" s="1"/>
      <c r="Q314" s="1"/>
      <c r="R314" s="1"/>
      <c r="S314" s="1"/>
      <c r="T314" s="1"/>
      <c r="U314" s="28"/>
      <c r="V314" s="28"/>
      <c r="W314" s="28"/>
      <c r="X314" s="1"/>
      <c r="Y314" s="1"/>
      <c r="Z314" s="1"/>
    </row>
    <row r="315" spans="1:26" x14ac:dyDescent="0.25">
      <c r="A315" s="1"/>
      <c r="B315" s="33" t="str">
        <f t="shared" si="8"/>
        <v/>
      </c>
      <c r="C315" s="33" t="str">
        <f t="shared" si="9"/>
        <v/>
      </c>
      <c r="D315" s="22"/>
      <c r="E315" s="1"/>
      <c r="F315" s="1"/>
      <c r="G315" s="1"/>
      <c r="H315" s="1"/>
      <c r="I315" s="1"/>
      <c r="J315" s="1"/>
      <c r="K315" s="1"/>
      <c r="L315" s="1"/>
      <c r="M315" s="1"/>
      <c r="N315" s="1"/>
      <c r="O315" s="1"/>
      <c r="P315" s="1"/>
      <c r="Q315" s="1"/>
      <c r="R315" s="1"/>
      <c r="S315" s="1"/>
      <c r="T315" s="1"/>
      <c r="U315" s="28"/>
      <c r="V315" s="28"/>
      <c r="W315" s="28"/>
      <c r="X315" s="1"/>
      <c r="Y315" s="1"/>
      <c r="Z315" s="1"/>
    </row>
    <row r="316" spans="1:26" x14ac:dyDescent="0.25">
      <c r="A316" s="1"/>
      <c r="B316" s="33" t="str">
        <f t="shared" si="8"/>
        <v/>
      </c>
      <c r="C316" s="33" t="str">
        <f t="shared" si="9"/>
        <v/>
      </c>
      <c r="D316" s="22"/>
      <c r="E316" s="1"/>
      <c r="F316" s="1"/>
      <c r="G316" s="1"/>
      <c r="H316" s="1"/>
      <c r="I316" s="1"/>
      <c r="J316" s="1"/>
      <c r="K316" s="1"/>
      <c r="L316" s="1"/>
      <c r="M316" s="1"/>
      <c r="N316" s="1"/>
      <c r="O316" s="1"/>
      <c r="P316" s="1"/>
      <c r="Q316" s="1"/>
      <c r="R316" s="1"/>
      <c r="S316" s="1"/>
      <c r="T316" s="1"/>
      <c r="U316" s="28"/>
      <c r="V316" s="28"/>
      <c r="W316" s="28"/>
      <c r="X316" s="1"/>
      <c r="Y316" s="1"/>
      <c r="Z316" s="1"/>
    </row>
    <row r="317" spans="1:26" x14ac:dyDescent="0.25">
      <c r="A317" s="1"/>
      <c r="B317" s="33" t="str">
        <f t="shared" si="8"/>
        <v/>
      </c>
      <c r="C317" s="33" t="str">
        <f t="shared" si="9"/>
        <v/>
      </c>
      <c r="D317" s="22"/>
      <c r="E317" s="1"/>
      <c r="F317" s="1"/>
      <c r="G317" s="1"/>
      <c r="H317" s="1"/>
      <c r="I317" s="1"/>
      <c r="J317" s="1"/>
      <c r="K317" s="1"/>
      <c r="L317" s="1"/>
      <c r="M317" s="1"/>
      <c r="N317" s="1"/>
      <c r="O317" s="1"/>
      <c r="P317" s="1"/>
      <c r="Q317" s="1"/>
      <c r="R317" s="1"/>
      <c r="S317" s="1"/>
      <c r="T317" s="1"/>
      <c r="U317" s="28"/>
      <c r="V317" s="28"/>
      <c r="W317" s="28"/>
      <c r="X317" s="1"/>
      <c r="Y317" s="1"/>
      <c r="Z317" s="1"/>
    </row>
    <row r="318" spans="1:26" x14ac:dyDescent="0.25">
      <c r="A318" s="1"/>
      <c r="B318" s="33" t="str">
        <f t="shared" si="8"/>
        <v/>
      </c>
      <c r="C318" s="33" t="str">
        <f t="shared" si="9"/>
        <v/>
      </c>
      <c r="D318" s="22"/>
      <c r="E318" s="1"/>
      <c r="F318" s="1"/>
      <c r="G318" s="1"/>
      <c r="H318" s="1"/>
      <c r="I318" s="1"/>
      <c r="J318" s="1"/>
      <c r="K318" s="1"/>
      <c r="L318" s="1"/>
      <c r="M318" s="1"/>
      <c r="N318" s="1"/>
      <c r="O318" s="1"/>
      <c r="P318" s="1"/>
      <c r="Q318" s="1"/>
      <c r="R318" s="1"/>
      <c r="S318" s="1"/>
      <c r="T318" s="1"/>
      <c r="U318" s="28"/>
      <c r="V318" s="28"/>
      <c r="W318" s="28"/>
      <c r="X318" s="1"/>
      <c r="Y318" s="1"/>
      <c r="Z318" s="1"/>
    </row>
    <row r="319" spans="1:26" x14ac:dyDescent="0.25">
      <c r="A319" s="1"/>
      <c r="B319" s="33" t="str">
        <f t="shared" si="8"/>
        <v/>
      </c>
      <c r="C319" s="33" t="str">
        <f t="shared" si="9"/>
        <v/>
      </c>
      <c r="D319" s="22"/>
      <c r="E319" s="1"/>
      <c r="F319" s="1"/>
      <c r="G319" s="1"/>
      <c r="H319" s="1"/>
      <c r="I319" s="1"/>
      <c r="J319" s="1"/>
      <c r="K319" s="1"/>
      <c r="L319" s="1"/>
      <c r="M319" s="1"/>
      <c r="N319" s="1"/>
      <c r="O319" s="1"/>
      <c r="P319" s="1"/>
      <c r="Q319" s="1"/>
      <c r="R319" s="1"/>
      <c r="S319" s="1"/>
      <c r="T319" s="1"/>
      <c r="U319" s="28"/>
      <c r="V319" s="28"/>
      <c r="W319" s="28"/>
      <c r="X319" s="1"/>
      <c r="Y319" s="1"/>
      <c r="Z319" s="1"/>
    </row>
    <row r="320" spans="1:26" x14ac:dyDescent="0.25">
      <c r="A320" s="1"/>
      <c r="B320" s="33" t="str">
        <f t="shared" si="8"/>
        <v/>
      </c>
      <c r="C320" s="33" t="str">
        <f t="shared" si="9"/>
        <v/>
      </c>
      <c r="D320" s="22"/>
      <c r="E320" s="1"/>
      <c r="F320" s="1"/>
      <c r="G320" s="1"/>
      <c r="H320" s="1"/>
      <c r="I320" s="1"/>
      <c r="J320" s="1"/>
      <c r="K320" s="1"/>
      <c r="L320" s="1"/>
      <c r="M320" s="1"/>
      <c r="N320" s="1"/>
      <c r="O320" s="1"/>
      <c r="P320" s="1"/>
      <c r="Q320" s="1"/>
      <c r="R320" s="1"/>
      <c r="S320" s="1"/>
      <c r="T320" s="1"/>
      <c r="U320" s="28"/>
      <c r="V320" s="28"/>
      <c r="W320" s="28"/>
      <c r="X320" s="1"/>
      <c r="Y320" s="1"/>
      <c r="Z320" s="1"/>
    </row>
    <row r="321" spans="1:26" x14ac:dyDescent="0.25">
      <c r="A321" s="1"/>
      <c r="B321" s="33" t="str">
        <f t="shared" si="8"/>
        <v/>
      </c>
      <c r="C321" s="33" t="str">
        <f t="shared" si="9"/>
        <v/>
      </c>
      <c r="D321" s="22"/>
      <c r="E321" s="1"/>
      <c r="F321" s="1"/>
      <c r="G321" s="1"/>
      <c r="H321" s="1"/>
      <c r="I321" s="1"/>
      <c r="J321" s="1"/>
      <c r="K321" s="1"/>
      <c r="L321" s="1"/>
      <c r="M321" s="1"/>
      <c r="N321" s="1"/>
      <c r="O321" s="1"/>
      <c r="P321" s="1"/>
      <c r="Q321" s="1"/>
      <c r="R321" s="1"/>
      <c r="S321" s="1"/>
      <c r="T321" s="1"/>
      <c r="U321" s="28"/>
      <c r="V321" s="28"/>
      <c r="W321" s="28"/>
      <c r="X321" s="1"/>
      <c r="Y321" s="1"/>
      <c r="Z321" s="1"/>
    </row>
    <row r="322" spans="1:26" x14ac:dyDescent="0.25">
      <c r="A322" s="1"/>
      <c r="B322" s="33" t="str">
        <f t="shared" si="8"/>
        <v/>
      </c>
      <c r="C322" s="33" t="str">
        <f t="shared" si="9"/>
        <v/>
      </c>
      <c r="D322" s="22"/>
      <c r="E322" s="1"/>
      <c r="F322" s="1"/>
      <c r="G322" s="1"/>
      <c r="H322" s="1"/>
      <c r="I322" s="1"/>
      <c r="J322" s="1"/>
      <c r="K322" s="1"/>
      <c r="L322" s="1"/>
      <c r="M322" s="1"/>
      <c r="N322" s="1"/>
      <c r="O322" s="1"/>
      <c r="P322" s="1"/>
      <c r="Q322" s="1"/>
      <c r="R322" s="1"/>
      <c r="S322" s="1"/>
      <c r="T322" s="1"/>
      <c r="U322" s="28"/>
      <c r="V322" s="28"/>
      <c r="W322" s="28"/>
      <c r="X322" s="1"/>
      <c r="Y322" s="1"/>
      <c r="Z322" s="1"/>
    </row>
    <row r="323" spans="1:26" x14ac:dyDescent="0.25">
      <c r="A323" s="1"/>
      <c r="B323" s="33" t="str">
        <f t="shared" si="8"/>
        <v/>
      </c>
      <c r="C323" s="33" t="str">
        <f t="shared" si="9"/>
        <v/>
      </c>
      <c r="D323" s="22"/>
      <c r="E323" s="1"/>
      <c r="F323" s="1"/>
      <c r="G323" s="1"/>
      <c r="H323" s="1"/>
      <c r="I323" s="1"/>
      <c r="J323" s="1"/>
      <c r="K323" s="1"/>
      <c r="L323" s="1"/>
      <c r="M323" s="1"/>
      <c r="N323" s="1"/>
      <c r="O323" s="1"/>
      <c r="P323" s="1"/>
      <c r="Q323" s="1"/>
      <c r="R323" s="1"/>
      <c r="S323" s="1"/>
      <c r="T323" s="1"/>
      <c r="U323" s="28"/>
      <c r="V323" s="28"/>
      <c r="W323" s="28"/>
      <c r="X323" s="1"/>
      <c r="Y323" s="1"/>
      <c r="Z323" s="1"/>
    </row>
    <row r="324" spans="1:26" x14ac:dyDescent="0.25">
      <c r="A324" s="1"/>
      <c r="B324" s="33" t="str">
        <f t="shared" si="8"/>
        <v/>
      </c>
      <c r="C324" s="33" t="str">
        <f t="shared" si="9"/>
        <v/>
      </c>
      <c r="D324" s="22"/>
      <c r="E324" s="1"/>
      <c r="F324" s="1"/>
      <c r="G324" s="1"/>
      <c r="H324" s="1"/>
      <c r="I324" s="1"/>
      <c r="J324" s="1"/>
      <c r="K324" s="1"/>
      <c r="L324" s="1"/>
      <c r="M324" s="1"/>
      <c r="N324" s="1"/>
      <c r="O324" s="1"/>
      <c r="P324" s="1"/>
      <c r="Q324" s="1"/>
      <c r="R324" s="1"/>
      <c r="S324" s="1"/>
      <c r="T324" s="1"/>
      <c r="U324" s="28"/>
      <c r="V324" s="28"/>
      <c r="W324" s="28"/>
      <c r="X324" s="1"/>
      <c r="Y324" s="1"/>
      <c r="Z324" s="1"/>
    </row>
    <row r="325" spans="1:26" x14ac:dyDescent="0.25">
      <c r="A325" s="1"/>
      <c r="B325" s="33" t="str">
        <f t="shared" si="8"/>
        <v/>
      </c>
      <c r="C325" s="33" t="str">
        <f t="shared" si="9"/>
        <v/>
      </c>
      <c r="D325" s="22"/>
      <c r="E325" s="1"/>
      <c r="F325" s="1"/>
      <c r="G325" s="1"/>
      <c r="H325" s="1"/>
      <c r="I325" s="1"/>
      <c r="J325" s="1"/>
      <c r="K325" s="1"/>
      <c r="L325" s="1"/>
      <c r="M325" s="1"/>
      <c r="N325" s="1"/>
      <c r="O325" s="1"/>
      <c r="P325" s="1"/>
      <c r="Q325" s="1"/>
      <c r="R325" s="1"/>
      <c r="S325" s="1"/>
      <c r="T325" s="1"/>
      <c r="U325" s="28"/>
      <c r="V325" s="28"/>
      <c r="W325" s="28"/>
      <c r="X325" s="1"/>
      <c r="Y325" s="1"/>
      <c r="Z325" s="1"/>
    </row>
    <row r="326" spans="1:26" x14ac:dyDescent="0.25">
      <c r="A326" s="1"/>
      <c r="B326" s="33" t="str">
        <f t="shared" si="8"/>
        <v/>
      </c>
      <c r="C326" s="33" t="str">
        <f t="shared" si="9"/>
        <v/>
      </c>
      <c r="D326" s="22"/>
      <c r="E326" s="1"/>
      <c r="F326" s="1"/>
      <c r="G326" s="1"/>
      <c r="H326" s="1"/>
      <c r="I326" s="1"/>
      <c r="J326" s="1"/>
      <c r="K326" s="1"/>
      <c r="L326" s="1"/>
      <c r="M326" s="1"/>
      <c r="N326" s="1"/>
      <c r="O326" s="1"/>
      <c r="P326" s="1"/>
      <c r="Q326" s="1"/>
      <c r="R326" s="1"/>
      <c r="S326" s="1"/>
      <c r="T326" s="1"/>
      <c r="U326" s="28"/>
      <c r="V326" s="28"/>
      <c r="W326" s="28"/>
      <c r="X326" s="1"/>
      <c r="Y326" s="1"/>
      <c r="Z326" s="1"/>
    </row>
    <row r="327" spans="1:26" x14ac:dyDescent="0.25">
      <c r="A327" s="1"/>
      <c r="B327" s="33" t="str">
        <f t="shared" si="8"/>
        <v/>
      </c>
      <c r="C327" s="33" t="str">
        <f t="shared" si="9"/>
        <v/>
      </c>
      <c r="D327" s="22"/>
      <c r="E327" s="1"/>
      <c r="F327" s="1"/>
      <c r="G327" s="1"/>
      <c r="H327" s="1"/>
      <c r="I327" s="1"/>
      <c r="J327" s="1"/>
      <c r="K327" s="1"/>
      <c r="L327" s="1"/>
      <c r="M327" s="1"/>
      <c r="N327" s="1"/>
      <c r="O327" s="1"/>
      <c r="P327" s="1"/>
      <c r="Q327" s="1"/>
      <c r="R327" s="1"/>
      <c r="S327" s="1"/>
      <c r="T327" s="1"/>
      <c r="U327" s="28"/>
      <c r="V327" s="28"/>
      <c r="W327" s="28"/>
      <c r="X327" s="1"/>
      <c r="Y327" s="1"/>
      <c r="Z327" s="1"/>
    </row>
    <row r="328" spans="1:26" x14ac:dyDescent="0.25">
      <c r="A328" s="1"/>
      <c r="B328" s="33" t="str">
        <f t="shared" si="8"/>
        <v/>
      </c>
      <c r="C328" s="33" t="str">
        <f t="shared" si="9"/>
        <v/>
      </c>
      <c r="D328" s="22"/>
      <c r="E328" s="1"/>
      <c r="F328" s="1"/>
      <c r="G328" s="1"/>
      <c r="H328" s="1"/>
      <c r="I328" s="1"/>
      <c r="J328" s="1"/>
      <c r="K328" s="1"/>
      <c r="L328" s="1"/>
      <c r="M328" s="1"/>
      <c r="N328" s="1"/>
      <c r="O328" s="1"/>
      <c r="P328" s="1"/>
      <c r="Q328" s="1"/>
      <c r="R328" s="1"/>
      <c r="S328" s="1"/>
      <c r="T328" s="1"/>
      <c r="U328" s="28"/>
      <c r="V328" s="28"/>
      <c r="W328" s="28"/>
      <c r="X328" s="1"/>
      <c r="Y328" s="1"/>
      <c r="Z328" s="1"/>
    </row>
    <row r="329" spans="1:26" x14ac:dyDescent="0.25">
      <c r="A329" s="1"/>
      <c r="B329" s="33" t="str">
        <f t="shared" si="8"/>
        <v/>
      </c>
      <c r="C329" s="33" t="str">
        <f t="shared" si="9"/>
        <v/>
      </c>
      <c r="D329" s="22"/>
      <c r="E329" s="1"/>
      <c r="F329" s="1"/>
      <c r="G329" s="1"/>
      <c r="H329" s="1"/>
      <c r="I329" s="1"/>
      <c r="J329" s="1"/>
      <c r="K329" s="1"/>
      <c r="L329" s="1"/>
      <c r="M329" s="1"/>
      <c r="N329" s="1"/>
      <c r="O329" s="1"/>
      <c r="P329" s="1"/>
      <c r="Q329" s="1"/>
      <c r="R329" s="1"/>
      <c r="S329" s="1"/>
      <c r="T329" s="1"/>
      <c r="U329" s="28"/>
      <c r="V329" s="28"/>
      <c r="W329" s="28"/>
      <c r="X329" s="1"/>
      <c r="Y329" s="1"/>
      <c r="Z329" s="1"/>
    </row>
    <row r="330" spans="1:26" x14ac:dyDescent="0.25">
      <c r="A330" s="1"/>
      <c r="B330" s="33" t="str">
        <f t="shared" si="8"/>
        <v/>
      </c>
      <c r="C330" s="33" t="str">
        <f t="shared" si="9"/>
        <v/>
      </c>
      <c r="D330" s="22"/>
      <c r="E330" s="1"/>
      <c r="F330" s="1"/>
      <c r="G330" s="1"/>
      <c r="H330" s="1"/>
      <c r="I330" s="1"/>
      <c r="J330" s="1"/>
      <c r="K330" s="1"/>
      <c r="L330" s="1"/>
      <c r="M330" s="1"/>
      <c r="N330" s="1"/>
      <c r="O330" s="1"/>
      <c r="P330" s="1"/>
      <c r="Q330" s="1"/>
      <c r="R330" s="1"/>
      <c r="S330" s="1"/>
      <c r="T330" s="1"/>
      <c r="U330" s="28"/>
      <c r="V330" s="28"/>
      <c r="W330" s="28"/>
      <c r="X330" s="1"/>
      <c r="Y330" s="1"/>
      <c r="Z330" s="1"/>
    </row>
    <row r="331" spans="1:26" x14ac:dyDescent="0.25">
      <c r="A331" s="1"/>
      <c r="B331" s="33" t="str">
        <f t="shared" si="8"/>
        <v/>
      </c>
      <c r="C331" s="33" t="str">
        <f t="shared" si="9"/>
        <v/>
      </c>
      <c r="D331" s="22"/>
      <c r="E331" s="1"/>
      <c r="F331" s="1"/>
      <c r="G331" s="1"/>
      <c r="H331" s="1"/>
      <c r="I331" s="1"/>
      <c r="J331" s="1"/>
      <c r="K331" s="1"/>
      <c r="L331" s="1"/>
      <c r="M331" s="1"/>
      <c r="N331" s="1"/>
      <c r="O331" s="1"/>
      <c r="P331" s="1"/>
      <c r="Q331" s="1"/>
      <c r="R331" s="1"/>
      <c r="S331" s="1"/>
      <c r="T331" s="1"/>
      <c r="U331" s="28"/>
      <c r="V331" s="28"/>
      <c r="W331" s="28"/>
      <c r="X331" s="1"/>
      <c r="Y331" s="1"/>
      <c r="Z331" s="1"/>
    </row>
    <row r="332" spans="1:26" x14ac:dyDescent="0.25">
      <c r="A332" s="1"/>
      <c r="B332" s="33" t="str">
        <f t="shared" si="8"/>
        <v/>
      </c>
      <c r="C332" s="33" t="str">
        <f t="shared" si="9"/>
        <v/>
      </c>
      <c r="D332" s="22"/>
      <c r="E332" s="1"/>
      <c r="F332" s="1"/>
      <c r="G332" s="1"/>
      <c r="H332" s="1"/>
      <c r="I332" s="1"/>
      <c r="J332" s="1"/>
      <c r="K332" s="1"/>
      <c r="L332" s="1"/>
      <c r="M332" s="1"/>
      <c r="N332" s="1"/>
      <c r="O332" s="1"/>
      <c r="P332" s="1"/>
      <c r="Q332" s="1"/>
      <c r="R332" s="1"/>
      <c r="S332" s="1"/>
      <c r="T332" s="1"/>
      <c r="U332" s="28"/>
      <c r="V332" s="28"/>
      <c r="W332" s="28"/>
      <c r="X332" s="1"/>
      <c r="Y332" s="1"/>
      <c r="Z332" s="1"/>
    </row>
    <row r="333" spans="1:26" x14ac:dyDescent="0.25">
      <c r="A333" s="1"/>
      <c r="B333" s="33" t="str">
        <f t="shared" si="8"/>
        <v/>
      </c>
      <c r="C333" s="33" t="str">
        <f t="shared" si="9"/>
        <v/>
      </c>
      <c r="D333" s="22"/>
      <c r="E333" s="1"/>
      <c r="F333" s="1"/>
      <c r="G333" s="1"/>
      <c r="H333" s="1"/>
      <c r="I333" s="1"/>
      <c r="J333" s="1"/>
      <c r="K333" s="1"/>
      <c r="L333" s="1"/>
      <c r="M333" s="1"/>
      <c r="N333" s="1"/>
      <c r="O333" s="1"/>
      <c r="P333" s="1"/>
      <c r="Q333" s="1"/>
      <c r="R333" s="1"/>
      <c r="S333" s="1"/>
      <c r="T333" s="1"/>
      <c r="U333" s="28"/>
      <c r="V333" s="28"/>
      <c r="W333" s="28"/>
      <c r="X333" s="1"/>
      <c r="Y333" s="1"/>
      <c r="Z333" s="1"/>
    </row>
    <row r="334" spans="1:26" x14ac:dyDescent="0.25">
      <c r="A334" s="1"/>
      <c r="B334" s="33" t="str">
        <f t="shared" si="8"/>
        <v/>
      </c>
      <c r="C334" s="33" t="str">
        <f t="shared" si="9"/>
        <v/>
      </c>
      <c r="D334" s="22"/>
      <c r="E334" s="1"/>
      <c r="F334" s="1"/>
      <c r="G334" s="1"/>
      <c r="H334" s="1"/>
      <c r="I334" s="1"/>
      <c r="J334" s="1"/>
      <c r="K334" s="1"/>
      <c r="L334" s="1"/>
      <c r="M334" s="1"/>
      <c r="N334" s="1"/>
      <c r="O334" s="1"/>
      <c r="P334" s="1"/>
      <c r="Q334" s="1"/>
      <c r="R334" s="1"/>
      <c r="S334" s="1"/>
      <c r="T334" s="1"/>
      <c r="U334" s="28"/>
      <c r="V334" s="28"/>
      <c r="W334" s="28"/>
      <c r="X334" s="1"/>
      <c r="Y334" s="1"/>
      <c r="Z334" s="1"/>
    </row>
    <row r="335" spans="1:26" x14ac:dyDescent="0.25">
      <c r="A335" s="1"/>
      <c r="B335" s="33" t="str">
        <f t="shared" si="8"/>
        <v/>
      </c>
      <c r="C335" s="33" t="str">
        <f t="shared" si="9"/>
        <v/>
      </c>
      <c r="D335" s="22"/>
      <c r="E335" s="1"/>
      <c r="F335" s="1"/>
      <c r="G335" s="1"/>
      <c r="H335" s="1"/>
      <c r="I335" s="1"/>
      <c r="J335" s="1"/>
      <c r="K335" s="1"/>
      <c r="L335" s="1"/>
      <c r="M335" s="1"/>
      <c r="N335" s="1"/>
      <c r="O335" s="1"/>
      <c r="P335" s="1"/>
      <c r="Q335" s="1"/>
      <c r="R335" s="1"/>
      <c r="S335" s="1"/>
      <c r="T335" s="1"/>
      <c r="U335" s="28"/>
      <c r="V335" s="28"/>
      <c r="W335" s="28"/>
      <c r="X335" s="1"/>
      <c r="Y335" s="1"/>
      <c r="Z335" s="1"/>
    </row>
    <row r="336" spans="1:26" x14ac:dyDescent="0.25">
      <c r="A336" s="1"/>
      <c r="B336" s="33" t="str">
        <f t="shared" si="8"/>
        <v/>
      </c>
      <c r="C336" s="33" t="str">
        <f t="shared" si="9"/>
        <v/>
      </c>
      <c r="D336" s="22"/>
      <c r="E336" s="1"/>
      <c r="F336" s="1"/>
      <c r="G336" s="1"/>
      <c r="H336" s="1"/>
      <c r="I336" s="1"/>
      <c r="J336" s="1"/>
      <c r="K336" s="1"/>
      <c r="L336" s="1"/>
      <c r="M336" s="1"/>
      <c r="N336" s="1"/>
      <c r="O336" s="1"/>
      <c r="P336" s="1"/>
      <c r="Q336" s="1"/>
      <c r="R336" s="1"/>
      <c r="S336" s="1"/>
      <c r="T336" s="1"/>
      <c r="X336" s="1"/>
      <c r="Y336" s="1"/>
      <c r="Z336" s="1"/>
    </row>
    <row r="337" spans="1:26" x14ac:dyDescent="0.25">
      <c r="A337" s="1"/>
      <c r="B337" s="33" t="str">
        <f t="shared" si="8"/>
        <v/>
      </c>
      <c r="C337" s="33" t="str">
        <f t="shared" si="9"/>
        <v/>
      </c>
      <c r="D337" s="22"/>
      <c r="E337" s="1"/>
      <c r="F337" s="1"/>
      <c r="G337" s="1"/>
      <c r="H337" s="1"/>
      <c r="I337" s="1"/>
      <c r="J337" s="1"/>
      <c r="K337" s="1"/>
      <c r="L337" s="1"/>
      <c r="M337" s="1"/>
      <c r="N337" s="1"/>
      <c r="O337" s="1"/>
      <c r="P337" s="1"/>
      <c r="Q337" s="1"/>
      <c r="R337" s="1"/>
      <c r="S337" s="1"/>
      <c r="T337" s="1"/>
      <c r="U337" s="28"/>
      <c r="V337" s="28"/>
      <c r="W337" s="28"/>
      <c r="X337" s="1"/>
      <c r="Y337" s="1"/>
      <c r="Z337" s="1"/>
    </row>
    <row r="338" spans="1:26" x14ac:dyDescent="0.25">
      <c r="A338" s="1"/>
      <c r="B338" s="33" t="str">
        <f t="shared" si="8"/>
        <v/>
      </c>
      <c r="C338" s="33" t="str">
        <f t="shared" si="9"/>
        <v/>
      </c>
      <c r="D338" s="22"/>
      <c r="E338" s="1"/>
      <c r="F338" s="1"/>
      <c r="G338" s="1"/>
      <c r="H338" s="1"/>
      <c r="I338" s="1"/>
      <c r="J338" s="1"/>
      <c r="K338" s="1"/>
      <c r="L338" s="1"/>
      <c r="M338" s="1"/>
      <c r="N338" s="1"/>
      <c r="O338" s="1"/>
      <c r="P338" s="1"/>
      <c r="Q338" s="1"/>
      <c r="R338" s="1"/>
      <c r="S338" s="1"/>
      <c r="T338" s="1"/>
      <c r="X338" s="1"/>
      <c r="Y338" s="1"/>
      <c r="Z338" s="1"/>
    </row>
    <row r="339" spans="1:26" x14ac:dyDescent="0.25">
      <c r="A339" s="1"/>
      <c r="B339" s="33" t="str">
        <f t="shared" si="8"/>
        <v/>
      </c>
      <c r="C339" s="33" t="str">
        <f t="shared" si="9"/>
        <v/>
      </c>
      <c r="D339" s="22"/>
      <c r="E339" s="1"/>
      <c r="F339" s="1"/>
      <c r="G339" s="1"/>
      <c r="H339" s="1"/>
      <c r="I339" s="1"/>
      <c r="J339" s="1"/>
      <c r="K339" s="1"/>
      <c r="L339" s="1"/>
      <c r="M339" s="1"/>
      <c r="N339" s="1"/>
      <c r="O339" s="1"/>
      <c r="P339" s="1"/>
      <c r="Q339" s="1"/>
      <c r="R339" s="1"/>
      <c r="S339" s="1"/>
      <c r="T339" s="1"/>
      <c r="U339" s="28"/>
      <c r="V339" s="28"/>
      <c r="W339" s="28"/>
      <c r="X339" s="1"/>
      <c r="Y339" s="1"/>
      <c r="Z339" s="1"/>
    </row>
    <row r="340" spans="1:26" x14ac:dyDescent="0.25">
      <c r="A340" s="1"/>
      <c r="B340" s="33" t="str">
        <f t="shared" si="8"/>
        <v/>
      </c>
      <c r="C340" s="33" t="str">
        <f t="shared" si="9"/>
        <v/>
      </c>
      <c r="D340" s="22"/>
      <c r="E340" s="1"/>
      <c r="F340" s="1"/>
      <c r="G340" s="1"/>
      <c r="H340" s="1"/>
      <c r="I340" s="1"/>
      <c r="J340" s="1"/>
      <c r="K340" s="1"/>
      <c r="L340" s="1"/>
      <c r="M340" s="1"/>
      <c r="N340" s="1"/>
      <c r="O340" s="1"/>
      <c r="P340" s="1"/>
      <c r="Q340" s="1"/>
      <c r="R340" s="1"/>
      <c r="S340" s="1"/>
      <c r="T340" s="1"/>
      <c r="U340" s="28"/>
      <c r="V340" s="28"/>
      <c r="W340" s="28"/>
      <c r="X340" s="1"/>
      <c r="Y340" s="1"/>
      <c r="Z340" s="1"/>
    </row>
    <row r="341" spans="1:26" x14ac:dyDescent="0.25">
      <c r="A341" s="1"/>
      <c r="B341" s="33" t="str">
        <f t="shared" si="8"/>
        <v/>
      </c>
      <c r="C341" s="33" t="str">
        <f t="shared" si="9"/>
        <v/>
      </c>
      <c r="D341" s="22"/>
      <c r="E341" s="1"/>
      <c r="F341" s="1"/>
      <c r="G341" s="1"/>
      <c r="H341" s="1"/>
      <c r="I341" s="1"/>
      <c r="J341" s="1"/>
      <c r="K341" s="1"/>
      <c r="L341" s="1"/>
      <c r="M341" s="1"/>
      <c r="N341" s="1"/>
      <c r="O341" s="1"/>
      <c r="P341" s="1"/>
      <c r="Q341" s="1"/>
      <c r="R341" s="1"/>
      <c r="S341" s="1"/>
      <c r="T341" s="1"/>
      <c r="X341" s="1"/>
      <c r="Y341" s="1"/>
      <c r="Z341" s="1"/>
    </row>
    <row r="342" spans="1:26" x14ac:dyDescent="0.25">
      <c r="A342" s="1"/>
      <c r="B342" s="33" t="str">
        <f t="shared" si="8"/>
        <v/>
      </c>
      <c r="C342" s="33" t="str">
        <f t="shared" si="9"/>
        <v/>
      </c>
      <c r="D342" s="22"/>
      <c r="E342" s="1"/>
      <c r="F342" s="1"/>
      <c r="G342" s="1"/>
      <c r="H342" s="1"/>
      <c r="I342" s="1"/>
      <c r="J342" s="1"/>
      <c r="K342" s="1"/>
      <c r="L342" s="1"/>
      <c r="M342" s="1"/>
      <c r="N342" s="1"/>
      <c r="O342" s="1"/>
      <c r="P342" s="1"/>
      <c r="Q342" s="1"/>
      <c r="R342" s="1"/>
      <c r="S342" s="1"/>
      <c r="T342" s="1"/>
      <c r="U342" s="28"/>
      <c r="V342" s="28"/>
      <c r="W342" s="28"/>
      <c r="X342" s="1"/>
      <c r="Y342" s="1"/>
      <c r="Z342" s="1"/>
    </row>
    <row r="343" spans="1:26" x14ac:dyDescent="0.25">
      <c r="A343" s="1"/>
      <c r="B343" s="33" t="str">
        <f t="shared" si="8"/>
        <v/>
      </c>
      <c r="C343" s="33" t="str">
        <f t="shared" si="9"/>
        <v/>
      </c>
      <c r="D343" s="22"/>
      <c r="E343" s="1"/>
      <c r="F343" s="1"/>
      <c r="G343" s="1"/>
      <c r="H343" s="1"/>
      <c r="I343" s="1"/>
      <c r="J343" s="1"/>
      <c r="K343" s="1"/>
      <c r="L343" s="1"/>
      <c r="M343" s="1"/>
      <c r="N343" s="1"/>
      <c r="O343" s="1"/>
      <c r="P343" s="1"/>
      <c r="Q343" s="1"/>
      <c r="R343" s="1"/>
      <c r="S343" s="1"/>
      <c r="T343" s="1"/>
      <c r="U343" s="28"/>
      <c r="V343" s="28"/>
      <c r="W343" s="28"/>
      <c r="X343" s="1"/>
      <c r="Y343" s="1"/>
      <c r="Z343" s="1"/>
    </row>
    <row r="344" spans="1:26" x14ac:dyDescent="0.25">
      <c r="A344" s="1"/>
      <c r="B344" s="33" t="str">
        <f t="shared" si="8"/>
        <v/>
      </c>
      <c r="C344" s="33" t="str">
        <f t="shared" si="9"/>
        <v/>
      </c>
      <c r="D344" s="22"/>
      <c r="E344" s="1"/>
      <c r="F344" s="1"/>
      <c r="G344" s="1"/>
      <c r="H344" s="1"/>
      <c r="I344" s="1"/>
      <c r="J344" s="1"/>
      <c r="K344" s="1"/>
      <c r="L344" s="1"/>
      <c r="M344" s="1"/>
      <c r="N344" s="1"/>
      <c r="O344" s="1"/>
      <c r="P344" s="1"/>
      <c r="Q344" s="1"/>
      <c r="R344" s="1"/>
      <c r="S344" s="1"/>
      <c r="T344" s="1"/>
      <c r="X344" s="1"/>
      <c r="Y344" s="1"/>
      <c r="Z344" s="1"/>
    </row>
    <row r="345" spans="1:26" x14ac:dyDescent="0.25">
      <c r="A345" s="1"/>
      <c r="B345" s="33" t="str">
        <f t="shared" si="8"/>
        <v/>
      </c>
      <c r="C345" s="33" t="str">
        <f t="shared" si="9"/>
        <v/>
      </c>
      <c r="D345" s="22"/>
      <c r="E345" s="1"/>
      <c r="F345" s="1"/>
      <c r="G345" s="1"/>
      <c r="H345" s="1"/>
      <c r="I345" s="1"/>
      <c r="J345" s="1"/>
      <c r="K345" s="1"/>
      <c r="L345" s="1"/>
      <c r="M345" s="1"/>
      <c r="N345" s="1"/>
      <c r="O345" s="1"/>
      <c r="P345" s="1"/>
      <c r="Q345" s="1"/>
      <c r="R345" s="1"/>
      <c r="S345" s="1"/>
      <c r="T345" s="1"/>
      <c r="U345" s="28"/>
      <c r="V345" s="28"/>
      <c r="W345" s="28"/>
      <c r="X345" s="1"/>
      <c r="Y345" s="1"/>
      <c r="Z345" s="1"/>
    </row>
    <row r="346" spans="1:26" x14ac:dyDescent="0.25">
      <c r="A346" s="1"/>
      <c r="B346" s="33" t="str">
        <f t="shared" si="8"/>
        <v/>
      </c>
      <c r="C346" s="33" t="str">
        <f t="shared" si="9"/>
        <v/>
      </c>
      <c r="D346" s="22"/>
      <c r="E346" s="1"/>
      <c r="F346" s="1"/>
      <c r="G346" s="1"/>
      <c r="H346" s="1"/>
      <c r="I346" s="1"/>
      <c r="J346" s="1"/>
      <c r="K346" s="1"/>
      <c r="L346" s="1"/>
      <c r="M346" s="1"/>
      <c r="N346" s="1"/>
      <c r="O346" s="1"/>
      <c r="P346" s="1"/>
      <c r="Q346" s="1"/>
      <c r="R346" s="1"/>
      <c r="S346" s="1"/>
      <c r="T346" s="1"/>
      <c r="U346" s="28"/>
      <c r="V346" s="28"/>
      <c r="W346" s="28"/>
      <c r="X346" s="1"/>
      <c r="Y346" s="1"/>
      <c r="Z346" s="1"/>
    </row>
    <row r="347" spans="1:26" x14ac:dyDescent="0.25">
      <c r="A347" s="1"/>
      <c r="B347" s="33" t="str">
        <f t="shared" si="8"/>
        <v/>
      </c>
      <c r="C347" s="33" t="str">
        <f t="shared" si="9"/>
        <v/>
      </c>
      <c r="D347" s="22"/>
      <c r="E347" s="1"/>
      <c r="F347" s="1"/>
      <c r="G347" s="1"/>
      <c r="H347" s="1"/>
      <c r="I347" s="1"/>
      <c r="J347" s="1"/>
      <c r="K347" s="1"/>
      <c r="L347" s="1"/>
      <c r="M347" s="1"/>
      <c r="N347" s="1"/>
      <c r="O347" s="1"/>
      <c r="P347" s="1"/>
      <c r="Q347" s="1"/>
      <c r="R347" s="1"/>
      <c r="S347" s="1"/>
      <c r="T347" s="1"/>
      <c r="X347" s="1"/>
      <c r="Y347" s="1"/>
      <c r="Z347" s="1"/>
    </row>
    <row r="348" spans="1:26" x14ac:dyDescent="0.25">
      <c r="A348" s="1"/>
      <c r="B348" s="33" t="str">
        <f t="shared" si="8"/>
        <v/>
      </c>
      <c r="C348" s="33" t="str">
        <f t="shared" si="9"/>
        <v/>
      </c>
      <c r="D348" s="22"/>
      <c r="E348" s="1"/>
      <c r="F348" s="1"/>
      <c r="G348" s="1"/>
      <c r="H348" s="1"/>
      <c r="I348" s="1"/>
      <c r="J348" s="1"/>
      <c r="K348" s="1"/>
      <c r="L348" s="1"/>
      <c r="M348" s="1"/>
      <c r="N348" s="1"/>
      <c r="O348" s="1"/>
      <c r="P348" s="1"/>
      <c r="Q348" s="1"/>
      <c r="R348" s="1"/>
      <c r="S348" s="1"/>
      <c r="T348" s="1"/>
      <c r="U348" s="28"/>
      <c r="V348" s="28"/>
      <c r="W348" s="28"/>
      <c r="X348" s="1"/>
      <c r="Y348" s="1"/>
      <c r="Z348" s="1"/>
    </row>
    <row r="349" spans="1:26" x14ac:dyDescent="0.25">
      <c r="A349" s="1"/>
      <c r="B349" s="33" t="str">
        <f t="shared" si="8"/>
        <v/>
      </c>
      <c r="C349" s="33" t="str">
        <f t="shared" si="9"/>
        <v/>
      </c>
      <c r="D349" s="22"/>
      <c r="E349" s="1"/>
      <c r="F349" s="1"/>
      <c r="G349" s="1"/>
      <c r="H349" s="1"/>
      <c r="I349" s="1"/>
      <c r="J349" s="1"/>
      <c r="K349" s="1"/>
      <c r="L349" s="1"/>
      <c r="M349" s="1"/>
      <c r="N349" s="1"/>
      <c r="O349" s="1"/>
      <c r="P349" s="1"/>
      <c r="Q349" s="1"/>
      <c r="R349" s="1"/>
      <c r="S349" s="1"/>
      <c r="T349" s="1"/>
      <c r="U349" s="28"/>
      <c r="V349" s="28"/>
      <c r="W349" s="28"/>
      <c r="X349" s="1"/>
      <c r="Y349" s="1"/>
      <c r="Z349" s="1"/>
    </row>
    <row r="350" spans="1:26" x14ac:dyDescent="0.25">
      <c r="A350" s="1"/>
      <c r="B350" s="33" t="str">
        <f t="shared" si="8"/>
        <v/>
      </c>
      <c r="C350" s="33" t="str">
        <f t="shared" si="9"/>
        <v/>
      </c>
      <c r="D350" s="22"/>
      <c r="E350" s="1"/>
      <c r="F350" s="1"/>
      <c r="G350" s="1"/>
      <c r="H350" s="1"/>
      <c r="I350" s="1"/>
      <c r="J350" s="1"/>
      <c r="K350" s="1"/>
      <c r="L350" s="1"/>
      <c r="M350" s="1"/>
      <c r="N350" s="1"/>
      <c r="O350" s="1"/>
      <c r="P350" s="1"/>
      <c r="Q350" s="1"/>
      <c r="R350" s="1"/>
      <c r="S350" s="1"/>
      <c r="T350" s="1"/>
      <c r="U350" s="28"/>
      <c r="V350" s="28"/>
      <c r="W350" s="28"/>
      <c r="X350" s="1"/>
      <c r="Y350" s="1"/>
      <c r="Z350" s="1"/>
    </row>
    <row r="351" spans="1:26" x14ac:dyDescent="0.25">
      <c r="A351" s="1"/>
      <c r="B351" s="33" t="str">
        <f t="shared" si="8"/>
        <v/>
      </c>
      <c r="C351" s="33" t="str">
        <f t="shared" si="9"/>
        <v/>
      </c>
      <c r="D351" s="22"/>
      <c r="E351" s="1"/>
      <c r="F351" s="1"/>
      <c r="G351" s="1"/>
      <c r="H351" s="1"/>
      <c r="I351" s="1"/>
      <c r="J351" s="1"/>
      <c r="K351" s="1"/>
      <c r="L351" s="1"/>
      <c r="M351" s="1"/>
      <c r="N351" s="1"/>
      <c r="O351" s="1"/>
      <c r="P351" s="1"/>
      <c r="Q351" s="1"/>
      <c r="R351" s="1"/>
      <c r="S351" s="1"/>
      <c r="T351" s="1"/>
      <c r="U351" s="28"/>
      <c r="V351" s="28"/>
      <c r="W351" s="28"/>
      <c r="X351" s="1"/>
      <c r="Y351" s="1"/>
      <c r="Z351" s="1"/>
    </row>
    <row r="352" spans="1:26" x14ac:dyDescent="0.25">
      <c r="A352" s="1"/>
      <c r="B352" s="33" t="str">
        <f t="shared" si="8"/>
        <v/>
      </c>
      <c r="C352" s="33" t="str">
        <f t="shared" si="9"/>
        <v/>
      </c>
      <c r="D352" s="22"/>
      <c r="E352" s="1"/>
      <c r="F352" s="1"/>
      <c r="G352" s="1"/>
      <c r="H352" s="1"/>
      <c r="I352" s="1"/>
      <c r="J352" s="1"/>
      <c r="K352" s="1"/>
      <c r="L352" s="1"/>
      <c r="M352" s="1"/>
      <c r="N352" s="1"/>
      <c r="O352" s="1"/>
      <c r="P352" s="1"/>
      <c r="Q352" s="1"/>
      <c r="R352" s="1"/>
      <c r="S352" s="1"/>
      <c r="T352" s="1"/>
      <c r="U352" s="28"/>
      <c r="V352" s="28"/>
      <c r="W352" s="28"/>
      <c r="X352" s="1"/>
      <c r="Y352" s="1"/>
      <c r="Z352" s="1"/>
    </row>
    <row r="353" spans="1:26" x14ac:dyDescent="0.25">
      <c r="A353" s="1"/>
      <c r="B353" s="33" t="str">
        <f t="shared" si="8"/>
        <v/>
      </c>
      <c r="C353" s="33" t="str">
        <f t="shared" si="9"/>
        <v/>
      </c>
      <c r="D353" s="22"/>
      <c r="E353" s="1"/>
      <c r="F353" s="1"/>
      <c r="G353" s="1"/>
      <c r="H353" s="1"/>
      <c r="I353" s="1"/>
      <c r="J353" s="1"/>
      <c r="K353" s="1"/>
      <c r="L353" s="1"/>
      <c r="M353" s="1"/>
      <c r="N353" s="1"/>
      <c r="O353" s="1"/>
      <c r="P353" s="1"/>
      <c r="Q353" s="1"/>
      <c r="R353" s="1"/>
      <c r="S353" s="1"/>
      <c r="T353" s="1"/>
      <c r="U353" s="28"/>
      <c r="V353" s="28"/>
      <c r="W353" s="28"/>
      <c r="X353" s="1"/>
      <c r="Y353" s="1"/>
      <c r="Z353" s="1"/>
    </row>
    <row r="354" spans="1:26" x14ac:dyDescent="0.25">
      <c r="A354" s="1"/>
      <c r="B354" s="33" t="str">
        <f t="shared" si="8"/>
        <v/>
      </c>
      <c r="C354" s="33" t="str">
        <f t="shared" si="9"/>
        <v/>
      </c>
      <c r="D354" s="22"/>
      <c r="E354" s="1"/>
      <c r="F354" s="1"/>
      <c r="G354" s="1"/>
      <c r="H354" s="1"/>
      <c r="I354" s="1"/>
      <c r="J354" s="1"/>
      <c r="K354" s="1"/>
      <c r="L354" s="1"/>
      <c r="M354" s="1"/>
      <c r="N354" s="1"/>
      <c r="O354" s="1"/>
      <c r="P354" s="1"/>
      <c r="Q354" s="1"/>
      <c r="R354" s="1"/>
      <c r="S354" s="1"/>
      <c r="T354" s="1"/>
      <c r="X354" s="1"/>
      <c r="Y354" s="1"/>
      <c r="Z354" s="1"/>
    </row>
    <row r="355" spans="1:26" x14ac:dyDescent="0.25">
      <c r="A355" s="1"/>
      <c r="B355" s="33" t="str">
        <f t="shared" si="8"/>
        <v/>
      </c>
      <c r="C355" s="33" t="str">
        <f t="shared" si="9"/>
        <v/>
      </c>
      <c r="D355" s="22"/>
      <c r="E355" s="1"/>
      <c r="F355" s="1"/>
      <c r="G355" s="1"/>
      <c r="H355" s="1"/>
      <c r="I355" s="1"/>
      <c r="J355" s="1"/>
      <c r="K355" s="1"/>
      <c r="L355" s="1"/>
      <c r="M355" s="1"/>
      <c r="N355" s="1"/>
      <c r="O355" s="1"/>
      <c r="P355" s="1"/>
      <c r="Q355" s="1"/>
      <c r="R355" s="1"/>
      <c r="S355" s="1"/>
      <c r="T355" s="1"/>
      <c r="X355" s="1"/>
      <c r="Y355" s="1"/>
      <c r="Z355" s="1"/>
    </row>
    <row r="356" spans="1:26" x14ac:dyDescent="0.25">
      <c r="A356" s="1"/>
      <c r="B356" s="33" t="str">
        <f t="shared" si="8"/>
        <v/>
      </c>
      <c r="C356" s="33" t="str">
        <f t="shared" si="9"/>
        <v/>
      </c>
      <c r="D356" s="22"/>
      <c r="E356" s="1"/>
      <c r="F356" s="1"/>
      <c r="G356" s="1"/>
      <c r="H356" s="1"/>
      <c r="I356" s="1"/>
      <c r="J356" s="1"/>
      <c r="K356" s="1"/>
      <c r="L356" s="1"/>
      <c r="M356" s="1"/>
      <c r="N356" s="1"/>
      <c r="O356" s="1"/>
      <c r="P356" s="1"/>
      <c r="Q356" s="1"/>
      <c r="R356" s="1"/>
      <c r="S356" s="1"/>
      <c r="T356" s="1"/>
      <c r="U356" s="28"/>
      <c r="V356" s="28"/>
      <c r="W356" s="28"/>
      <c r="X356" s="1"/>
      <c r="Y356" s="1"/>
      <c r="Z356" s="1"/>
    </row>
    <row r="357" spans="1:26" x14ac:dyDescent="0.25">
      <c r="A357" s="1"/>
      <c r="B357" s="33" t="str">
        <f t="shared" si="8"/>
        <v/>
      </c>
      <c r="C357" s="33" t="str">
        <f t="shared" si="9"/>
        <v/>
      </c>
      <c r="D357" s="22"/>
      <c r="E357" s="1"/>
      <c r="F357" s="1"/>
      <c r="G357" s="1"/>
      <c r="H357" s="1"/>
      <c r="I357" s="1"/>
      <c r="J357" s="1"/>
      <c r="K357" s="1"/>
      <c r="L357" s="1"/>
      <c r="M357" s="1"/>
      <c r="N357" s="1"/>
      <c r="O357" s="1"/>
      <c r="P357" s="1"/>
      <c r="Q357" s="1"/>
      <c r="R357" s="1"/>
      <c r="S357" s="1"/>
      <c r="T357" s="1"/>
      <c r="U357" s="28"/>
      <c r="V357" s="28"/>
      <c r="W357" s="28"/>
      <c r="X357" s="1"/>
      <c r="Y357" s="1"/>
      <c r="Z357" s="1"/>
    </row>
    <row r="358" spans="1:26" x14ac:dyDescent="0.25">
      <c r="A358" s="1"/>
      <c r="B358" s="33" t="str">
        <f t="shared" si="8"/>
        <v/>
      </c>
      <c r="C358" s="33" t="str">
        <f t="shared" si="9"/>
        <v/>
      </c>
      <c r="D358" s="22"/>
      <c r="E358" s="1"/>
      <c r="F358" s="1"/>
      <c r="G358" s="1"/>
      <c r="H358" s="1"/>
      <c r="I358" s="1"/>
      <c r="J358" s="1"/>
      <c r="K358" s="1"/>
      <c r="L358" s="1"/>
      <c r="M358" s="1"/>
      <c r="N358" s="1"/>
      <c r="O358" s="1"/>
      <c r="P358" s="1"/>
      <c r="Q358" s="1"/>
      <c r="R358" s="1"/>
      <c r="S358" s="1"/>
      <c r="T358" s="1"/>
      <c r="U358" s="28"/>
      <c r="V358" s="28"/>
      <c r="W358" s="28"/>
      <c r="X358" s="1"/>
      <c r="Y358" s="1"/>
      <c r="Z358" s="1"/>
    </row>
    <row r="359" spans="1:26" x14ac:dyDescent="0.25">
      <c r="A359" s="1"/>
      <c r="B359" s="33" t="str">
        <f t="shared" si="8"/>
        <v/>
      </c>
      <c r="C359" s="33" t="str">
        <f t="shared" si="9"/>
        <v/>
      </c>
      <c r="D359" s="22"/>
      <c r="E359" s="1"/>
      <c r="F359" s="1"/>
      <c r="G359" s="1"/>
      <c r="H359" s="1"/>
      <c r="I359" s="1"/>
      <c r="J359" s="1"/>
      <c r="K359" s="1"/>
      <c r="L359" s="1"/>
      <c r="M359" s="1"/>
      <c r="N359" s="1"/>
      <c r="O359" s="1"/>
      <c r="P359" s="1"/>
      <c r="Q359" s="1"/>
      <c r="R359" s="1"/>
      <c r="S359" s="1"/>
      <c r="T359" s="1"/>
      <c r="U359" s="28"/>
      <c r="V359" s="28"/>
      <c r="W359" s="28"/>
      <c r="X359" s="1"/>
      <c r="Y359" s="1"/>
      <c r="Z359" s="1"/>
    </row>
    <row r="360" spans="1:26" x14ac:dyDescent="0.25">
      <c r="A360" s="1"/>
      <c r="B360" s="33" t="str">
        <f t="shared" si="8"/>
        <v/>
      </c>
      <c r="C360" s="33" t="str">
        <f t="shared" si="9"/>
        <v/>
      </c>
      <c r="D360" s="22"/>
      <c r="E360" s="1"/>
      <c r="F360" s="1"/>
      <c r="G360" s="1"/>
      <c r="H360" s="1"/>
      <c r="I360" s="1"/>
      <c r="J360" s="1"/>
      <c r="K360" s="1"/>
      <c r="L360" s="1"/>
      <c r="M360" s="1"/>
      <c r="N360" s="1"/>
      <c r="O360" s="1"/>
      <c r="P360" s="1"/>
      <c r="Q360" s="1"/>
      <c r="R360" s="1"/>
      <c r="S360" s="1"/>
      <c r="T360" s="1"/>
      <c r="U360" s="28"/>
      <c r="V360" s="28"/>
      <c r="W360" s="28"/>
      <c r="X360" s="1"/>
      <c r="Y360" s="1"/>
      <c r="Z360" s="1"/>
    </row>
    <row r="361" spans="1:26" x14ac:dyDescent="0.25">
      <c r="A361" s="1"/>
      <c r="B361" s="33" t="str">
        <f t="shared" si="8"/>
        <v/>
      </c>
      <c r="C361" s="33" t="str">
        <f t="shared" si="9"/>
        <v/>
      </c>
      <c r="D361" s="22"/>
      <c r="E361" s="1"/>
      <c r="F361" s="1"/>
      <c r="G361" s="1"/>
      <c r="H361" s="1"/>
      <c r="I361" s="1"/>
      <c r="J361" s="1"/>
      <c r="K361" s="1"/>
      <c r="L361" s="1"/>
      <c r="M361" s="1"/>
      <c r="N361" s="1"/>
      <c r="O361" s="1"/>
      <c r="P361" s="1"/>
      <c r="Q361" s="1"/>
      <c r="R361" s="1"/>
      <c r="S361" s="1"/>
      <c r="T361" s="1"/>
      <c r="U361" s="28"/>
      <c r="V361" s="28"/>
      <c r="W361" s="28"/>
      <c r="X361" s="1"/>
      <c r="Y361" s="1"/>
      <c r="Z361" s="1"/>
    </row>
    <row r="362" spans="1:26" x14ac:dyDescent="0.25">
      <c r="A362" s="1"/>
      <c r="B362" s="33" t="str">
        <f t="shared" si="8"/>
        <v/>
      </c>
      <c r="C362" s="33" t="str">
        <f t="shared" si="9"/>
        <v/>
      </c>
      <c r="D362" s="22"/>
      <c r="E362" s="1"/>
      <c r="F362" s="1"/>
      <c r="G362" s="1"/>
      <c r="H362" s="1"/>
      <c r="I362" s="1"/>
      <c r="J362" s="1"/>
      <c r="K362" s="1"/>
      <c r="L362" s="1"/>
      <c r="M362" s="1"/>
      <c r="N362" s="1"/>
      <c r="O362" s="1"/>
      <c r="P362" s="1"/>
      <c r="Q362" s="1"/>
      <c r="R362" s="1"/>
      <c r="S362" s="1"/>
      <c r="T362" s="1"/>
      <c r="U362" s="28"/>
      <c r="V362" s="28"/>
      <c r="W362" s="28"/>
      <c r="X362" s="1"/>
      <c r="Y362" s="1"/>
      <c r="Z362" s="1"/>
    </row>
    <row r="363" spans="1:26" x14ac:dyDescent="0.25">
      <c r="A363" s="1"/>
      <c r="B363" s="33" t="str">
        <f t="shared" si="8"/>
        <v/>
      </c>
      <c r="C363" s="33" t="str">
        <f t="shared" si="9"/>
        <v/>
      </c>
      <c r="D363" s="22"/>
      <c r="E363" s="1"/>
      <c r="F363" s="1"/>
      <c r="G363" s="1"/>
      <c r="H363" s="1"/>
      <c r="I363" s="1"/>
      <c r="J363" s="1"/>
      <c r="K363" s="1"/>
      <c r="L363" s="1"/>
      <c r="M363" s="1"/>
      <c r="N363" s="1"/>
      <c r="O363" s="1"/>
      <c r="P363" s="1"/>
      <c r="Q363" s="1"/>
      <c r="R363" s="1"/>
      <c r="S363" s="1"/>
      <c r="T363" s="1"/>
      <c r="U363" s="28"/>
      <c r="V363" s="28"/>
      <c r="W363" s="28"/>
      <c r="X363" s="1"/>
      <c r="Y363" s="1"/>
      <c r="Z363" s="1"/>
    </row>
    <row r="364" spans="1:26" x14ac:dyDescent="0.25">
      <c r="A364" s="1"/>
      <c r="B364" s="33" t="str">
        <f t="shared" si="8"/>
        <v/>
      </c>
      <c r="C364" s="33" t="str">
        <f t="shared" si="9"/>
        <v/>
      </c>
      <c r="D364" s="22"/>
      <c r="E364" s="1"/>
      <c r="F364" s="1"/>
      <c r="G364" s="1"/>
      <c r="H364" s="1"/>
      <c r="I364" s="1"/>
      <c r="J364" s="1"/>
      <c r="K364" s="1"/>
      <c r="L364" s="1"/>
      <c r="M364" s="1"/>
      <c r="N364" s="1"/>
      <c r="O364" s="1"/>
      <c r="P364" s="1"/>
      <c r="Q364" s="1"/>
      <c r="R364" s="1"/>
      <c r="S364" s="1"/>
      <c r="T364" s="1"/>
      <c r="U364" s="28"/>
      <c r="V364" s="28"/>
      <c r="W364" s="28"/>
      <c r="X364" s="1"/>
      <c r="Y364" s="1"/>
      <c r="Z364" s="1"/>
    </row>
    <row r="365" spans="1:26" x14ac:dyDescent="0.25">
      <c r="A365" s="1"/>
      <c r="B365" s="33" t="str">
        <f t="shared" si="8"/>
        <v/>
      </c>
      <c r="C365" s="33" t="str">
        <f t="shared" si="9"/>
        <v/>
      </c>
      <c r="D365" s="22"/>
      <c r="E365" s="1"/>
      <c r="F365" s="1"/>
      <c r="G365" s="1"/>
      <c r="H365" s="1"/>
      <c r="I365" s="1"/>
      <c r="J365" s="1"/>
      <c r="K365" s="1"/>
      <c r="L365" s="1"/>
      <c r="M365" s="1"/>
      <c r="N365" s="1"/>
      <c r="O365" s="1"/>
      <c r="P365" s="1"/>
      <c r="Q365" s="1"/>
      <c r="R365" s="1"/>
      <c r="S365" s="1"/>
      <c r="T365" s="1"/>
      <c r="U365" s="28"/>
      <c r="V365" s="28"/>
      <c r="W365" s="28"/>
      <c r="X365" s="1"/>
      <c r="Y365" s="1"/>
      <c r="Z365" s="1"/>
    </row>
    <row r="366" spans="1:26" x14ac:dyDescent="0.25">
      <c r="A366" s="1"/>
      <c r="B366" s="33" t="str">
        <f t="shared" si="8"/>
        <v/>
      </c>
      <c r="C366" s="33" t="str">
        <f t="shared" si="9"/>
        <v/>
      </c>
      <c r="D366" s="22"/>
      <c r="E366" s="1"/>
      <c r="F366" s="1"/>
      <c r="G366" s="1"/>
      <c r="H366" s="1"/>
      <c r="I366" s="1"/>
      <c r="J366" s="1"/>
      <c r="K366" s="1"/>
      <c r="L366" s="1"/>
      <c r="M366" s="1"/>
      <c r="N366" s="1"/>
      <c r="O366" s="1"/>
      <c r="P366" s="1"/>
      <c r="Q366" s="1"/>
      <c r="R366" s="1"/>
      <c r="S366" s="1"/>
      <c r="T366" s="1"/>
      <c r="U366" s="28"/>
      <c r="V366" s="28"/>
      <c r="W366" s="28"/>
      <c r="X366" s="1"/>
      <c r="Y366" s="1"/>
      <c r="Z366" s="1"/>
    </row>
    <row r="367" spans="1:26" x14ac:dyDescent="0.25">
      <c r="A367" s="1"/>
      <c r="B367" s="33" t="str">
        <f t="shared" ref="B367:B430" si="10">IF(W369=1,U369,"")</f>
        <v/>
      </c>
      <c r="C367" s="33" t="str">
        <f t="shared" ref="C367:C430" si="11">IF(W369=1,V369,"")</f>
        <v/>
      </c>
      <c r="D367" s="22"/>
      <c r="E367" s="1"/>
      <c r="F367" s="1"/>
      <c r="G367" s="1"/>
      <c r="H367" s="1"/>
      <c r="I367" s="1"/>
      <c r="J367" s="1"/>
      <c r="K367" s="1"/>
      <c r="L367" s="1"/>
      <c r="M367" s="1"/>
      <c r="N367" s="1"/>
      <c r="O367" s="1"/>
      <c r="P367" s="1"/>
      <c r="Q367" s="1"/>
      <c r="R367" s="1"/>
      <c r="S367" s="1"/>
      <c r="T367" s="1"/>
      <c r="U367" s="28"/>
      <c r="V367" s="28"/>
      <c r="W367" s="28"/>
      <c r="X367" s="1"/>
      <c r="Y367" s="1"/>
      <c r="Z367" s="1"/>
    </row>
    <row r="368" spans="1:26" x14ac:dyDescent="0.25">
      <c r="A368" s="1"/>
      <c r="B368" s="33" t="str">
        <f t="shared" si="10"/>
        <v/>
      </c>
      <c r="C368" s="33" t="str">
        <f t="shared" si="11"/>
        <v/>
      </c>
      <c r="D368" s="22"/>
      <c r="E368" s="1"/>
      <c r="F368" s="1"/>
      <c r="G368" s="1"/>
      <c r="H368" s="1"/>
      <c r="I368" s="1"/>
      <c r="J368" s="1"/>
      <c r="K368" s="1"/>
      <c r="L368" s="1"/>
      <c r="M368" s="1"/>
      <c r="N368" s="1"/>
      <c r="O368" s="1"/>
      <c r="P368" s="1"/>
      <c r="Q368" s="1"/>
      <c r="R368" s="1"/>
      <c r="S368" s="1"/>
      <c r="T368" s="1"/>
      <c r="X368" s="1"/>
      <c r="Y368" s="1"/>
      <c r="Z368" s="1"/>
    </row>
    <row r="369" spans="1:26" x14ac:dyDescent="0.25">
      <c r="A369" s="1"/>
      <c r="B369" s="33" t="str">
        <f t="shared" si="10"/>
        <v/>
      </c>
      <c r="C369" s="33" t="str">
        <f t="shared" si="11"/>
        <v/>
      </c>
      <c r="D369" s="22"/>
      <c r="E369" s="1"/>
      <c r="F369" s="1"/>
      <c r="G369" s="1"/>
      <c r="H369" s="1"/>
      <c r="I369" s="1"/>
      <c r="J369" s="1"/>
      <c r="K369" s="1"/>
      <c r="L369" s="1"/>
      <c r="M369" s="1"/>
      <c r="N369" s="1"/>
      <c r="O369" s="1"/>
      <c r="P369" s="1"/>
      <c r="Q369" s="1"/>
      <c r="R369" s="1"/>
      <c r="S369" s="1"/>
      <c r="T369" s="1"/>
      <c r="U369" s="28"/>
      <c r="V369" s="28"/>
      <c r="W369" s="28"/>
      <c r="X369" s="1"/>
      <c r="Y369" s="1"/>
      <c r="Z369" s="1"/>
    </row>
    <row r="370" spans="1:26" x14ac:dyDescent="0.25">
      <c r="A370" s="1"/>
      <c r="B370" s="33" t="str">
        <f t="shared" si="10"/>
        <v/>
      </c>
      <c r="C370" s="33" t="str">
        <f t="shared" si="11"/>
        <v/>
      </c>
      <c r="D370" s="22"/>
      <c r="E370" s="1"/>
      <c r="F370" s="1"/>
      <c r="G370" s="1"/>
      <c r="H370" s="1"/>
      <c r="I370" s="1"/>
      <c r="J370" s="1"/>
      <c r="K370" s="1"/>
      <c r="L370" s="1"/>
      <c r="M370" s="1"/>
      <c r="N370" s="1"/>
      <c r="O370" s="1"/>
      <c r="P370" s="1"/>
      <c r="Q370" s="1"/>
      <c r="R370" s="1"/>
      <c r="S370" s="1"/>
      <c r="T370" s="1"/>
      <c r="U370" s="28"/>
      <c r="V370" s="28"/>
      <c r="W370" s="28"/>
      <c r="X370" s="1"/>
      <c r="Y370" s="1"/>
      <c r="Z370" s="1"/>
    </row>
    <row r="371" spans="1:26" x14ac:dyDescent="0.25">
      <c r="A371" s="1"/>
      <c r="B371" s="33" t="str">
        <f t="shared" si="10"/>
        <v/>
      </c>
      <c r="C371" s="33" t="str">
        <f t="shared" si="11"/>
        <v/>
      </c>
      <c r="D371" s="22"/>
      <c r="E371" s="1"/>
      <c r="F371" s="1"/>
      <c r="G371" s="1"/>
      <c r="H371" s="1"/>
      <c r="I371" s="1"/>
      <c r="J371" s="1"/>
      <c r="K371" s="1"/>
      <c r="L371" s="1"/>
      <c r="M371" s="1"/>
      <c r="N371" s="1"/>
      <c r="O371" s="1"/>
      <c r="P371" s="1"/>
      <c r="Q371" s="1"/>
      <c r="R371" s="1"/>
      <c r="S371" s="1"/>
      <c r="T371" s="1"/>
      <c r="U371" s="28"/>
      <c r="V371" s="28"/>
      <c r="W371" s="28"/>
      <c r="X371" s="1"/>
      <c r="Y371" s="1"/>
      <c r="Z371" s="1"/>
    </row>
    <row r="372" spans="1:26" x14ac:dyDescent="0.25">
      <c r="A372" s="1"/>
      <c r="B372" s="33" t="str">
        <f t="shared" si="10"/>
        <v/>
      </c>
      <c r="C372" s="33" t="str">
        <f t="shared" si="11"/>
        <v/>
      </c>
      <c r="D372" s="22"/>
      <c r="E372" s="1"/>
      <c r="F372" s="1"/>
      <c r="G372" s="1"/>
      <c r="H372" s="1"/>
      <c r="I372" s="1"/>
      <c r="J372" s="1"/>
      <c r="K372" s="1"/>
      <c r="L372" s="1"/>
      <c r="M372" s="1"/>
      <c r="N372" s="1"/>
      <c r="O372" s="1"/>
      <c r="P372" s="1"/>
      <c r="Q372" s="1"/>
      <c r="R372" s="1"/>
      <c r="S372" s="1"/>
      <c r="T372" s="1"/>
      <c r="U372" s="28"/>
      <c r="V372" s="28"/>
      <c r="W372" s="28"/>
      <c r="X372" s="1"/>
      <c r="Y372" s="1"/>
      <c r="Z372" s="1"/>
    </row>
    <row r="373" spans="1:26" x14ac:dyDescent="0.25">
      <c r="A373" s="1"/>
      <c r="B373" s="33" t="str">
        <f t="shared" si="10"/>
        <v/>
      </c>
      <c r="C373" s="33" t="str">
        <f t="shared" si="11"/>
        <v/>
      </c>
      <c r="D373" s="22"/>
      <c r="E373" s="1"/>
      <c r="F373" s="1"/>
      <c r="G373" s="1"/>
      <c r="H373" s="1"/>
      <c r="I373" s="1"/>
      <c r="J373" s="1"/>
      <c r="K373" s="1"/>
      <c r="L373" s="1"/>
      <c r="M373" s="1"/>
      <c r="N373" s="1"/>
      <c r="O373" s="1"/>
      <c r="P373" s="1"/>
      <c r="Q373" s="1"/>
      <c r="R373" s="1"/>
      <c r="S373" s="1"/>
      <c r="T373" s="1"/>
      <c r="U373" s="28"/>
      <c r="V373" s="28"/>
      <c r="W373" s="28"/>
      <c r="X373" s="1"/>
      <c r="Y373" s="1"/>
      <c r="Z373" s="1"/>
    </row>
    <row r="374" spans="1:26" x14ac:dyDescent="0.25">
      <c r="A374" s="1"/>
      <c r="B374" s="33" t="str">
        <f t="shared" si="10"/>
        <v/>
      </c>
      <c r="C374" s="33" t="str">
        <f t="shared" si="11"/>
        <v/>
      </c>
      <c r="D374" s="22"/>
      <c r="E374" s="1"/>
      <c r="F374" s="1"/>
      <c r="G374" s="1"/>
      <c r="H374" s="1"/>
      <c r="I374" s="1"/>
      <c r="J374" s="1"/>
      <c r="K374" s="1"/>
      <c r="L374" s="1"/>
      <c r="M374" s="1"/>
      <c r="N374" s="1"/>
      <c r="O374" s="1"/>
      <c r="P374" s="1"/>
      <c r="Q374" s="1"/>
      <c r="R374" s="1"/>
      <c r="S374" s="1"/>
      <c r="T374" s="1"/>
      <c r="U374" s="28"/>
      <c r="V374" s="28"/>
      <c r="W374" s="28"/>
      <c r="X374" s="1"/>
      <c r="Y374" s="1"/>
      <c r="Z374" s="1"/>
    </row>
    <row r="375" spans="1:26" x14ac:dyDescent="0.25">
      <c r="A375" s="1"/>
      <c r="B375" s="33" t="str">
        <f t="shared" si="10"/>
        <v/>
      </c>
      <c r="C375" s="33" t="str">
        <f t="shared" si="11"/>
        <v/>
      </c>
      <c r="D375" s="22"/>
      <c r="E375" s="1"/>
      <c r="F375" s="1"/>
      <c r="G375" s="1"/>
      <c r="H375" s="1"/>
      <c r="I375" s="1"/>
      <c r="J375" s="1"/>
      <c r="K375" s="1"/>
      <c r="L375" s="1"/>
      <c r="M375" s="1"/>
      <c r="N375" s="1"/>
      <c r="O375" s="1"/>
      <c r="P375" s="1"/>
      <c r="Q375" s="1"/>
      <c r="R375" s="1"/>
      <c r="S375" s="1"/>
      <c r="T375" s="1"/>
      <c r="U375" s="28"/>
      <c r="V375" s="28"/>
      <c r="W375" s="28"/>
      <c r="X375" s="1"/>
      <c r="Y375" s="1"/>
      <c r="Z375" s="1"/>
    </row>
    <row r="376" spans="1:26" x14ac:dyDescent="0.25">
      <c r="A376" s="1"/>
      <c r="B376" s="33" t="str">
        <f t="shared" si="10"/>
        <v/>
      </c>
      <c r="C376" s="33" t="str">
        <f t="shared" si="11"/>
        <v/>
      </c>
      <c r="D376" s="22"/>
      <c r="E376" s="1"/>
      <c r="F376" s="1"/>
      <c r="G376" s="1"/>
      <c r="H376" s="1"/>
      <c r="I376" s="1"/>
      <c r="J376" s="1"/>
      <c r="K376" s="1"/>
      <c r="L376" s="1"/>
      <c r="M376" s="1"/>
      <c r="N376" s="1"/>
      <c r="O376" s="1"/>
      <c r="P376" s="1"/>
      <c r="Q376" s="1"/>
      <c r="R376" s="1"/>
      <c r="S376" s="1"/>
      <c r="T376" s="1"/>
      <c r="U376" s="28"/>
      <c r="V376" s="28"/>
      <c r="W376" s="28"/>
      <c r="X376" s="1"/>
      <c r="Y376" s="1"/>
      <c r="Z376" s="1"/>
    </row>
    <row r="377" spans="1:26" x14ac:dyDescent="0.25">
      <c r="A377" s="1"/>
      <c r="B377" s="33" t="str">
        <f t="shared" si="10"/>
        <v/>
      </c>
      <c r="C377" s="33" t="str">
        <f t="shared" si="11"/>
        <v/>
      </c>
      <c r="D377" s="22"/>
      <c r="E377" s="1"/>
      <c r="F377" s="1"/>
      <c r="G377" s="1"/>
      <c r="H377" s="1"/>
      <c r="I377" s="1"/>
      <c r="J377" s="1"/>
      <c r="K377" s="1"/>
      <c r="L377" s="1"/>
      <c r="M377" s="1"/>
      <c r="N377" s="1"/>
      <c r="O377" s="1"/>
      <c r="P377" s="1"/>
      <c r="Q377" s="1"/>
      <c r="R377" s="1"/>
      <c r="S377" s="1"/>
      <c r="T377" s="1"/>
      <c r="U377" s="28"/>
      <c r="V377" s="28"/>
      <c r="W377" s="28"/>
      <c r="X377" s="1"/>
      <c r="Y377" s="1"/>
      <c r="Z377" s="1"/>
    </row>
    <row r="378" spans="1:26" x14ac:dyDescent="0.25">
      <c r="A378" s="1"/>
      <c r="B378" s="33" t="str">
        <f t="shared" si="10"/>
        <v/>
      </c>
      <c r="C378" s="33" t="str">
        <f t="shared" si="11"/>
        <v/>
      </c>
      <c r="D378" s="22"/>
      <c r="E378" s="1"/>
      <c r="F378" s="1"/>
      <c r="G378" s="1"/>
      <c r="H378" s="1"/>
      <c r="I378" s="1"/>
      <c r="J378" s="1"/>
      <c r="K378" s="1"/>
      <c r="L378" s="1"/>
      <c r="M378" s="1"/>
      <c r="N378" s="1"/>
      <c r="O378" s="1"/>
      <c r="P378" s="1"/>
      <c r="Q378" s="1"/>
      <c r="R378" s="1"/>
      <c r="S378" s="1"/>
      <c r="T378" s="1"/>
      <c r="U378" s="28"/>
      <c r="V378" s="28"/>
      <c r="W378" s="28"/>
      <c r="X378" s="1"/>
      <c r="Y378" s="1"/>
      <c r="Z378" s="1"/>
    </row>
    <row r="379" spans="1:26" x14ac:dyDescent="0.25">
      <c r="A379" s="1"/>
      <c r="B379" s="33" t="str">
        <f t="shared" si="10"/>
        <v/>
      </c>
      <c r="C379" s="33" t="str">
        <f t="shared" si="11"/>
        <v/>
      </c>
      <c r="D379" s="22"/>
      <c r="E379" s="1"/>
      <c r="F379" s="1"/>
      <c r="G379" s="1"/>
      <c r="H379" s="1"/>
      <c r="I379" s="1"/>
      <c r="J379" s="1"/>
      <c r="K379" s="1"/>
      <c r="L379" s="1"/>
      <c r="M379" s="1"/>
      <c r="N379" s="1"/>
      <c r="O379" s="1"/>
      <c r="P379" s="1"/>
      <c r="Q379" s="1"/>
      <c r="R379" s="1"/>
      <c r="S379" s="1"/>
      <c r="T379" s="1"/>
      <c r="U379" s="28"/>
      <c r="V379" s="28"/>
      <c r="W379" s="28"/>
      <c r="X379" s="1"/>
      <c r="Y379" s="1"/>
      <c r="Z379" s="1"/>
    </row>
    <row r="380" spans="1:26" x14ac:dyDescent="0.25">
      <c r="A380" s="1"/>
      <c r="B380" s="33" t="str">
        <f t="shared" si="10"/>
        <v/>
      </c>
      <c r="C380" s="33" t="str">
        <f t="shared" si="11"/>
        <v/>
      </c>
      <c r="D380" s="22"/>
      <c r="E380" s="1"/>
      <c r="F380" s="1"/>
      <c r="G380" s="1"/>
      <c r="H380" s="1"/>
      <c r="I380" s="1"/>
      <c r="J380" s="1"/>
      <c r="K380" s="1"/>
      <c r="L380" s="1"/>
      <c r="M380" s="1"/>
      <c r="N380" s="1"/>
      <c r="O380" s="1"/>
      <c r="P380" s="1"/>
      <c r="Q380" s="1"/>
      <c r="R380" s="1"/>
      <c r="S380" s="1"/>
      <c r="T380" s="1"/>
      <c r="U380" s="28"/>
      <c r="V380" s="28"/>
      <c r="W380" s="28"/>
      <c r="X380" s="1"/>
      <c r="Y380" s="1"/>
      <c r="Z380" s="1"/>
    </row>
    <row r="381" spans="1:26" x14ac:dyDescent="0.25">
      <c r="A381" s="1"/>
      <c r="B381" s="33" t="str">
        <f t="shared" si="10"/>
        <v/>
      </c>
      <c r="C381" s="33" t="str">
        <f t="shared" si="11"/>
        <v/>
      </c>
      <c r="D381" s="22"/>
      <c r="E381" s="1"/>
      <c r="F381" s="1"/>
      <c r="G381" s="1"/>
      <c r="H381" s="1"/>
      <c r="I381" s="1"/>
      <c r="J381" s="1"/>
      <c r="K381" s="1"/>
      <c r="L381" s="1"/>
      <c r="M381" s="1"/>
      <c r="N381" s="1"/>
      <c r="O381" s="1"/>
      <c r="P381" s="1"/>
      <c r="Q381" s="1"/>
      <c r="R381" s="1"/>
      <c r="S381" s="1"/>
      <c r="T381" s="1"/>
      <c r="U381" s="28"/>
      <c r="V381" s="28"/>
      <c r="W381" s="28"/>
      <c r="X381" s="1"/>
      <c r="Y381" s="1"/>
      <c r="Z381" s="1"/>
    </row>
    <row r="382" spans="1:26" x14ac:dyDescent="0.25">
      <c r="A382" s="1"/>
      <c r="B382" s="33" t="str">
        <f t="shared" si="10"/>
        <v/>
      </c>
      <c r="C382" s="33" t="str">
        <f t="shared" si="11"/>
        <v/>
      </c>
      <c r="D382" s="22"/>
      <c r="E382" s="1"/>
      <c r="F382" s="1"/>
      <c r="G382" s="1"/>
      <c r="H382" s="1"/>
      <c r="I382" s="1"/>
      <c r="J382" s="1"/>
      <c r="K382" s="1"/>
      <c r="L382" s="1"/>
      <c r="M382" s="1"/>
      <c r="N382" s="1"/>
      <c r="O382" s="1"/>
      <c r="P382" s="1"/>
      <c r="Q382" s="1"/>
      <c r="R382" s="1"/>
      <c r="S382" s="1"/>
      <c r="T382" s="1"/>
      <c r="U382" s="28"/>
      <c r="V382" s="28"/>
      <c r="W382" s="28"/>
      <c r="X382" s="1"/>
      <c r="Y382" s="1"/>
      <c r="Z382" s="1"/>
    </row>
    <row r="383" spans="1:26" x14ac:dyDescent="0.25">
      <c r="A383" s="1"/>
      <c r="B383" s="33" t="str">
        <f t="shared" si="10"/>
        <v/>
      </c>
      <c r="C383" s="33" t="str">
        <f t="shared" si="11"/>
        <v/>
      </c>
      <c r="D383" s="22"/>
      <c r="E383" s="1"/>
      <c r="F383" s="1"/>
      <c r="G383" s="1"/>
      <c r="H383" s="1"/>
      <c r="I383" s="1"/>
      <c r="J383" s="1"/>
      <c r="K383" s="1"/>
      <c r="L383" s="1"/>
      <c r="M383" s="1"/>
      <c r="N383" s="1"/>
      <c r="O383" s="1"/>
      <c r="P383" s="1"/>
      <c r="Q383" s="1"/>
      <c r="R383" s="1"/>
      <c r="S383" s="1"/>
      <c r="T383" s="1"/>
      <c r="U383" s="28"/>
      <c r="V383" s="28"/>
      <c r="W383" s="28"/>
      <c r="X383" s="1"/>
      <c r="Y383" s="1"/>
      <c r="Z383" s="1"/>
    </row>
    <row r="384" spans="1:26" x14ac:dyDescent="0.25">
      <c r="A384" s="1"/>
      <c r="B384" s="33" t="str">
        <f t="shared" si="10"/>
        <v/>
      </c>
      <c r="C384" s="33" t="str">
        <f t="shared" si="11"/>
        <v/>
      </c>
      <c r="D384" s="22"/>
      <c r="E384" s="1"/>
      <c r="F384" s="1"/>
      <c r="G384" s="1"/>
      <c r="H384" s="1"/>
      <c r="I384" s="1"/>
      <c r="J384" s="1"/>
      <c r="K384" s="1"/>
      <c r="L384" s="1"/>
      <c r="M384" s="1"/>
      <c r="N384" s="1"/>
      <c r="O384" s="1"/>
      <c r="P384" s="1"/>
      <c r="Q384" s="1"/>
      <c r="R384" s="1"/>
      <c r="S384" s="1"/>
      <c r="T384" s="1"/>
      <c r="U384" s="28"/>
      <c r="V384" s="28"/>
      <c r="W384" s="28"/>
      <c r="X384" s="1"/>
      <c r="Y384" s="1"/>
      <c r="Z384" s="1"/>
    </row>
    <row r="385" spans="1:26" x14ac:dyDescent="0.25">
      <c r="A385" s="1"/>
      <c r="B385" s="33" t="str">
        <f t="shared" si="10"/>
        <v/>
      </c>
      <c r="C385" s="33" t="str">
        <f t="shared" si="11"/>
        <v/>
      </c>
      <c r="D385" s="22"/>
      <c r="E385" s="1"/>
      <c r="F385" s="1"/>
      <c r="G385" s="1"/>
      <c r="H385" s="1"/>
      <c r="I385" s="1"/>
      <c r="J385" s="1"/>
      <c r="K385" s="1"/>
      <c r="L385" s="1"/>
      <c r="M385" s="1"/>
      <c r="N385" s="1"/>
      <c r="O385" s="1"/>
      <c r="P385" s="1"/>
      <c r="Q385" s="1"/>
      <c r="R385" s="1"/>
      <c r="S385" s="1"/>
      <c r="T385" s="1"/>
      <c r="U385" s="28"/>
      <c r="V385" s="28"/>
      <c r="W385" s="28"/>
      <c r="X385" s="1"/>
      <c r="Y385" s="1"/>
      <c r="Z385" s="1"/>
    </row>
    <row r="386" spans="1:26" x14ac:dyDescent="0.25">
      <c r="A386" s="1"/>
      <c r="B386" s="33" t="str">
        <f t="shared" si="10"/>
        <v/>
      </c>
      <c r="C386" s="33" t="str">
        <f t="shared" si="11"/>
        <v/>
      </c>
      <c r="D386" s="22"/>
      <c r="E386" s="1"/>
      <c r="F386" s="1"/>
      <c r="G386" s="1"/>
      <c r="H386" s="1"/>
      <c r="I386" s="1"/>
      <c r="J386" s="1"/>
      <c r="K386" s="1"/>
      <c r="L386" s="1"/>
      <c r="M386" s="1"/>
      <c r="N386" s="1"/>
      <c r="O386" s="1"/>
      <c r="P386" s="1"/>
      <c r="Q386" s="1"/>
      <c r="R386" s="1"/>
      <c r="S386" s="1"/>
      <c r="T386" s="1"/>
      <c r="U386" s="28"/>
      <c r="V386" s="28"/>
      <c r="W386" s="28"/>
      <c r="X386" s="1"/>
      <c r="Y386" s="1"/>
      <c r="Z386" s="1"/>
    </row>
    <row r="387" spans="1:26" x14ac:dyDescent="0.25">
      <c r="A387" s="1"/>
      <c r="B387" s="33" t="str">
        <f t="shared" si="10"/>
        <v/>
      </c>
      <c r="C387" s="33" t="str">
        <f t="shared" si="11"/>
        <v/>
      </c>
      <c r="D387" s="22"/>
      <c r="E387" s="1"/>
      <c r="F387" s="1"/>
      <c r="G387" s="1"/>
      <c r="H387" s="1"/>
      <c r="I387" s="1"/>
      <c r="J387" s="1"/>
      <c r="K387" s="1"/>
      <c r="L387" s="1"/>
      <c r="M387" s="1"/>
      <c r="N387" s="1"/>
      <c r="O387" s="1"/>
      <c r="P387" s="1"/>
      <c r="Q387" s="1"/>
      <c r="R387" s="1"/>
      <c r="S387" s="1"/>
      <c r="T387" s="1"/>
      <c r="U387" s="28"/>
      <c r="V387" s="28"/>
      <c r="W387" s="28"/>
      <c r="X387" s="1"/>
      <c r="Y387" s="1"/>
      <c r="Z387" s="1"/>
    </row>
    <row r="388" spans="1:26" x14ac:dyDescent="0.25">
      <c r="A388" s="1"/>
      <c r="B388" s="33" t="str">
        <f t="shared" si="10"/>
        <v/>
      </c>
      <c r="C388" s="33" t="str">
        <f t="shared" si="11"/>
        <v/>
      </c>
      <c r="D388" s="22"/>
      <c r="E388" s="1"/>
      <c r="F388" s="1"/>
      <c r="G388" s="1"/>
      <c r="H388" s="1"/>
      <c r="I388" s="1"/>
      <c r="J388" s="1"/>
      <c r="K388" s="1"/>
      <c r="L388" s="1"/>
      <c r="M388" s="1"/>
      <c r="N388" s="1"/>
      <c r="O388" s="1"/>
      <c r="P388" s="1"/>
      <c r="Q388" s="1"/>
      <c r="R388" s="1"/>
      <c r="S388" s="1"/>
      <c r="T388" s="1"/>
      <c r="U388" s="28"/>
      <c r="V388" s="28"/>
      <c r="W388" s="28"/>
      <c r="X388" s="1"/>
      <c r="Y388" s="1"/>
      <c r="Z388" s="1"/>
    </row>
    <row r="389" spans="1:26" x14ac:dyDescent="0.25">
      <c r="A389" s="1"/>
      <c r="B389" s="33" t="str">
        <f t="shared" si="10"/>
        <v/>
      </c>
      <c r="C389" s="33" t="str">
        <f t="shared" si="11"/>
        <v/>
      </c>
      <c r="D389" s="22"/>
      <c r="E389" s="1"/>
      <c r="F389" s="1"/>
      <c r="G389" s="1"/>
      <c r="H389" s="1"/>
      <c r="I389" s="1"/>
      <c r="J389" s="1"/>
      <c r="K389" s="1"/>
      <c r="L389" s="1"/>
      <c r="M389" s="1"/>
      <c r="N389" s="1"/>
      <c r="O389" s="1"/>
      <c r="P389" s="1"/>
      <c r="Q389" s="1"/>
      <c r="R389" s="1"/>
      <c r="S389" s="1"/>
      <c r="T389" s="1"/>
      <c r="U389" s="28"/>
      <c r="V389" s="28"/>
      <c r="W389" s="28"/>
      <c r="X389" s="1"/>
      <c r="Y389" s="1"/>
      <c r="Z389" s="1"/>
    </row>
    <row r="390" spans="1:26" x14ac:dyDescent="0.25">
      <c r="A390" s="1"/>
      <c r="B390" s="33" t="str">
        <f t="shared" si="10"/>
        <v/>
      </c>
      <c r="C390" s="33" t="str">
        <f t="shared" si="11"/>
        <v/>
      </c>
      <c r="D390" s="22"/>
      <c r="E390" s="1"/>
      <c r="F390" s="1"/>
      <c r="G390" s="1"/>
      <c r="H390" s="1"/>
      <c r="I390" s="1"/>
      <c r="J390" s="1"/>
      <c r="K390" s="1"/>
      <c r="L390" s="1"/>
      <c r="M390" s="1"/>
      <c r="N390" s="1"/>
      <c r="O390" s="1"/>
      <c r="P390" s="1"/>
      <c r="Q390" s="1"/>
      <c r="R390" s="1"/>
      <c r="S390" s="1"/>
      <c r="T390" s="1"/>
      <c r="X390" s="1"/>
      <c r="Y390" s="1"/>
      <c r="Z390" s="1"/>
    </row>
    <row r="391" spans="1:26" x14ac:dyDescent="0.25">
      <c r="A391" s="1"/>
      <c r="B391" s="33" t="str">
        <f t="shared" si="10"/>
        <v/>
      </c>
      <c r="C391" s="33" t="str">
        <f t="shared" si="11"/>
        <v/>
      </c>
      <c r="D391" s="22"/>
      <c r="E391" s="1"/>
      <c r="F391" s="1"/>
      <c r="G391" s="1"/>
      <c r="H391" s="1"/>
      <c r="I391" s="1"/>
      <c r="J391" s="1"/>
      <c r="K391" s="1"/>
      <c r="L391" s="1"/>
      <c r="M391" s="1"/>
      <c r="N391" s="1"/>
      <c r="O391" s="1"/>
      <c r="P391" s="1"/>
      <c r="Q391" s="1"/>
      <c r="R391" s="1"/>
      <c r="S391" s="1"/>
      <c r="T391" s="1"/>
      <c r="U391" s="28"/>
      <c r="V391" s="28"/>
      <c r="W391" s="28"/>
      <c r="X391" s="1"/>
      <c r="Y391" s="1"/>
      <c r="Z391" s="1"/>
    </row>
    <row r="392" spans="1:26" x14ac:dyDescent="0.25">
      <c r="A392" s="1"/>
      <c r="B392" s="33" t="str">
        <f t="shared" si="10"/>
        <v/>
      </c>
      <c r="C392" s="33" t="str">
        <f t="shared" si="11"/>
        <v/>
      </c>
      <c r="D392" s="22"/>
      <c r="E392" s="1"/>
      <c r="F392" s="1"/>
      <c r="G392" s="1"/>
      <c r="H392" s="1"/>
      <c r="I392" s="1"/>
      <c r="J392" s="1"/>
      <c r="K392" s="1"/>
      <c r="L392" s="1"/>
      <c r="M392" s="1"/>
      <c r="N392" s="1"/>
      <c r="O392" s="1"/>
      <c r="P392" s="1"/>
      <c r="Q392" s="1"/>
      <c r="R392" s="1"/>
      <c r="S392" s="1"/>
      <c r="T392" s="1"/>
      <c r="U392" s="28"/>
      <c r="V392" s="28"/>
      <c r="W392" s="28"/>
      <c r="X392" s="1"/>
      <c r="Y392" s="1"/>
      <c r="Z392" s="1"/>
    </row>
    <row r="393" spans="1:26" x14ac:dyDescent="0.25">
      <c r="A393" s="1"/>
      <c r="B393" s="33" t="str">
        <f t="shared" si="10"/>
        <v/>
      </c>
      <c r="C393" s="33" t="str">
        <f t="shared" si="11"/>
        <v/>
      </c>
      <c r="D393" s="22"/>
      <c r="E393" s="1"/>
      <c r="F393" s="1"/>
      <c r="G393" s="1"/>
      <c r="H393" s="1"/>
      <c r="I393" s="1"/>
      <c r="J393" s="1"/>
      <c r="K393" s="1"/>
      <c r="L393" s="1"/>
      <c r="M393" s="1"/>
      <c r="N393" s="1"/>
      <c r="O393" s="1"/>
      <c r="P393" s="1"/>
      <c r="Q393" s="1"/>
      <c r="R393" s="1"/>
      <c r="S393" s="1"/>
      <c r="T393" s="1"/>
      <c r="U393" s="28"/>
      <c r="V393" s="28"/>
      <c r="W393" s="28"/>
      <c r="X393" s="1"/>
      <c r="Y393" s="1"/>
      <c r="Z393" s="1"/>
    </row>
    <row r="394" spans="1:26" x14ac:dyDescent="0.25">
      <c r="A394" s="1"/>
      <c r="B394" s="33" t="str">
        <f t="shared" si="10"/>
        <v/>
      </c>
      <c r="C394" s="33" t="str">
        <f t="shared" si="11"/>
        <v/>
      </c>
      <c r="D394" s="22"/>
      <c r="E394" s="1"/>
      <c r="F394" s="1"/>
      <c r="G394" s="1"/>
      <c r="H394" s="1"/>
      <c r="I394" s="1"/>
      <c r="J394" s="1"/>
      <c r="K394" s="1"/>
      <c r="L394" s="1"/>
      <c r="M394" s="1"/>
      <c r="N394" s="1"/>
      <c r="O394" s="1"/>
      <c r="P394" s="1"/>
      <c r="Q394" s="1"/>
      <c r="R394" s="1"/>
      <c r="S394" s="1"/>
      <c r="T394" s="1"/>
      <c r="U394" s="28"/>
      <c r="V394" s="28"/>
      <c r="W394" s="28"/>
      <c r="X394" s="1"/>
      <c r="Y394" s="1"/>
      <c r="Z394" s="1"/>
    </row>
    <row r="395" spans="1:26" x14ac:dyDescent="0.25">
      <c r="A395" s="1"/>
      <c r="B395" s="33" t="str">
        <f t="shared" si="10"/>
        <v/>
      </c>
      <c r="C395" s="33" t="str">
        <f t="shared" si="11"/>
        <v/>
      </c>
      <c r="D395" s="22"/>
      <c r="E395" s="1"/>
      <c r="F395" s="1"/>
      <c r="G395" s="1"/>
      <c r="H395" s="1"/>
      <c r="I395" s="1"/>
      <c r="J395" s="1"/>
      <c r="K395" s="1"/>
      <c r="L395" s="1"/>
      <c r="M395" s="1"/>
      <c r="N395" s="1"/>
      <c r="O395" s="1"/>
      <c r="P395" s="1"/>
      <c r="Q395" s="1"/>
      <c r="R395" s="1"/>
      <c r="S395" s="1"/>
      <c r="T395" s="1"/>
      <c r="U395" s="28"/>
      <c r="V395" s="28"/>
      <c r="W395" s="28"/>
      <c r="X395" s="1"/>
      <c r="Y395" s="1"/>
      <c r="Z395" s="1"/>
    </row>
    <row r="396" spans="1:26" x14ac:dyDescent="0.25">
      <c r="A396" s="1"/>
      <c r="B396" s="33" t="str">
        <f t="shared" si="10"/>
        <v/>
      </c>
      <c r="C396" s="33" t="str">
        <f t="shared" si="11"/>
        <v/>
      </c>
      <c r="D396" s="22"/>
      <c r="E396" s="1"/>
      <c r="F396" s="1"/>
      <c r="G396" s="1"/>
      <c r="H396" s="1"/>
      <c r="I396" s="1"/>
      <c r="J396" s="1"/>
      <c r="K396" s="1"/>
      <c r="L396" s="1"/>
      <c r="M396" s="1"/>
      <c r="N396" s="1"/>
      <c r="O396" s="1"/>
      <c r="P396" s="1"/>
      <c r="Q396" s="1"/>
      <c r="R396" s="1"/>
      <c r="S396" s="1"/>
      <c r="T396" s="1"/>
      <c r="U396" s="28"/>
      <c r="V396" s="28"/>
      <c r="W396" s="28"/>
      <c r="X396" s="1"/>
      <c r="Y396" s="1"/>
      <c r="Z396" s="1"/>
    </row>
    <row r="397" spans="1:26" x14ac:dyDescent="0.25">
      <c r="A397" s="1"/>
      <c r="B397" s="33" t="str">
        <f t="shared" si="10"/>
        <v/>
      </c>
      <c r="C397" s="33" t="str">
        <f t="shared" si="11"/>
        <v/>
      </c>
      <c r="D397" s="22"/>
      <c r="E397" s="1"/>
      <c r="F397" s="1"/>
      <c r="G397" s="1"/>
      <c r="H397" s="1"/>
      <c r="I397" s="1"/>
      <c r="J397" s="1"/>
      <c r="K397" s="1"/>
      <c r="L397" s="1"/>
      <c r="M397" s="1"/>
      <c r="N397" s="1"/>
      <c r="O397" s="1"/>
      <c r="P397" s="1"/>
      <c r="Q397" s="1"/>
      <c r="R397" s="1"/>
      <c r="S397" s="1"/>
      <c r="T397" s="1"/>
      <c r="U397" s="28"/>
      <c r="V397" s="28"/>
      <c r="W397" s="28"/>
      <c r="X397" s="1"/>
      <c r="Y397" s="1"/>
      <c r="Z397" s="1"/>
    </row>
    <row r="398" spans="1:26" x14ac:dyDescent="0.25">
      <c r="A398" s="1"/>
      <c r="B398" s="33" t="str">
        <f t="shared" si="10"/>
        <v/>
      </c>
      <c r="C398" s="33" t="str">
        <f t="shared" si="11"/>
        <v/>
      </c>
      <c r="D398" s="22"/>
      <c r="E398" s="1"/>
      <c r="F398" s="1"/>
      <c r="G398" s="1"/>
      <c r="H398" s="1"/>
      <c r="I398" s="1"/>
      <c r="J398" s="1"/>
      <c r="K398" s="1"/>
      <c r="L398" s="1"/>
      <c r="M398" s="1"/>
      <c r="N398" s="1"/>
      <c r="O398" s="1"/>
      <c r="P398" s="1"/>
      <c r="Q398" s="1"/>
      <c r="R398" s="1"/>
      <c r="S398" s="1"/>
      <c r="T398" s="1"/>
      <c r="U398" s="28"/>
      <c r="V398" s="28"/>
      <c r="W398" s="28"/>
      <c r="X398" s="1"/>
      <c r="Y398" s="1"/>
      <c r="Z398" s="1"/>
    </row>
    <row r="399" spans="1:26" x14ac:dyDescent="0.25">
      <c r="A399" s="1"/>
      <c r="B399" s="33" t="str">
        <f t="shared" si="10"/>
        <v/>
      </c>
      <c r="C399" s="33" t="str">
        <f t="shared" si="11"/>
        <v/>
      </c>
      <c r="D399" s="22"/>
      <c r="E399" s="1"/>
      <c r="F399" s="1"/>
      <c r="G399" s="1"/>
      <c r="H399" s="1"/>
      <c r="I399" s="1"/>
      <c r="J399" s="1"/>
      <c r="K399" s="1"/>
      <c r="L399" s="1"/>
      <c r="M399" s="1"/>
      <c r="N399" s="1"/>
      <c r="O399" s="1"/>
      <c r="P399" s="1"/>
      <c r="Q399" s="1"/>
      <c r="R399" s="1"/>
      <c r="S399" s="1"/>
      <c r="T399" s="1"/>
      <c r="U399" s="28"/>
      <c r="V399" s="28"/>
      <c r="W399" s="28"/>
      <c r="X399" s="1"/>
      <c r="Y399" s="1"/>
      <c r="Z399" s="1"/>
    </row>
    <row r="400" spans="1:26" x14ac:dyDescent="0.25">
      <c r="A400" s="1"/>
      <c r="B400" s="33" t="str">
        <f t="shared" si="10"/>
        <v/>
      </c>
      <c r="C400" s="33" t="str">
        <f t="shared" si="11"/>
        <v/>
      </c>
      <c r="D400" s="22"/>
      <c r="E400" s="1"/>
      <c r="F400" s="1"/>
      <c r="G400" s="1"/>
      <c r="H400" s="1"/>
      <c r="I400" s="1"/>
      <c r="J400" s="1"/>
      <c r="K400" s="1"/>
      <c r="L400" s="1"/>
      <c r="M400" s="1"/>
      <c r="N400" s="1"/>
      <c r="O400" s="1"/>
      <c r="P400" s="1"/>
      <c r="Q400" s="1"/>
      <c r="R400" s="1"/>
      <c r="S400" s="1"/>
      <c r="T400" s="1"/>
      <c r="U400" s="28"/>
      <c r="V400" s="28"/>
      <c r="W400" s="28"/>
      <c r="X400" s="1"/>
      <c r="Y400" s="1"/>
      <c r="Z400" s="1"/>
    </row>
    <row r="401" spans="1:26" x14ac:dyDescent="0.25">
      <c r="A401" s="1"/>
      <c r="B401" s="33" t="str">
        <f t="shared" si="10"/>
        <v/>
      </c>
      <c r="C401" s="33" t="str">
        <f t="shared" si="11"/>
        <v/>
      </c>
      <c r="D401" s="22"/>
      <c r="E401" s="1"/>
      <c r="F401" s="1"/>
      <c r="G401" s="1"/>
      <c r="H401" s="1"/>
      <c r="I401" s="1"/>
      <c r="J401" s="1"/>
      <c r="K401" s="1"/>
      <c r="L401" s="1"/>
      <c r="M401" s="1"/>
      <c r="N401" s="1"/>
      <c r="O401" s="1"/>
      <c r="P401" s="1"/>
      <c r="Q401" s="1"/>
      <c r="R401" s="1"/>
      <c r="S401" s="1"/>
      <c r="T401" s="1"/>
      <c r="U401" s="28"/>
      <c r="V401" s="28"/>
      <c r="W401" s="28"/>
      <c r="X401" s="1"/>
      <c r="Y401" s="1"/>
      <c r="Z401" s="1"/>
    </row>
    <row r="402" spans="1:26" x14ac:dyDescent="0.25">
      <c r="A402" s="1"/>
      <c r="B402" s="33" t="str">
        <f t="shared" si="10"/>
        <v/>
      </c>
      <c r="C402" s="33" t="str">
        <f t="shared" si="11"/>
        <v/>
      </c>
      <c r="D402" s="22"/>
      <c r="E402" s="1"/>
      <c r="F402" s="1"/>
      <c r="G402" s="1"/>
      <c r="H402" s="1"/>
      <c r="I402" s="1"/>
      <c r="J402" s="1"/>
      <c r="K402" s="1"/>
      <c r="L402" s="1"/>
      <c r="M402" s="1"/>
      <c r="N402" s="1"/>
      <c r="O402" s="1"/>
      <c r="P402" s="1"/>
      <c r="Q402" s="1"/>
      <c r="R402" s="1"/>
      <c r="S402" s="1"/>
      <c r="T402" s="1"/>
      <c r="U402" s="28"/>
      <c r="V402" s="28"/>
      <c r="W402" s="28"/>
      <c r="X402" s="1"/>
      <c r="Y402" s="1"/>
      <c r="Z402" s="1"/>
    </row>
    <row r="403" spans="1:26" x14ac:dyDescent="0.25">
      <c r="A403" s="1"/>
      <c r="B403" s="33" t="str">
        <f t="shared" si="10"/>
        <v/>
      </c>
      <c r="C403" s="33" t="str">
        <f t="shared" si="11"/>
        <v/>
      </c>
      <c r="D403" s="22"/>
      <c r="E403" s="1"/>
      <c r="F403" s="1"/>
      <c r="G403" s="1"/>
      <c r="H403" s="1"/>
      <c r="I403" s="1"/>
      <c r="J403" s="1"/>
      <c r="K403" s="1"/>
      <c r="L403" s="1"/>
      <c r="M403" s="1"/>
      <c r="N403" s="1"/>
      <c r="O403" s="1"/>
      <c r="P403" s="1"/>
      <c r="Q403" s="1"/>
      <c r="R403" s="1"/>
      <c r="S403" s="1"/>
      <c r="T403" s="1"/>
      <c r="X403" s="1"/>
      <c r="Y403" s="1"/>
      <c r="Z403" s="1"/>
    </row>
    <row r="404" spans="1:26" x14ac:dyDescent="0.25">
      <c r="A404" s="1"/>
      <c r="B404" s="33" t="str">
        <f t="shared" si="10"/>
        <v/>
      </c>
      <c r="C404" s="33" t="str">
        <f t="shared" si="11"/>
        <v/>
      </c>
      <c r="D404" s="22"/>
      <c r="E404" s="1"/>
      <c r="F404" s="1"/>
      <c r="G404" s="1"/>
      <c r="H404" s="1"/>
      <c r="I404" s="1"/>
      <c r="J404" s="1"/>
      <c r="K404" s="1"/>
      <c r="L404" s="1"/>
      <c r="M404" s="1"/>
      <c r="N404" s="1"/>
      <c r="O404" s="1"/>
      <c r="P404" s="1"/>
      <c r="Q404" s="1"/>
      <c r="R404" s="1"/>
      <c r="S404" s="1"/>
      <c r="T404" s="1"/>
      <c r="U404" s="28"/>
      <c r="V404" s="28"/>
      <c r="W404" s="28"/>
      <c r="X404" s="1"/>
      <c r="Y404" s="1"/>
      <c r="Z404" s="1"/>
    </row>
    <row r="405" spans="1:26" x14ac:dyDescent="0.25">
      <c r="A405" s="1"/>
      <c r="B405" s="33" t="str">
        <f t="shared" si="10"/>
        <v/>
      </c>
      <c r="C405" s="33" t="str">
        <f t="shared" si="11"/>
        <v/>
      </c>
      <c r="D405" s="22"/>
      <c r="E405" s="1"/>
      <c r="F405" s="1"/>
      <c r="G405" s="1"/>
      <c r="H405" s="1"/>
      <c r="I405" s="1"/>
      <c r="J405" s="1"/>
      <c r="K405" s="1"/>
      <c r="L405" s="1"/>
      <c r="M405" s="1"/>
      <c r="N405" s="1"/>
      <c r="O405" s="1"/>
      <c r="P405" s="1"/>
      <c r="Q405" s="1"/>
      <c r="R405" s="1"/>
      <c r="S405" s="1"/>
      <c r="T405" s="1"/>
      <c r="U405" s="28"/>
      <c r="V405" s="28"/>
      <c r="W405" s="28"/>
      <c r="X405" s="1"/>
      <c r="Y405" s="1"/>
      <c r="Z405" s="1"/>
    </row>
    <row r="406" spans="1:26" x14ac:dyDescent="0.25">
      <c r="A406" s="1"/>
      <c r="B406" s="33" t="str">
        <f t="shared" si="10"/>
        <v/>
      </c>
      <c r="C406" s="33" t="str">
        <f t="shared" si="11"/>
        <v/>
      </c>
      <c r="D406" s="22"/>
      <c r="E406" s="1"/>
      <c r="F406" s="1"/>
      <c r="G406" s="1"/>
      <c r="H406" s="1"/>
      <c r="I406" s="1"/>
      <c r="J406" s="1"/>
      <c r="K406" s="1"/>
      <c r="L406" s="1"/>
      <c r="M406" s="1"/>
      <c r="N406" s="1"/>
      <c r="O406" s="1"/>
      <c r="P406" s="1"/>
      <c r="Q406" s="1"/>
      <c r="R406" s="1"/>
      <c r="S406" s="1"/>
      <c r="T406" s="1"/>
      <c r="U406" s="28"/>
      <c r="V406" s="28"/>
      <c r="W406" s="28"/>
      <c r="X406" s="1"/>
      <c r="Y406" s="1"/>
      <c r="Z406" s="1"/>
    </row>
    <row r="407" spans="1:26" x14ac:dyDescent="0.25">
      <c r="A407" s="1"/>
      <c r="B407" s="33" t="str">
        <f t="shared" si="10"/>
        <v/>
      </c>
      <c r="C407" s="33" t="str">
        <f t="shared" si="11"/>
        <v/>
      </c>
      <c r="D407" s="22"/>
      <c r="E407" s="1"/>
      <c r="F407" s="1"/>
      <c r="G407" s="1"/>
      <c r="H407" s="1"/>
      <c r="I407" s="1"/>
      <c r="J407" s="1"/>
      <c r="K407" s="1"/>
      <c r="L407" s="1"/>
      <c r="M407" s="1"/>
      <c r="N407" s="1"/>
      <c r="O407" s="1"/>
      <c r="P407" s="1"/>
      <c r="Q407" s="1"/>
      <c r="R407" s="1"/>
      <c r="S407" s="1"/>
      <c r="T407" s="1"/>
      <c r="X407" s="1"/>
      <c r="Y407" s="1"/>
      <c r="Z407" s="1"/>
    </row>
    <row r="408" spans="1:26" x14ac:dyDescent="0.25">
      <c r="A408" s="1"/>
      <c r="B408" s="33" t="str">
        <f t="shared" si="10"/>
        <v/>
      </c>
      <c r="C408" s="33" t="str">
        <f t="shared" si="11"/>
        <v/>
      </c>
      <c r="D408" s="22"/>
      <c r="E408" s="1"/>
      <c r="F408" s="1"/>
      <c r="G408" s="1"/>
      <c r="H408" s="1"/>
      <c r="I408" s="1"/>
      <c r="J408" s="1"/>
      <c r="K408" s="1"/>
      <c r="L408" s="1"/>
      <c r="M408" s="1"/>
      <c r="N408" s="1"/>
      <c r="O408" s="1"/>
      <c r="P408" s="1"/>
      <c r="Q408" s="1"/>
      <c r="R408" s="1"/>
      <c r="S408" s="1"/>
      <c r="T408" s="1"/>
      <c r="U408" s="28"/>
      <c r="V408" s="28"/>
      <c r="W408" s="28"/>
      <c r="X408" s="1"/>
      <c r="Y408" s="1"/>
      <c r="Z408" s="1"/>
    </row>
    <row r="409" spans="1:26" x14ac:dyDescent="0.25">
      <c r="A409" s="1"/>
      <c r="B409" s="33" t="str">
        <f t="shared" si="10"/>
        <v/>
      </c>
      <c r="C409" s="33" t="str">
        <f t="shared" si="11"/>
        <v/>
      </c>
      <c r="D409" s="22"/>
      <c r="E409" s="1"/>
      <c r="F409" s="1"/>
      <c r="G409" s="1"/>
      <c r="H409" s="1"/>
      <c r="I409" s="1"/>
      <c r="J409" s="1"/>
      <c r="K409" s="1"/>
      <c r="L409" s="1"/>
      <c r="M409" s="1"/>
      <c r="N409" s="1"/>
      <c r="O409" s="1"/>
      <c r="P409" s="1"/>
      <c r="Q409" s="1"/>
      <c r="R409" s="1"/>
      <c r="S409" s="1"/>
      <c r="T409" s="1"/>
      <c r="U409" s="28"/>
      <c r="V409" s="28"/>
      <c r="W409" s="28"/>
      <c r="X409" s="1"/>
      <c r="Y409" s="1"/>
      <c r="Z409" s="1"/>
    </row>
    <row r="410" spans="1:26" x14ac:dyDescent="0.25">
      <c r="A410" s="1"/>
      <c r="B410" s="33" t="str">
        <f t="shared" si="10"/>
        <v/>
      </c>
      <c r="C410" s="33" t="str">
        <f t="shared" si="11"/>
        <v/>
      </c>
      <c r="D410" s="22"/>
      <c r="E410" s="1"/>
      <c r="F410" s="1"/>
      <c r="G410" s="1"/>
      <c r="H410" s="1"/>
      <c r="I410" s="1"/>
      <c r="J410" s="1"/>
      <c r="K410" s="1"/>
      <c r="L410" s="1"/>
      <c r="M410" s="1"/>
      <c r="N410" s="1"/>
      <c r="O410" s="1"/>
      <c r="P410" s="1"/>
      <c r="Q410" s="1"/>
      <c r="R410" s="1"/>
      <c r="S410" s="1"/>
      <c r="T410" s="1"/>
      <c r="U410" s="28"/>
      <c r="V410" s="28"/>
      <c r="W410" s="28"/>
      <c r="X410" s="1"/>
      <c r="Y410" s="1"/>
      <c r="Z410" s="1"/>
    </row>
    <row r="411" spans="1:26" x14ac:dyDescent="0.25">
      <c r="A411" s="1"/>
      <c r="B411" s="33" t="str">
        <f t="shared" si="10"/>
        <v/>
      </c>
      <c r="C411" s="33" t="str">
        <f t="shared" si="11"/>
        <v/>
      </c>
      <c r="D411" s="22"/>
      <c r="E411" s="1"/>
      <c r="F411" s="1"/>
      <c r="G411" s="1"/>
      <c r="H411" s="1"/>
      <c r="I411" s="1"/>
      <c r="J411" s="1"/>
      <c r="K411" s="1"/>
      <c r="L411" s="1"/>
      <c r="M411" s="1"/>
      <c r="N411" s="1"/>
      <c r="O411" s="1"/>
      <c r="P411" s="1"/>
      <c r="Q411" s="1"/>
      <c r="R411" s="1"/>
      <c r="S411" s="1"/>
      <c r="T411" s="1"/>
      <c r="U411" s="28"/>
      <c r="V411" s="28"/>
      <c r="W411" s="28"/>
      <c r="X411" s="1"/>
      <c r="Y411" s="1"/>
      <c r="Z411" s="1"/>
    </row>
    <row r="412" spans="1:26" x14ac:dyDescent="0.25">
      <c r="A412" s="1"/>
      <c r="B412" s="33" t="str">
        <f t="shared" si="10"/>
        <v/>
      </c>
      <c r="C412" s="33" t="str">
        <f t="shared" si="11"/>
        <v/>
      </c>
      <c r="D412" s="22"/>
      <c r="E412" s="1"/>
      <c r="F412" s="1"/>
      <c r="G412" s="1"/>
      <c r="H412" s="1"/>
      <c r="I412" s="1"/>
      <c r="J412" s="1"/>
      <c r="K412" s="1"/>
      <c r="L412" s="1"/>
      <c r="M412" s="1"/>
      <c r="N412" s="1"/>
      <c r="O412" s="1"/>
      <c r="P412" s="1"/>
      <c r="Q412" s="1"/>
      <c r="R412" s="1"/>
      <c r="S412" s="1"/>
      <c r="T412" s="1"/>
      <c r="U412" s="28"/>
      <c r="V412" s="28"/>
      <c r="W412" s="28"/>
      <c r="X412" s="1"/>
      <c r="Y412" s="1"/>
      <c r="Z412" s="1"/>
    </row>
    <row r="413" spans="1:26" x14ac:dyDescent="0.25">
      <c r="A413" s="1"/>
      <c r="B413" s="33" t="str">
        <f t="shared" si="10"/>
        <v/>
      </c>
      <c r="C413" s="33" t="str">
        <f t="shared" si="11"/>
        <v/>
      </c>
      <c r="D413" s="22"/>
      <c r="E413" s="1"/>
      <c r="F413" s="1"/>
      <c r="G413" s="1"/>
      <c r="H413" s="1"/>
      <c r="I413" s="1"/>
      <c r="J413" s="1"/>
      <c r="K413" s="1"/>
      <c r="L413" s="1"/>
      <c r="M413" s="1"/>
      <c r="N413" s="1"/>
      <c r="O413" s="1"/>
      <c r="P413" s="1"/>
      <c r="Q413" s="1"/>
      <c r="R413" s="1"/>
      <c r="S413" s="1"/>
      <c r="T413" s="1"/>
      <c r="U413" s="28"/>
      <c r="V413" s="28"/>
      <c r="W413" s="28"/>
      <c r="X413" s="1"/>
      <c r="Y413" s="1"/>
      <c r="Z413" s="1"/>
    </row>
    <row r="414" spans="1:26" x14ac:dyDescent="0.25">
      <c r="A414" s="1"/>
      <c r="B414" s="33" t="str">
        <f t="shared" si="10"/>
        <v/>
      </c>
      <c r="C414" s="33" t="str">
        <f t="shared" si="11"/>
        <v/>
      </c>
      <c r="D414" s="22"/>
      <c r="E414" s="1"/>
      <c r="F414" s="1"/>
      <c r="G414" s="1"/>
      <c r="H414" s="1"/>
      <c r="I414" s="1"/>
      <c r="J414" s="1"/>
      <c r="K414" s="1"/>
      <c r="L414" s="1"/>
      <c r="M414" s="1"/>
      <c r="N414" s="1"/>
      <c r="O414" s="1"/>
      <c r="P414" s="1"/>
      <c r="Q414" s="1"/>
      <c r="R414" s="1"/>
      <c r="S414" s="1"/>
      <c r="T414" s="1"/>
      <c r="X414" s="1"/>
      <c r="Y414" s="1"/>
      <c r="Z414" s="1"/>
    </row>
    <row r="415" spans="1:26" x14ac:dyDescent="0.25">
      <c r="A415" s="1"/>
      <c r="B415" s="33" t="str">
        <f t="shared" si="10"/>
        <v/>
      </c>
      <c r="C415" s="33" t="str">
        <f t="shared" si="11"/>
        <v/>
      </c>
      <c r="D415" s="22"/>
      <c r="E415" s="1"/>
      <c r="F415" s="1"/>
      <c r="G415" s="1"/>
      <c r="H415" s="1"/>
      <c r="I415" s="1"/>
      <c r="J415" s="1"/>
      <c r="K415" s="1"/>
      <c r="L415" s="1"/>
      <c r="M415" s="1"/>
      <c r="N415" s="1"/>
      <c r="O415" s="1"/>
      <c r="P415" s="1"/>
      <c r="Q415" s="1"/>
      <c r="R415" s="1"/>
      <c r="S415" s="1"/>
      <c r="T415" s="1"/>
      <c r="U415" s="28"/>
      <c r="V415" s="28"/>
      <c r="W415" s="28"/>
      <c r="X415" s="1"/>
      <c r="Y415" s="1"/>
      <c r="Z415" s="1"/>
    </row>
    <row r="416" spans="1:26" x14ac:dyDescent="0.25">
      <c r="A416" s="1"/>
      <c r="B416" s="33" t="str">
        <f t="shared" si="10"/>
        <v/>
      </c>
      <c r="C416" s="33" t="str">
        <f t="shared" si="11"/>
        <v/>
      </c>
      <c r="D416" s="22"/>
      <c r="E416" s="1"/>
      <c r="F416" s="1"/>
      <c r="G416" s="1"/>
      <c r="H416" s="1"/>
      <c r="I416" s="1"/>
      <c r="J416" s="1"/>
      <c r="K416" s="1"/>
      <c r="L416" s="1"/>
      <c r="M416" s="1"/>
      <c r="N416" s="1"/>
      <c r="O416" s="1"/>
      <c r="P416" s="1"/>
      <c r="Q416" s="1"/>
      <c r="R416" s="1"/>
      <c r="S416" s="1"/>
      <c r="T416" s="1"/>
      <c r="U416" s="28"/>
      <c r="V416" s="28"/>
      <c r="W416" s="28"/>
      <c r="X416" s="1"/>
      <c r="Y416" s="1"/>
      <c r="Z416" s="1"/>
    </row>
    <row r="417" spans="1:26" x14ac:dyDescent="0.25">
      <c r="A417" s="1"/>
      <c r="B417" s="33" t="str">
        <f t="shared" si="10"/>
        <v/>
      </c>
      <c r="C417" s="33" t="str">
        <f t="shared" si="11"/>
        <v/>
      </c>
      <c r="D417" s="22"/>
      <c r="E417" s="1"/>
      <c r="F417" s="1"/>
      <c r="G417" s="1"/>
      <c r="H417" s="1"/>
      <c r="I417" s="1"/>
      <c r="J417" s="1"/>
      <c r="K417" s="1"/>
      <c r="L417" s="1"/>
      <c r="M417" s="1"/>
      <c r="N417" s="1"/>
      <c r="O417" s="1"/>
      <c r="P417" s="1"/>
      <c r="Q417" s="1"/>
      <c r="R417" s="1"/>
      <c r="S417" s="1"/>
      <c r="T417" s="1"/>
      <c r="U417" s="28"/>
      <c r="V417" s="28"/>
      <c r="W417" s="28"/>
      <c r="X417" s="1"/>
      <c r="Y417" s="1"/>
      <c r="Z417" s="1"/>
    </row>
    <row r="418" spans="1:26" x14ac:dyDescent="0.25">
      <c r="A418" s="1"/>
      <c r="B418" s="33" t="str">
        <f t="shared" si="10"/>
        <v/>
      </c>
      <c r="C418" s="33" t="str">
        <f t="shared" si="11"/>
        <v/>
      </c>
      <c r="D418" s="22"/>
      <c r="E418" s="1"/>
      <c r="F418" s="1"/>
      <c r="G418" s="1"/>
      <c r="H418" s="1"/>
      <c r="I418" s="1"/>
      <c r="J418" s="1"/>
      <c r="K418" s="1"/>
      <c r="L418" s="1"/>
      <c r="M418" s="1"/>
      <c r="N418" s="1"/>
      <c r="O418" s="1"/>
      <c r="P418" s="1"/>
      <c r="Q418" s="1"/>
      <c r="R418" s="1"/>
      <c r="S418" s="1"/>
      <c r="T418" s="1"/>
      <c r="U418" s="28"/>
      <c r="V418" s="28"/>
      <c r="W418" s="28"/>
      <c r="X418" s="1"/>
      <c r="Y418" s="1"/>
      <c r="Z418" s="1"/>
    </row>
    <row r="419" spans="1:26" x14ac:dyDescent="0.25">
      <c r="A419" s="1"/>
      <c r="B419" s="33" t="str">
        <f t="shared" si="10"/>
        <v/>
      </c>
      <c r="C419" s="33" t="str">
        <f t="shared" si="11"/>
        <v/>
      </c>
      <c r="D419" s="22"/>
      <c r="E419" s="1"/>
      <c r="F419" s="1"/>
      <c r="G419" s="1"/>
      <c r="H419" s="1"/>
      <c r="I419" s="1"/>
      <c r="J419" s="1"/>
      <c r="K419" s="1"/>
      <c r="L419" s="1"/>
      <c r="M419" s="1"/>
      <c r="N419" s="1"/>
      <c r="O419" s="1"/>
      <c r="P419" s="1"/>
      <c r="Q419" s="1"/>
      <c r="R419" s="1"/>
      <c r="S419" s="1"/>
      <c r="T419" s="1"/>
      <c r="U419" s="28"/>
      <c r="V419" s="28"/>
      <c r="W419" s="28"/>
      <c r="X419" s="1"/>
      <c r="Y419" s="1"/>
      <c r="Z419" s="1"/>
    </row>
    <row r="420" spans="1:26" x14ac:dyDescent="0.25">
      <c r="A420" s="1"/>
      <c r="B420" s="33" t="str">
        <f t="shared" si="10"/>
        <v/>
      </c>
      <c r="C420" s="33" t="str">
        <f t="shared" si="11"/>
        <v/>
      </c>
      <c r="D420" s="22"/>
      <c r="E420" s="1"/>
      <c r="F420" s="1"/>
      <c r="G420" s="1"/>
      <c r="H420" s="1"/>
      <c r="I420" s="1"/>
      <c r="J420" s="1"/>
      <c r="K420" s="1"/>
      <c r="L420" s="1"/>
      <c r="M420" s="1"/>
      <c r="N420" s="1"/>
      <c r="O420" s="1"/>
      <c r="P420" s="1"/>
      <c r="Q420" s="1"/>
      <c r="R420" s="1"/>
      <c r="S420" s="1"/>
      <c r="T420" s="1"/>
      <c r="U420" s="28"/>
      <c r="V420" s="28"/>
      <c r="W420" s="28"/>
      <c r="X420" s="1"/>
      <c r="Y420" s="1"/>
      <c r="Z420" s="1"/>
    </row>
    <row r="421" spans="1:26" x14ac:dyDescent="0.25">
      <c r="A421" s="1"/>
      <c r="B421" s="33" t="str">
        <f t="shared" si="10"/>
        <v/>
      </c>
      <c r="C421" s="33" t="str">
        <f t="shared" si="11"/>
        <v/>
      </c>
      <c r="D421" s="22"/>
      <c r="E421" s="1"/>
      <c r="F421" s="1"/>
      <c r="G421" s="1"/>
      <c r="H421" s="1"/>
      <c r="I421" s="1"/>
      <c r="J421" s="1"/>
      <c r="K421" s="1"/>
      <c r="L421" s="1"/>
      <c r="M421" s="1"/>
      <c r="N421" s="1"/>
      <c r="O421" s="1"/>
      <c r="P421" s="1"/>
      <c r="Q421" s="1"/>
      <c r="R421" s="1"/>
      <c r="S421" s="1"/>
      <c r="T421" s="1"/>
      <c r="U421" s="28"/>
      <c r="V421" s="28"/>
      <c r="W421" s="28"/>
      <c r="X421" s="1"/>
      <c r="Y421" s="1"/>
      <c r="Z421" s="1"/>
    </row>
    <row r="422" spans="1:26" x14ac:dyDescent="0.25">
      <c r="A422" s="1"/>
      <c r="B422" s="33" t="str">
        <f t="shared" si="10"/>
        <v/>
      </c>
      <c r="C422" s="33" t="str">
        <f t="shared" si="11"/>
        <v/>
      </c>
      <c r="D422" s="22"/>
      <c r="E422" s="1"/>
      <c r="F422" s="1"/>
      <c r="G422" s="1"/>
      <c r="H422" s="1"/>
      <c r="I422" s="1"/>
      <c r="J422" s="1"/>
      <c r="K422" s="1"/>
      <c r="L422" s="1"/>
      <c r="M422" s="1"/>
      <c r="N422" s="1"/>
      <c r="O422" s="1"/>
      <c r="P422" s="1"/>
      <c r="Q422" s="1"/>
      <c r="R422" s="1"/>
      <c r="S422" s="1"/>
      <c r="T422" s="1"/>
      <c r="U422" s="28"/>
      <c r="V422" s="28"/>
      <c r="W422" s="28"/>
      <c r="X422" s="1"/>
      <c r="Y422" s="1"/>
      <c r="Z422" s="1"/>
    </row>
    <row r="423" spans="1:26" x14ac:dyDescent="0.25">
      <c r="A423" s="1"/>
      <c r="B423" s="33" t="str">
        <f t="shared" si="10"/>
        <v/>
      </c>
      <c r="C423" s="33" t="str">
        <f t="shared" si="11"/>
        <v/>
      </c>
      <c r="D423" s="22"/>
      <c r="E423" s="1"/>
      <c r="F423" s="1"/>
      <c r="G423" s="1"/>
      <c r="H423" s="1"/>
      <c r="I423" s="1"/>
      <c r="J423" s="1"/>
      <c r="K423" s="1"/>
      <c r="L423" s="1"/>
      <c r="M423" s="1"/>
      <c r="N423" s="1"/>
      <c r="O423" s="1"/>
      <c r="P423" s="1"/>
      <c r="Q423" s="1"/>
      <c r="R423" s="1"/>
      <c r="S423" s="1"/>
      <c r="T423" s="1"/>
      <c r="U423" s="28"/>
      <c r="V423" s="28"/>
      <c r="W423" s="28"/>
      <c r="X423" s="1"/>
      <c r="Y423" s="1"/>
      <c r="Z423" s="1"/>
    </row>
    <row r="424" spans="1:26" x14ac:dyDescent="0.25">
      <c r="A424" s="1"/>
      <c r="B424" s="33" t="str">
        <f t="shared" si="10"/>
        <v/>
      </c>
      <c r="C424" s="33" t="str">
        <f t="shared" si="11"/>
        <v/>
      </c>
      <c r="D424" s="22"/>
      <c r="E424" s="1"/>
      <c r="F424" s="1"/>
      <c r="G424" s="1"/>
      <c r="H424" s="1"/>
      <c r="I424" s="1"/>
      <c r="J424" s="1"/>
      <c r="K424" s="1"/>
      <c r="L424" s="1"/>
      <c r="M424" s="1"/>
      <c r="N424" s="1"/>
      <c r="O424" s="1"/>
      <c r="P424" s="1"/>
      <c r="Q424" s="1"/>
      <c r="R424" s="1"/>
      <c r="S424" s="1"/>
      <c r="T424" s="1"/>
      <c r="U424" s="28"/>
      <c r="V424" s="28"/>
      <c r="W424" s="28"/>
      <c r="X424" s="1"/>
      <c r="Y424" s="1"/>
      <c r="Z424" s="1"/>
    </row>
    <row r="425" spans="1:26" x14ac:dyDescent="0.25">
      <c r="A425" s="1"/>
      <c r="B425" s="33" t="str">
        <f t="shared" si="10"/>
        <v/>
      </c>
      <c r="C425" s="33" t="str">
        <f t="shared" si="11"/>
        <v/>
      </c>
      <c r="D425" s="22"/>
      <c r="E425" s="1"/>
      <c r="F425" s="1"/>
      <c r="G425" s="1"/>
      <c r="H425" s="1"/>
      <c r="I425" s="1"/>
      <c r="J425" s="1"/>
      <c r="K425" s="1"/>
      <c r="L425" s="1"/>
      <c r="M425" s="1"/>
      <c r="N425" s="1"/>
      <c r="O425" s="1"/>
      <c r="P425" s="1"/>
      <c r="Q425" s="1"/>
      <c r="R425" s="1"/>
      <c r="S425" s="1"/>
      <c r="T425" s="1"/>
      <c r="U425" s="28"/>
      <c r="V425" s="28"/>
      <c r="W425" s="28"/>
      <c r="X425" s="1"/>
      <c r="Y425" s="1"/>
      <c r="Z425" s="1"/>
    </row>
    <row r="426" spans="1:26" x14ac:dyDescent="0.25">
      <c r="A426" s="1"/>
      <c r="B426" s="33" t="str">
        <f t="shared" si="10"/>
        <v/>
      </c>
      <c r="C426" s="33" t="str">
        <f t="shared" si="11"/>
        <v/>
      </c>
      <c r="D426" s="22"/>
      <c r="E426" s="1"/>
      <c r="F426" s="1"/>
      <c r="G426" s="1"/>
      <c r="H426" s="1"/>
      <c r="I426" s="1"/>
      <c r="J426" s="1"/>
      <c r="K426" s="1"/>
      <c r="L426" s="1"/>
      <c r="M426" s="1"/>
      <c r="N426" s="1"/>
      <c r="O426" s="1"/>
      <c r="P426" s="1"/>
      <c r="Q426" s="1"/>
      <c r="R426" s="1"/>
      <c r="S426" s="1"/>
      <c r="T426" s="1"/>
      <c r="X426" s="1"/>
      <c r="Y426" s="1"/>
      <c r="Z426" s="1"/>
    </row>
    <row r="427" spans="1:26" x14ac:dyDescent="0.25">
      <c r="A427" s="1"/>
      <c r="B427" s="33" t="str">
        <f t="shared" si="10"/>
        <v/>
      </c>
      <c r="C427" s="33" t="str">
        <f t="shared" si="11"/>
        <v/>
      </c>
      <c r="D427" s="22"/>
      <c r="E427" s="1"/>
      <c r="F427" s="1"/>
      <c r="G427" s="1"/>
      <c r="H427" s="1"/>
      <c r="I427" s="1"/>
      <c r="J427" s="1"/>
      <c r="K427" s="1"/>
      <c r="L427" s="1"/>
      <c r="M427" s="1"/>
      <c r="N427" s="1"/>
      <c r="O427" s="1"/>
      <c r="P427" s="1"/>
      <c r="Q427" s="1"/>
      <c r="R427" s="1"/>
      <c r="S427" s="1"/>
      <c r="T427" s="1"/>
      <c r="X427" s="1"/>
      <c r="Y427" s="1"/>
      <c r="Z427" s="1"/>
    </row>
    <row r="428" spans="1:26" x14ac:dyDescent="0.25">
      <c r="A428" s="1"/>
      <c r="B428" s="33" t="str">
        <f t="shared" si="10"/>
        <v/>
      </c>
      <c r="C428" s="33" t="str">
        <f t="shared" si="11"/>
        <v/>
      </c>
      <c r="D428" s="22"/>
      <c r="E428" s="1"/>
      <c r="F428" s="1"/>
      <c r="G428" s="1"/>
      <c r="H428" s="1"/>
      <c r="I428" s="1"/>
      <c r="J428" s="1"/>
      <c r="K428" s="1"/>
      <c r="L428" s="1"/>
      <c r="M428" s="1"/>
      <c r="N428" s="1"/>
      <c r="O428" s="1"/>
      <c r="P428" s="1"/>
      <c r="Q428" s="1"/>
      <c r="R428" s="1"/>
      <c r="S428" s="1"/>
      <c r="T428" s="1"/>
      <c r="X428" s="1"/>
      <c r="Y428" s="1"/>
      <c r="Z428" s="1"/>
    </row>
    <row r="429" spans="1:26" x14ac:dyDescent="0.25">
      <c r="A429" s="1"/>
      <c r="B429" s="33" t="str">
        <f t="shared" si="10"/>
        <v/>
      </c>
      <c r="C429" s="33" t="str">
        <f t="shared" si="11"/>
        <v/>
      </c>
      <c r="D429" s="22"/>
      <c r="E429" s="1"/>
      <c r="F429" s="1"/>
      <c r="G429" s="1"/>
      <c r="H429" s="1"/>
      <c r="I429" s="1"/>
      <c r="J429" s="1"/>
      <c r="K429" s="1"/>
      <c r="L429" s="1"/>
      <c r="M429" s="1"/>
      <c r="N429" s="1"/>
      <c r="O429" s="1"/>
      <c r="P429" s="1"/>
      <c r="Q429" s="1"/>
      <c r="R429" s="1"/>
      <c r="S429" s="1"/>
      <c r="T429" s="1"/>
      <c r="X429" s="1"/>
      <c r="Y429" s="1"/>
      <c r="Z429" s="1"/>
    </row>
    <row r="430" spans="1:26" x14ac:dyDescent="0.25">
      <c r="A430" s="1"/>
      <c r="B430" s="33" t="str">
        <f t="shared" si="10"/>
        <v/>
      </c>
      <c r="C430" s="33" t="str">
        <f t="shared" si="11"/>
        <v/>
      </c>
      <c r="D430" s="22"/>
      <c r="E430" s="1"/>
      <c r="F430" s="1"/>
      <c r="G430" s="1"/>
      <c r="H430" s="1"/>
      <c r="I430" s="1"/>
      <c r="J430" s="1"/>
      <c r="K430" s="1"/>
      <c r="L430" s="1"/>
      <c r="M430" s="1"/>
      <c r="N430" s="1"/>
      <c r="O430" s="1"/>
      <c r="P430" s="1"/>
      <c r="Q430" s="1"/>
      <c r="R430" s="1"/>
      <c r="S430" s="1"/>
      <c r="T430" s="1"/>
      <c r="U430" s="28"/>
      <c r="V430" s="28"/>
      <c r="W430" s="28"/>
      <c r="X430" s="1"/>
      <c r="Y430" s="1"/>
      <c r="Z430" s="1"/>
    </row>
    <row r="431" spans="1:26" x14ac:dyDescent="0.25">
      <c r="A431" s="1"/>
      <c r="B431" s="33" t="str">
        <f t="shared" ref="B431:B494" si="12">IF(W433=1,U433,"")</f>
        <v/>
      </c>
      <c r="C431" s="33" t="str">
        <f t="shared" ref="C431:C494" si="13">IF(W433=1,V433,"")</f>
        <v/>
      </c>
      <c r="D431" s="22"/>
      <c r="E431" s="1"/>
      <c r="F431" s="1"/>
      <c r="G431" s="1"/>
      <c r="H431" s="1"/>
      <c r="I431" s="1"/>
      <c r="J431" s="1"/>
      <c r="K431" s="1"/>
      <c r="L431" s="1"/>
      <c r="M431" s="1"/>
      <c r="N431" s="1"/>
      <c r="O431" s="1"/>
      <c r="P431" s="1"/>
      <c r="Q431" s="1"/>
      <c r="R431" s="1"/>
      <c r="S431" s="1"/>
      <c r="T431" s="1"/>
      <c r="U431" s="28"/>
      <c r="V431" s="28"/>
      <c r="W431" s="28"/>
      <c r="X431" s="1"/>
      <c r="Y431" s="1"/>
      <c r="Z431" s="1"/>
    </row>
    <row r="432" spans="1:26" x14ac:dyDescent="0.25">
      <c r="A432" s="1"/>
      <c r="B432" s="33" t="str">
        <f t="shared" si="12"/>
        <v/>
      </c>
      <c r="C432" s="33" t="str">
        <f t="shared" si="13"/>
        <v/>
      </c>
      <c r="D432" s="22"/>
      <c r="E432" s="1"/>
      <c r="F432" s="1"/>
      <c r="G432" s="1"/>
      <c r="H432" s="1"/>
      <c r="I432" s="1"/>
      <c r="J432" s="1"/>
      <c r="K432" s="1"/>
      <c r="L432" s="1"/>
      <c r="M432" s="1"/>
      <c r="N432" s="1"/>
      <c r="O432" s="1"/>
      <c r="P432" s="1"/>
      <c r="Q432" s="1"/>
      <c r="R432" s="1"/>
      <c r="S432" s="1"/>
      <c r="T432" s="1"/>
      <c r="U432" s="28"/>
      <c r="V432" s="28"/>
      <c r="W432" s="28"/>
      <c r="X432" s="1"/>
      <c r="Y432" s="1"/>
      <c r="Z432" s="1"/>
    </row>
    <row r="433" spans="1:26" x14ac:dyDescent="0.25">
      <c r="A433" s="1"/>
      <c r="B433" s="33" t="str">
        <f t="shared" si="12"/>
        <v/>
      </c>
      <c r="C433" s="33" t="str">
        <f t="shared" si="13"/>
        <v/>
      </c>
      <c r="D433" s="22"/>
      <c r="E433" s="1"/>
      <c r="F433" s="1"/>
      <c r="G433" s="1"/>
      <c r="H433" s="1"/>
      <c r="I433" s="1"/>
      <c r="J433" s="1"/>
      <c r="K433" s="1"/>
      <c r="L433" s="1"/>
      <c r="M433" s="1"/>
      <c r="N433" s="1"/>
      <c r="O433" s="1"/>
      <c r="P433" s="1"/>
      <c r="Q433" s="1"/>
      <c r="R433" s="1"/>
      <c r="S433" s="1"/>
      <c r="T433" s="1"/>
      <c r="X433" s="1"/>
      <c r="Y433" s="1"/>
      <c r="Z433" s="1"/>
    </row>
    <row r="434" spans="1:26" x14ac:dyDescent="0.25">
      <c r="A434" s="1"/>
      <c r="B434" s="33" t="str">
        <f t="shared" si="12"/>
        <v/>
      </c>
      <c r="C434" s="33" t="str">
        <f t="shared" si="13"/>
        <v/>
      </c>
      <c r="D434" s="22"/>
      <c r="E434" s="1"/>
      <c r="F434" s="1"/>
      <c r="G434" s="1"/>
      <c r="H434" s="1"/>
      <c r="I434" s="1"/>
      <c r="J434" s="1"/>
      <c r="K434" s="1"/>
      <c r="L434" s="1"/>
      <c r="M434" s="1"/>
      <c r="N434" s="1"/>
      <c r="O434" s="1"/>
      <c r="P434" s="1"/>
      <c r="Q434" s="1"/>
      <c r="R434" s="1"/>
      <c r="S434" s="1"/>
      <c r="T434" s="1"/>
      <c r="U434" s="28"/>
      <c r="V434" s="28"/>
      <c r="W434" s="28"/>
      <c r="X434" s="1"/>
      <c r="Y434" s="1"/>
      <c r="Z434" s="1"/>
    </row>
    <row r="435" spans="1:26" x14ac:dyDescent="0.25">
      <c r="A435" s="1"/>
      <c r="B435" s="33" t="str">
        <f t="shared" si="12"/>
        <v/>
      </c>
      <c r="C435" s="33" t="str">
        <f t="shared" si="13"/>
        <v/>
      </c>
      <c r="D435" s="22"/>
      <c r="E435" s="1"/>
      <c r="F435" s="1"/>
      <c r="G435" s="1"/>
      <c r="H435" s="1"/>
      <c r="I435" s="1"/>
      <c r="J435" s="1"/>
      <c r="K435" s="1"/>
      <c r="L435" s="1"/>
      <c r="M435" s="1"/>
      <c r="N435" s="1"/>
      <c r="O435" s="1"/>
      <c r="P435" s="1"/>
      <c r="Q435" s="1"/>
      <c r="R435" s="1"/>
      <c r="S435" s="1"/>
      <c r="T435" s="1"/>
      <c r="U435" s="28"/>
      <c r="V435" s="28"/>
      <c r="W435" s="28"/>
      <c r="X435" s="1"/>
      <c r="Y435" s="1"/>
      <c r="Z435" s="1"/>
    </row>
    <row r="436" spans="1:26" x14ac:dyDescent="0.25">
      <c r="A436" s="1"/>
      <c r="B436" s="33" t="str">
        <f t="shared" si="12"/>
        <v/>
      </c>
      <c r="C436" s="33" t="str">
        <f t="shared" si="13"/>
        <v/>
      </c>
      <c r="D436" s="22"/>
      <c r="E436" s="1"/>
      <c r="F436" s="1"/>
      <c r="G436" s="1"/>
      <c r="H436" s="1"/>
      <c r="I436" s="1"/>
      <c r="J436" s="1"/>
      <c r="K436" s="1"/>
      <c r="L436" s="1"/>
      <c r="M436" s="1"/>
      <c r="N436" s="1"/>
      <c r="O436" s="1"/>
      <c r="P436" s="1"/>
      <c r="Q436" s="1"/>
      <c r="R436" s="1"/>
      <c r="S436" s="1"/>
      <c r="T436" s="1"/>
      <c r="U436" s="28"/>
      <c r="V436" s="28"/>
      <c r="W436" s="28"/>
      <c r="X436" s="1"/>
      <c r="Y436" s="1"/>
      <c r="Z436" s="1"/>
    </row>
    <row r="437" spans="1:26" x14ac:dyDescent="0.25">
      <c r="A437" s="1"/>
      <c r="B437" s="33" t="str">
        <f t="shared" si="12"/>
        <v/>
      </c>
      <c r="C437" s="33" t="str">
        <f t="shared" si="13"/>
        <v/>
      </c>
      <c r="D437" s="22"/>
      <c r="E437" s="1"/>
      <c r="F437" s="1"/>
      <c r="G437" s="1"/>
      <c r="H437" s="1"/>
      <c r="I437" s="1"/>
      <c r="J437" s="1"/>
      <c r="K437" s="1"/>
      <c r="L437" s="1"/>
      <c r="M437" s="1"/>
      <c r="N437" s="1"/>
      <c r="O437" s="1"/>
      <c r="P437" s="1"/>
      <c r="Q437" s="1"/>
      <c r="R437" s="1"/>
      <c r="S437" s="1"/>
      <c r="T437" s="1"/>
      <c r="X437" s="1"/>
      <c r="Y437" s="1"/>
      <c r="Z437" s="1"/>
    </row>
    <row r="438" spans="1:26" x14ac:dyDescent="0.25">
      <c r="A438" s="1"/>
      <c r="B438" s="33" t="str">
        <f t="shared" si="12"/>
        <v/>
      </c>
      <c r="C438" s="33" t="str">
        <f t="shared" si="13"/>
        <v/>
      </c>
      <c r="D438" s="22"/>
      <c r="E438" s="1"/>
      <c r="F438" s="1"/>
      <c r="G438" s="1"/>
      <c r="H438" s="1"/>
      <c r="I438" s="1"/>
      <c r="J438" s="1"/>
      <c r="K438" s="1"/>
      <c r="L438" s="1"/>
      <c r="M438" s="1"/>
      <c r="N438" s="1"/>
      <c r="O438" s="1"/>
      <c r="P438" s="1"/>
      <c r="Q438" s="1"/>
      <c r="R438" s="1"/>
      <c r="S438" s="1"/>
      <c r="T438" s="1"/>
      <c r="X438" s="1"/>
      <c r="Y438" s="1"/>
      <c r="Z438" s="1"/>
    </row>
    <row r="439" spans="1:26" x14ac:dyDescent="0.25">
      <c r="A439" s="1"/>
      <c r="B439" s="33" t="str">
        <f t="shared" si="12"/>
        <v/>
      </c>
      <c r="C439" s="33" t="str">
        <f t="shared" si="13"/>
        <v/>
      </c>
      <c r="D439" s="22"/>
      <c r="E439" s="1"/>
      <c r="F439" s="1"/>
      <c r="G439" s="1"/>
      <c r="H439" s="1"/>
      <c r="I439" s="1"/>
      <c r="J439" s="1"/>
      <c r="K439" s="1"/>
      <c r="L439" s="1"/>
      <c r="M439" s="1"/>
      <c r="N439" s="1"/>
      <c r="O439" s="1"/>
      <c r="P439" s="1"/>
      <c r="Q439" s="1"/>
      <c r="R439" s="1"/>
      <c r="S439" s="1"/>
      <c r="T439" s="1"/>
      <c r="U439" s="28"/>
      <c r="V439" s="28"/>
      <c r="W439" s="28"/>
      <c r="X439" s="1"/>
      <c r="Y439" s="1"/>
      <c r="Z439" s="1"/>
    </row>
    <row r="440" spans="1:26" x14ac:dyDescent="0.25">
      <c r="A440" s="1"/>
      <c r="B440" s="33" t="str">
        <f t="shared" si="12"/>
        <v/>
      </c>
      <c r="C440" s="33" t="str">
        <f t="shared" si="13"/>
        <v/>
      </c>
      <c r="D440" s="22"/>
      <c r="E440" s="1"/>
      <c r="F440" s="1"/>
      <c r="G440" s="1"/>
      <c r="H440" s="1"/>
      <c r="I440" s="1"/>
      <c r="J440" s="1"/>
      <c r="K440" s="1"/>
      <c r="L440" s="1"/>
      <c r="M440" s="1"/>
      <c r="N440" s="1"/>
      <c r="O440" s="1"/>
      <c r="P440" s="1"/>
      <c r="Q440" s="1"/>
      <c r="R440" s="1"/>
      <c r="S440" s="1"/>
      <c r="T440" s="1"/>
      <c r="U440" s="28"/>
      <c r="V440" s="28"/>
      <c r="W440" s="28"/>
      <c r="X440" s="1"/>
      <c r="Y440" s="1"/>
      <c r="Z440" s="1"/>
    </row>
    <row r="441" spans="1:26" x14ac:dyDescent="0.25">
      <c r="A441" s="1"/>
      <c r="B441" s="33" t="str">
        <f t="shared" si="12"/>
        <v/>
      </c>
      <c r="C441" s="33" t="str">
        <f t="shared" si="13"/>
        <v/>
      </c>
      <c r="D441" s="22"/>
      <c r="E441" s="1"/>
      <c r="F441" s="1"/>
      <c r="G441" s="1"/>
      <c r="H441" s="1"/>
      <c r="I441" s="1"/>
      <c r="J441" s="1"/>
      <c r="K441" s="1"/>
      <c r="L441" s="1"/>
      <c r="M441" s="1"/>
      <c r="N441" s="1"/>
      <c r="O441" s="1"/>
      <c r="P441" s="1"/>
      <c r="Q441" s="1"/>
      <c r="R441" s="1"/>
      <c r="S441" s="1"/>
      <c r="T441" s="1"/>
      <c r="U441" s="28"/>
      <c r="V441" s="28"/>
      <c r="W441" s="28"/>
      <c r="X441" s="1"/>
      <c r="Y441" s="1"/>
      <c r="Z441" s="1"/>
    </row>
    <row r="442" spans="1:26" x14ac:dyDescent="0.25">
      <c r="A442" s="1"/>
      <c r="B442" s="33" t="str">
        <f t="shared" si="12"/>
        <v/>
      </c>
      <c r="C442" s="33" t="str">
        <f t="shared" si="13"/>
        <v/>
      </c>
      <c r="D442" s="22"/>
      <c r="E442" s="1"/>
      <c r="F442" s="1"/>
      <c r="G442" s="1"/>
      <c r="H442" s="1"/>
      <c r="I442" s="1"/>
      <c r="J442" s="1"/>
      <c r="K442" s="1"/>
      <c r="L442" s="1"/>
      <c r="M442" s="1"/>
      <c r="N442" s="1"/>
      <c r="O442" s="1"/>
      <c r="P442" s="1"/>
      <c r="Q442" s="1"/>
      <c r="R442" s="1"/>
      <c r="S442" s="1"/>
      <c r="T442" s="1"/>
      <c r="U442" s="28"/>
      <c r="V442" s="28"/>
      <c r="W442" s="28"/>
      <c r="X442" s="1"/>
      <c r="Y442" s="1"/>
      <c r="Z442" s="1"/>
    </row>
    <row r="443" spans="1:26" x14ac:dyDescent="0.25">
      <c r="A443" s="1"/>
      <c r="B443" s="33" t="str">
        <f t="shared" si="12"/>
        <v/>
      </c>
      <c r="C443" s="33" t="str">
        <f t="shared" si="13"/>
        <v/>
      </c>
      <c r="D443" s="22"/>
      <c r="E443" s="1"/>
      <c r="F443" s="1"/>
      <c r="G443" s="1"/>
      <c r="H443" s="1"/>
      <c r="I443" s="1"/>
      <c r="J443" s="1"/>
      <c r="K443" s="1"/>
      <c r="L443" s="1"/>
      <c r="M443" s="1"/>
      <c r="N443" s="1"/>
      <c r="O443" s="1"/>
      <c r="P443" s="1"/>
      <c r="Q443" s="1"/>
      <c r="R443" s="1"/>
      <c r="S443" s="1"/>
      <c r="T443" s="1"/>
      <c r="U443" s="28"/>
      <c r="V443" s="28"/>
      <c r="W443" s="28"/>
      <c r="X443" s="1"/>
      <c r="Y443" s="1"/>
      <c r="Z443" s="1"/>
    </row>
    <row r="444" spans="1:26" x14ac:dyDescent="0.25">
      <c r="A444" s="1"/>
      <c r="B444" s="33" t="str">
        <f t="shared" si="12"/>
        <v/>
      </c>
      <c r="C444" s="33" t="str">
        <f t="shared" si="13"/>
        <v/>
      </c>
      <c r="D444" s="22"/>
      <c r="E444" s="1"/>
      <c r="F444" s="1"/>
      <c r="G444" s="1"/>
      <c r="H444" s="1"/>
      <c r="I444" s="1"/>
      <c r="J444" s="1"/>
      <c r="K444" s="1"/>
      <c r="L444" s="1"/>
      <c r="M444" s="1"/>
      <c r="N444" s="1"/>
      <c r="O444" s="1"/>
      <c r="P444" s="1"/>
      <c r="Q444" s="1"/>
      <c r="R444" s="1"/>
      <c r="S444" s="1"/>
      <c r="T444" s="1"/>
      <c r="U444" s="28"/>
      <c r="V444" s="28"/>
      <c r="W444" s="28"/>
      <c r="X444" s="1"/>
      <c r="Y444" s="1"/>
      <c r="Z444" s="1"/>
    </row>
    <row r="445" spans="1:26" x14ac:dyDescent="0.25">
      <c r="A445" s="1"/>
      <c r="B445" s="33" t="str">
        <f t="shared" si="12"/>
        <v/>
      </c>
      <c r="C445" s="33" t="str">
        <f t="shared" si="13"/>
        <v/>
      </c>
      <c r="D445" s="22"/>
      <c r="E445" s="1"/>
      <c r="F445" s="1"/>
      <c r="G445" s="1"/>
      <c r="H445" s="1"/>
      <c r="I445" s="1"/>
      <c r="J445" s="1"/>
      <c r="K445" s="1"/>
      <c r="L445" s="1"/>
      <c r="M445" s="1"/>
      <c r="N445" s="1"/>
      <c r="O445" s="1"/>
      <c r="P445" s="1"/>
      <c r="Q445" s="1"/>
      <c r="R445" s="1"/>
      <c r="S445" s="1"/>
      <c r="T445" s="1"/>
      <c r="U445" s="28"/>
      <c r="V445" s="28"/>
      <c r="W445" s="28"/>
      <c r="X445" s="1"/>
      <c r="Y445" s="1"/>
      <c r="Z445" s="1"/>
    </row>
    <row r="446" spans="1:26" x14ac:dyDescent="0.25">
      <c r="A446" s="1"/>
      <c r="B446" s="33" t="str">
        <f t="shared" si="12"/>
        <v/>
      </c>
      <c r="C446" s="33" t="str">
        <f t="shared" si="13"/>
        <v/>
      </c>
      <c r="D446" s="22"/>
      <c r="E446" s="1"/>
      <c r="F446" s="1"/>
      <c r="G446" s="1"/>
      <c r="H446" s="1"/>
      <c r="I446" s="1"/>
      <c r="J446" s="1"/>
      <c r="K446" s="1"/>
      <c r="L446" s="1"/>
      <c r="M446" s="1"/>
      <c r="N446" s="1"/>
      <c r="O446" s="1"/>
      <c r="P446" s="1"/>
      <c r="Q446" s="1"/>
      <c r="R446" s="1"/>
      <c r="S446" s="1"/>
      <c r="T446" s="1"/>
      <c r="U446" s="28"/>
      <c r="V446" s="28"/>
      <c r="W446" s="28"/>
      <c r="X446" s="1"/>
      <c r="Y446" s="1"/>
      <c r="Z446" s="1"/>
    </row>
    <row r="447" spans="1:26" x14ac:dyDescent="0.25">
      <c r="A447" s="1"/>
      <c r="B447" s="33" t="str">
        <f t="shared" si="12"/>
        <v/>
      </c>
      <c r="C447" s="33" t="str">
        <f t="shared" si="13"/>
        <v/>
      </c>
      <c r="D447" s="22"/>
      <c r="E447" s="1"/>
      <c r="F447" s="1"/>
      <c r="G447" s="1"/>
      <c r="H447" s="1"/>
      <c r="I447" s="1"/>
      <c r="J447" s="1"/>
      <c r="K447" s="1"/>
      <c r="L447" s="1"/>
      <c r="M447" s="1"/>
      <c r="N447" s="1"/>
      <c r="O447" s="1"/>
      <c r="P447" s="1"/>
      <c r="Q447" s="1"/>
      <c r="R447" s="1"/>
      <c r="S447" s="1"/>
      <c r="T447" s="1"/>
      <c r="U447" s="28"/>
      <c r="V447" s="28"/>
      <c r="W447" s="28"/>
      <c r="X447" s="1"/>
      <c r="Y447" s="1"/>
      <c r="Z447" s="1"/>
    </row>
    <row r="448" spans="1:26" x14ac:dyDescent="0.25">
      <c r="A448" s="1"/>
      <c r="B448" s="33" t="str">
        <f t="shared" si="12"/>
        <v/>
      </c>
      <c r="C448" s="33" t="str">
        <f t="shared" si="13"/>
        <v/>
      </c>
      <c r="D448" s="22"/>
      <c r="E448" s="1"/>
      <c r="F448" s="1"/>
      <c r="G448" s="1"/>
      <c r="H448" s="1"/>
      <c r="I448" s="1"/>
      <c r="J448" s="1"/>
      <c r="K448" s="1"/>
      <c r="L448" s="1"/>
      <c r="M448" s="1"/>
      <c r="N448" s="1"/>
      <c r="O448" s="1"/>
      <c r="P448" s="1"/>
      <c r="Q448" s="1"/>
      <c r="R448" s="1"/>
      <c r="S448" s="1"/>
      <c r="T448" s="1"/>
      <c r="U448" s="28"/>
      <c r="V448" s="28"/>
      <c r="W448" s="28"/>
      <c r="X448" s="1"/>
      <c r="Y448" s="1"/>
      <c r="Z448" s="1"/>
    </row>
    <row r="449" spans="1:26" x14ac:dyDescent="0.25">
      <c r="A449" s="1"/>
      <c r="B449" s="33" t="str">
        <f t="shared" si="12"/>
        <v/>
      </c>
      <c r="C449" s="33" t="str">
        <f t="shared" si="13"/>
        <v/>
      </c>
      <c r="D449" s="22"/>
      <c r="E449" s="1"/>
      <c r="F449" s="1"/>
      <c r="G449" s="1"/>
      <c r="H449" s="1"/>
      <c r="I449" s="1"/>
      <c r="J449" s="1"/>
      <c r="K449" s="1"/>
      <c r="L449" s="1"/>
      <c r="M449" s="1"/>
      <c r="N449" s="1"/>
      <c r="O449" s="1"/>
      <c r="P449" s="1"/>
      <c r="Q449" s="1"/>
      <c r="R449" s="1"/>
      <c r="S449" s="1"/>
      <c r="T449" s="1"/>
      <c r="U449" s="28"/>
      <c r="V449" s="28"/>
      <c r="W449" s="28"/>
      <c r="X449" s="1"/>
      <c r="Y449" s="1"/>
      <c r="Z449" s="1"/>
    </row>
    <row r="450" spans="1:26" x14ac:dyDescent="0.25">
      <c r="A450" s="1"/>
      <c r="B450" s="33" t="str">
        <f t="shared" si="12"/>
        <v/>
      </c>
      <c r="C450" s="33" t="str">
        <f t="shared" si="13"/>
        <v/>
      </c>
      <c r="D450" s="22"/>
      <c r="E450" s="1"/>
      <c r="F450" s="1"/>
      <c r="G450" s="1"/>
      <c r="H450" s="1"/>
      <c r="I450" s="1"/>
      <c r="J450" s="1"/>
      <c r="K450" s="1"/>
      <c r="L450" s="1"/>
      <c r="M450" s="1"/>
      <c r="N450" s="1"/>
      <c r="O450" s="1"/>
      <c r="P450" s="1"/>
      <c r="Q450" s="1"/>
      <c r="R450" s="1"/>
      <c r="S450" s="1"/>
      <c r="T450" s="1"/>
      <c r="X450" s="1"/>
      <c r="Y450" s="1"/>
      <c r="Z450" s="1"/>
    </row>
    <row r="451" spans="1:26" x14ac:dyDescent="0.25">
      <c r="A451" s="1"/>
      <c r="B451" s="33" t="str">
        <f t="shared" si="12"/>
        <v/>
      </c>
      <c r="C451" s="33" t="str">
        <f t="shared" si="13"/>
        <v/>
      </c>
      <c r="D451" s="22"/>
      <c r="E451" s="1"/>
      <c r="F451" s="1"/>
      <c r="G451" s="1"/>
      <c r="H451" s="1"/>
      <c r="I451" s="1"/>
      <c r="J451" s="1"/>
      <c r="K451" s="1"/>
      <c r="L451" s="1"/>
      <c r="M451" s="1"/>
      <c r="N451" s="1"/>
      <c r="O451" s="1"/>
      <c r="P451" s="1"/>
      <c r="Q451" s="1"/>
      <c r="R451" s="1"/>
      <c r="S451" s="1"/>
      <c r="T451" s="1"/>
      <c r="X451" s="1"/>
      <c r="Y451" s="1"/>
      <c r="Z451" s="1"/>
    </row>
    <row r="452" spans="1:26" x14ac:dyDescent="0.25">
      <c r="A452" s="1"/>
      <c r="B452" s="33" t="str">
        <f t="shared" si="12"/>
        <v/>
      </c>
      <c r="C452" s="33" t="str">
        <f t="shared" si="13"/>
        <v/>
      </c>
      <c r="D452" s="22"/>
      <c r="E452" s="1"/>
      <c r="F452" s="1"/>
      <c r="G452" s="1"/>
      <c r="H452" s="1"/>
      <c r="I452" s="1"/>
      <c r="J452" s="1"/>
      <c r="K452" s="1"/>
      <c r="L452" s="1"/>
      <c r="M452" s="1"/>
      <c r="N452" s="1"/>
      <c r="O452" s="1"/>
      <c r="P452" s="1"/>
      <c r="Q452" s="1"/>
      <c r="R452" s="1"/>
      <c r="S452" s="1"/>
      <c r="T452" s="1"/>
      <c r="X452" s="1"/>
      <c r="Y452" s="1"/>
      <c r="Z452" s="1"/>
    </row>
    <row r="453" spans="1:26" x14ac:dyDescent="0.25">
      <c r="A453" s="1"/>
      <c r="B453" s="33" t="str">
        <f t="shared" si="12"/>
        <v/>
      </c>
      <c r="C453" s="33" t="str">
        <f t="shared" si="13"/>
        <v/>
      </c>
      <c r="D453" s="22"/>
      <c r="E453" s="1"/>
      <c r="F453" s="1"/>
      <c r="G453" s="1"/>
      <c r="H453" s="1"/>
      <c r="I453" s="1"/>
      <c r="J453" s="1"/>
      <c r="K453" s="1"/>
      <c r="L453" s="1"/>
      <c r="M453" s="1"/>
      <c r="N453" s="1"/>
      <c r="O453" s="1"/>
      <c r="P453" s="1"/>
      <c r="Q453" s="1"/>
      <c r="R453" s="1"/>
      <c r="S453" s="1"/>
      <c r="T453" s="1"/>
      <c r="X453" s="1"/>
      <c r="Y453" s="1"/>
      <c r="Z453" s="1"/>
    </row>
    <row r="454" spans="1:26" x14ac:dyDescent="0.25">
      <c r="A454" s="1"/>
      <c r="B454" s="33" t="str">
        <f t="shared" si="12"/>
        <v/>
      </c>
      <c r="C454" s="33" t="str">
        <f t="shared" si="13"/>
        <v/>
      </c>
      <c r="D454" s="22"/>
      <c r="E454" s="1"/>
      <c r="F454" s="1"/>
      <c r="G454" s="1"/>
      <c r="H454" s="1"/>
      <c r="I454" s="1"/>
      <c r="J454" s="1"/>
      <c r="K454" s="1"/>
      <c r="L454" s="1"/>
      <c r="M454" s="1"/>
      <c r="N454" s="1"/>
      <c r="O454" s="1"/>
      <c r="P454" s="1"/>
      <c r="Q454" s="1"/>
      <c r="R454" s="1"/>
      <c r="S454" s="1"/>
      <c r="T454" s="1"/>
      <c r="U454" s="28"/>
      <c r="V454" s="28"/>
      <c r="W454" s="28"/>
      <c r="X454" s="1"/>
      <c r="Y454" s="1"/>
      <c r="Z454" s="1"/>
    </row>
    <row r="455" spans="1:26" x14ac:dyDescent="0.25">
      <c r="A455" s="1"/>
      <c r="B455" s="33" t="str">
        <f t="shared" si="12"/>
        <v/>
      </c>
      <c r="C455" s="33" t="str">
        <f t="shared" si="13"/>
        <v/>
      </c>
      <c r="D455" s="22"/>
      <c r="E455" s="1"/>
      <c r="F455" s="1"/>
      <c r="G455" s="1"/>
      <c r="H455" s="1"/>
      <c r="I455" s="1"/>
      <c r="J455" s="1"/>
      <c r="K455" s="1"/>
      <c r="L455" s="1"/>
      <c r="M455" s="1"/>
      <c r="N455" s="1"/>
      <c r="O455" s="1"/>
      <c r="P455" s="1"/>
      <c r="Q455" s="1"/>
      <c r="R455" s="1"/>
      <c r="S455" s="1"/>
      <c r="T455" s="1"/>
      <c r="U455" s="28"/>
      <c r="V455" s="28"/>
      <c r="W455" s="28"/>
      <c r="X455" s="1"/>
      <c r="Y455" s="1"/>
      <c r="Z455" s="1"/>
    </row>
    <row r="456" spans="1:26" x14ac:dyDescent="0.25">
      <c r="A456" s="1"/>
      <c r="B456" s="33" t="str">
        <f t="shared" si="12"/>
        <v/>
      </c>
      <c r="C456" s="33" t="str">
        <f t="shared" si="13"/>
        <v/>
      </c>
      <c r="D456" s="22"/>
      <c r="E456" s="1"/>
      <c r="F456" s="1"/>
      <c r="G456" s="1"/>
      <c r="H456" s="1"/>
      <c r="I456" s="1"/>
      <c r="J456" s="1"/>
      <c r="K456" s="1"/>
      <c r="L456" s="1"/>
      <c r="M456" s="1"/>
      <c r="N456" s="1"/>
      <c r="O456" s="1"/>
      <c r="P456" s="1"/>
      <c r="Q456" s="1"/>
      <c r="R456" s="1"/>
      <c r="S456" s="1"/>
      <c r="T456" s="1"/>
      <c r="X456" s="1"/>
      <c r="Y456" s="1"/>
      <c r="Z456" s="1"/>
    </row>
    <row r="457" spans="1:26" x14ac:dyDescent="0.25">
      <c r="A457" s="1"/>
      <c r="B457" s="33" t="str">
        <f t="shared" si="12"/>
        <v/>
      </c>
      <c r="C457" s="33" t="str">
        <f t="shared" si="13"/>
        <v/>
      </c>
      <c r="D457" s="22"/>
      <c r="E457" s="1"/>
      <c r="F457" s="1"/>
      <c r="G457" s="1"/>
      <c r="H457" s="1"/>
      <c r="I457" s="1"/>
      <c r="J457" s="1"/>
      <c r="K457" s="1"/>
      <c r="L457" s="1"/>
      <c r="M457" s="1"/>
      <c r="N457" s="1"/>
      <c r="O457" s="1"/>
      <c r="P457" s="1"/>
      <c r="Q457" s="1"/>
      <c r="R457" s="1"/>
      <c r="S457" s="1"/>
      <c r="T457" s="1"/>
      <c r="X457" s="1"/>
      <c r="Y457" s="1"/>
      <c r="Z457" s="1"/>
    </row>
    <row r="458" spans="1:26" x14ac:dyDescent="0.25">
      <c r="A458" s="1"/>
      <c r="B458" s="33" t="str">
        <f t="shared" si="12"/>
        <v/>
      </c>
      <c r="C458" s="33" t="str">
        <f t="shared" si="13"/>
        <v/>
      </c>
      <c r="D458" s="22"/>
      <c r="E458" s="1"/>
      <c r="F458" s="1"/>
      <c r="G458" s="1"/>
      <c r="H458" s="1"/>
      <c r="I458" s="1"/>
      <c r="J458" s="1"/>
      <c r="K458" s="1"/>
      <c r="L458" s="1"/>
      <c r="M458" s="1"/>
      <c r="N458" s="1"/>
      <c r="O458" s="1"/>
      <c r="P458" s="1"/>
      <c r="Q458" s="1"/>
      <c r="R458" s="1"/>
      <c r="S458" s="1"/>
      <c r="T458" s="1"/>
      <c r="U458" s="28"/>
      <c r="V458" s="28"/>
      <c r="W458" s="28"/>
      <c r="X458" s="1"/>
      <c r="Y458" s="1"/>
      <c r="Z458" s="1"/>
    </row>
    <row r="459" spans="1:26" x14ac:dyDescent="0.25">
      <c r="A459" s="1"/>
      <c r="B459" s="33" t="str">
        <f t="shared" si="12"/>
        <v/>
      </c>
      <c r="C459" s="33" t="str">
        <f t="shared" si="13"/>
        <v/>
      </c>
      <c r="D459" s="22"/>
      <c r="E459" s="1"/>
      <c r="F459" s="1"/>
      <c r="G459" s="1"/>
      <c r="H459" s="1"/>
      <c r="I459" s="1"/>
      <c r="J459" s="1"/>
      <c r="K459" s="1"/>
      <c r="L459" s="1"/>
      <c r="M459" s="1"/>
      <c r="N459" s="1"/>
      <c r="O459" s="1"/>
      <c r="P459" s="1"/>
      <c r="Q459" s="1"/>
      <c r="R459" s="1"/>
      <c r="S459" s="1"/>
      <c r="T459" s="1"/>
      <c r="U459" s="28"/>
      <c r="V459" s="28"/>
      <c r="W459" s="28"/>
      <c r="X459" s="1"/>
      <c r="Y459" s="1"/>
      <c r="Z459" s="1"/>
    </row>
    <row r="460" spans="1:26" x14ac:dyDescent="0.25">
      <c r="A460" s="1"/>
      <c r="B460" s="33" t="str">
        <f t="shared" si="12"/>
        <v/>
      </c>
      <c r="C460" s="33" t="str">
        <f t="shared" si="13"/>
        <v/>
      </c>
      <c r="D460" s="22"/>
      <c r="E460" s="1"/>
      <c r="F460" s="1"/>
      <c r="G460" s="1"/>
      <c r="H460" s="1"/>
      <c r="I460" s="1"/>
      <c r="J460" s="1"/>
      <c r="K460" s="1"/>
      <c r="L460" s="1"/>
      <c r="M460" s="1"/>
      <c r="N460" s="1"/>
      <c r="O460" s="1"/>
      <c r="P460" s="1"/>
      <c r="Q460" s="1"/>
      <c r="R460" s="1"/>
      <c r="S460" s="1"/>
      <c r="T460" s="1"/>
      <c r="U460" s="28"/>
      <c r="V460" s="28"/>
      <c r="W460" s="28"/>
      <c r="X460" s="1"/>
      <c r="Y460" s="1"/>
      <c r="Z460" s="1"/>
    </row>
    <row r="461" spans="1:26" x14ac:dyDescent="0.25">
      <c r="A461" s="1"/>
      <c r="B461" s="33" t="str">
        <f t="shared" si="12"/>
        <v/>
      </c>
      <c r="C461" s="33" t="str">
        <f t="shared" si="13"/>
        <v/>
      </c>
      <c r="D461" s="22"/>
      <c r="E461" s="1"/>
      <c r="F461" s="1"/>
      <c r="G461" s="1"/>
      <c r="H461" s="1"/>
      <c r="I461" s="1"/>
      <c r="J461" s="1"/>
      <c r="K461" s="1"/>
      <c r="L461" s="1"/>
      <c r="M461" s="1"/>
      <c r="N461" s="1"/>
      <c r="O461" s="1"/>
      <c r="P461" s="1"/>
      <c r="Q461" s="1"/>
      <c r="R461" s="1"/>
      <c r="S461" s="1"/>
      <c r="T461" s="1"/>
      <c r="U461" s="28"/>
      <c r="V461" s="28"/>
      <c r="W461" s="28"/>
      <c r="X461" s="1"/>
      <c r="Y461" s="1"/>
      <c r="Z461" s="1"/>
    </row>
    <row r="462" spans="1:26" x14ac:dyDescent="0.25">
      <c r="A462" s="1"/>
      <c r="B462" s="33" t="str">
        <f t="shared" si="12"/>
        <v/>
      </c>
      <c r="C462" s="33" t="str">
        <f t="shared" si="13"/>
        <v/>
      </c>
      <c r="D462" s="22"/>
      <c r="E462" s="1"/>
      <c r="F462" s="1"/>
      <c r="G462" s="1"/>
      <c r="H462" s="1"/>
      <c r="I462" s="1"/>
      <c r="J462" s="1"/>
      <c r="K462" s="1"/>
      <c r="L462" s="1"/>
      <c r="M462" s="1"/>
      <c r="N462" s="1"/>
      <c r="O462" s="1"/>
      <c r="P462" s="1"/>
      <c r="Q462" s="1"/>
      <c r="R462" s="1"/>
      <c r="S462" s="1"/>
      <c r="T462" s="1"/>
      <c r="U462" s="28"/>
      <c r="V462" s="28"/>
      <c r="W462" s="28"/>
      <c r="X462" s="1"/>
      <c r="Y462" s="1"/>
      <c r="Z462" s="1"/>
    </row>
    <row r="463" spans="1:26" x14ac:dyDescent="0.25">
      <c r="A463" s="1"/>
      <c r="B463" s="33" t="str">
        <f t="shared" si="12"/>
        <v/>
      </c>
      <c r="C463" s="33" t="str">
        <f t="shared" si="13"/>
        <v/>
      </c>
      <c r="D463" s="22"/>
      <c r="E463" s="1"/>
      <c r="F463" s="1"/>
      <c r="G463" s="1"/>
      <c r="H463" s="1"/>
      <c r="I463" s="1"/>
      <c r="J463" s="1"/>
      <c r="K463" s="1"/>
      <c r="L463" s="1"/>
      <c r="M463" s="1"/>
      <c r="N463" s="1"/>
      <c r="O463" s="1"/>
      <c r="P463" s="1"/>
      <c r="Q463" s="1"/>
      <c r="R463" s="1"/>
      <c r="S463" s="1"/>
      <c r="T463" s="1"/>
      <c r="U463" s="28"/>
      <c r="V463" s="28"/>
      <c r="W463" s="28"/>
      <c r="X463" s="1"/>
      <c r="Y463" s="1"/>
      <c r="Z463" s="1"/>
    </row>
    <row r="464" spans="1:26" x14ac:dyDescent="0.25">
      <c r="A464" s="1"/>
      <c r="B464" s="33" t="str">
        <f t="shared" si="12"/>
        <v/>
      </c>
      <c r="C464" s="33" t="str">
        <f t="shared" si="13"/>
        <v/>
      </c>
      <c r="D464" s="22"/>
      <c r="E464" s="1"/>
      <c r="F464" s="1"/>
      <c r="G464" s="1"/>
      <c r="H464" s="1"/>
      <c r="I464" s="1"/>
      <c r="J464" s="1"/>
      <c r="K464" s="1"/>
      <c r="L464" s="1"/>
      <c r="M464" s="1"/>
      <c r="N464" s="1"/>
      <c r="O464" s="1"/>
      <c r="P464" s="1"/>
      <c r="Q464" s="1"/>
      <c r="R464" s="1"/>
      <c r="S464" s="1"/>
      <c r="T464" s="1"/>
      <c r="U464" s="28"/>
      <c r="V464" s="28"/>
      <c r="W464" s="28"/>
      <c r="X464" s="1"/>
      <c r="Y464" s="1"/>
      <c r="Z464" s="1"/>
    </row>
    <row r="465" spans="1:26" x14ac:dyDescent="0.25">
      <c r="A465" s="1"/>
      <c r="B465" s="33" t="str">
        <f t="shared" si="12"/>
        <v/>
      </c>
      <c r="C465" s="33" t="str">
        <f t="shared" si="13"/>
        <v/>
      </c>
      <c r="D465" s="22"/>
      <c r="E465" s="1"/>
      <c r="F465" s="1"/>
      <c r="G465" s="1"/>
      <c r="H465" s="1"/>
      <c r="I465" s="1"/>
      <c r="J465" s="1"/>
      <c r="K465" s="1"/>
      <c r="L465" s="1"/>
      <c r="M465" s="1"/>
      <c r="N465" s="1"/>
      <c r="O465" s="1"/>
      <c r="P465" s="1"/>
      <c r="Q465" s="1"/>
      <c r="R465" s="1"/>
      <c r="S465" s="1"/>
      <c r="T465" s="1"/>
      <c r="U465" s="28"/>
      <c r="V465" s="28"/>
      <c r="W465" s="28"/>
      <c r="X465" s="1"/>
      <c r="Y465" s="1"/>
      <c r="Z465" s="1"/>
    </row>
    <row r="466" spans="1:26" x14ac:dyDescent="0.25">
      <c r="A466" s="1"/>
      <c r="B466" s="33" t="str">
        <f t="shared" si="12"/>
        <v/>
      </c>
      <c r="C466" s="33" t="str">
        <f t="shared" si="13"/>
        <v/>
      </c>
      <c r="D466" s="22"/>
      <c r="E466" s="1"/>
      <c r="F466" s="1"/>
      <c r="G466" s="1"/>
      <c r="H466" s="1"/>
      <c r="I466" s="1"/>
      <c r="J466" s="1"/>
      <c r="K466" s="1"/>
      <c r="L466" s="1"/>
      <c r="M466" s="1"/>
      <c r="N466" s="1"/>
      <c r="O466" s="1"/>
      <c r="P466" s="1"/>
      <c r="Q466" s="1"/>
      <c r="R466" s="1"/>
      <c r="S466" s="1"/>
      <c r="T466" s="1"/>
      <c r="U466" s="28"/>
      <c r="V466" s="28"/>
      <c r="W466" s="28"/>
      <c r="X466" s="1"/>
      <c r="Y466" s="1"/>
      <c r="Z466" s="1"/>
    </row>
    <row r="467" spans="1:26" x14ac:dyDescent="0.25">
      <c r="A467" s="1"/>
      <c r="B467" s="33" t="str">
        <f t="shared" si="12"/>
        <v/>
      </c>
      <c r="C467" s="33" t="str">
        <f t="shared" si="13"/>
        <v/>
      </c>
      <c r="D467" s="22"/>
      <c r="E467" s="1"/>
      <c r="F467" s="1"/>
      <c r="G467" s="1"/>
      <c r="H467" s="1"/>
      <c r="I467" s="1"/>
      <c r="J467" s="1"/>
      <c r="K467" s="1"/>
      <c r="L467" s="1"/>
      <c r="M467" s="1"/>
      <c r="N467" s="1"/>
      <c r="O467" s="1"/>
      <c r="P467" s="1"/>
      <c r="Q467" s="1"/>
      <c r="R467" s="1"/>
      <c r="S467" s="1"/>
      <c r="T467" s="1"/>
      <c r="U467" s="28"/>
      <c r="V467" s="28"/>
      <c r="W467" s="28"/>
      <c r="X467" s="1"/>
      <c r="Y467" s="1"/>
      <c r="Z467" s="1"/>
    </row>
    <row r="468" spans="1:26" x14ac:dyDescent="0.25">
      <c r="A468" s="1"/>
      <c r="B468" s="33" t="str">
        <f t="shared" si="12"/>
        <v/>
      </c>
      <c r="C468" s="33" t="str">
        <f t="shared" si="13"/>
        <v/>
      </c>
      <c r="D468" s="22"/>
      <c r="E468" s="1"/>
      <c r="F468" s="1"/>
      <c r="G468" s="1"/>
      <c r="H468" s="1"/>
      <c r="I468" s="1"/>
      <c r="J468" s="1"/>
      <c r="K468" s="1"/>
      <c r="L468" s="1"/>
      <c r="M468" s="1"/>
      <c r="N468" s="1"/>
      <c r="O468" s="1"/>
      <c r="P468" s="1"/>
      <c r="Q468" s="1"/>
      <c r="R468" s="1"/>
      <c r="S468" s="1"/>
      <c r="T468" s="1"/>
      <c r="U468" s="28"/>
      <c r="V468" s="28"/>
      <c r="W468" s="28"/>
      <c r="X468" s="1"/>
      <c r="Y468" s="1"/>
      <c r="Z468" s="1"/>
    </row>
    <row r="469" spans="1:26" x14ac:dyDescent="0.25">
      <c r="A469" s="1"/>
      <c r="B469" s="33" t="str">
        <f t="shared" si="12"/>
        <v/>
      </c>
      <c r="C469" s="33" t="str">
        <f t="shared" si="13"/>
        <v/>
      </c>
      <c r="D469" s="22"/>
      <c r="E469" s="1"/>
      <c r="F469" s="1"/>
      <c r="G469" s="1"/>
      <c r="H469" s="1"/>
      <c r="I469" s="1"/>
      <c r="J469" s="1"/>
      <c r="K469" s="1"/>
      <c r="L469" s="1"/>
      <c r="M469" s="1"/>
      <c r="N469" s="1"/>
      <c r="O469" s="1"/>
      <c r="P469" s="1"/>
      <c r="Q469" s="1"/>
      <c r="R469" s="1"/>
      <c r="S469" s="1"/>
      <c r="T469" s="1"/>
      <c r="U469" s="28"/>
      <c r="V469" s="28"/>
      <c r="W469" s="28"/>
      <c r="X469" s="1"/>
      <c r="Y469" s="1"/>
      <c r="Z469" s="1"/>
    </row>
    <row r="470" spans="1:26" x14ac:dyDescent="0.25">
      <c r="A470" s="1"/>
      <c r="B470" s="33" t="str">
        <f t="shared" si="12"/>
        <v/>
      </c>
      <c r="C470" s="33" t="str">
        <f t="shared" si="13"/>
        <v/>
      </c>
      <c r="D470" s="22"/>
      <c r="E470" s="1"/>
      <c r="F470" s="1"/>
      <c r="G470" s="1"/>
      <c r="H470" s="1"/>
      <c r="I470" s="1"/>
      <c r="J470" s="1"/>
      <c r="K470" s="1"/>
      <c r="L470" s="1"/>
      <c r="M470" s="1"/>
      <c r="N470" s="1"/>
      <c r="O470" s="1"/>
      <c r="P470" s="1"/>
      <c r="Q470" s="1"/>
      <c r="R470" s="1"/>
      <c r="S470" s="1"/>
      <c r="T470" s="1"/>
      <c r="U470" s="28"/>
      <c r="V470" s="28"/>
      <c r="W470" s="28"/>
      <c r="X470" s="1"/>
      <c r="Y470" s="1"/>
      <c r="Z470" s="1"/>
    </row>
    <row r="471" spans="1:26" x14ac:dyDescent="0.25">
      <c r="A471" s="1"/>
      <c r="B471" s="33" t="str">
        <f t="shared" si="12"/>
        <v/>
      </c>
      <c r="C471" s="33" t="str">
        <f t="shared" si="13"/>
        <v/>
      </c>
      <c r="D471" s="22"/>
      <c r="E471" s="1"/>
      <c r="F471" s="1"/>
      <c r="G471" s="1"/>
      <c r="H471" s="1"/>
      <c r="I471" s="1"/>
      <c r="J471" s="1"/>
      <c r="K471" s="1"/>
      <c r="L471" s="1"/>
      <c r="M471" s="1"/>
      <c r="N471" s="1"/>
      <c r="O471" s="1"/>
      <c r="P471" s="1"/>
      <c r="Q471" s="1"/>
      <c r="R471" s="1"/>
      <c r="S471" s="1"/>
      <c r="T471" s="1"/>
      <c r="U471" s="28"/>
      <c r="V471" s="28"/>
      <c r="W471" s="28"/>
      <c r="X471" s="1"/>
      <c r="Y471" s="1"/>
      <c r="Z471" s="1"/>
    </row>
    <row r="472" spans="1:26" x14ac:dyDescent="0.25">
      <c r="A472" s="1"/>
      <c r="B472" s="33" t="str">
        <f t="shared" si="12"/>
        <v/>
      </c>
      <c r="C472" s="33" t="str">
        <f t="shared" si="13"/>
        <v/>
      </c>
      <c r="D472" s="22"/>
      <c r="E472" s="1"/>
      <c r="F472" s="1"/>
      <c r="G472" s="1"/>
      <c r="H472" s="1"/>
      <c r="I472" s="1"/>
      <c r="J472" s="1"/>
      <c r="K472" s="1"/>
      <c r="L472" s="1"/>
      <c r="M472" s="1"/>
      <c r="N472" s="1"/>
      <c r="O472" s="1"/>
      <c r="P472" s="1"/>
      <c r="Q472" s="1"/>
      <c r="R472" s="1"/>
      <c r="S472" s="1"/>
      <c r="T472" s="1"/>
      <c r="U472" s="28"/>
      <c r="V472" s="28"/>
      <c r="W472" s="28"/>
      <c r="X472" s="1"/>
      <c r="Y472" s="1"/>
      <c r="Z472" s="1"/>
    </row>
    <row r="473" spans="1:26" x14ac:dyDescent="0.25">
      <c r="A473" s="1"/>
      <c r="B473" s="33" t="str">
        <f t="shared" si="12"/>
        <v/>
      </c>
      <c r="C473" s="33" t="str">
        <f t="shared" si="13"/>
        <v/>
      </c>
      <c r="D473" s="24"/>
      <c r="E473" s="1"/>
      <c r="F473" s="1"/>
      <c r="G473" s="1"/>
      <c r="H473" s="1"/>
      <c r="I473" s="1"/>
      <c r="J473" s="1"/>
      <c r="K473" s="1"/>
      <c r="L473" s="1"/>
      <c r="M473" s="1"/>
      <c r="N473" s="1"/>
      <c r="O473" s="1"/>
      <c r="P473" s="1"/>
      <c r="Q473" s="1"/>
      <c r="R473" s="1"/>
      <c r="S473" s="1"/>
      <c r="T473" s="1"/>
      <c r="U473" s="28"/>
      <c r="V473" s="28"/>
      <c r="W473" s="28"/>
      <c r="X473" s="1"/>
      <c r="Y473" s="1"/>
      <c r="Z473" s="1"/>
    </row>
    <row r="474" spans="1:26" x14ac:dyDescent="0.25">
      <c r="A474" s="1"/>
      <c r="B474" s="33" t="str">
        <f t="shared" si="12"/>
        <v/>
      </c>
      <c r="C474" s="33" t="str">
        <f t="shared" si="13"/>
        <v/>
      </c>
      <c r="D474" s="22"/>
      <c r="E474" s="1"/>
      <c r="F474" s="1"/>
      <c r="G474" s="1"/>
      <c r="H474" s="1"/>
      <c r="I474" s="1"/>
      <c r="J474" s="1"/>
      <c r="K474" s="1"/>
      <c r="L474" s="1"/>
      <c r="M474" s="1"/>
      <c r="N474" s="1"/>
      <c r="O474" s="1"/>
      <c r="P474" s="1"/>
      <c r="Q474" s="1"/>
      <c r="R474" s="1"/>
      <c r="S474" s="1"/>
      <c r="T474" s="1"/>
      <c r="U474" s="28"/>
      <c r="V474" s="28"/>
      <c r="W474" s="28"/>
      <c r="X474" s="1"/>
      <c r="Y474" s="1"/>
      <c r="Z474" s="1"/>
    </row>
    <row r="475" spans="1:26" x14ac:dyDescent="0.25">
      <c r="A475" s="1"/>
      <c r="B475" s="33" t="str">
        <f t="shared" si="12"/>
        <v/>
      </c>
      <c r="C475" s="33" t="str">
        <f t="shared" si="13"/>
        <v/>
      </c>
      <c r="D475" s="22"/>
      <c r="E475" s="1"/>
      <c r="F475" s="1"/>
      <c r="G475" s="1"/>
      <c r="H475" s="1"/>
      <c r="I475" s="1"/>
      <c r="J475" s="1"/>
      <c r="K475" s="1"/>
      <c r="L475" s="1"/>
      <c r="M475" s="1"/>
      <c r="N475" s="1"/>
      <c r="O475" s="1"/>
      <c r="P475" s="1"/>
      <c r="Q475" s="1"/>
      <c r="R475" s="1"/>
      <c r="S475" s="1"/>
      <c r="T475" s="1"/>
      <c r="U475" s="28"/>
      <c r="V475" s="28"/>
      <c r="W475" s="28"/>
      <c r="X475" s="1"/>
      <c r="Y475" s="1"/>
      <c r="Z475" s="1"/>
    </row>
    <row r="476" spans="1:26" x14ac:dyDescent="0.25">
      <c r="A476" s="1"/>
      <c r="B476" s="33" t="str">
        <f t="shared" si="12"/>
        <v/>
      </c>
      <c r="C476" s="33" t="str">
        <f t="shared" si="13"/>
        <v/>
      </c>
      <c r="D476" s="22"/>
      <c r="E476" s="1"/>
      <c r="F476" s="1"/>
      <c r="G476" s="1"/>
      <c r="H476" s="1"/>
      <c r="I476" s="1"/>
      <c r="J476" s="1"/>
      <c r="K476" s="1"/>
      <c r="L476" s="1"/>
      <c r="M476" s="1"/>
      <c r="N476" s="1"/>
      <c r="O476" s="1"/>
      <c r="P476" s="1"/>
      <c r="Q476" s="1"/>
      <c r="R476" s="1"/>
      <c r="S476" s="1"/>
      <c r="T476" s="1"/>
      <c r="U476" s="28"/>
      <c r="V476" s="28"/>
      <c r="W476" s="28"/>
      <c r="X476" s="1"/>
      <c r="Y476" s="1"/>
      <c r="Z476" s="1"/>
    </row>
    <row r="477" spans="1:26" x14ac:dyDescent="0.25">
      <c r="A477" s="1"/>
      <c r="B477" s="33" t="str">
        <f t="shared" si="12"/>
        <v/>
      </c>
      <c r="C477" s="33" t="str">
        <f t="shared" si="13"/>
        <v/>
      </c>
      <c r="D477" s="22"/>
      <c r="E477" s="1"/>
      <c r="F477" s="1"/>
      <c r="G477" s="1"/>
      <c r="H477" s="1"/>
      <c r="I477" s="1"/>
      <c r="J477" s="1"/>
      <c r="K477" s="1"/>
      <c r="L477" s="1"/>
      <c r="M477" s="1"/>
      <c r="N477" s="1"/>
      <c r="O477" s="1"/>
      <c r="P477" s="1"/>
      <c r="Q477" s="1"/>
      <c r="R477" s="1"/>
      <c r="S477" s="1"/>
      <c r="T477" s="1"/>
      <c r="U477" s="28"/>
      <c r="V477" s="28"/>
      <c r="W477" s="28"/>
      <c r="X477" s="1"/>
      <c r="Y477" s="1"/>
      <c r="Z477" s="1"/>
    </row>
    <row r="478" spans="1:26" x14ac:dyDescent="0.25">
      <c r="A478" s="1"/>
      <c r="B478" s="33" t="str">
        <f t="shared" si="12"/>
        <v/>
      </c>
      <c r="C478" s="33" t="str">
        <f t="shared" si="13"/>
        <v/>
      </c>
      <c r="D478" s="22"/>
      <c r="E478" s="1"/>
      <c r="F478" s="1"/>
      <c r="G478" s="1"/>
      <c r="H478" s="1"/>
      <c r="I478" s="1"/>
      <c r="J478" s="1"/>
      <c r="K478" s="1"/>
      <c r="L478" s="1"/>
      <c r="M478" s="1"/>
      <c r="N478" s="1"/>
      <c r="O478" s="1"/>
      <c r="P478" s="1"/>
      <c r="Q478" s="1"/>
      <c r="R478" s="1"/>
      <c r="S478" s="1"/>
      <c r="T478" s="1"/>
      <c r="U478" s="28"/>
      <c r="V478" s="28"/>
      <c r="W478" s="28"/>
      <c r="X478" s="1"/>
      <c r="Y478" s="1"/>
      <c r="Z478" s="1"/>
    </row>
    <row r="479" spans="1:26" x14ac:dyDescent="0.25">
      <c r="A479" s="1"/>
      <c r="B479" s="33" t="str">
        <f t="shared" si="12"/>
        <v/>
      </c>
      <c r="C479" s="33" t="str">
        <f t="shared" si="13"/>
        <v/>
      </c>
      <c r="D479" s="22"/>
      <c r="E479" s="1"/>
      <c r="F479" s="1"/>
      <c r="G479" s="1"/>
      <c r="H479" s="1"/>
      <c r="I479" s="1"/>
      <c r="J479" s="1"/>
      <c r="K479" s="1"/>
      <c r="L479" s="1"/>
      <c r="M479" s="1"/>
      <c r="N479" s="1"/>
      <c r="O479" s="1"/>
      <c r="P479" s="1"/>
      <c r="Q479" s="1"/>
      <c r="R479" s="1"/>
      <c r="S479" s="1"/>
      <c r="T479" s="1"/>
      <c r="U479" s="28"/>
      <c r="V479" s="28"/>
      <c r="W479" s="28"/>
      <c r="X479" s="1"/>
      <c r="Y479" s="1"/>
      <c r="Z479" s="1"/>
    </row>
    <row r="480" spans="1:26" x14ac:dyDescent="0.25">
      <c r="A480" s="1"/>
      <c r="B480" s="33" t="str">
        <f t="shared" si="12"/>
        <v/>
      </c>
      <c r="C480" s="33" t="str">
        <f t="shared" si="13"/>
        <v/>
      </c>
      <c r="D480" s="22"/>
      <c r="E480" s="1"/>
      <c r="F480" s="1"/>
      <c r="G480" s="1"/>
      <c r="H480" s="1"/>
      <c r="I480" s="1"/>
      <c r="J480" s="1"/>
      <c r="K480" s="1"/>
      <c r="L480" s="1"/>
      <c r="M480" s="1"/>
      <c r="N480" s="1"/>
      <c r="O480" s="1"/>
      <c r="P480" s="1"/>
      <c r="Q480" s="1"/>
      <c r="R480" s="1"/>
      <c r="S480" s="1"/>
      <c r="T480" s="1"/>
      <c r="U480" s="28"/>
      <c r="V480" s="28"/>
      <c r="W480" s="28"/>
      <c r="X480" s="1"/>
      <c r="Y480" s="1"/>
      <c r="Z480" s="1"/>
    </row>
    <row r="481" spans="1:26" x14ac:dyDescent="0.25">
      <c r="A481" s="1"/>
      <c r="B481" s="33" t="str">
        <f t="shared" si="12"/>
        <v/>
      </c>
      <c r="C481" s="33" t="str">
        <f t="shared" si="13"/>
        <v/>
      </c>
      <c r="D481" s="22"/>
      <c r="E481" s="1"/>
      <c r="F481" s="1"/>
      <c r="G481" s="1"/>
      <c r="H481" s="1"/>
      <c r="I481" s="1"/>
      <c r="J481" s="1"/>
      <c r="K481" s="1"/>
      <c r="L481" s="1"/>
      <c r="M481" s="1"/>
      <c r="N481" s="1"/>
      <c r="O481" s="1"/>
      <c r="P481" s="1"/>
      <c r="Q481" s="1"/>
      <c r="R481" s="1"/>
      <c r="S481" s="1"/>
      <c r="T481" s="1"/>
      <c r="U481" s="28"/>
      <c r="V481" s="28"/>
      <c r="W481" s="28"/>
      <c r="X481" s="1"/>
      <c r="Y481" s="1"/>
      <c r="Z481" s="1"/>
    </row>
    <row r="482" spans="1:26" x14ac:dyDescent="0.25">
      <c r="A482" s="1"/>
      <c r="B482" s="33" t="str">
        <f t="shared" si="12"/>
        <v/>
      </c>
      <c r="C482" s="33" t="str">
        <f t="shared" si="13"/>
        <v/>
      </c>
      <c r="D482" s="22"/>
      <c r="E482" s="1"/>
      <c r="F482" s="1"/>
      <c r="G482" s="1"/>
      <c r="H482" s="1"/>
      <c r="I482" s="1"/>
      <c r="J482" s="1"/>
      <c r="K482" s="1"/>
      <c r="L482" s="1"/>
      <c r="M482" s="1"/>
      <c r="N482" s="1"/>
      <c r="O482" s="1"/>
      <c r="P482" s="1"/>
      <c r="Q482" s="1"/>
      <c r="R482" s="1"/>
      <c r="S482" s="1"/>
      <c r="T482" s="1"/>
      <c r="U482" s="28"/>
      <c r="V482" s="28"/>
      <c r="W482" s="28"/>
      <c r="X482" s="1"/>
      <c r="Y482" s="1"/>
      <c r="Z482" s="1"/>
    </row>
    <row r="483" spans="1:26" x14ac:dyDescent="0.25">
      <c r="A483" s="1"/>
      <c r="B483" s="33" t="str">
        <f t="shared" si="12"/>
        <v/>
      </c>
      <c r="C483" s="33" t="str">
        <f t="shared" si="13"/>
        <v/>
      </c>
      <c r="D483" s="22"/>
      <c r="E483" s="1"/>
      <c r="F483" s="1"/>
      <c r="G483" s="1"/>
      <c r="H483" s="1"/>
      <c r="I483" s="1"/>
      <c r="J483" s="1"/>
      <c r="K483" s="1"/>
      <c r="L483" s="1"/>
      <c r="M483" s="1"/>
      <c r="N483" s="1"/>
      <c r="O483" s="1"/>
      <c r="P483" s="1"/>
      <c r="Q483" s="1"/>
      <c r="R483" s="1"/>
      <c r="S483" s="1"/>
      <c r="T483" s="1"/>
      <c r="U483" s="28"/>
      <c r="V483" s="28"/>
      <c r="W483" s="28"/>
      <c r="X483" s="1"/>
      <c r="Y483" s="1"/>
      <c r="Z483" s="1"/>
    </row>
    <row r="484" spans="1:26" x14ac:dyDescent="0.25">
      <c r="A484" s="1"/>
      <c r="B484" s="33" t="str">
        <f t="shared" si="12"/>
        <v/>
      </c>
      <c r="C484" s="33" t="str">
        <f t="shared" si="13"/>
        <v/>
      </c>
      <c r="D484" s="22"/>
      <c r="E484" s="1"/>
      <c r="F484" s="1"/>
      <c r="G484" s="1"/>
      <c r="H484" s="1"/>
      <c r="I484" s="1"/>
      <c r="J484" s="1"/>
      <c r="K484" s="1"/>
      <c r="L484" s="1"/>
      <c r="M484" s="1"/>
      <c r="N484" s="1"/>
      <c r="O484" s="1"/>
      <c r="P484" s="1"/>
      <c r="Q484" s="1"/>
      <c r="R484" s="1"/>
      <c r="S484" s="1"/>
      <c r="T484" s="1"/>
      <c r="U484" s="28"/>
      <c r="V484" s="28"/>
      <c r="W484" s="28"/>
      <c r="X484" s="1"/>
      <c r="Y484" s="1"/>
      <c r="Z484" s="1"/>
    </row>
    <row r="485" spans="1:26" x14ac:dyDescent="0.25">
      <c r="A485" s="1"/>
      <c r="B485" s="33" t="str">
        <f t="shared" si="12"/>
        <v/>
      </c>
      <c r="C485" s="33" t="str">
        <f t="shared" si="13"/>
        <v/>
      </c>
      <c r="D485" s="22"/>
      <c r="E485" s="1"/>
      <c r="F485" s="1"/>
      <c r="G485" s="1"/>
      <c r="H485" s="1"/>
      <c r="I485" s="1"/>
      <c r="J485" s="1"/>
      <c r="K485" s="1"/>
      <c r="L485" s="1"/>
      <c r="M485" s="1"/>
      <c r="N485" s="1"/>
      <c r="O485" s="1"/>
      <c r="P485" s="1"/>
      <c r="Q485" s="1"/>
      <c r="R485" s="1"/>
      <c r="S485" s="1"/>
      <c r="T485" s="1"/>
      <c r="U485" s="28"/>
      <c r="V485" s="28"/>
      <c r="W485" s="28"/>
      <c r="X485" s="1"/>
      <c r="Y485" s="1"/>
      <c r="Z485" s="1"/>
    </row>
    <row r="486" spans="1:26" x14ac:dyDescent="0.25">
      <c r="A486" s="1"/>
      <c r="B486" s="33" t="str">
        <f t="shared" si="12"/>
        <v/>
      </c>
      <c r="C486" s="33" t="str">
        <f t="shared" si="13"/>
        <v/>
      </c>
      <c r="D486" s="22"/>
      <c r="E486" s="1"/>
      <c r="F486" s="1"/>
      <c r="G486" s="1"/>
      <c r="H486" s="1"/>
      <c r="I486" s="1"/>
      <c r="J486" s="1"/>
      <c r="K486" s="1"/>
      <c r="L486" s="1"/>
      <c r="M486" s="1"/>
      <c r="N486" s="1"/>
      <c r="O486" s="1"/>
      <c r="P486" s="1"/>
      <c r="Q486" s="1"/>
      <c r="R486" s="1"/>
      <c r="S486" s="1"/>
      <c r="T486" s="1"/>
      <c r="U486" s="28"/>
      <c r="V486" s="28"/>
      <c r="W486" s="28"/>
      <c r="X486" s="1"/>
      <c r="Y486" s="1"/>
      <c r="Z486" s="1"/>
    </row>
    <row r="487" spans="1:26" x14ac:dyDescent="0.25">
      <c r="A487" s="1"/>
      <c r="B487" s="33" t="str">
        <f t="shared" si="12"/>
        <v/>
      </c>
      <c r="C487" s="33" t="str">
        <f t="shared" si="13"/>
        <v/>
      </c>
      <c r="D487" s="22"/>
      <c r="E487" s="1"/>
      <c r="F487" s="1"/>
      <c r="G487" s="1"/>
      <c r="H487" s="1"/>
      <c r="I487" s="1"/>
      <c r="J487" s="1"/>
      <c r="K487" s="1"/>
      <c r="L487" s="1"/>
      <c r="M487" s="1"/>
      <c r="N487" s="1"/>
      <c r="O487" s="1"/>
      <c r="P487" s="1"/>
      <c r="Q487" s="1"/>
      <c r="R487" s="1"/>
      <c r="S487" s="1"/>
      <c r="T487" s="1"/>
      <c r="U487" s="28"/>
      <c r="V487" s="28"/>
      <c r="W487" s="28"/>
      <c r="X487" s="1"/>
      <c r="Y487" s="1"/>
      <c r="Z487" s="1"/>
    </row>
    <row r="488" spans="1:26" x14ac:dyDescent="0.25">
      <c r="A488" s="1"/>
      <c r="B488" s="33" t="str">
        <f t="shared" si="12"/>
        <v/>
      </c>
      <c r="C488" s="33" t="str">
        <f t="shared" si="13"/>
        <v/>
      </c>
      <c r="D488" s="22"/>
      <c r="E488" s="1"/>
      <c r="F488" s="1"/>
      <c r="G488" s="1"/>
      <c r="H488" s="1"/>
      <c r="I488" s="1"/>
      <c r="J488" s="1"/>
      <c r="K488" s="1"/>
      <c r="L488" s="1"/>
      <c r="M488" s="1"/>
      <c r="N488" s="1"/>
      <c r="O488" s="1"/>
      <c r="P488" s="1"/>
      <c r="Q488" s="1"/>
      <c r="R488" s="1"/>
      <c r="S488" s="1"/>
      <c r="T488" s="1"/>
      <c r="U488" s="28"/>
      <c r="V488" s="28"/>
      <c r="W488" s="28"/>
      <c r="X488" s="1"/>
      <c r="Y488" s="1"/>
      <c r="Z488" s="1"/>
    </row>
    <row r="489" spans="1:26" x14ac:dyDescent="0.25">
      <c r="A489" s="1"/>
      <c r="B489" s="33" t="str">
        <f t="shared" si="12"/>
        <v/>
      </c>
      <c r="C489" s="33" t="str">
        <f t="shared" si="13"/>
        <v/>
      </c>
      <c r="D489" s="22"/>
      <c r="E489" s="1"/>
      <c r="F489" s="1"/>
      <c r="G489" s="1"/>
      <c r="H489" s="1"/>
      <c r="I489" s="1"/>
      <c r="J489" s="1"/>
      <c r="K489" s="1"/>
      <c r="L489" s="1"/>
      <c r="M489" s="1"/>
      <c r="N489" s="1"/>
      <c r="O489" s="1"/>
      <c r="P489" s="1"/>
      <c r="Q489" s="1"/>
      <c r="R489" s="1"/>
      <c r="S489" s="1"/>
      <c r="T489" s="1"/>
      <c r="U489" s="28"/>
      <c r="V489" s="28"/>
      <c r="W489" s="28"/>
      <c r="X489" s="1"/>
      <c r="Y489" s="1"/>
      <c r="Z489" s="1"/>
    </row>
    <row r="490" spans="1:26" x14ac:dyDescent="0.25">
      <c r="A490" s="1"/>
      <c r="B490" s="33" t="str">
        <f t="shared" si="12"/>
        <v/>
      </c>
      <c r="C490" s="33" t="str">
        <f t="shared" si="13"/>
        <v/>
      </c>
      <c r="D490" s="22"/>
      <c r="E490" s="1"/>
      <c r="F490" s="1"/>
      <c r="G490" s="1"/>
      <c r="H490" s="1"/>
      <c r="I490" s="1"/>
      <c r="J490" s="1"/>
      <c r="K490" s="1"/>
      <c r="L490" s="1"/>
      <c r="M490" s="1"/>
      <c r="N490" s="1"/>
      <c r="O490" s="1"/>
      <c r="P490" s="1"/>
      <c r="Q490" s="1"/>
      <c r="R490" s="1"/>
      <c r="S490" s="1"/>
      <c r="T490" s="1"/>
      <c r="X490" s="1"/>
      <c r="Y490" s="1"/>
      <c r="Z490" s="1"/>
    </row>
    <row r="491" spans="1:26" x14ac:dyDescent="0.25">
      <c r="A491" s="1"/>
      <c r="B491" s="33" t="str">
        <f t="shared" si="12"/>
        <v/>
      </c>
      <c r="C491" s="33" t="str">
        <f t="shared" si="13"/>
        <v/>
      </c>
      <c r="D491" s="22"/>
      <c r="E491" s="1"/>
      <c r="F491" s="1"/>
      <c r="G491" s="1"/>
      <c r="H491" s="1"/>
      <c r="I491" s="1"/>
      <c r="J491" s="1"/>
      <c r="K491" s="1"/>
      <c r="L491" s="1"/>
      <c r="M491" s="1"/>
      <c r="N491" s="1"/>
      <c r="O491" s="1"/>
      <c r="P491" s="1"/>
      <c r="Q491" s="1"/>
      <c r="R491" s="1"/>
      <c r="S491" s="1"/>
      <c r="T491" s="1"/>
      <c r="U491" s="28"/>
      <c r="V491" s="28"/>
      <c r="W491" s="28"/>
      <c r="X491" s="1"/>
      <c r="Y491" s="1"/>
      <c r="Z491" s="1"/>
    </row>
    <row r="492" spans="1:26" x14ac:dyDescent="0.25">
      <c r="A492" s="1"/>
      <c r="B492" s="33" t="str">
        <f t="shared" si="12"/>
        <v/>
      </c>
      <c r="C492" s="33" t="str">
        <f t="shared" si="13"/>
        <v/>
      </c>
      <c r="D492" s="22"/>
      <c r="E492" s="1"/>
      <c r="F492" s="1"/>
      <c r="G492" s="1"/>
      <c r="H492" s="1"/>
      <c r="I492" s="1"/>
      <c r="J492" s="1"/>
      <c r="K492" s="1"/>
      <c r="L492" s="1"/>
      <c r="M492" s="1"/>
      <c r="N492" s="1"/>
      <c r="O492" s="1"/>
      <c r="P492" s="1"/>
      <c r="Q492" s="1"/>
      <c r="R492" s="1"/>
      <c r="S492" s="1"/>
      <c r="T492" s="1"/>
      <c r="U492" s="28"/>
      <c r="V492" s="28"/>
      <c r="W492" s="28"/>
      <c r="X492" s="1"/>
      <c r="Y492" s="1"/>
      <c r="Z492" s="1"/>
    </row>
    <row r="493" spans="1:26" x14ac:dyDescent="0.25">
      <c r="A493" s="1"/>
      <c r="B493" s="33" t="str">
        <f t="shared" si="12"/>
        <v/>
      </c>
      <c r="C493" s="33" t="str">
        <f t="shared" si="13"/>
        <v/>
      </c>
      <c r="D493" s="22"/>
      <c r="E493" s="1"/>
      <c r="F493" s="1"/>
      <c r="G493" s="1"/>
      <c r="H493" s="1"/>
      <c r="I493" s="1"/>
      <c r="J493" s="1"/>
      <c r="K493" s="1"/>
      <c r="L493" s="1"/>
      <c r="M493" s="1"/>
      <c r="N493" s="1"/>
      <c r="O493" s="1"/>
      <c r="P493" s="1"/>
      <c r="Q493" s="1"/>
      <c r="R493" s="1"/>
      <c r="S493" s="1"/>
      <c r="T493" s="1"/>
      <c r="U493" s="28"/>
      <c r="V493" s="28"/>
      <c r="W493" s="28"/>
      <c r="X493" s="1"/>
      <c r="Y493" s="1"/>
      <c r="Z493" s="1"/>
    </row>
    <row r="494" spans="1:26" x14ac:dyDescent="0.25">
      <c r="A494" s="1"/>
      <c r="B494" s="33" t="str">
        <f t="shared" si="12"/>
        <v/>
      </c>
      <c r="C494" s="33" t="str">
        <f t="shared" si="13"/>
        <v/>
      </c>
      <c r="D494" s="22"/>
      <c r="E494" s="1"/>
      <c r="F494" s="1"/>
      <c r="G494" s="1"/>
      <c r="H494" s="1"/>
      <c r="I494" s="1"/>
      <c r="J494" s="1"/>
      <c r="K494" s="1"/>
      <c r="L494" s="1"/>
      <c r="M494" s="1"/>
      <c r="N494" s="1"/>
      <c r="O494" s="1"/>
      <c r="P494" s="1"/>
      <c r="Q494" s="1"/>
      <c r="R494" s="1"/>
      <c r="S494" s="1"/>
      <c r="T494" s="1"/>
      <c r="U494" s="28"/>
      <c r="V494" s="28"/>
      <c r="W494" s="28"/>
      <c r="X494" s="1"/>
      <c r="Y494" s="1"/>
      <c r="Z494" s="1"/>
    </row>
    <row r="495" spans="1:26" x14ac:dyDescent="0.25">
      <c r="A495" s="1"/>
      <c r="B495" s="33" t="str">
        <f t="shared" ref="B495:B558" si="14">IF(W497=1,U497,"")</f>
        <v/>
      </c>
      <c r="C495" s="33" t="str">
        <f t="shared" ref="C495:C558" si="15">IF(W497=1,V497,"")</f>
        <v/>
      </c>
      <c r="D495" s="22"/>
      <c r="E495" s="1"/>
      <c r="F495" s="1"/>
      <c r="G495" s="1"/>
      <c r="H495" s="1"/>
      <c r="I495" s="1"/>
      <c r="J495" s="1"/>
      <c r="K495" s="1"/>
      <c r="L495" s="1"/>
      <c r="M495" s="1"/>
      <c r="N495" s="1"/>
      <c r="O495" s="1"/>
      <c r="P495" s="1"/>
      <c r="Q495" s="1"/>
      <c r="R495" s="1"/>
      <c r="S495" s="1"/>
      <c r="T495" s="1"/>
      <c r="U495" s="28"/>
      <c r="V495" s="28"/>
      <c r="W495" s="28"/>
      <c r="X495" s="1"/>
      <c r="Y495" s="1"/>
      <c r="Z495" s="1"/>
    </row>
    <row r="496" spans="1:26" x14ac:dyDescent="0.25">
      <c r="A496" s="1"/>
      <c r="B496" s="33" t="str">
        <f t="shared" si="14"/>
        <v/>
      </c>
      <c r="C496" s="33" t="str">
        <f t="shared" si="15"/>
        <v/>
      </c>
      <c r="D496" s="22"/>
      <c r="E496" s="1"/>
      <c r="F496" s="1"/>
      <c r="G496" s="1"/>
      <c r="H496" s="1"/>
      <c r="I496" s="1"/>
      <c r="J496" s="1"/>
      <c r="K496" s="1"/>
      <c r="L496" s="1"/>
      <c r="M496" s="1"/>
      <c r="N496" s="1"/>
      <c r="O496" s="1"/>
      <c r="P496" s="1"/>
      <c r="Q496" s="1"/>
      <c r="R496" s="1"/>
      <c r="S496" s="1"/>
      <c r="T496" s="1"/>
      <c r="U496" s="28"/>
      <c r="V496" s="28"/>
      <c r="W496" s="28"/>
      <c r="X496" s="1"/>
      <c r="Y496" s="1"/>
      <c r="Z496" s="1"/>
    </row>
    <row r="497" spans="1:26" x14ac:dyDescent="0.25">
      <c r="A497" s="1"/>
      <c r="B497" s="33" t="str">
        <f t="shared" si="14"/>
        <v/>
      </c>
      <c r="C497" s="33" t="str">
        <f t="shared" si="15"/>
        <v/>
      </c>
      <c r="D497" s="22"/>
      <c r="E497" s="1"/>
      <c r="F497" s="1"/>
      <c r="G497" s="1"/>
      <c r="H497" s="1"/>
      <c r="I497" s="1"/>
      <c r="J497" s="1"/>
      <c r="K497" s="1"/>
      <c r="L497" s="1"/>
      <c r="M497" s="1"/>
      <c r="N497" s="1"/>
      <c r="O497" s="1"/>
      <c r="P497" s="1"/>
      <c r="Q497" s="1"/>
      <c r="R497" s="1"/>
      <c r="S497" s="1"/>
      <c r="T497" s="1"/>
      <c r="U497" s="28"/>
      <c r="V497" s="28"/>
      <c r="W497" s="28"/>
      <c r="X497" s="1"/>
      <c r="Y497" s="1"/>
      <c r="Z497" s="1"/>
    </row>
    <row r="498" spans="1:26" x14ac:dyDescent="0.25">
      <c r="A498" s="1"/>
      <c r="B498" s="33" t="str">
        <f t="shared" si="14"/>
        <v/>
      </c>
      <c r="C498" s="33" t="str">
        <f t="shared" si="15"/>
        <v/>
      </c>
      <c r="D498" s="22"/>
      <c r="E498" s="1"/>
      <c r="F498" s="1"/>
      <c r="G498" s="1"/>
      <c r="H498" s="1"/>
      <c r="I498" s="1"/>
      <c r="J498" s="1"/>
      <c r="K498" s="1"/>
      <c r="L498" s="1"/>
      <c r="M498" s="1"/>
      <c r="N498" s="1"/>
      <c r="O498" s="1"/>
      <c r="P498" s="1"/>
      <c r="Q498" s="1"/>
      <c r="R498" s="1"/>
      <c r="S498" s="1"/>
      <c r="T498" s="1"/>
      <c r="U498" s="28"/>
      <c r="V498" s="28"/>
      <c r="W498" s="28"/>
      <c r="X498" s="1"/>
      <c r="Y498" s="1"/>
      <c r="Z498" s="1"/>
    </row>
    <row r="499" spans="1:26" x14ac:dyDescent="0.25">
      <c r="A499" s="1"/>
      <c r="B499" s="33" t="str">
        <f t="shared" si="14"/>
        <v/>
      </c>
      <c r="C499" s="33" t="str">
        <f t="shared" si="15"/>
        <v/>
      </c>
      <c r="D499" s="22"/>
      <c r="E499" s="1"/>
      <c r="F499" s="1"/>
      <c r="G499" s="1"/>
      <c r="H499" s="1"/>
      <c r="I499" s="1"/>
      <c r="J499" s="1"/>
      <c r="K499" s="1"/>
      <c r="L499" s="1"/>
      <c r="M499" s="1"/>
      <c r="N499" s="1"/>
      <c r="O499" s="1"/>
      <c r="P499" s="1"/>
      <c r="Q499" s="1"/>
      <c r="R499" s="1"/>
      <c r="S499" s="1"/>
      <c r="T499" s="1"/>
      <c r="U499" s="28"/>
      <c r="V499" s="28"/>
      <c r="W499" s="28"/>
      <c r="X499" s="1"/>
      <c r="Y499" s="1"/>
      <c r="Z499" s="1"/>
    </row>
    <row r="500" spans="1:26" x14ac:dyDescent="0.25">
      <c r="A500" s="1"/>
      <c r="B500" s="33" t="str">
        <f t="shared" si="14"/>
        <v/>
      </c>
      <c r="C500" s="33" t="str">
        <f t="shared" si="15"/>
        <v/>
      </c>
      <c r="D500" s="22"/>
      <c r="E500" s="1"/>
      <c r="F500" s="1"/>
      <c r="G500" s="1"/>
      <c r="H500" s="1"/>
      <c r="I500" s="1"/>
      <c r="J500" s="1"/>
      <c r="K500" s="1"/>
      <c r="L500" s="1"/>
      <c r="M500" s="1"/>
      <c r="N500" s="1"/>
      <c r="O500" s="1"/>
      <c r="P500" s="1"/>
      <c r="Q500" s="1"/>
      <c r="R500" s="1"/>
      <c r="S500" s="1"/>
      <c r="T500" s="1"/>
      <c r="U500" s="28"/>
      <c r="V500" s="28"/>
      <c r="W500" s="28"/>
      <c r="X500" s="1"/>
      <c r="Y500" s="1"/>
      <c r="Z500" s="1"/>
    </row>
    <row r="501" spans="1:26" x14ac:dyDescent="0.25">
      <c r="A501" s="1"/>
      <c r="B501" s="33" t="str">
        <f t="shared" si="14"/>
        <v/>
      </c>
      <c r="C501" s="33" t="str">
        <f t="shared" si="15"/>
        <v/>
      </c>
      <c r="D501" s="22"/>
      <c r="E501" s="1"/>
      <c r="F501" s="1"/>
      <c r="G501" s="1"/>
      <c r="H501" s="1"/>
      <c r="I501" s="1"/>
      <c r="J501" s="1"/>
      <c r="K501" s="1"/>
      <c r="L501" s="1"/>
      <c r="M501" s="1"/>
      <c r="N501" s="1"/>
      <c r="O501" s="1"/>
      <c r="P501" s="1"/>
      <c r="Q501" s="1"/>
      <c r="R501" s="1"/>
      <c r="S501" s="1"/>
      <c r="T501" s="1"/>
      <c r="U501" s="28"/>
      <c r="V501" s="28"/>
      <c r="W501" s="28"/>
      <c r="X501" s="1"/>
      <c r="Y501" s="1"/>
      <c r="Z501" s="1"/>
    </row>
    <row r="502" spans="1:26" x14ac:dyDescent="0.25">
      <c r="A502" s="1"/>
      <c r="B502" s="33" t="str">
        <f t="shared" si="14"/>
        <v/>
      </c>
      <c r="C502" s="33" t="str">
        <f t="shared" si="15"/>
        <v/>
      </c>
      <c r="D502" s="22"/>
      <c r="E502" s="1"/>
      <c r="F502" s="1"/>
      <c r="G502" s="1"/>
      <c r="H502" s="1"/>
      <c r="I502" s="1"/>
      <c r="J502" s="1"/>
      <c r="K502" s="1"/>
      <c r="L502" s="1"/>
      <c r="M502" s="1"/>
      <c r="N502" s="1"/>
      <c r="O502" s="1"/>
      <c r="P502" s="1"/>
      <c r="Q502" s="1"/>
      <c r="R502" s="1"/>
      <c r="S502" s="1"/>
      <c r="T502" s="1"/>
      <c r="U502" s="28"/>
      <c r="V502" s="28"/>
      <c r="W502" s="28"/>
      <c r="X502" s="1"/>
      <c r="Y502" s="1"/>
      <c r="Z502" s="1"/>
    </row>
    <row r="503" spans="1:26" x14ac:dyDescent="0.25">
      <c r="A503" s="1"/>
      <c r="B503" s="33" t="str">
        <f t="shared" si="14"/>
        <v/>
      </c>
      <c r="C503" s="33" t="str">
        <f t="shared" si="15"/>
        <v/>
      </c>
      <c r="D503" s="22"/>
      <c r="E503" s="1"/>
      <c r="F503" s="1"/>
      <c r="G503" s="1"/>
      <c r="H503" s="1"/>
      <c r="I503" s="1"/>
      <c r="J503" s="1"/>
      <c r="K503" s="1"/>
      <c r="L503" s="1"/>
      <c r="M503" s="1"/>
      <c r="N503" s="1"/>
      <c r="O503" s="1"/>
      <c r="P503" s="1"/>
      <c r="Q503" s="1"/>
      <c r="R503" s="1"/>
      <c r="S503" s="1"/>
      <c r="T503" s="1"/>
      <c r="U503" s="28"/>
      <c r="V503" s="28"/>
      <c r="W503" s="28"/>
      <c r="X503" s="1"/>
      <c r="Y503" s="1"/>
      <c r="Z503" s="1"/>
    </row>
    <row r="504" spans="1:26" x14ac:dyDescent="0.25">
      <c r="A504" s="1"/>
      <c r="B504" s="33" t="str">
        <f t="shared" si="14"/>
        <v/>
      </c>
      <c r="C504" s="33" t="str">
        <f t="shared" si="15"/>
        <v/>
      </c>
      <c r="D504" s="22"/>
      <c r="E504" s="1"/>
      <c r="F504" s="1"/>
      <c r="G504" s="1"/>
      <c r="H504" s="1"/>
      <c r="I504" s="1"/>
      <c r="J504" s="1"/>
      <c r="K504" s="1"/>
      <c r="L504" s="1"/>
      <c r="M504" s="1"/>
      <c r="N504" s="1"/>
      <c r="O504" s="1"/>
      <c r="P504" s="1"/>
      <c r="Q504" s="1"/>
      <c r="R504" s="1"/>
      <c r="S504" s="1"/>
      <c r="T504" s="1"/>
      <c r="U504" s="28"/>
      <c r="V504" s="28"/>
      <c r="W504" s="28"/>
      <c r="X504" s="1"/>
      <c r="Y504" s="1"/>
      <c r="Z504" s="1"/>
    </row>
    <row r="505" spans="1:26" x14ac:dyDescent="0.25">
      <c r="A505" s="1"/>
      <c r="B505" s="33" t="str">
        <f t="shared" si="14"/>
        <v/>
      </c>
      <c r="C505" s="33" t="str">
        <f t="shared" si="15"/>
        <v/>
      </c>
      <c r="D505" s="22"/>
      <c r="E505" s="1"/>
      <c r="F505" s="1"/>
      <c r="G505" s="1"/>
      <c r="H505" s="1"/>
      <c r="I505" s="1"/>
      <c r="J505" s="1"/>
      <c r="K505" s="1"/>
      <c r="L505" s="1"/>
      <c r="M505" s="1"/>
      <c r="N505" s="1"/>
      <c r="O505" s="1"/>
      <c r="P505" s="1"/>
      <c r="Q505" s="1"/>
      <c r="R505" s="1"/>
      <c r="S505" s="1"/>
      <c r="T505" s="1"/>
      <c r="U505" s="28"/>
      <c r="V505" s="28"/>
      <c r="W505" s="28"/>
      <c r="X505" s="1"/>
      <c r="Y505" s="1"/>
      <c r="Z505" s="1"/>
    </row>
    <row r="506" spans="1:26" x14ac:dyDescent="0.25">
      <c r="A506" s="1"/>
      <c r="B506" s="33" t="str">
        <f t="shared" si="14"/>
        <v/>
      </c>
      <c r="C506" s="33" t="str">
        <f t="shared" si="15"/>
        <v/>
      </c>
      <c r="D506" s="22"/>
      <c r="E506" s="1"/>
      <c r="F506" s="1"/>
      <c r="G506" s="1"/>
      <c r="H506" s="1"/>
      <c r="I506" s="1"/>
      <c r="J506" s="1"/>
      <c r="K506" s="1"/>
      <c r="L506" s="1"/>
      <c r="M506" s="1"/>
      <c r="N506" s="1"/>
      <c r="O506" s="1"/>
      <c r="P506" s="1"/>
      <c r="Q506" s="1"/>
      <c r="R506" s="1"/>
      <c r="S506" s="1"/>
      <c r="T506" s="1"/>
      <c r="U506" s="28"/>
      <c r="V506" s="28"/>
      <c r="W506" s="28"/>
      <c r="X506" s="1"/>
      <c r="Y506" s="1"/>
      <c r="Z506" s="1"/>
    </row>
    <row r="507" spans="1:26" x14ac:dyDescent="0.25">
      <c r="A507" s="1"/>
      <c r="B507" s="33" t="str">
        <f t="shared" si="14"/>
        <v/>
      </c>
      <c r="C507" s="33" t="str">
        <f t="shared" si="15"/>
        <v/>
      </c>
      <c r="D507" s="22"/>
      <c r="E507" s="1"/>
      <c r="F507" s="1"/>
      <c r="G507" s="1"/>
      <c r="H507" s="1"/>
      <c r="I507" s="1"/>
      <c r="J507" s="1"/>
      <c r="K507" s="1"/>
      <c r="L507" s="1"/>
      <c r="M507" s="1"/>
      <c r="N507" s="1"/>
      <c r="O507" s="1"/>
      <c r="P507" s="1"/>
      <c r="Q507" s="1"/>
      <c r="R507" s="1"/>
      <c r="S507" s="1"/>
      <c r="T507" s="1"/>
      <c r="U507" s="28"/>
      <c r="V507" s="28"/>
      <c r="W507" s="28"/>
      <c r="X507" s="1"/>
      <c r="Y507" s="1"/>
      <c r="Z507" s="1"/>
    </row>
    <row r="508" spans="1:26" x14ac:dyDescent="0.25">
      <c r="A508" s="1"/>
      <c r="B508" s="33" t="str">
        <f t="shared" si="14"/>
        <v/>
      </c>
      <c r="C508" s="33" t="str">
        <f t="shared" si="15"/>
        <v/>
      </c>
      <c r="D508" s="22"/>
      <c r="E508" s="1"/>
      <c r="F508" s="1"/>
      <c r="G508" s="1"/>
      <c r="H508" s="1"/>
      <c r="I508" s="1"/>
      <c r="J508" s="1"/>
      <c r="K508" s="1"/>
      <c r="L508" s="1"/>
      <c r="M508" s="1"/>
      <c r="N508" s="1"/>
      <c r="O508" s="1"/>
      <c r="P508" s="1"/>
      <c r="Q508" s="1"/>
      <c r="R508" s="1"/>
      <c r="S508" s="1"/>
      <c r="T508" s="1"/>
      <c r="U508" s="28"/>
      <c r="V508" s="28"/>
      <c r="W508" s="28"/>
      <c r="X508" s="1"/>
      <c r="Y508" s="1"/>
      <c r="Z508" s="1"/>
    </row>
    <row r="509" spans="1:26" x14ac:dyDescent="0.25">
      <c r="A509" s="1"/>
      <c r="B509" s="33" t="str">
        <f t="shared" si="14"/>
        <v/>
      </c>
      <c r="C509" s="33" t="str">
        <f t="shared" si="15"/>
        <v/>
      </c>
      <c r="D509" s="22"/>
      <c r="E509" s="1"/>
      <c r="F509" s="1"/>
      <c r="G509" s="1"/>
      <c r="H509" s="1"/>
      <c r="I509" s="1"/>
      <c r="J509" s="1"/>
      <c r="K509" s="1"/>
      <c r="L509" s="1"/>
      <c r="M509" s="1"/>
      <c r="N509" s="1"/>
      <c r="O509" s="1"/>
      <c r="P509" s="1"/>
      <c r="Q509" s="1"/>
      <c r="R509" s="1"/>
      <c r="S509" s="1"/>
      <c r="T509" s="1"/>
      <c r="U509" s="28"/>
      <c r="V509" s="28"/>
      <c r="W509" s="28"/>
      <c r="X509" s="1"/>
      <c r="Y509" s="1"/>
      <c r="Z509" s="1"/>
    </row>
    <row r="510" spans="1:26" x14ac:dyDescent="0.25">
      <c r="A510" s="1"/>
      <c r="B510" s="33" t="str">
        <f t="shared" si="14"/>
        <v/>
      </c>
      <c r="C510" s="33" t="str">
        <f t="shared" si="15"/>
        <v/>
      </c>
      <c r="D510" s="22"/>
      <c r="E510" s="1"/>
      <c r="F510" s="1"/>
      <c r="G510" s="1"/>
      <c r="H510" s="1"/>
      <c r="I510" s="1"/>
      <c r="J510" s="1"/>
      <c r="K510" s="1"/>
      <c r="L510" s="1"/>
      <c r="M510" s="1"/>
      <c r="N510" s="1"/>
      <c r="O510" s="1"/>
      <c r="P510" s="1"/>
      <c r="Q510" s="1"/>
      <c r="R510" s="1"/>
      <c r="S510" s="1"/>
      <c r="T510" s="1"/>
      <c r="U510" s="28"/>
      <c r="V510" s="28"/>
      <c r="W510" s="28"/>
      <c r="X510" s="1"/>
      <c r="Y510" s="1"/>
      <c r="Z510" s="1"/>
    </row>
    <row r="511" spans="1:26" x14ac:dyDescent="0.25">
      <c r="A511" s="1"/>
      <c r="B511" s="33" t="str">
        <f t="shared" si="14"/>
        <v/>
      </c>
      <c r="C511" s="33" t="str">
        <f t="shared" si="15"/>
        <v/>
      </c>
      <c r="D511" s="22"/>
      <c r="E511" s="1"/>
      <c r="F511" s="1"/>
      <c r="G511" s="1"/>
      <c r="H511" s="1"/>
      <c r="I511" s="1"/>
      <c r="J511" s="1"/>
      <c r="K511" s="1"/>
      <c r="L511" s="1"/>
      <c r="M511" s="1"/>
      <c r="N511" s="1"/>
      <c r="O511" s="1"/>
      <c r="P511" s="1"/>
      <c r="Q511" s="1"/>
      <c r="R511" s="1"/>
      <c r="S511" s="1"/>
      <c r="T511" s="1"/>
      <c r="U511" s="28"/>
      <c r="V511" s="28"/>
      <c r="W511" s="28"/>
      <c r="X511" s="1"/>
      <c r="Y511" s="1"/>
      <c r="Z511" s="1"/>
    </row>
    <row r="512" spans="1:26" x14ac:dyDescent="0.25">
      <c r="A512" s="1"/>
      <c r="B512" s="33" t="str">
        <f t="shared" si="14"/>
        <v/>
      </c>
      <c r="C512" s="33" t="str">
        <f t="shared" si="15"/>
        <v/>
      </c>
      <c r="D512" s="22"/>
      <c r="E512" s="1"/>
      <c r="F512" s="1"/>
      <c r="G512" s="1"/>
      <c r="H512" s="1"/>
      <c r="I512" s="1"/>
      <c r="J512" s="1"/>
      <c r="K512" s="1"/>
      <c r="L512" s="1"/>
      <c r="M512" s="1"/>
      <c r="N512" s="1"/>
      <c r="O512" s="1"/>
      <c r="P512" s="1"/>
      <c r="Q512" s="1"/>
      <c r="R512" s="1"/>
      <c r="S512" s="1"/>
      <c r="T512" s="1"/>
      <c r="U512" s="28"/>
      <c r="V512" s="28"/>
      <c r="W512" s="28"/>
      <c r="X512" s="1"/>
      <c r="Y512" s="1"/>
      <c r="Z512" s="1"/>
    </row>
    <row r="513" spans="1:26" x14ac:dyDescent="0.25">
      <c r="A513" s="1"/>
      <c r="B513" s="33" t="str">
        <f t="shared" si="14"/>
        <v/>
      </c>
      <c r="C513" s="33" t="str">
        <f t="shared" si="15"/>
        <v/>
      </c>
      <c r="D513" s="22"/>
      <c r="E513" s="1"/>
      <c r="F513" s="1"/>
      <c r="G513" s="1"/>
      <c r="H513" s="1"/>
      <c r="I513" s="1"/>
      <c r="J513" s="1"/>
      <c r="K513" s="1"/>
      <c r="L513" s="1"/>
      <c r="M513" s="1"/>
      <c r="N513" s="1"/>
      <c r="O513" s="1"/>
      <c r="P513" s="1"/>
      <c r="Q513" s="1"/>
      <c r="R513" s="1"/>
      <c r="S513" s="1"/>
      <c r="T513" s="1"/>
      <c r="U513" s="28"/>
      <c r="V513" s="28"/>
      <c r="W513" s="28"/>
      <c r="X513" s="1"/>
      <c r="Y513" s="1"/>
      <c r="Z513" s="1"/>
    </row>
    <row r="514" spans="1:26" x14ac:dyDescent="0.25">
      <c r="A514" s="1"/>
      <c r="B514" s="33" t="str">
        <f t="shared" si="14"/>
        <v/>
      </c>
      <c r="C514" s="33" t="str">
        <f t="shared" si="15"/>
        <v/>
      </c>
      <c r="D514" s="22"/>
      <c r="E514" s="1"/>
      <c r="F514" s="1"/>
      <c r="G514" s="1"/>
      <c r="H514" s="1"/>
      <c r="I514" s="1"/>
      <c r="J514" s="1"/>
      <c r="K514" s="1"/>
      <c r="L514" s="1"/>
      <c r="M514" s="1"/>
      <c r="N514" s="1"/>
      <c r="O514" s="1"/>
      <c r="P514" s="1"/>
      <c r="Q514" s="1"/>
      <c r="R514" s="1"/>
      <c r="S514" s="1"/>
      <c r="T514" s="1"/>
      <c r="U514" s="28"/>
      <c r="V514" s="28"/>
      <c r="W514" s="28"/>
      <c r="X514" s="1"/>
      <c r="Y514" s="1"/>
      <c r="Z514" s="1"/>
    </row>
    <row r="515" spans="1:26" x14ac:dyDescent="0.25">
      <c r="A515" s="1"/>
      <c r="B515" s="33" t="str">
        <f t="shared" si="14"/>
        <v/>
      </c>
      <c r="C515" s="33" t="str">
        <f t="shared" si="15"/>
        <v/>
      </c>
      <c r="D515" s="22"/>
      <c r="E515" s="1"/>
      <c r="F515" s="1"/>
      <c r="G515" s="1"/>
      <c r="H515" s="1"/>
      <c r="I515" s="1"/>
      <c r="J515" s="1"/>
      <c r="K515" s="1"/>
      <c r="L515" s="1"/>
      <c r="M515" s="1"/>
      <c r="N515" s="1"/>
      <c r="O515" s="1"/>
      <c r="P515" s="1"/>
      <c r="Q515" s="1"/>
      <c r="R515" s="1"/>
      <c r="S515" s="1"/>
      <c r="T515" s="1"/>
      <c r="U515" s="28"/>
      <c r="V515" s="28"/>
      <c r="W515" s="28"/>
      <c r="X515" s="1"/>
      <c r="Y515" s="1"/>
      <c r="Z515" s="1"/>
    </row>
    <row r="516" spans="1:26" x14ac:dyDescent="0.25">
      <c r="A516" s="1"/>
      <c r="B516" s="33" t="str">
        <f t="shared" si="14"/>
        <v/>
      </c>
      <c r="C516" s="33" t="str">
        <f t="shared" si="15"/>
        <v/>
      </c>
      <c r="D516" s="22"/>
      <c r="E516" s="1"/>
      <c r="F516" s="1"/>
      <c r="G516" s="1"/>
      <c r="H516" s="1"/>
      <c r="I516" s="1"/>
      <c r="J516" s="1"/>
      <c r="K516" s="1"/>
      <c r="L516" s="1"/>
      <c r="M516" s="1"/>
      <c r="N516" s="1"/>
      <c r="O516" s="1"/>
      <c r="P516" s="1"/>
      <c r="Q516" s="1"/>
      <c r="R516" s="1"/>
      <c r="S516" s="1"/>
      <c r="T516" s="1"/>
      <c r="U516" s="28"/>
      <c r="V516" s="28"/>
      <c r="W516" s="28"/>
      <c r="X516" s="1"/>
      <c r="Y516" s="1"/>
      <c r="Z516" s="1"/>
    </row>
    <row r="517" spans="1:26" x14ac:dyDescent="0.25">
      <c r="A517" s="1"/>
      <c r="B517" s="33" t="str">
        <f t="shared" si="14"/>
        <v/>
      </c>
      <c r="C517" s="33" t="str">
        <f t="shared" si="15"/>
        <v/>
      </c>
      <c r="D517" s="22"/>
      <c r="E517" s="1"/>
      <c r="F517" s="1"/>
      <c r="G517" s="1"/>
      <c r="H517" s="1"/>
      <c r="I517" s="1"/>
      <c r="J517" s="1"/>
      <c r="K517" s="1"/>
      <c r="L517" s="1"/>
      <c r="M517" s="1"/>
      <c r="N517" s="1"/>
      <c r="O517" s="1"/>
      <c r="P517" s="1"/>
      <c r="Q517" s="1"/>
      <c r="R517" s="1"/>
      <c r="S517" s="1"/>
      <c r="T517" s="1"/>
      <c r="U517" s="28"/>
      <c r="V517" s="28"/>
      <c r="W517" s="28"/>
      <c r="X517" s="1"/>
      <c r="Y517" s="1"/>
      <c r="Z517" s="1"/>
    </row>
    <row r="518" spans="1:26" x14ac:dyDescent="0.25">
      <c r="A518" s="1"/>
      <c r="B518" s="33" t="str">
        <f t="shared" si="14"/>
        <v/>
      </c>
      <c r="C518" s="33" t="str">
        <f t="shared" si="15"/>
        <v/>
      </c>
      <c r="D518" s="22"/>
      <c r="E518" s="1"/>
      <c r="F518" s="1"/>
      <c r="G518" s="1"/>
      <c r="H518" s="1"/>
      <c r="I518" s="1"/>
      <c r="J518" s="1"/>
      <c r="K518" s="1"/>
      <c r="L518" s="1"/>
      <c r="M518" s="1"/>
      <c r="N518" s="1"/>
      <c r="O518" s="1"/>
      <c r="P518" s="1"/>
      <c r="Q518" s="1"/>
      <c r="R518" s="1"/>
      <c r="S518" s="1"/>
      <c r="T518" s="1"/>
      <c r="U518" s="28"/>
      <c r="V518" s="28"/>
      <c r="W518" s="28"/>
      <c r="X518" s="1"/>
      <c r="Y518" s="1"/>
      <c r="Z518" s="1"/>
    </row>
    <row r="519" spans="1:26" x14ac:dyDescent="0.25">
      <c r="A519" s="1"/>
      <c r="B519" s="33" t="str">
        <f t="shared" si="14"/>
        <v/>
      </c>
      <c r="C519" s="33" t="str">
        <f t="shared" si="15"/>
        <v/>
      </c>
      <c r="D519" s="22"/>
      <c r="E519" s="1"/>
      <c r="F519" s="1"/>
      <c r="G519" s="1"/>
      <c r="H519" s="1"/>
      <c r="I519" s="1"/>
      <c r="J519" s="1"/>
      <c r="K519" s="1"/>
      <c r="L519" s="1"/>
      <c r="M519" s="1"/>
      <c r="N519" s="1"/>
      <c r="O519" s="1"/>
      <c r="P519" s="1"/>
      <c r="Q519" s="1"/>
      <c r="R519" s="1"/>
      <c r="S519" s="1"/>
      <c r="T519" s="1"/>
      <c r="X519" s="1"/>
      <c r="Y519" s="1"/>
      <c r="Z519" s="1"/>
    </row>
    <row r="520" spans="1:26" x14ac:dyDescent="0.25">
      <c r="A520" s="1"/>
      <c r="B520" s="33" t="str">
        <f t="shared" si="14"/>
        <v/>
      </c>
      <c r="C520" s="33" t="str">
        <f t="shared" si="15"/>
        <v/>
      </c>
      <c r="D520" s="22"/>
      <c r="E520" s="1"/>
      <c r="F520" s="1"/>
      <c r="G520" s="1"/>
      <c r="H520" s="1"/>
      <c r="I520" s="1"/>
      <c r="J520" s="1"/>
      <c r="K520" s="1"/>
      <c r="L520" s="1"/>
      <c r="M520" s="1"/>
      <c r="N520" s="1"/>
      <c r="O520" s="1"/>
      <c r="P520" s="1"/>
      <c r="Q520" s="1"/>
      <c r="R520" s="1"/>
      <c r="S520" s="1"/>
      <c r="T520" s="1"/>
      <c r="U520" s="28"/>
      <c r="V520" s="28"/>
      <c r="W520" s="28"/>
      <c r="X520" s="1"/>
      <c r="Y520" s="1"/>
      <c r="Z520" s="1"/>
    </row>
    <row r="521" spans="1:26" x14ac:dyDescent="0.25">
      <c r="A521" s="1"/>
      <c r="B521" s="33" t="str">
        <f t="shared" si="14"/>
        <v/>
      </c>
      <c r="C521" s="33" t="str">
        <f t="shared" si="15"/>
        <v/>
      </c>
      <c r="D521" s="22"/>
      <c r="E521" s="1"/>
      <c r="F521" s="1"/>
      <c r="G521" s="1"/>
      <c r="H521" s="1"/>
      <c r="I521" s="1"/>
      <c r="J521" s="1"/>
      <c r="K521" s="1"/>
      <c r="L521" s="1"/>
      <c r="M521" s="1"/>
      <c r="N521" s="1"/>
      <c r="O521" s="1"/>
      <c r="P521" s="1"/>
      <c r="Q521" s="1"/>
      <c r="R521" s="1"/>
      <c r="S521" s="1"/>
      <c r="T521" s="1"/>
      <c r="U521" s="28"/>
      <c r="V521" s="28"/>
      <c r="W521" s="28"/>
      <c r="X521" s="1"/>
      <c r="Y521" s="1"/>
      <c r="Z521" s="1"/>
    </row>
    <row r="522" spans="1:26" x14ac:dyDescent="0.25">
      <c r="A522" s="1"/>
      <c r="B522" s="33" t="str">
        <f t="shared" si="14"/>
        <v/>
      </c>
      <c r="C522" s="33" t="str">
        <f t="shared" si="15"/>
        <v/>
      </c>
      <c r="D522" s="22"/>
      <c r="E522" s="1"/>
      <c r="F522" s="1"/>
      <c r="G522" s="1"/>
      <c r="H522" s="1"/>
      <c r="I522" s="1"/>
      <c r="J522" s="1"/>
      <c r="K522" s="1"/>
      <c r="L522" s="1"/>
      <c r="M522" s="1"/>
      <c r="N522" s="1"/>
      <c r="O522" s="1"/>
      <c r="P522" s="1"/>
      <c r="Q522" s="1"/>
      <c r="R522" s="1"/>
      <c r="S522" s="1"/>
      <c r="T522" s="1"/>
      <c r="U522" s="28"/>
      <c r="V522" s="28"/>
      <c r="W522" s="28"/>
      <c r="X522" s="1"/>
      <c r="Y522" s="1"/>
      <c r="Z522" s="1"/>
    </row>
    <row r="523" spans="1:26" x14ac:dyDescent="0.25">
      <c r="A523" s="1"/>
      <c r="B523" s="33" t="str">
        <f t="shared" si="14"/>
        <v/>
      </c>
      <c r="C523" s="33" t="str">
        <f t="shared" si="15"/>
        <v/>
      </c>
      <c r="D523" s="22"/>
      <c r="E523" s="1"/>
      <c r="F523" s="1"/>
      <c r="G523" s="1"/>
      <c r="H523" s="1"/>
      <c r="I523" s="1"/>
      <c r="J523" s="1"/>
      <c r="K523" s="1"/>
      <c r="L523" s="1"/>
      <c r="M523" s="1"/>
      <c r="N523" s="1"/>
      <c r="O523" s="1"/>
      <c r="P523" s="1"/>
      <c r="Q523" s="1"/>
      <c r="R523" s="1"/>
      <c r="S523" s="1"/>
      <c r="T523" s="1"/>
      <c r="U523" s="28"/>
      <c r="V523" s="28"/>
      <c r="W523" s="28"/>
      <c r="X523" s="1"/>
      <c r="Y523" s="1"/>
      <c r="Z523" s="1"/>
    </row>
    <row r="524" spans="1:26" x14ac:dyDescent="0.25">
      <c r="A524" s="1"/>
      <c r="B524" s="33" t="str">
        <f t="shared" si="14"/>
        <v/>
      </c>
      <c r="C524" s="33" t="str">
        <f t="shared" si="15"/>
        <v/>
      </c>
      <c r="D524" s="22"/>
      <c r="E524" s="1"/>
      <c r="F524" s="1"/>
      <c r="G524" s="1"/>
      <c r="H524" s="1"/>
      <c r="I524" s="1"/>
      <c r="J524" s="1"/>
      <c r="K524" s="1"/>
      <c r="L524" s="1"/>
      <c r="M524" s="1"/>
      <c r="N524" s="1"/>
      <c r="O524" s="1"/>
      <c r="P524" s="1"/>
      <c r="Q524" s="1"/>
      <c r="R524" s="1"/>
      <c r="S524" s="1"/>
      <c r="T524" s="1"/>
      <c r="U524" s="28"/>
      <c r="V524" s="28"/>
      <c r="W524" s="28"/>
      <c r="X524" s="1"/>
      <c r="Y524" s="1"/>
      <c r="Z524" s="1"/>
    </row>
    <row r="525" spans="1:26" x14ac:dyDescent="0.25">
      <c r="A525" s="1"/>
      <c r="B525" s="33" t="str">
        <f t="shared" si="14"/>
        <v/>
      </c>
      <c r="C525" s="33" t="str">
        <f t="shared" si="15"/>
        <v/>
      </c>
      <c r="D525" s="22"/>
      <c r="E525" s="1"/>
      <c r="F525" s="1"/>
      <c r="G525" s="1"/>
      <c r="H525" s="1"/>
      <c r="I525" s="1"/>
      <c r="J525" s="1"/>
      <c r="K525" s="1"/>
      <c r="L525" s="1"/>
      <c r="M525" s="1"/>
      <c r="N525" s="1"/>
      <c r="O525" s="1"/>
      <c r="P525" s="1"/>
      <c r="Q525" s="1"/>
      <c r="R525" s="1"/>
      <c r="S525" s="1"/>
      <c r="T525" s="1"/>
      <c r="U525" s="28"/>
      <c r="V525" s="28"/>
      <c r="W525" s="28"/>
      <c r="X525" s="1"/>
      <c r="Y525" s="1"/>
      <c r="Z525" s="1"/>
    </row>
    <row r="526" spans="1:26" x14ac:dyDescent="0.25">
      <c r="A526" s="1"/>
      <c r="B526" s="33" t="str">
        <f t="shared" si="14"/>
        <v/>
      </c>
      <c r="C526" s="33" t="str">
        <f t="shared" si="15"/>
        <v/>
      </c>
      <c r="D526" s="22"/>
      <c r="E526" s="1"/>
      <c r="F526" s="1"/>
      <c r="G526" s="1"/>
      <c r="H526" s="1"/>
      <c r="I526" s="1"/>
      <c r="J526" s="1"/>
      <c r="K526" s="1"/>
      <c r="L526" s="1"/>
      <c r="M526" s="1"/>
      <c r="N526" s="1"/>
      <c r="O526" s="1"/>
      <c r="P526" s="1"/>
      <c r="Q526" s="1"/>
      <c r="R526" s="1"/>
      <c r="S526" s="1"/>
      <c r="T526" s="1"/>
      <c r="U526" s="28"/>
      <c r="V526" s="28"/>
      <c r="W526" s="28"/>
      <c r="X526" s="1"/>
      <c r="Y526" s="1"/>
      <c r="Z526" s="1"/>
    </row>
    <row r="527" spans="1:26" x14ac:dyDescent="0.25">
      <c r="A527" s="1"/>
      <c r="B527" s="33" t="str">
        <f t="shared" si="14"/>
        <v/>
      </c>
      <c r="C527" s="33" t="str">
        <f t="shared" si="15"/>
        <v/>
      </c>
      <c r="D527" s="22"/>
      <c r="E527" s="1"/>
      <c r="F527" s="1"/>
      <c r="G527" s="1"/>
      <c r="H527" s="1"/>
      <c r="I527" s="1"/>
      <c r="J527" s="1"/>
      <c r="K527" s="1"/>
      <c r="L527" s="1"/>
      <c r="M527" s="1"/>
      <c r="N527" s="1"/>
      <c r="O527" s="1"/>
      <c r="P527" s="1"/>
      <c r="Q527" s="1"/>
      <c r="R527" s="1"/>
      <c r="S527" s="1"/>
      <c r="T527" s="1"/>
      <c r="U527" s="28"/>
      <c r="V527" s="28"/>
      <c r="W527" s="28"/>
      <c r="X527" s="1"/>
      <c r="Y527" s="1"/>
      <c r="Z527" s="1"/>
    </row>
    <row r="528" spans="1:26" x14ac:dyDescent="0.25">
      <c r="A528" s="1"/>
      <c r="B528" s="33" t="str">
        <f t="shared" si="14"/>
        <v/>
      </c>
      <c r="C528" s="33" t="str">
        <f t="shared" si="15"/>
        <v/>
      </c>
      <c r="D528" s="22"/>
      <c r="E528" s="1"/>
      <c r="F528" s="1"/>
      <c r="G528" s="1"/>
      <c r="H528" s="1"/>
      <c r="I528" s="1"/>
      <c r="J528" s="1"/>
      <c r="K528" s="1"/>
      <c r="L528" s="1"/>
      <c r="M528" s="1"/>
      <c r="N528" s="1"/>
      <c r="O528" s="1"/>
      <c r="P528" s="1"/>
      <c r="Q528" s="1"/>
      <c r="R528" s="1"/>
      <c r="S528" s="1"/>
      <c r="T528" s="1"/>
      <c r="U528" s="28"/>
      <c r="V528" s="28"/>
      <c r="W528" s="28"/>
      <c r="X528" s="1"/>
      <c r="Y528" s="1"/>
      <c r="Z528" s="1"/>
    </row>
    <row r="529" spans="1:26" x14ac:dyDescent="0.25">
      <c r="A529" s="1"/>
      <c r="B529" s="33" t="str">
        <f t="shared" si="14"/>
        <v/>
      </c>
      <c r="C529" s="33" t="str">
        <f t="shared" si="15"/>
        <v/>
      </c>
      <c r="D529" s="22"/>
      <c r="E529" s="1"/>
      <c r="F529" s="1"/>
      <c r="G529" s="1"/>
      <c r="H529" s="1"/>
      <c r="I529" s="1"/>
      <c r="J529" s="1"/>
      <c r="K529" s="1"/>
      <c r="L529" s="1"/>
      <c r="M529" s="1"/>
      <c r="N529" s="1"/>
      <c r="O529" s="1"/>
      <c r="P529" s="1"/>
      <c r="Q529" s="1"/>
      <c r="R529" s="1"/>
      <c r="S529" s="1"/>
      <c r="T529" s="1"/>
      <c r="U529" s="28"/>
      <c r="V529" s="28"/>
      <c r="W529" s="28"/>
      <c r="X529" s="1"/>
      <c r="Y529" s="1"/>
      <c r="Z529" s="1"/>
    </row>
    <row r="530" spans="1:26" x14ac:dyDescent="0.25">
      <c r="A530" s="1"/>
      <c r="B530" s="33" t="str">
        <f t="shared" si="14"/>
        <v/>
      </c>
      <c r="C530" s="33" t="str">
        <f t="shared" si="15"/>
        <v/>
      </c>
      <c r="D530" s="22"/>
      <c r="E530" s="1"/>
      <c r="F530" s="1"/>
      <c r="G530" s="1"/>
      <c r="H530" s="1"/>
      <c r="I530" s="1"/>
      <c r="J530" s="1"/>
      <c r="K530" s="1"/>
      <c r="L530" s="1"/>
      <c r="M530" s="1"/>
      <c r="N530" s="1"/>
      <c r="O530" s="1"/>
      <c r="P530" s="1"/>
      <c r="Q530" s="1"/>
      <c r="R530" s="1"/>
      <c r="S530" s="1"/>
      <c r="T530" s="1"/>
      <c r="U530" s="28"/>
      <c r="V530" s="28"/>
      <c r="W530" s="28"/>
      <c r="X530" s="1"/>
      <c r="Y530" s="1"/>
      <c r="Z530" s="1"/>
    </row>
    <row r="531" spans="1:26" x14ac:dyDescent="0.25">
      <c r="A531" s="1"/>
      <c r="B531" s="33" t="str">
        <f t="shared" si="14"/>
        <v/>
      </c>
      <c r="C531" s="33" t="str">
        <f t="shared" si="15"/>
        <v/>
      </c>
      <c r="D531" s="22"/>
      <c r="E531" s="1"/>
      <c r="F531" s="1"/>
      <c r="G531" s="1"/>
      <c r="H531" s="1"/>
      <c r="I531" s="1"/>
      <c r="J531" s="1"/>
      <c r="K531" s="1"/>
      <c r="L531" s="1"/>
      <c r="M531" s="1"/>
      <c r="N531" s="1"/>
      <c r="O531" s="1"/>
      <c r="P531" s="1"/>
      <c r="Q531" s="1"/>
      <c r="R531" s="1"/>
      <c r="S531" s="1"/>
      <c r="T531" s="1"/>
      <c r="U531" s="28"/>
      <c r="V531" s="28"/>
      <c r="W531" s="28"/>
      <c r="X531" s="1"/>
      <c r="Y531" s="1"/>
      <c r="Z531" s="1"/>
    </row>
    <row r="532" spans="1:26" x14ac:dyDescent="0.25">
      <c r="A532" s="1"/>
      <c r="B532" s="33" t="str">
        <f t="shared" si="14"/>
        <v/>
      </c>
      <c r="C532" s="33" t="str">
        <f t="shared" si="15"/>
        <v/>
      </c>
      <c r="D532" s="22"/>
      <c r="E532" s="1"/>
      <c r="F532" s="1"/>
      <c r="G532" s="1"/>
      <c r="H532" s="1"/>
      <c r="I532" s="1"/>
      <c r="J532" s="1"/>
      <c r="K532" s="1"/>
      <c r="L532" s="1"/>
      <c r="M532" s="1"/>
      <c r="N532" s="1"/>
      <c r="O532" s="1"/>
      <c r="P532" s="1"/>
      <c r="Q532" s="1"/>
      <c r="R532" s="1"/>
      <c r="S532" s="1"/>
      <c r="T532" s="1"/>
      <c r="U532" s="28"/>
      <c r="V532" s="28"/>
      <c r="W532" s="28"/>
      <c r="X532" s="1"/>
      <c r="Y532" s="1"/>
      <c r="Z532" s="1"/>
    </row>
    <row r="533" spans="1:26" x14ac:dyDescent="0.25">
      <c r="A533" s="1"/>
      <c r="B533" s="33" t="str">
        <f t="shared" si="14"/>
        <v/>
      </c>
      <c r="C533" s="33" t="str">
        <f t="shared" si="15"/>
        <v/>
      </c>
      <c r="D533" s="22"/>
      <c r="E533" s="1"/>
      <c r="F533" s="1"/>
      <c r="G533" s="1"/>
      <c r="H533" s="1"/>
      <c r="I533" s="1"/>
      <c r="J533" s="1"/>
      <c r="K533" s="1"/>
      <c r="L533" s="1"/>
      <c r="M533" s="1"/>
      <c r="N533" s="1"/>
      <c r="O533" s="1"/>
      <c r="P533" s="1"/>
      <c r="Q533" s="1"/>
      <c r="R533" s="1"/>
      <c r="S533" s="1"/>
      <c r="T533" s="1"/>
      <c r="X533" s="1"/>
      <c r="Y533" s="1"/>
      <c r="Z533" s="1"/>
    </row>
    <row r="534" spans="1:26" x14ac:dyDescent="0.25">
      <c r="A534" s="1"/>
      <c r="B534" s="33" t="str">
        <f t="shared" si="14"/>
        <v/>
      </c>
      <c r="C534" s="33" t="str">
        <f t="shared" si="15"/>
        <v/>
      </c>
      <c r="D534" s="22"/>
      <c r="E534" s="1"/>
      <c r="F534" s="1"/>
      <c r="G534" s="1"/>
      <c r="H534" s="1"/>
      <c r="I534" s="1"/>
      <c r="J534" s="1"/>
      <c r="K534" s="1"/>
      <c r="L534" s="1"/>
      <c r="M534" s="1"/>
      <c r="N534" s="1"/>
      <c r="O534" s="1"/>
      <c r="P534" s="1"/>
      <c r="Q534" s="1"/>
      <c r="R534" s="1"/>
      <c r="S534" s="1"/>
      <c r="T534" s="1"/>
      <c r="U534" s="28"/>
      <c r="V534" s="28"/>
      <c r="W534" s="28"/>
      <c r="X534" s="1"/>
      <c r="Y534" s="1"/>
      <c r="Z534" s="1"/>
    </row>
    <row r="535" spans="1:26" x14ac:dyDescent="0.25">
      <c r="A535" s="1"/>
      <c r="B535" s="33" t="str">
        <f t="shared" si="14"/>
        <v/>
      </c>
      <c r="C535" s="33" t="str">
        <f t="shared" si="15"/>
        <v/>
      </c>
      <c r="D535" s="22"/>
      <c r="E535" s="1"/>
      <c r="F535" s="1"/>
      <c r="G535" s="1"/>
      <c r="H535" s="1"/>
      <c r="I535" s="1"/>
      <c r="J535" s="1"/>
      <c r="K535" s="1"/>
      <c r="L535" s="1"/>
      <c r="M535" s="1"/>
      <c r="N535" s="1"/>
      <c r="O535" s="1"/>
      <c r="P535" s="1"/>
      <c r="Q535" s="1"/>
      <c r="R535" s="1"/>
      <c r="S535" s="1"/>
      <c r="T535" s="1"/>
      <c r="U535" s="28"/>
      <c r="V535" s="28"/>
      <c r="W535" s="28"/>
      <c r="X535" s="1"/>
      <c r="Y535" s="1"/>
      <c r="Z535" s="1"/>
    </row>
    <row r="536" spans="1:26" x14ac:dyDescent="0.25">
      <c r="A536" s="1"/>
      <c r="B536" s="33" t="str">
        <f t="shared" si="14"/>
        <v/>
      </c>
      <c r="C536" s="33" t="str">
        <f t="shared" si="15"/>
        <v/>
      </c>
      <c r="D536" s="22"/>
      <c r="E536" s="1"/>
      <c r="F536" s="1"/>
      <c r="G536" s="1"/>
      <c r="H536" s="1"/>
      <c r="I536" s="1"/>
      <c r="J536" s="1"/>
      <c r="K536" s="1"/>
      <c r="L536" s="1"/>
      <c r="M536" s="1"/>
      <c r="N536" s="1"/>
      <c r="O536" s="1"/>
      <c r="P536" s="1"/>
      <c r="Q536" s="1"/>
      <c r="R536" s="1"/>
      <c r="S536" s="1"/>
      <c r="T536" s="1"/>
      <c r="U536" s="28"/>
      <c r="V536" s="28"/>
      <c r="W536" s="28"/>
      <c r="X536" s="1"/>
      <c r="Y536" s="1"/>
      <c r="Z536" s="1"/>
    </row>
    <row r="537" spans="1:26" x14ac:dyDescent="0.25">
      <c r="A537" s="1"/>
      <c r="B537" s="33" t="str">
        <f t="shared" si="14"/>
        <v/>
      </c>
      <c r="C537" s="33" t="str">
        <f t="shared" si="15"/>
        <v/>
      </c>
      <c r="D537" s="22"/>
      <c r="E537" s="1"/>
      <c r="F537" s="1"/>
      <c r="G537" s="1"/>
      <c r="H537" s="1"/>
      <c r="I537" s="1"/>
      <c r="J537" s="1"/>
      <c r="K537" s="1"/>
      <c r="L537" s="1"/>
      <c r="M537" s="1"/>
      <c r="N537" s="1"/>
      <c r="O537" s="1"/>
      <c r="P537" s="1"/>
      <c r="Q537" s="1"/>
      <c r="R537" s="1"/>
      <c r="S537" s="1"/>
      <c r="T537" s="1"/>
      <c r="X537" s="1"/>
      <c r="Y537" s="1"/>
      <c r="Z537" s="1"/>
    </row>
    <row r="538" spans="1:26" x14ac:dyDescent="0.25">
      <c r="A538" s="1"/>
      <c r="B538" s="33" t="str">
        <f t="shared" si="14"/>
        <v/>
      </c>
      <c r="C538" s="33" t="str">
        <f t="shared" si="15"/>
        <v/>
      </c>
      <c r="D538" s="22"/>
      <c r="E538" s="1"/>
      <c r="F538" s="1"/>
      <c r="G538" s="1"/>
      <c r="H538" s="1"/>
      <c r="I538" s="1"/>
      <c r="J538" s="1"/>
      <c r="K538" s="1"/>
      <c r="L538" s="1"/>
      <c r="M538" s="1"/>
      <c r="N538" s="1"/>
      <c r="O538" s="1"/>
      <c r="P538" s="1"/>
      <c r="Q538" s="1"/>
      <c r="R538" s="1"/>
      <c r="S538" s="1"/>
      <c r="T538" s="1"/>
      <c r="U538" s="28"/>
      <c r="V538" s="28"/>
      <c r="W538" s="28"/>
      <c r="X538" s="1"/>
      <c r="Y538" s="1"/>
      <c r="Z538" s="1"/>
    </row>
    <row r="539" spans="1:26" x14ac:dyDescent="0.25">
      <c r="A539" s="1"/>
      <c r="B539" s="33" t="str">
        <f t="shared" si="14"/>
        <v/>
      </c>
      <c r="C539" s="33" t="str">
        <f t="shared" si="15"/>
        <v/>
      </c>
      <c r="D539" s="22"/>
      <c r="E539" s="1"/>
      <c r="F539" s="1"/>
      <c r="G539" s="1"/>
      <c r="H539" s="1"/>
      <c r="I539" s="1"/>
      <c r="J539" s="1"/>
      <c r="K539" s="1"/>
      <c r="L539" s="1"/>
      <c r="M539" s="1"/>
      <c r="N539" s="1"/>
      <c r="O539" s="1"/>
      <c r="P539" s="1"/>
      <c r="Q539" s="1"/>
      <c r="R539" s="1"/>
      <c r="S539" s="1"/>
      <c r="T539" s="1"/>
      <c r="U539" s="28"/>
      <c r="V539" s="28"/>
      <c r="W539" s="28"/>
      <c r="X539" s="1"/>
      <c r="Y539" s="1"/>
      <c r="Z539" s="1"/>
    </row>
    <row r="540" spans="1:26" x14ac:dyDescent="0.25">
      <c r="A540" s="1"/>
      <c r="B540" s="33" t="str">
        <f t="shared" si="14"/>
        <v/>
      </c>
      <c r="C540" s="33" t="str">
        <f t="shared" si="15"/>
        <v/>
      </c>
      <c r="D540" s="22"/>
      <c r="E540" s="1"/>
      <c r="F540" s="1"/>
      <c r="G540" s="1"/>
      <c r="H540" s="1"/>
      <c r="I540" s="1"/>
      <c r="J540" s="1"/>
      <c r="K540" s="1"/>
      <c r="L540" s="1"/>
      <c r="M540" s="1"/>
      <c r="N540" s="1"/>
      <c r="O540" s="1"/>
      <c r="P540" s="1"/>
      <c r="Q540" s="1"/>
      <c r="R540" s="1"/>
      <c r="S540" s="1"/>
      <c r="T540" s="1"/>
      <c r="U540" s="28"/>
      <c r="V540" s="28"/>
      <c r="W540" s="28"/>
      <c r="X540" s="1"/>
      <c r="Y540" s="1"/>
      <c r="Z540" s="1"/>
    </row>
    <row r="541" spans="1:26" x14ac:dyDescent="0.25">
      <c r="A541" s="1"/>
      <c r="B541" s="33" t="str">
        <f t="shared" si="14"/>
        <v/>
      </c>
      <c r="C541" s="33" t="str">
        <f t="shared" si="15"/>
        <v/>
      </c>
      <c r="D541" s="22"/>
      <c r="E541" s="1"/>
      <c r="F541" s="1"/>
      <c r="G541" s="1"/>
      <c r="H541" s="1"/>
      <c r="I541" s="1"/>
      <c r="J541" s="1"/>
      <c r="K541" s="1"/>
      <c r="L541" s="1"/>
      <c r="M541" s="1"/>
      <c r="N541" s="1"/>
      <c r="O541" s="1"/>
      <c r="P541" s="1"/>
      <c r="Q541" s="1"/>
      <c r="R541" s="1"/>
      <c r="S541" s="1"/>
      <c r="T541" s="1"/>
      <c r="U541" s="28"/>
      <c r="V541" s="28"/>
      <c r="W541" s="28"/>
      <c r="X541" s="1"/>
      <c r="Y541" s="1"/>
      <c r="Z541" s="1"/>
    </row>
    <row r="542" spans="1:26" x14ac:dyDescent="0.25">
      <c r="A542" s="1"/>
      <c r="B542" s="33" t="str">
        <f t="shared" si="14"/>
        <v/>
      </c>
      <c r="C542" s="33" t="str">
        <f t="shared" si="15"/>
        <v/>
      </c>
      <c r="D542" s="22"/>
      <c r="E542" s="1"/>
      <c r="F542" s="1"/>
      <c r="G542" s="1"/>
      <c r="H542" s="1"/>
      <c r="I542" s="1"/>
      <c r="J542" s="1"/>
      <c r="K542" s="1"/>
      <c r="L542" s="1"/>
      <c r="M542" s="1"/>
      <c r="N542" s="1"/>
      <c r="O542" s="1"/>
      <c r="P542" s="1"/>
      <c r="Q542" s="1"/>
      <c r="R542" s="1"/>
      <c r="S542" s="1"/>
      <c r="T542" s="1"/>
      <c r="U542" s="28"/>
      <c r="V542" s="28"/>
      <c r="W542" s="28"/>
      <c r="X542" s="1"/>
      <c r="Y542" s="1"/>
      <c r="Z542" s="1"/>
    </row>
    <row r="543" spans="1:26" x14ac:dyDescent="0.25">
      <c r="A543" s="1"/>
      <c r="B543" s="33" t="str">
        <f t="shared" si="14"/>
        <v/>
      </c>
      <c r="C543" s="33" t="str">
        <f t="shared" si="15"/>
        <v/>
      </c>
      <c r="D543" s="22"/>
      <c r="E543" s="1"/>
      <c r="F543" s="1"/>
      <c r="G543" s="1"/>
      <c r="H543" s="1"/>
      <c r="I543" s="1"/>
      <c r="J543" s="1"/>
      <c r="K543" s="1"/>
      <c r="L543" s="1"/>
      <c r="M543" s="1"/>
      <c r="N543" s="1"/>
      <c r="O543" s="1"/>
      <c r="P543" s="1"/>
      <c r="Q543" s="1"/>
      <c r="R543" s="1"/>
      <c r="S543" s="1"/>
      <c r="T543" s="1"/>
      <c r="U543" s="28"/>
      <c r="V543" s="28"/>
      <c r="W543" s="28"/>
      <c r="X543" s="1"/>
      <c r="Y543" s="1"/>
      <c r="Z543" s="1"/>
    </row>
    <row r="544" spans="1:26" x14ac:dyDescent="0.25">
      <c r="A544" s="1"/>
      <c r="B544" s="33" t="str">
        <f t="shared" si="14"/>
        <v/>
      </c>
      <c r="C544" s="33" t="str">
        <f t="shared" si="15"/>
        <v/>
      </c>
      <c r="D544" s="22"/>
      <c r="E544" s="1"/>
      <c r="F544" s="1"/>
      <c r="G544" s="1"/>
      <c r="H544" s="1"/>
      <c r="I544" s="1"/>
      <c r="J544" s="1"/>
      <c r="K544" s="1"/>
      <c r="L544" s="1"/>
      <c r="M544" s="1"/>
      <c r="N544" s="1"/>
      <c r="O544" s="1"/>
      <c r="P544" s="1"/>
      <c r="Q544" s="1"/>
      <c r="R544" s="1"/>
      <c r="S544" s="1"/>
      <c r="T544" s="1"/>
      <c r="U544" s="28"/>
      <c r="V544" s="28"/>
      <c r="W544" s="28"/>
      <c r="X544" s="1"/>
      <c r="Y544" s="1"/>
      <c r="Z544" s="1"/>
    </row>
    <row r="545" spans="1:26" x14ac:dyDescent="0.25">
      <c r="A545" s="1"/>
      <c r="B545" s="33" t="str">
        <f t="shared" si="14"/>
        <v/>
      </c>
      <c r="C545" s="33" t="str">
        <f t="shared" si="15"/>
        <v/>
      </c>
      <c r="D545" s="22"/>
      <c r="E545" s="1"/>
      <c r="F545" s="1"/>
      <c r="G545" s="1"/>
      <c r="H545" s="1"/>
      <c r="I545" s="1"/>
      <c r="J545" s="1"/>
      <c r="K545" s="1"/>
      <c r="L545" s="1"/>
      <c r="M545" s="1"/>
      <c r="N545" s="1"/>
      <c r="O545" s="1"/>
      <c r="P545" s="1"/>
      <c r="Q545" s="1"/>
      <c r="R545" s="1"/>
      <c r="S545" s="1"/>
      <c r="T545" s="1"/>
      <c r="U545" s="28"/>
      <c r="V545" s="28"/>
      <c r="W545" s="28"/>
      <c r="X545" s="1"/>
      <c r="Y545" s="1"/>
      <c r="Z545" s="1"/>
    </row>
    <row r="546" spans="1:26" x14ac:dyDescent="0.25">
      <c r="A546" s="1"/>
      <c r="B546" s="33" t="str">
        <f t="shared" si="14"/>
        <v/>
      </c>
      <c r="C546" s="33" t="str">
        <f t="shared" si="15"/>
        <v/>
      </c>
      <c r="D546" s="22"/>
      <c r="E546" s="1"/>
      <c r="F546" s="1"/>
      <c r="G546" s="1"/>
      <c r="H546" s="1"/>
      <c r="I546" s="1"/>
      <c r="J546" s="1"/>
      <c r="K546" s="1"/>
      <c r="L546" s="1"/>
      <c r="M546" s="1"/>
      <c r="N546" s="1"/>
      <c r="O546" s="1"/>
      <c r="P546" s="1"/>
      <c r="Q546" s="1"/>
      <c r="R546" s="1"/>
      <c r="S546" s="1"/>
      <c r="T546" s="1"/>
      <c r="U546" s="28"/>
      <c r="V546" s="28"/>
      <c r="W546" s="28"/>
      <c r="X546" s="1"/>
      <c r="Y546" s="1"/>
      <c r="Z546" s="1"/>
    </row>
    <row r="547" spans="1:26" x14ac:dyDescent="0.25">
      <c r="A547" s="1"/>
      <c r="B547" s="33" t="str">
        <f t="shared" si="14"/>
        <v/>
      </c>
      <c r="C547" s="33" t="str">
        <f t="shared" si="15"/>
        <v/>
      </c>
      <c r="D547" s="22"/>
      <c r="E547" s="1"/>
      <c r="F547" s="1"/>
      <c r="G547" s="1"/>
      <c r="H547" s="1"/>
      <c r="I547" s="1"/>
      <c r="J547" s="1"/>
      <c r="K547" s="1"/>
      <c r="L547" s="1"/>
      <c r="M547" s="1"/>
      <c r="N547" s="1"/>
      <c r="O547" s="1"/>
      <c r="P547" s="1"/>
      <c r="Q547" s="1"/>
      <c r="R547" s="1"/>
      <c r="S547" s="1"/>
      <c r="T547" s="1"/>
      <c r="U547" s="28"/>
      <c r="V547" s="28"/>
      <c r="W547" s="28"/>
      <c r="X547" s="1"/>
      <c r="Y547" s="1"/>
      <c r="Z547" s="1"/>
    </row>
    <row r="548" spans="1:26" x14ac:dyDescent="0.25">
      <c r="A548" s="1"/>
      <c r="B548" s="33" t="str">
        <f t="shared" si="14"/>
        <v/>
      </c>
      <c r="C548" s="33" t="str">
        <f t="shared" si="15"/>
        <v/>
      </c>
      <c r="D548" s="22"/>
      <c r="E548" s="1"/>
      <c r="F548" s="1"/>
      <c r="G548" s="1"/>
      <c r="H548" s="1"/>
      <c r="I548" s="1"/>
      <c r="J548" s="1"/>
      <c r="K548" s="1"/>
      <c r="L548" s="1"/>
      <c r="M548" s="1"/>
      <c r="N548" s="1"/>
      <c r="O548" s="1"/>
      <c r="P548" s="1"/>
      <c r="Q548" s="1"/>
      <c r="R548" s="1"/>
      <c r="S548" s="1"/>
      <c r="T548" s="1"/>
      <c r="U548" s="28"/>
      <c r="V548" s="28"/>
      <c r="W548" s="28"/>
      <c r="X548" s="1"/>
      <c r="Y548" s="1"/>
      <c r="Z548" s="1"/>
    </row>
    <row r="549" spans="1:26" x14ac:dyDescent="0.25">
      <c r="A549" s="1"/>
      <c r="B549" s="33" t="str">
        <f t="shared" si="14"/>
        <v/>
      </c>
      <c r="C549" s="33" t="str">
        <f t="shared" si="15"/>
        <v/>
      </c>
      <c r="D549" s="22"/>
      <c r="E549" s="1"/>
      <c r="F549" s="1"/>
      <c r="G549" s="1"/>
      <c r="H549" s="1"/>
      <c r="I549" s="1"/>
      <c r="J549" s="1"/>
      <c r="K549" s="1"/>
      <c r="L549" s="1"/>
      <c r="M549" s="1"/>
      <c r="N549" s="1"/>
      <c r="O549" s="1"/>
      <c r="P549" s="1"/>
      <c r="Q549" s="1"/>
      <c r="R549" s="1"/>
      <c r="S549" s="1"/>
      <c r="T549" s="1"/>
      <c r="U549" s="28"/>
      <c r="V549" s="28"/>
      <c r="W549" s="28"/>
      <c r="X549" s="1"/>
      <c r="Y549" s="1"/>
      <c r="Z549" s="1"/>
    </row>
    <row r="550" spans="1:26" x14ac:dyDescent="0.25">
      <c r="A550" s="1"/>
      <c r="B550" s="33" t="str">
        <f t="shared" si="14"/>
        <v/>
      </c>
      <c r="C550" s="33" t="str">
        <f t="shared" si="15"/>
        <v/>
      </c>
      <c r="D550" s="22"/>
      <c r="E550" s="1"/>
      <c r="F550" s="1"/>
      <c r="G550" s="1"/>
      <c r="H550" s="1"/>
      <c r="I550" s="1"/>
      <c r="J550" s="1"/>
      <c r="K550" s="1"/>
      <c r="L550" s="1"/>
      <c r="M550" s="1"/>
      <c r="N550" s="1"/>
      <c r="O550" s="1"/>
      <c r="P550" s="1"/>
      <c r="Q550" s="1"/>
      <c r="R550" s="1"/>
      <c r="S550" s="1"/>
      <c r="T550" s="1"/>
      <c r="U550" s="28"/>
      <c r="V550" s="28"/>
      <c r="W550" s="28"/>
      <c r="X550" s="1"/>
      <c r="Y550" s="1"/>
      <c r="Z550" s="1"/>
    </row>
    <row r="551" spans="1:26" x14ac:dyDescent="0.25">
      <c r="A551" s="1"/>
      <c r="B551" s="33" t="str">
        <f t="shared" si="14"/>
        <v/>
      </c>
      <c r="C551" s="33" t="str">
        <f t="shared" si="15"/>
        <v/>
      </c>
      <c r="D551" s="22"/>
      <c r="E551" s="1"/>
      <c r="F551" s="1"/>
      <c r="G551" s="1"/>
      <c r="H551" s="1"/>
      <c r="I551" s="1"/>
      <c r="J551" s="1"/>
      <c r="K551" s="1"/>
      <c r="L551" s="1"/>
      <c r="M551" s="1"/>
      <c r="N551" s="1"/>
      <c r="O551" s="1"/>
      <c r="P551" s="1"/>
      <c r="Q551" s="1"/>
      <c r="R551" s="1"/>
      <c r="S551" s="1"/>
      <c r="T551" s="1"/>
      <c r="U551" s="28"/>
      <c r="V551" s="28"/>
      <c r="W551" s="28"/>
      <c r="X551" s="1"/>
      <c r="Y551" s="1"/>
      <c r="Z551" s="1"/>
    </row>
    <row r="552" spans="1:26" x14ac:dyDescent="0.25">
      <c r="A552" s="1"/>
      <c r="B552" s="33" t="str">
        <f t="shared" si="14"/>
        <v/>
      </c>
      <c r="C552" s="33" t="str">
        <f t="shared" si="15"/>
        <v/>
      </c>
      <c r="D552" s="22"/>
      <c r="E552" s="1"/>
      <c r="F552" s="1"/>
      <c r="G552" s="1"/>
      <c r="H552" s="1"/>
      <c r="I552" s="1"/>
      <c r="J552" s="1"/>
      <c r="K552" s="1"/>
      <c r="L552" s="1"/>
      <c r="M552" s="1"/>
      <c r="N552" s="1"/>
      <c r="O552" s="1"/>
      <c r="P552" s="1"/>
      <c r="Q552" s="1"/>
      <c r="R552" s="1"/>
      <c r="S552" s="1"/>
      <c r="T552" s="1"/>
      <c r="U552" s="28"/>
      <c r="V552" s="28"/>
      <c r="W552" s="28"/>
      <c r="X552" s="1"/>
      <c r="Y552" s="1"/>
      <c r="Z552" s="1"/>
    </row>
    <row r="553" spans="1:26" x14ac:dyDescent="0.25">
      <c r="A553" s="1"/>
      <c r="B553" s="33" t="str">
        <f t="shared" si="14"/>
        <v/>
      </c>
      <c r="C553" s="33" t="str">
        <f t="shared" si="15"/>
        <v/>
      </c>
      <c r="D553" s="22"/>
      <c r="E553" s="1"/>
      <c r="F553" s="1"/>
      <c r="G553" s="1"/>
      <c r="H553" s="1"/>
      <c r="I553" s="1"/>
      <c r="J553" s="1"/>
      <c r="K553" s="1"/>
      <c r="L553" s="1"/>
      <c r="M553" s="1"/>
      <c r="N553" s="1"/>
      <c r="O553" s="1"/>
      <c r="P553" s="1"/>
      <c r="Q553" s="1"/>
      <c r="R553" s="1"/>
      <c r="S553" s="1"/>
      <c r="T553" s="1"/>
      <c r="U553" s="28"/>
      <c r="V553" s="28"/>
      <c r="W553" s="28"/>
      <c r="X553" s="1"/>
      <c r="Y553" s="1"/>
      <c r="Z553" s="1"/>
    </row>
    <row r="554" spans="1:26" x14ac:dyDescent="0.25">
      <c r="A554" s="1"/>
      <c r="B554" s="33" t="str">
        <f t="shared" si="14"/>
        <v/>
      </c>
      <c r="C554" s="33" t="str">
        <f t="shared" si="15"/>
        <v/>
      </c>
      <c r="D554" s="22"/>
      <c r="E554" s="1"/>
      <c r="F554" s="1"/>
      <c r="G554" s="1"/>
      <c r="H554" s="1"/>
      <c r="I554" s="1"/>
      <c r="J554" s="1"/>
      <c r="K554" s="1"/>
      <c r="L554" s="1"/>
      <c r="M554" s="1"/>
      <c r="N554" s="1"/>
      <c r="O554" s="1"/>
      <c r="P554" s="1"/>
      <c r="Q554" s="1"/>
      <c r="R554" s="1"/>
      <c r="S554" s="1"/>
      <c r="T554" s="1"/>
      <c r="U554" s="28"/>
      <c r="V554" s="28"/>
      <c r="W554" s="28"/>
      <c r="X554" s="1"/>
      <c r="Y554" s="1"/>
      <c r="Z554" s="1"/>
    </row>
    <row r="555" spans="1:26" x14ac:dyDescent="0.25">
      <c r="A555" s="1"/>
      <c r="B555" s="33" t="str">
        <f t="shared" si="14"/>
        <v/>
      </c>
      <c r="C555" s="33" t="str">
        <f t="shared" si="15"/>
        <v/>
      </c>
      <c r="D555" s="22"/>
      <c r="E555" s="1"/>
      <c r="F555" s="1"/>
      <c r="G555" s="1"/>
      <c r="H555" s="1"/>
      <c r="I555" s="1"/>
      <c r="J555" s="1"/>
      <c r="K555" s="1"/>
      <c r="L555" s="1"/>
      <c r="M555" s="1"/>
      <c r="N555" s="1"/>
      <c r="O555" s="1"/>
      <c r="P555" s="1"/>
      <c r="Q555" s="1"/>
      <c r="R555" s="1"/>
      <c r="S555" s="1"/>
      <c r="T555" s="1"/>
      <c r="U555" s="28"/>
      <c r="V555" s="28"/>
      <c r="W555" s="28"/>
      <c r="X555" s="1"/>
      <c r="Y555" s="1"/>
      <c r="Z555" s="1"/>
    </row>
    <row r="556" spans="1:26" x14ac:dyDescent="0.25">
      <c r="A556" s="1"/>
      <c r="B556" s="33" t="str">
        <f t="shared" si="14"/>
        <v/>
      </c>
      <c r="C556" s="33" t="str">
        <f t="shared" si="15"/>
        <v/>
      </c>
      <c r="D556" s="22"/>
      <c r="E556" s="1"/>
      <c r="F556" s="1"/>
      <c r="G556" s="1"/>
      <c r="H556" s="1"/>
      <c r="I556" s="1"/>
      <c r="J556" s="1"/>
      <c r="K556" s="1"/>
      <c r="L556" s="1"/>
      <c r="M556" s="1"/>
      <c r="N556" s="1"/>
      <c r="O556" s="1"/>
      <c r="P556" s="1"/>
      <c r="Q556" s="1"/>
      <c r="R556" s="1"/>
      <c r="S556" s="1"/>
      <c r="T556" s="1"/>
      <c r="U556" s="28"/>
      <c r="V556" s="28"/>
      <c r="W556" s="28"/>
      <c r="X556" s="1"/>
      <c r="Y556" s="1"/>
      <c r="Z556" s="1"/>
    </row>
    <row r="557" spans="1:26" x14ac:dyDescent="0.25">
      <c r="A557" s="1"/>
      <c r="B557" s="33" t="str">
        <f t="shared" si="14"/>
        <v/>
      </c>
      <c r="C557" s="33" t="str">
        <f t="shared" si="15"/>
        <v/>
      </c>
      <c r="D557" s="22"/>
      <c r="E557" s="1"/>
      <c r="F557" s="1"/>
      <c r="G557" s="1"/>
      <c r="H557" s="1"/>
      <c r="I557" s="1"/>
      <c r="J557" s="1"/>
      <c r="K557" s="1"/>
      <c r="L557" s="1"/>
      <c r="M557" s="1"/>
      <c r="N557" s="1"/>
      <c r="O557" s="1"/>
      <c r="P557" s="1"/>
      <c r="Q557" s="1"/>
      <c r="R557" s="1"/>
      <c r="S557" s="1"/>
      <c r="T557" s="1"/>
      <c r="U557" s="28"/>
      <c r="V557" s="28"/>
      <c r="W557" s="28"/>
      <c r="X557" s="1"/>
      <c r="Y557" s="1"/>
      <c r="Z557" s="1"/>
    </row>
    <row r="558" spans="1:26" x14ac:dyDescent="0.25">
      <c r="A558" s="1"/>
      <c r="B558" s="33" t="str">
        <f t="shared" si="14"/>
        <v/>
      </c>
      <c r="C558" s="33" t="str">
        <f t="shared" si="15"/>
        <v/>
      </c>
      <c r="D558" s="22"/>
      <c r="E558" s="1"/>
      <c r="F558" s="1"/>
      <c r="G558" s="1"/>
      <c r="H558" s="1"/>
      <c r="I558" s="1"/>
      <c r="J558" s="1"/>
      <c r="K558" s="1"/>
      <c r="L558" s="1"/>
      <c r="M558" s="1"/>
      <c r="N558" s="1"/>
      <c r="O558" s="1"/>
      <c r="P558" s="1"/>
      <c r="Q558" s="1"/>
      <c r="R558" s="1"/>
      <c r="S558" s="1"/>
      <c r="T558" s="1"/>
      <c r="X558" s="1"/>
      <c r="Y558" s="1"/>
      <c r="Z558" s="1"/>
    </row>
    <row r="559" spans="1:26" x14ac:dyDescent="0.25">
      <c r="A559" s="1"/>
      <c r="B559" s="33" t="str">
        <f t="shared" ref="B559:B622" si="16">IF(W561=1,U561,"")</f>
        <v/>
      </c>
      <c r="C559" s="33" t="str">
        <f t="shared" ref="C559:C622" si="17">IF(W561=1,V561,"")</f>
        <v/>
      </c>
      <c r="D559" s="22"/>
      <c r="E559" s="1"/>
      <c r="F559" s="1"/>
      <c r="G559" s="1"/>
      <c r="H559" s="1"/>
      <c r="I559" s="1"/>
      <c r="J559" s="1"/>
      <c r="K559" s="1"/>
      <c r="L559" s="1"/>
      <c r="M559" s="1"/>
      <c r="N559" s="1"/>
      <c r="O559" s="1"/>
      <c r="P559" s="1"/>
      <c r="Q559" s="1"/>
      <c r="R559" s="1"/>
      <c r="S559" s="1"/>
      <c r="T559" s="1"/>
      <c r="X559" s="1"/>
      <c r="Y559" s="1"/>
      <c r="Z559" s="1"/>
    </row>
    <row r="560" spans="1:26" x14ac:dyDescent="0.25">
      <c r="A560" s="1"/>
      <c r="B560" s="33" t="str">
        <f t="shared" si="16"/>
        <v/>
      </c>
      <c r="C560" s="33" t="str">
        <f t="shared" si="17"/>
        <v/>
      </c>
      <c r="D560" s="22"/>
      <c r="E560" s="1"/>
      <c r="F560" s="1"/>
      <c r="G560" s="1"/>
      <c r="H560" s="1"/>
      <c r="I560" s="1"/>
      <c r="J560" s="1"/>
      <c r="K560" s="1"/>
      <c r="L560" s="1"/>
      <c r="M560" s="1"/>
      <c r="N560" s="1"/>
      <c r="O560" s="1"/>
      <c r="P560" s="1"/>
      <c r="Q560" s="1"/>
      <c r="R560" s="1"/>
      <c r="S560" s="1"/>
      <c r="T560" s="1"/>
      <c r="X560" s="1"/>
      <c r="Y560" s="1"/>
      <c r="Z560" s="1"/>
    </row>
    <row r="561" spans="1:26" x14ac:dyDescent="0.25">
      <c r="A561" s="1"/>
      <c r="B561" s="33" t="str">
        <f t="shared" si="16"/>
        <v/>
      </c>
      <c r="C561" s="33" t="str">
        <f t="shared" si="17"/>
        <v/>
      </c>
      <c r="D561" s="22"/>
      <c r="E561" s="1"/>
      <c r="F561" s="1"/>
      <c r="G561" s="1"/>
      <c r="H561" s="1"/>
      <c r="I561" s="1"/>
      <c r="J561" s="1"/>
      <c r="K561" s="1"/>
      <c r="L561" s="1"/>
      <c r="M561" s="1"/>
      <c r="N561" s="1"/>
      <c r="O561" s="1"/>
      <c r="P561" s="1"/>
      <c r="Q561" s="1"/>
      <c r="R561" s="1"/>
      <c r="S561" s="1"/>
      <c r="T561" s="1"/>
      <c r="U561" s="28"/>
      <c r="V561" s="28"/>
      <c r="W561" s="28"/>
      <c r="X561" s="1"/>
      <c r="Y561" s="1"/>
      <c r="Z561" s="1"/>
    </row>
    <row r="562" spans="1:26" x14ac:dyDescent="0.25">
      <c r="A562" s="1"/>
      <c r="B562" s="33" t="str">
        <f t="shared" si="16"/>
        <v/>
      </c>
      <c r="C562" s="33" t="str">
        <f t="shared" si="17"/>
        <v/>
      </c>
      <c r="D562" s="22"/>
      <c r="E562" s="1"/>
      <c r="F562" s="1"/>
      <c r="G562" s="1"/>
      <c r="H562" s="1"/>
      <c r="I562" s="1"/>
      <c r="J562" s="1"/>
      <c r="K562" s="1"/>
      <c r="L562" s="1"/>
      <c r="M562" s="1"/>
      <c r="N562" s="1"/>
      <c r="O562" s="1"/>
      <c r="P562" s="1"/>
      <c r="Q562" s="1"/>
      <c r="R562" s="1"/>
      <c r="S562" s="1"/>
      <c r="T562" s="1"/>
      <c r="U562" s="28"/>
      <c r="V562" s="28"/>
      <c r="W562" s="28"/>
      <c r="X562" s="1"/>
      <c r="Y562" s="1"/>
      <c r="Z562" s="1"/>
    </row>
    <row r="563" spans="1:26" x14ac:dyDescent="0.25">
      <c r="A563" s="1"/>
      <c r="B563" s="33" t="str">
        <f t="shared" si="16"/>
        <v/>
      </c>
      <c r="C563" s="33" t="str">
        <f t="shared" si="17"/>
        <v/>
      </c>
      <c r="D563" s="22"/>
      <c r="E563" s="1"/>
      <c r="F563" s="1"/>
      <c r="G563" s="1"/>
      <c r="H563" s="1"/>
      <c r="I563" s="1"/>
      <c r="J563" s="1"/>
      <c r="K563" s="1"/>
      <c r="L563" s="1"/>
      <c r="M563" s="1"/>
      <c r="N563" s="1"/>
      <c r="O563" s="1"/>
      <c r="P563" s="1"/>
      <c r="Q563" s="1"/>
      <c r="R563" s="1"/>
      <c r="S563" s="1"/>
      <c r="T563" s="1"/>
      <c r="U563" s="28"/>
      <c r="V563" s="28"/>
      <c r="W563" s="28"/>
      <c r="X563" s="1"/>
      <c r="Y563" s="1"/>
      <c r="Z563" s="1"/>
    </row>
    <row r="564" spans="1:26" x14ac:dyDescent="0.25">
      <c r="A564" s="1"/>
      <c r="B564" s="33" t="str">
        <f t="shared" si="16"/>
        <v/>
      </c>
      <c r="C564" s="33" t="str">
        <f t="shared" si="17"/>
        <v/>
      </c>
      <c r="D564" s="22"/>
      <c r="E564" s="1"/>
      <c r="F564" s="1"/>
      <c r="G564" s="1"/>
      <c r="H564" s="1"/>
      <c r="I564" s="1"/>
      <c r="J564" s="1"/>
      <c r="K564" s="1"/>
      <c r="L564" s="1"/>
      <c r="M564" s="1"/>
      <c r="N564" s="1"/>
      <c r="O564" s="1"/>
      <c r="P564" s="1"/>
      <c r="Q564" s="1"/>
      <c r="R564" s="1"/>
      <c r="S564" s="1"/>
      <c r="T564" s="1"/>
      <c r="U564" s="28"/>
      <c r="V564" s="28"/>
      <c r="W564" s="28"/>
      <c r="X564" s="1"/>
      <c r="Y564" s="1"/>
      <c r="Z564" s="1"/>
    </row>
    <row r="565" spans="1:26" x14ac:dyDescent="0.25">
      <c r="A565" s="1"/>
      <c r="B565" s="33" t="str">
        <f t="shared" si="16"/>
        <v/>
      </c>
      <c r="C565" s="33" t="str">
        <f t="shared" si="17"/>
        <v/>
      </c>
      <c r="D565" s="22"/>
      <c r="E565" s="1"/>
      <c r="F565" s="1"/>
      <c r="G565" s="1"/>
      <c r="H565" s="1"/>
      <c r="I565" s="1"/>
      <c r="J565" s="1"/>
      <c r="K565" s="1"/>
      <c r="L565" s="1"/>
      <c r="M565" s="1"/>
      <c r="N565" s="1"/>
      <c r="O565" s="1"/>
      <c r="P565" s="1"/>
      <c r="Q565" s="1"/>
      <c r="R565" s="1"/>
      <c r="S565" s="1"/>
      <c r="T565" s="1"/>
      <c r="U565" s="28"/>
      <c r="V565" s="28"/>
      <c r="W565" s="28"/>
      <c r="X565" s="1"/>
      <c r="Y565" s="1"/>
      <c r="Z565" s="1"/>
    </row>
    <row r="566" spans="1:26" x14ac:dyDescent="0.25">
      <c r="A566" s="1"/>
      <c r="B566" s="33" t="str">
        <f t="shared" si="16"/>
        <v/>
      </c>
      <c r="C566" s="33" t="str">
        <f t="shared" si="17"/>
        <v/>
      </c>
      <c r="D566" s="22"/>
      <c r="E566" s="1"/>
      <c r="F566" s="1"/>
      <c r="G566" s="1"/>
      <c r="H566" s="1"/>
      <c r="I566" s="1"/>
      <c r="J566" s="1"/>
      <c r="K566" s="1"/>
      <c r="L566" s="1"/>
      <c r="M566" s="1"/>
      <c r="N566" s="1"/>
      <c r="O566" s="1"/>
      <c r="P566" s="1"/>
      <c r="Q566" s="1"/>
      <c r="R566" s="1"/>
      <c r="S566" s="1"/>
      <c r="T566" s="1"/>
      <c r="U566" s="28"/>
      <c r="V566" s="28"/>
      <c r="W566" s="28"/>
      <c r="X566" s="1"/>
      <c r="Y566" s="1"/>
      <c r="Z566" s="1"/>
    </row>
    <row r="567" spans="1:26" x14ac:dyDescent="0.25">
      <c r="A567" s="1"/>
      <c r="B567" s="33" t="str">
        <f t="shared" si="16"/>
        <v/>
      </c>
      <c r="C567" s="33" t="str">
        <f t="shared" si="17"/>
        <v/>
      </c>
      <c r="D567" s="22"/>
      <c r="E567" s="1"/>
      <c r="F567" s="1"/>
      <c r="G567" s="1"/>
      <c r="H567" s="1"/>
      <c r="I567" s="1"/>
      <c r="J567" s="1"/>
      <c r="K567" s="1"/>
      <c r="L567" s="1"/>
      <c r="M567" s="1"/>
      <c r="N567" s="1"/>
      <c r="O567" s="1"/>
      <c r="P567" s="1"/>
      <c r="Q567" s="1"/>
      <c r="R567" s="1"/>
      <c r="S567" s="1"/>
      <c r="T567" s="1"/>
      <c r="U567" s="28"/>
      <c r="V567" s="28"/>
      <c r="W567" s="28"/>
      <c r="X567" s="1"/>
      <c r="Y567" s="1"/>
      <c r="Z567" s="1"/>
    </row>
    <row r="568" spans="1:26" x14ac:dyDescent="0.25">
      <c r="A568" s="1"/>
      <c r="B568" s="33" t="str">
        <f t="shared" si="16"/>
        <v/>
      </c>
      <c r="C568" s="33" t="str">
        <f t="shared" si="17"/>
        <v/>
      </c>
      <c r="D568" s="22"/>
      <c r="E568" s="1"/>
      <c r="F568" s="1"/>
      <c r="G568" s="1"/>
      <c r="H568" s="1"/>
      <c r="I568" s="1"/>
      <c r="J568" s="1"/>
      <c r="K568" s="1"/>
      <c r="L568" s="1"/>
      <c r="M568" s="1"/>
      <c r="N568" s="1"/>
      <c r="O568" s="1"/>
      <c r="P568" s="1"/>
      <c r="Q568" s="1"/>
      <c r="R568" s="1"/>
      <c r="S568" s="1"/>
      <c r="T568" s="1"/>
      <c r="U568" s="28"/>
      <c r="V568" s="28"/>
      <c r="W568" s="28"/>
      <c r="X568" s="1"/>
      <c r="Y568" s="1"/>
      <c r="Z568" s="1"/>
    </row>
    <row r="569" spans="1:26" x14ac:dyDescent="0.25">
      <c r="A569" s="1"/>
      <c r="B569" s="33" t="str">
        <f t="shared" si="16"/>
        <v/>
      </c>
      <c r="C569" s="33" t="str">
        <f t="shared" si="17"/>
        <v/>
      </c>
      <c r="D569" s="22"/>
      <c r="E569" s="1"/>
      <c r="F569" s="1"/>
      <c r="G569" s="1"/>
      <c r="H569" s="1"/>
      <c r="I569" s="1"/>
      <c r="J569" s="1"/>
      <c r="K569" s="1"/>
      <c r="L569" s="1"/>
      <c r="M569" s="1"/>
      <c r="N569" s="1"/>
      <c r="O569" s="1"/>
      <c r="P569" s="1"/>
      <c r="Q569" s="1"/>
      <c r="R569" s="1"/>
      <c r="S569" s="1"/>
      <c r="T569" s="1"/>
      <c r="U569" s="28"/>
      <c r="V569" s="28"/>
      <c r="W569" s="28"/>
      <c r="X569" s="1"/>
      <c r="Y569" s="1"/>
      <c r="Z569" s="1"/>
    </row>
    <row r="570" spans="1:26" x14ac:dyDescent="0.25">
      <c r="A570" s="1"/>
      <c r="B570" s="33" t="str">
        <f t="shared" si="16"/>
        <v/>
      </c>
      <c r="C570" s="33" t="str">
        <f t="shared" si="17"/>
        <v/>
      </c>
      <c r="D570" s="22"/>
      <c r="E570" s="1"/>
      <c r="F570" s="1"/>
      <c r="G570" s="1"/>
      <c r="H570" s="1"/>
      <c r="I570" s="1"/>
      <c r="J570" s="1"/>
      <c r="K570" s="1"/>
      <c r="L570" s="1"/>
      <c r="M570" s="1"/>
      <c r="N570" s="1"/>
      <c r="O570" s="1"/>
      <c r="P570" s="1"/>
      <c r="Q570" s="1"/>
      <c r="R570" s="1"/>
      <c r="S570" s="1"/>
      <c r="T570" s="1"/>
      <c r="U570" s="28"/>
      <c r="V570" s="28"/>
      <c r="W570" s="28"/>
      <c r="X570" s="1"/>
      <c r="Y570" s="1"/>
      <c r="Z570" s="1"/>
    </row>
    <row r="571" spans="1:26" x14ac:dyDescent="0.25">
      <c r="A571" s="1"/>
      <c r="B571" s="33" t="str">
        <f t="shared" si="16"/>
        <v/>
      </c>
      <c r="C571" s="33" t="str">
        <f t="shared" si="17"/>
        <v/>
      </c>
      <c r="D571" s="22"/>
      <c r="E571" s="1"/>
      <c r="F571" s="1"/>
      <c r="G571" s="1"/>
      <c r="H571" s="1"/>
      <c r="I571" s="1"/>
      <c r="J571" s="1"/>
      <c r="K571" s="1"/>
      <c r="L571" s="1"/>
      <c r="M571" s="1"/>
      <c r="N571" s="1"/>
      <c r="O571" s="1"/>
      <c r="P571" s="1"/>
      <c r="Q571" s="1"/>
      <c r="R571" s="1"/>
      <c r="S571" s="1"/>
      <c r="T571" s="1"/>
      <c r="U571" s="28"/>
      <c r="V571" s="28"/>
      <c r="W571" s="28"/>
      <c r="X571" s="1"/>
      <c r="Y571" s="1"/>
      <c r="Z571" s="1"/>
    </row>
    <row r="572" spans="1:26" x14ac:dyDescent="0.25">
      <c r="A572" s="1"/>
      <c r="B572" s="33" t="str">
        <f t="shared" si="16"/>
        <v/>
      </c>
      <c r="C572" s="33" t="str">
        <f t="shared" si="17"/>
        <v/>
      </c>
      <c r="D572" s="22"/>
      <c r="E572" s="1"/>
      <c r="F572" s="1"/>
      <c r="G572" s="1"/>
      <c r="H572" s="1"/>
      <c r="I572" s="1"/>
      <c r="J572" s="1"/>
      <c r="K572" s="1"/>
      <c r="L572" s="1"/>
      <c r="M572" s="1"/>
      <c r="N572" s="1"/>
      <c r="O572" s="1"/>
      <c r="P572" s="1"/>
      <c r="Q572" s="1"/>
      <c r="R572" s="1"/>
      <c r="S572" s="1"/>
      <c r="T572" s="1"/>
      <c r="U572" s="28"/>
      <c r="V572" s="28"/>
      <c r="W572" s="28"/>
      <c r="X572" s="1"/>
      <c r="Y572" s="1"/>
      <c r="Z572" s="1"/>
    </row>
    <row r="573" spans="1:26" x14ac:dyDescent="0.25">
      <c r="A573" s="1"/>
      <c r="B573" s="33" t="str">
        <f t="shared" si="16"/>
        <v/>
      </c>
      <c r="C573" s="33" t="str">
        <f t="shared" si="17"/>
        <v/>
      </c>
      <c r="D573" s="22"/>
      <c r="E573" s="1"/>
      <c r="F573" s="1"/>
      <c r="G573" s="1"/>
      <c r="H573" s="1"/>
      <c r="I573" s="1"/>
      <c r="J573" s="1"/>
      <c r="K573" s="1"/>
      <c r="L573" s="1"/>
      <c r="M573" s="1"/>
      <c r="N573" s="1"/>
      <c r="O573" s="1"/>
      <c r="P573" s="1"/>
      <c r="Q573" s="1"/>
      <c r="R573" s="1"/>
      <c r="S573" s="1"/>
      <c r="T573" s="1"/>
      <c r="U573" s="28"/>
      <c r="V573" s="28"/>
      <c r="W573" s="28"/>
      <c r="X573" s="1"/>
      <c r="Y573" s="1"/>
      <c r="Z573" s="1"/>
    </row>
    <row r="574" spans="1:26" x14ac:dyDescent="0.25">
      <c r="A574" s="1"/>
      <c r="B574" s="33" t="str">
        <f t="shared" si="16"/>
        <v/>
      </c>
      <c r="C574" s="33" t="str">
        <f t="shared" si="17"/>
        <v/>
      </c>
      <c r="D574" s="22"/>
      <c r="E574" s="1"/>
      <c r="F574" s="1"/>
      <c r="G574" s="1"/>
      <c r="H574" s="1"/>
      <c r="I574" s="1"/>
      <c r="J574" s="1"/>
      <c r="K574" s="1"/>
      <c r="L574" s="1"/>
      <c r="M574" s="1"/>
      <c r="N574" s="1"/>
      <c r="O574" s="1"/>
      <c r="P574" s="1"/>
      <c r="Q574" s="1"/>
      <c r="R574" s="1"/>
      <c r="S574" s="1"/>
      <c r="T574" s="1"/>
      <c r="X574" s="1"/>
      <c r="Y574" s="1"/>
      <c r="Z574" s="1"/>
    </row>
    <row r="575" spans="1:26" x14ac:dyDescent="0.25">
      <c r="A575" s="1"/>
      <c r="B575" s="33" t="str">
        <f t="shared" si="16"/>
        <v/>
      </c>
      <c r="C575" s="33" t="str">
        <f t="shared" si="17"/>
        <v/>
      </c>
      <c r="D575" s="22"/>
      <c r="E575" s="1"/>
      <c r="F575" s="1"/>
      <c r="G575" s="1"/>
      <c r="H575" s="1"/>
      <c r="I575" s="1"/>
      <c r="J575" s="1"/>
      <c r="K575" s="1"/>
      <c r="L575" s="1"/>
      <c r="M575" s="1"/>
      <c r="N575" s="1"/>
      <c r="O575" s="1"/>
      <c r="P575" s="1"/>
      <c r="Q575" s="1"/>
      <c r="R575" s="1"/>
      <c r="S575" s="1"/>
      <c r="T575" s="1"/>
      <c r="U575" s="28"/>
      <c r="V575" s="28"/>
      <c r="W575" s="28"/>
      <c r="X575" s="1"/>
      <c r="Y575" s="1"/>
      <c r="Z575" s="1"/>
    </row>
    <row r="576" spans="1:26" x14ac:dyDescent="0.25">
      <c r="A576" s="1"/>
      <c r="B576" s="33" t="str">
        <f t="shared" si="16"/>
        <v/>
      </c>
      <c r="C576" s="33" t="str">
        <f t="shared" si="17"/>
        <v/>
      </c>
      <c r="D576" s="22"/>
      <c r="E576" s="1"/>
      <c r="F576" s="1"/>
      <c r="G576" s="1"/>
      <c r="H576" s="1"/>
      <c r="I576" s="1"/>
      <c r="J576" s="1"/>
      <c r="K576" s="1"/>
      <c r="L576" s="1"/>
      <c r="M576" s="1"/>
      <c r="N576" s="1"/>
      <c r="O576" s="1"/>
      <c r="P576" s="1"/>
      <c r="Q576" s="1"/>
      <c r="R576" s="1"/>
      <c r="S576" s="1"/>
      <c r="T576" s="1"/>
      <c r="U576" s="28"/>
      <c r="V576" s="28"/>
      <c r="W576" s="28"/>
      <c r="X576" s="1"/>
      <c r="Y576" s="1"/>
      <c r="Z576" s="1"/>
    </row>
    <row r="577" spans="1:26" x14ac:dyDescent="0.25">
      <c r="A577" s="1"/>
      <c r="B577" s="33" t="str">
        <f t="shared" si="16"/>
        <v/>
      </c>
      <c r="C577" s="33" t="str">
        <f t="shared" si="17"/>
        <v/>
      </c>
      <c r="D577" s="22"/>
      <c r="E577" s="1"/>
      <c r="F577" s="1"/>
      <c r="G577" s="1"/>
      <c r="H577" s="1"/>
      <c r="I577" s="1"/>
      <c r="J577" s="1"/>
      <c r="K577" s="1"/>
      <c r="L577" s="1"/>
      <c r="M577" s="1"/>
      <c r="N577" s="1"/>
      <c r="O577" s="1"/>
      <c r="P577" s="1"/>
      <c r="Q577" s="1"/>
      <c r="R577" s="1"/>
      <c r="S577" s="1"/>
      <c r="T577" s="1"/>
      <c r="U577" s="28"/>
      <c r="V577" s="28"/>
      <c r="W577" s="28"/>
      <c r="X577" s="1"/>
      <c r="Y577" s="1"/>
      <c r="Z577" s="1"/>
    </row>
    <row r="578" spans="1:26" x14ac:dyDescent="0.25">
      <c r="A578" s="1"/>
      <c r="B578" s="33" t="str">
        <f t="shared" si="16"/>
        <v/>
      </c>
      <c r="C578" s="33" t="str">
        <f t="shared" si="17"/>
        <v/>
      </c>
      <c r="D578" s="22"/>
      <c r="E578" s="1"/>
      <c r="F578" s="1"/>
      <c r="G578" s="1"/>
      <c r="H578" s="1"/>
      <c r="I578" s="1"/>
      <c r="J578" s="1"/>
      <c r="K578" s="1"/>
      <c r="L578" s="1"/>
      <c r="M578" s="1"/>
      <c r="N578" s="1"/>
      <c r="O578" s="1"/>
      <c r="P578" s="1"/>
      <c r="Q578" s="1"/>
      <c r="R578" s="1"/>
      <c r="S578" s="1"/>
      <c r="T578" s="1"/>
      <c r="U578" s="28"/>
      <c r="V578" s="28"/>
      <c r="W578" s="28"/>
      <c r="X578" s="1"/>
      <c r="Y578" s="1"/>
      <c r="Z578" s="1"/>
    </row>
    <row r="579" spans="1:26" x14ac:dyDescent="0.25">
      <c r="A579" s="1"/>
      <c r="B579" s="33" t="str">
        <f t="shared" si="16"/>
        <v/>
      </c>
      <c r="C579" s="33" t="str">
        <f t="shared" si="17"/>
        <v/>
      </c>
      <c r="D579" s="22"/>
      <c r="E579" s="1"/>
      <c r="F579" s="1"/>
      <c r="G579" s="1"/>
      <c r="H579" s="1"/>
      <c r="I579" s="1"/>
      <c r="J579" s="1"/>
      <c r="K579" s="1"/>
      <c r="L579" s="1"/>
      <c r="M579" s="1"/>
      <c r="N579" s="1"/>
      <c r="O579" s="1"/>
      <c r="P579" s="1"/>
      <c r="Q579" s="1"/>
      <c r="R579" s="1"/>
      <c r="S579" s="1"/>
      <c r="T579" s="1"/>
      <c r="U579" s="28"/>
      <c r="V579" s="28"/>
      <c r="W579" s="28"/>
      <c r="X579" s="1"/>
      <c r="Y579" s="1"/>
      <c r="Z579" s="1"/>
    </row>
    <row r="580" spans="1:26" x14ac:dyDescent="0.25">
      <c r="A580" s="1"/>
      <c r="B580" s="33" t="str">
        <f t="shared" si="16"/>
        <v/>
      </c>
      <c r="C580" s="33" t="str">
        <f t="shared" si="17"/>
        <v/>
      </c>
      <c r="D580" s="22"/>
      <c r="E580" s="1"/>
      <c r="F580" s="1"/>
      <c r="G580" s="1"/>
      <c r="H580" s="1"/>
      <c r="I580" s="1"/>
      <c r="J580" s="1"/>
      <c r="K580" s="1"/>
      <c r="L580" s="1"/>
      <c r="M580" s="1"/>
      <c r="N580" s="1"/>
      <c r="O580" s="1"/>
      <c r="P580" s="1"/>
      <c r="Q580" s="1"/>
      <c r="R580" s="1"/>
      <c r="S580" s="1"/>
      <c r="T580" s="1"/>
      <c r="U580" s="28"/>
      <c r="V580" s="28"/>
      <c r="W580" s="28"/>
      <c r="X580" s="1"/>
      <c r="Y580" s="1"/>
      <c r="Z580" s="1"/>
    </row>
    <row r="581" spans="1:26" x14ac:dyDescent="0.25">
      <c r="A581" s="1"/>
      <c r="B581" s="33" t="str">
        <f t="shared" si="16"/>
        <v/>
      </c>
      <c r="C581" s="33" t="str">
        <f t="shared" si="17"/>
        <v/>
      </c>
      <c r="D581" s="22"/>
      <c r="E581" s="1"/>
      <c r="F581" s="1"/>
      <c r="G581" s="1"/>
      <c r="H581" s="1"/>
      <c r="I581" s="1"/>
      <c r="J581" s="1"/>
      <c r="K581" s="1"/>
      <c r="L581" s="1"/>
      <c r="M581" s="1"/>
      <c r="N581" s="1"/>
      <c r="O581" s="1"/>
      <c r="P581" s="1"/>
      <c r="Q581" s="1"/>
      <c r="R581" s="1"/>
      <c r="S581" s="1"/>
      <c r="T581" s="1"/>
      <c r="U581" s="28"/>
      <c r="V581" s="28"/>
      <c r="W581" s="28"/>
      <c r="X581" s="1"/>
      <c r="Y581" s="1"/>
      <c r="Z581" s="1"/>
    </row>
    <row r="582" spans="1:26" x14ac:dyDescent="0.25">
      <c r="A582" s="1"/>
      <c r="B582" s="33" t="str">
        <f t="shared" si="16"/>
        <v/>
      </c>
      <c r="C582" s="33" t="str">
        <f t="shared" si="17"/>
        <v/>
      </c>
      <c r="D582" s="22"/>
      <c r="E582" s="1"/>
      <c r="F582" s="1"/>
      <c r="G582" s="1"/>
      <c r="H582" s="1"/>
      <c r="I582" s="1"/>
      <c r="J582" s="1"/>
      <c r="K582" s="1"/>
      <c r="L582" s="1"/>
      <c r="M582" s="1"/>
      <c r="N582" s="1"/>
      <c r="O582" s="1"/>
      <c r="P582" s="1"/>
      <c r="Q582" s="1"/>
      <c r="R582" s="1"/>
      <c r="S582" s="1"/>
      <c r="T582" s="1"/>
      <c r="U582" s="28"/>
      <c r="V582" s="28"/>
      <c r="W582" s="28"/>
      <c r="X582" s="1"/>
      <c r="Y582" s="1"/>
      <c r="Z582" s="1"/>
    </row>
    <row r="583" spans="1:26" x14ac:dyDescent="0.25">
      <c r="A583" s="1"/>
      <c r="B583" s="33" t="str">
        <f t="shared" si="16"/>
        <v/>
      </c>
      <c r="C583" s="33" t="str">
        <f t="shared" si="17"/>
        <v/>
      </c>
      <c r="D583" s="22"/>
      <c r="E583" s="1"/>
      <c r="F583" s="1"/>
      <c r="G583" s="1"/>
      <c r="H583" s="1"/>
      <c r="I583" s="1"/>
      <c r="J583" s="1"/>
      <c r="K583" s="1"/>
      <c r="L583" s="1"/>
      <c r="M583" s="1"/>
      <c r="N583" s="1"/>
      <c r="O583" s="1"/>
      <c r="P583" s="1"/>
      <c r="Q583" s="1"/>
      <c r="R583" s="1"/>
      <c r="S583" s="1"/>
      <c r="T583" s="1"/>
      <c r="U583" s="28"/>
      <c r="V583" s="28"/>
      <c r="W583" s="28"/>
      <c r="X583" s="1"/>
      <c r="Y583" s="1"/>
      <c r="Z583" s="1"/>
    </row>
    <row r="584" spans="1:26" x14ac:dyDescent="0.25">
      <c r="A584" s="1"/>
      <c r="B584" s="33" t="str">
        <f t="shared" si="16"/>
        <v/>
      </c>
      <c r="C584" s="33" t="str">
        <f t="shared" si="17"/>
        <v/>
      </c>
      <c r="D584" s="22"/>
      <c r="E584" s="1"/>
      <c r="F584" s="1"/>
      <c r="G584" s="1"/>
      <c r="H584" s="1"/>
      <c r="I584" s="1"/>
      <c r="J584" s="1"/>
      <c r="K584" s="1"/>
      <c r="L584" s="1"/>
      <c r="M584" s="1"/>
      <c r="N584" s="1"/>
      <c r="O584" s="1"/>
      <c r="P584" s="1"/>
      <c r="Q584" s="1"/>
      <c r="R584" s="1"/>
      <c r="S584" s="1"/>
      <c r="T584" s="1"/>
      <c r="U584" s="28"/>
      <c r="V584" s="28"/>
      <c r="W584" s="28"/>
      <c r="X584" s="1"/>
      <c r="Y584" s="1"/>
      <c r="Z584" s="1"/>
    </row>
    <row r="585" spans="1:26" x14ac:dyDescent="0.25">
      <c r="A585" s="1"/>
      <c r="B585" s="33" t="str">
        <f t="shared" si="16"/>
        <v/>
      </c>
      <c r="C585" s="33" t="str">
        <f t="shared" si="17"/>
        <v/>
      </c>
      <c r="D585" s="22"/>
      <c r="E585" s="1"/>
      <c r="F585" s="1"/>
      <c r="G585" s="1"/>
      <c r="H585" s="1"/>
      <c r="I585" s="1"/>
      <c r="J585" s="1"/>
      <c r="K585" s="1"/>
      <c r="L585" s="1"/>
      <c r="M585" s="1"/>
      <c r="N585" s="1"/>
      <c r="O585" s="1"/>
      <c r="P585" s="1"/>
      <c r="Q585" s="1"/>
      <c r="R585" s="1"/>
      <c r="S585" s="1"/>
      <c r="T585" s="1"/>
      <c r="U585" s="28"/>
      <c r="V585" s="28"/>
      <c r="W585" s="28"/>
      <c r="X585" s="1"/>
      <c r="Y585" s="1"/>
      <c r="Z585" s="1"/>
    </row>
    <row r="586" spans="1:26" x14ac:dyDescent="0.25">
      <c r="A586" s="1"/>
      <c r="B586" s="33" t="str">
        <f t="shared" si="16"/>
        <v/>
      </c>
      <c r="C586" s="33" t="str">
        <f t="shared" si="17"/>
        <v/>
      </c>
      <c r="D586" s="22"/>
      <c r="E586" s="1"/>
      <c r="F586" s="1"/>
      <c r="G586" s="1"/>
      <c r="H586" s="1"/>
      <c r="I586" s="1"/>
      <c r="J586" s="1"/>
      <c r="K586" s="1"/>
      <c r="L586" s="1"/>
      <c r="M586" s="1"/>
      <c r="N586" s="1"/>
      <c r="O586" s="1"/>
      <c r="P586" s="1"/>
      <c r="Q586" s="1"/>
      <c r="R586" s="1"/>
      <c r="S586" s="1"/>
      <c r="T586" s="1"/>
      <c r="U586" s="28"/>
      <c r="V586" s="28"/>
      <c r="W586" s="28"/>
      <c r="X586" s="1"/>
      <c r="Y586" s="1"/>
      <c r="Z586" s="1"/>
    </row>
    <row r="587" spans="1:26" x14ac:dyDescent="0.25">
      <c r="A587" s="1"/>
      <c r="B587" s="33" t="str">
        <f t="shared" si="16"/>
        <v/>
      </c>
      <c r="C587" s="33" t="str">
        <f t="shared" si="17"/>
        <v/>
      </c>
      <c r="D587" s="22"/>
      <c r="E587" s="1"/>
      <c r="F587" s="1"/>
      <c r="G587" s="1"/>
      <c r="H587" s="1"/>
      <c r="I587" s="1"/>
      <c r="J587" s="1"/>
      <c r="K587" s="1"/>
      <c r="L587" s="1"/>
      <c r="M587" s="1"/>
      <c r="N587" s="1"/>
      <c r="O587" s="1"/>
      <c r="P587" s="1"/>
      <c r="Q587" s="1"/>
      <c r="R587" s="1"/>
      <c r="S587" s="1"/>
      <c r="T587" s="1"/>
      <c r="U587" s="28"/>
      <c r="V587" s="28"/>
      <c r="W587" s="28"/>
      <c r="X587" s="1"/>
      <c r="Y587" s="1"/>
      <c r="Z587" s="1"/>
    </row>
    <row r="588" spans="1:26" x14ac:dyDescent="0.25">
      <c r="A588" s="1"/>
      <c r="B588" s="33" t="str">
        <f t="shared" si="16"/>
        <v/>
      </c>
      <c r="C588" s="33" t="str">
        <f t="shared" si="17"/>
        <v/>
      </c>
      <c r="D588" s="22"/>
      <c r="E588" s="1"/>
      <c r="F588" s="1"/>
      <c r="G588" s="1"/>
      <c r="H588" s="1"/>
      <c r="I588" s="1"/>
      <c r="J588" s="1"/>
      <c r="K588" s="1"/>
      <c r="L588" s="1"/>
      <c r="M588" s="1"/>
      <c r="N588" s="1"/>
      <c r="O588" s="1"/>
      <c r="P588" s="1"/>
      <c r="Q588" s="1"/>
      <c r="R588" s="1"/>
      <c r="S588" s="1"/>
      <c r="T588" s="1"/>
      <c r="U588" s="28"/>
      <c r="V588" s="28"/>
      <c r="W588" s="28"/>
      <c r="X588" s="1"/>
      <c r="Y588" s="1"/>
      <c r="Z588" s="1"/>
    </row>
    <row r="589" spans="1:26" x14ac:dyDescent="0.25">
      <c r="A589" s="1"/>
      <c r="B589" s="33" t="str">
        <f t="shared" si="16"/>
        <v/>
      </c>
      <c r="C589" s="33" t="str">
        <f t="shared" si="17"/>
        <v/>
      </c>
      <c r="D589" s="22"/>
      <c r="E589" s="1"/>
      <c r="F589" s="1"/>
      <c r="G589" s="1"/>
      <c r="H589" s="1"/>
      <c r="I589" s="1"/>
      <c r="J589" s="1"/>
      <c r="K589" s="1"/>
      <c r="L589" s="1"/>
      <c r="M589" s="1"/>
      <c r="N589" s="1"/>
      <c r="O589" s="1"/>
      <c r="P589" s="1"/>
      <c r="Q589" s="1"/>
      <c r="R589" s="1"/>
      <c r="S589" s="1"/>
      <c r="T589" s="1"/>
      <c r="U589" s="28"/>
      <c r="V589" s="28"/>
      <c r="W589" s="28"/>
      <c r="X589" s="1"/>
      <c r="Y589" s="1"/>
      <c r="Z589" s="1"/>
    </row>
    <row r="590" spans="1:26" x14ac:dyDescent="0.25">
      <c r="A590" s="1"/>
      <c r="B590" s="33" t="str">
        <f t="shared" si="16"/>
        <v/>
      </c>
      <c r="C590" s="33" t="str">
        <f t="shared" si="17"/>
        <v/>
      </c>
      <c r="D590" s="22"/>
      <c r="E590" s="1"/>
      <c r="F590" s="1"/>
      <c r="G590" s="1"/>
      <c r="H590" s="1"/>
      <c r="I590" s="1"/>
      <c r="J590" s="1"/>
      <c r="K590" s="1"/>
      <c r="L590" s="1"/>
      <c r="M590" s="1"/>
      <c r="N590" s="1"/>
      <c r="O590" s="1"/>
      <c r="P590" s="1"/>
      <c r="Q590" s="1"/>
      <c r="R590" s="1"/>
      <c r="S590" s="1"/>
      <c r="T590" s="1"/>
      <c r="U590" s="28"/>
      <c r="V590" s="28"/>
      <c r="W590" s="28"/>
      <c r="X590" s="1"/>
      <c r="Y590" s="1"/>
      <c r="Z590" s="1"/>
    </row>
    <row r="591" spans="1:26" x14ac:dyDescent="0.25">
      <c r="A591" s="1"/>
      <c r="B591" s="33" t="str">
        <f t="shared" si="16"/>
        <v/>
      </c>
      <c r="C591" s="33" t="str">
        <f t="shared" si="17"/>
        <v/>
      </c>
      <c r="D591" s="22"/>
      <c r="E591" s="1"/>
      <c r="F591" s="1"/>
      <c r="G591" s="1"/>
      <c r="H591" s="1"/>
      <c r="I591" s="1"/>
      <c r="J591" s="1"/>
      <c r="K591" s="1"/>
      <c r="L591" s="1"/>
      <c r="M591" s="1"/>
      <c r="N591" s="1"/>
      <c r="O591" s="1"/>
      <c r="P591" s="1"/>
      <c r="Q591" s="1"/>
      <c r="R591" s="1"/>
      <c r="S591" s="1"/>
      <c r="T591" s="1"/>
      <c r="U591" s="28"/>
      <c r="V591" s="28"/>
      <c r="W591" s="28"/>
      <c r="X591" s="1"/>
      <c r="Y591" s="1"/>
      <c r="Z591" s="1"/>
    </row>
    <row r="592" spans="1:26" x14ac:dyDescent="0.25">
      <c r="A592" s="1"/>
      <c r="B592" s="33" t="str">
        <f t="shared" si="16"/>
        <v/>
      </c>
      <c r="C592" s="33" t="str">
        <f t="shared" si="17"/>
        <v/>
      </c>
      <c r="D592" s="22"/>
      <c r="E592" s="1"/>
      <c r="F592" s="1"/>
      <c r="G592" s="1"/>
      <c r="H592" s="1"/>
      <c r="I592" s="1"/>
      <c r="J592" s="1"/>
      <c r="K592" s="1"/>
      <c r="L592" s="1"/>
      <c r="M592" s="1"/>
      <c r="N592" s="1"/>
      <c r="O592" s="1"/>
      <c r="P592" s="1"/>
      <c r="Q592" s="1"/>
      <c r="R592" s="1"/>
      <c r="S592" s="1"/>
      <c r="T592" s="1"/>
      <c r="U592" s="28"/>
      <c r="V592" s="28"/>
      <c r="W592" s="28"/>
      <c r="X592" s="1"/>
      <c r="Y592" s="1"/>
      <c r="Z592" s="1"/>
    </row>
    <row r="593" spans="1:26" x14ac:dyDescent="0.25">
      <c r="A593" s="1"/>
      <c r="B593" s="33" t="str">
        <f t="shared" si="16"/>
        <v/>
      </c>
      <c r="C593" s="33" t="str">
        <f t="shared" si="17"/>
        <v/>
      </c>
      <c r="D593" s="22"/>
      <c r="E593" s="1"/>
      <c r="F593" s="1"/>
      <c r="G593" s="1"/>
      <c r="H593" s="1"/>
      <c r="I593" s="1"/>
      <c r="J593" s="1"/>
      <c r="K593" s="1"/>
      <c r="L593" s="1"/>
      <c r="M593" s="1"/>
      <c r="N593" s="1"/>
      <c r="O593" s="1"/>
      <c r="P593" s="1"/>
      <c r="Q593" s="1"/>
      <c r="R593" s="1"/>
      <c r="S593" s="1"/>
      <c r="T593" s="1"/>
      <c r="U593" s="28"/>
      <c r="V593" s="28"/>
      <c r="W593" s="28"/>
      <c r="X593" s="1"/>
      <c r="Y593" s="1"/>
      <c r="Z593" s="1"/>
    </row>
    <row r="594" spans="1:26" x14ac:dyDescent="0.25">
      <c r="A594" s="1"/>
      <c r="B594" s="33" t="str">
        <f t="shared" si="16"/>
        <v/>
      </c>
      <c r="C594" s="33" t="str">
        <f t="shared" si="17"/>
        <v/>
      </c>
      <c r="D594" s="22"/>
      <c r="E594" s="1"/>
      <c r="F594" s="1"/>
      <c r="G594" s="1"/>
      <c r="H594" s="1"/>
      <c r="I594" s="1"/>
      <c r="J594" s="1"/>
      <c r="K594" s="1"/>
      <c r="L594" s="1"/>
      <c r="M594" s="1"/>
      <c r="N594" s="1"/>
      <c r="O594" s="1"/>
      <c r="P594" s="1"/>
      <c r="Q594" s="1"/>
      <c r="R594" s="1"/>
      <c r="S594" s="1"/>
      <c r="T594" s="1"/>
      <c r="U594" s="28"/>
      <c r="V594" s="28"/>
      <c r="W594" s="28"/>
      <c r="X594" s="1"/>
      <c r="Y594" s="1"/>
      <c r="Z594" s="1"/>
    </row>
    <row r="595" spans="1:26" x14ac:dyDescent="0.25">
      <c r="A595" s="1"/>
      <c r="B595" s="33" t="str">
        <f t="shared" si="16"/>
        <v/>
      </c>
      <c r="C595" s="33" t="str">
        <f t="shared" si="17"/>
        <v/>
      </c>
      <c r="D595" s="22"/>
      <c r="E595" s="1"/>
      <c r="F595" s="1"/>
      <c r="G595" s="1"/>
      <c r="H595" s="1"/>
      <c r="I595" s="1"/>
      <c r="J595" s="1"/>
      <c r="K595" s="1"/>
      <c r="L595" s="1"/>
      <c r="M595" s="1"/>
      <c r="N595" s="1"/>
      <c r="O595" s="1"/>
      <c r="P595" s="1"/>
      <c r="Q595" s="1"/>
      <c r="R595" s="1"/>
      <c r="S595" s="1"/>
      <c r="T595" s="1"/>
      <c r="U595" s="28"/>
      <c r="V595" s="28"/>
      <c r="W595" s="28"/>
      <c r="X595" s="1"/>
      <c r="Y595" s="1"/>
      <c r="Z595" s="1"/>
    </row>
    <row r="596" spans="1:26" x14ac:dyDescent="0.25">
      <c r="A596" s="1"/>
      <c r="B596" s="33" t="str">
        <f t="shared" si="16"/>
        <v/>
      </c>
      <c r="C596" s="33" t="str">
        <f t="shared" si="17"/>
        <v/>
      </c>
      <c r="D596" s="22"/>
      <c r="E596" s="1"/>
      <c r="F596" s="1"/>
      <c r="G596" s="1"/>
      <c r="H596" s="1"/>
      <c r="I596" s="1"/>
      <c r="J596" s="1"/>
      <c r="K596" s="1"/>
      <c r="L596" s="1"/>
      <c r="M596" s="1"/>
      <c r="N596" s="1"/>
      <c r="O596" s="1"/>
      <c r="P596" s="1"/>
      <c r="Q596" s="1"/>
      <c r="R596" s="1"/>
      <c r="S596" s="1"/>
      <c r="T596" s="1"/>
      <c r="U596" s="28"/>
      <c r="V596" s="28"/>
      <c r="W596" s="28"/>
      <c r="X596" s="1"/>
      <c r="Y596" s="1"/>
      <c r="Z596" s="1"/>
    </row>
    <row r="597" spans="1:26" x14ac:dyDescent="0.25">
      <c r="A597" s="1"/>
      <c r="B597" s="33" t="str">
        <f t="shared" si="16"/>
        <v/>
      </c>
      <c r="C597" s="33" t="str">
        <f t="shared" si="17"/>
        <v/>
      </c>
      <c r="D597" s="22"/>
      <c r="E597" s="1"/>
      <c r="F597" s="1"/>
      <c r="G597" s="1"/>
      <c r="H597" s="1"/>
      <c r="I597" s="1"/>
      <c r="J597" s="1"/>
      <c r="K597" s="1"/>
      <c r="L597" s="1"/>
      <c r="M597" s="1"/>
      <c r="N597" s="1"/>
      <c r="O597" s="1"/>
      <c r="P597" s="1"/>
      <c r="Q597" s="1"/>
      <c r="R597" s="1"/>
      <c r="S597" s="1"/>
      <c r="T597" s="1"/>
      <c r="U597" s="28"/>
      <c r="V597" s="28"/>
      <c r="W597" s="28"/>
      <c r="X597" s="1"/>
      <c r="Y597" s="1"/>
      <c r="Z597" s="1"/>
    </row>
    <row r="598" spans="1:26" x14ac:dyDescent="0.25">
      <c r="A598" s="1"/>
      <c r="B598" s="33" t="str">
        <f t="shared" si="16"/>
        <v/>
      </c>
      <c r="C598" s="33" t="str">
        <f t="shared" si="17"/>
        <v/>
      </c>
      <c r="D598" s="22"/>
      <c r="E598" s="1"/>
      <c r="F598" s="1"/>
      <c r="G598" s="1"/>
      <c r="H598" s="1"/>
      <c r="I598" s="1"/>
      <c r="J598" s="1"/>
      <c r="K598" s="1"/>
      <c r="L598" s="1"/>
      <c r="M598" s="1"/>
      <c r="N598" s="1"/>
      <c r="O598" s="1"/>
      <c r="P598" s="1"/>
      <c r="Q598" s="1"/>
      <c r="R598" s="1"/>
      <c r="S598" s="1"/>
      <c r="T598" s="1"/>
      <c r="U598" s="28"/>
      <c r="V598" s="28"/>
      <c r="W598" s="28"/>
      <c r="X598" s="1"/>
      <c r="Y598" s="1"/>
      <c r="Z598" s="1"/>
    </row>
    <row r="599" spans="1:26" x14ac:dyDescent="0.25">
      <c r="A599" s="1"/>
      <c r="B599" s="33" t="str">
        <f t="shared" si="16"/>
        <v/>
      </c>
      <c r="C599" s="33" t="str">
        <f t="shared" si="17"/>
        <v/>
      </c>
      <c r="D599" s="22"/>
      <c r="E599" s="1"/>
      <c r="F599" s="1"/>
      <c r="G599" s="1"/>
      <c r="H599" s="1"/>
      <c r="I599" s="1"/>
      <c r="J599" s="1"/>
      <c r="K599" s="1"/>
      <c r="L599" s="1"/>
      <c r="M599" s="1"/>
      <c r="N599" s="1"/>
      <c r="O599" s="1"/>
      <c r="P599" s="1"/>
      <c r="Q599" s="1"/>
      <c r="R599" s="1"/>
      <c r="S599" s="1"/>
      <c r="T599" s="1"/>
      <c r="U599" s="28"/>
      <c r="V599" s="28"/>
      <c r="W599" s="28"/>
      <c r="X599" s="1"/>
      <c r="Y599" s="1"/>
      <c r="Z599" s="1"/>
    </row>
    <row r="600" spans="1:26" x14ac:dyDescent="0.25">
      <c r="A600" s="1"/>
      <c r="B600" s="33" t="str">
        <f t="shared" si="16"/>
        <v/>
      </c>
      <c r="C600" s="33" t="str">
        <f t="shared" si="17"/>
        <v/>
      </c>
      <c r="D600" s="22"/>
      <c r="E600" s="1"/>
      <c r="F600" s="1"/>
      <c r="G600" s="1"/>
      <c r="H600" s="1"/>
      <c r="I600" s="1"/>
      <c r="J600" s="1"/>
      <c r="K600" s="1"/>
      <c r="L600" s="1"/>
      <c r="M600" s="1"/>
      <c r="N600" s="1"/>
      <c r="O600" s="1"/>
      <c r="P600" s="1"/>
      <c r="Q600" s="1"/>
      <c r="R600" s="1"/>
      <c r="S600" s="1"/>
      <c r="T600" s="1"/>
      <c r="U600" s="28"/>
      <c r="V600" s="28"/>
      <c r="W600" s="28"/>
      <c r="X600" s="1"/>
      <c r="Y600" s="1"/>
      <c r="Z600" s="1"/>
    </row>
    <row r="601" spans="1:26" x14ac:dyDescent="0.25">
      <c r="A601" s="1"/>
      <c r="B601" s="33" t="str">
        <f t="shared" si="16"/>
        <v/>
      </c>
      <c r="C601" s="33" t="str">
        <f t="shared" si="17"/>
        <v/>
      </c>
      <c r="D601" s="22"/>
      <c r="E601" s="1"/>
      <c r="F601" s="1"/>
      <c r="G601" s="1"/>
      <c r="H601" s="1"/>
      <c r="I601" s="1"/>
      <c r="J601" s="1"/>
      <c r="K601" s="1"/>
      <c r="L601" s="1"/>
      <c r="M601" s="1"/>
      <c r="N601" s="1"/>
      <c r="O601" s="1"/>
      <c r="P601" s="1"/>
      <c r="Q601" s="1"/>
      <c r="R601" s="1"/>
      <c r="S601" s="1"/>
      <c r="T601" s="1"/>
      <c r="U601" s="28"/>
      <c r="V601" s="28"/>
      <c r="W601" s="28"/>
      <c r="X601" s="1"/>
      <c r="Y601" s="1"/>
      <c r="Z601" s="1"/>
    </row>
    <row r="602" spans="1:26" x14ac:dyDescent="0.25">
      <c r="A602" s="1"/>
      <c r="B602" s="33" t="str">
        <f t="shared" si="16"/>
        <v/>
      </c>
      <c r="C602" s="33" t="str">
        <f t="shared" si="17"/>
        <v/>
      </c>
      <c r="D602" s="22"/>
      <c r="E602" s="1"/>
      <c r="F602" s="1"/>
      <c r="G602" s="1"/>
      <c r="H602" s="1"/>
      <c r="I602" s="1"/>
      <c r="J602" s="1"/>
      <c r="K602" s="1"/>
      <c r="L602" s="1"/>
      <c r="M602" s="1"/>
      <c r="N602" s="1"/>
      <c r="O602" s="1"/>
      <c r="P602" s="1"/>
      <c r="Q602" s="1"/>
      <c r="R602" s="1"/>
      <c r="S602" s="1"/>
      <c r="T602" s="1"/>
      <c r="U602" s="28"/>
      <c r="V602" s="28"/>
      <c r="W602" s="28"/>
      <c r="X602" s="1"/>
      <c r="Y602" s="1"/>
      <c r="Z602" s="1"/>
    </row>
    <row r="603" spans="1:26" x14ac:dyDescent="0.25">
      <c r="A603" s="1"/>
      <c r="B603" s="33" t="str">
        <f t="shared" si="16"/>
        <v/>
      </c>
      <c r="C603" s="33" t="str">
        <f t="shared" si="17"/>
        <v/>
      </c>
      <c r="D603" s="22"/>
      <c r="E603" s="1"/>
      <c r="F603" s="1"/>
      <c r="G603" s="1"/>
      <c r="H603" s="1"/>
      <c r="I603" s="1"/>
      <c r="J603" s="1"/>
      <c r="K603" s="1"/>
      <c r="L603" s="1"/>
      <c r="M603" s="1"/>
      <c r="N603" s="1"/>
      <c r="O603" s="1"/>
      <c r="P603" s="1"/>
      <c r="Q603" s="1"/>
      <c r="R603" s="1"/>
      <c r="S603" s="1"/>
      <c r="T603" s="1"/>
      <c r="U603" s="28"/>
      <c r="V603" s="28"/>
      <c r="W603" s="28"/>
      <c r="X603" s="1"/>
      <c r="Y603" s="1"/>
      <c r="Z603" s="1"/>
    </row>
    <row r="604" spans="1:26" x14ac:dyDescent="0.25">
      <c r="A604" s="1"/>
      <c r="B604" s="33" t="str">
        <f t="shared" si="16"/>
        <v/>
      </c>
      <c r="C604" s="33" t="str">
        <f t="shared" si="17"/>
        <v/>
      </c>
      <c r="D604" s="22"/>
      <c r="E604" s="1"/>
      <c r="F604" s="1"/>
      <c r="G604" s="1"/>
      <c r="H604" s="1"/>
      <c r="I604" s="1"/>
      <c r="J604" s="1"/>
      <c r="K604" s="1"/>
      <c r="L604" s="1"/>
      <c r="M604" s="1"/>
      <c r="N604" s="1"/>
      <c r="O604" s="1"/>
      <c r="P604" s="1"/>
      <c r="Q604" s="1"/>
      <c r="R604" s="1"/>
      <c r="S604" s="1"/>
      <c r="T604" s="1"/>
      <c r="X604" s="1"/>
      <c r="Y604" s="1"/>
      <c r="Z604" s="1"/>
    </row>
    <row r="605" spans="1:26" x14ac:dyDescent="0.25">
      <c r="A605" s="1"/>
      <c r="B605" s="33" t="str">
        <f t="shared" si="16"/>
        <v/>
      </c>
      <c r="C605" s="33" t="str">
        <f t="shared" si="17"/>
        <v/>
      </c>
      <c r="D605" s="22"/>
      <c r="E605" s="1"/>
      <c r="F605" s="1"/>
      <c r="G605" s="1"/>
      <c r="H605" s="1"/>
      <c r="I605" s="1"/>
      <c r="J605" s="1"/>
      <c r="K605" s="1"/>
      <c r="L605" s="1"/>
      <c r="M605" s="1"/>
      <c r="N605" s="1"/>
      <c r="O605" s="1"/>
      <c r="P605" s="1"/>
      <c r="Q605" s="1"/>
      <c r="R605" s="1"/>
      <c r="S605" s="1"/>
      <c r="T605" s="1"/>
      <c r="U605" s="28"/>
      <c r="V605" s="28"/>
      <c r="W605" s="28"/>
      <c r="X605" s="1"/>
      <c r="Y605" s="1"/>
      <c r="Z605" s="1"/>
    </row>
    <row r="606" spans="1:26" x14ac:dyDescent="0.25">
      <c r="A606" s="1"/>
      <c r="B606" s="33" t="str">
        <f t="shared" si="16"/>
        <v/>
      </c>
      <c r="C606" s="33" t="str">
        <f t="shared" si="17"/>
        <v/>
      </c>
      <c r="D606" s="22"/>
      <c r="E606" s="1"/>
      <c r="F606" s="1"/>
      <c r="G606" s="1"/>
      <c r="H606" s="1"/>
      <c r="I606" s="1"/>
      <c r="J606" s="1"/>
      <c r="K606" s="1"/>
      <c r="L606" s="1"/>
      <c r="M606" s="1"/>
      <c r="N606" s="1"/>
      <c r="O606" s="1"/>
      <c r="P606" s="1"/>
      <c r="Q606" s="1"/>
      <c r="R606" s="1"/>
      <c r="S606" s="1"/>
      <c r="T606" s="1"/>
      <c r="U606" s="28"/>
      <c r="V606" s="28"/>
      <c r="W606" s="28"/>
      <c r="X606" s="1"/>
      <c r="Y606" s="1"/>
      <c r="Z606" s="1"/>
    </row>
    <row r="607" spans="1:26" x14ac:dyDescent="0.25">
      <c r="A607" s="1"/>
      <c r="B607" s="33" t="str">
        <f t="shared" si="16"/>
        <v/>
      </c>
      <c r="C607" s="33" t="str">
        <f t="shared" si="17"/>
        <v/>
      </c>
      <c r="D607" s="22"/>
      <c r="E607" s="1"/>
      <c r="F607" s="1"/>
      <c r="G607" s="1"/>
      <c r="H607" s="1"/>
      <c r="I607" s="1"/>
      <c r="J607" s="1"/>
      <c r="K607" s="1"/>
      <c r="L607" s="1"/>
      <c r="M607" s="1"/>
      <c r="N607" s="1"/>
      <c r="O607" s="1"/>
      <c r="P607" s="1"/>
      <c r="Q607" s="1"/>
      <c r="R607" s="1"/>
      <c r="S607" s="1"/>
      <c r="T607" s="1"/>
      <c r="U607" s="28"/>
      <c r="V607" s="28"/>
      <c r="W607" s="28"/>
      <c r="X607" s="1"/>
      <c r="Y607" s="1"/>
      <c r="Z607" s="1"/>
    </row>
    <row r="608" spans="1:26" x14ac:dyDescent="0.25">
      <c r="A608" s="1"/>
      <c r="B608" s="33" t="str">
        <f t="shared" si="16"/>
        <v/>
      </c>
      <c r="C608" s="33" t="str">
        <f t="shared" si="17"/>
        <v/>
      </c>
      <c r="D608" s="22"/>
      <c r="E608" s="1"/>
      <c r="F608" s="1"/>
      <c r="G608" s="1"/>
      <c r="H608" s="1"/>
      <c r="I608" s="1"/>
      <c r="J608" s="1"/>
      <c r="K608" s="1"/>
      <c r="L608" s="1"/>
      <c r="M608" s="1"/>
      <c r="N608" s="1"/>
      <c r="O608" s="1"/>
      <c r="P608" s="1"/>
      <c r="Q608" s="1"/>
      <c r="R608" s="1"/>
      <c r="S608" s="1"/>
      <c r="T608" s="1"/>
      <c r="U608" s="28"/>
      <c r="V608" s="28"/>
      <c r="W608" s="28"/>
      <c r="X608" s="1"/>
      <c r="Y608" s="1"/>
      <c r="Z608" s="1"/>
    </row>
    <row r="609" spans="1:26" x14ac:dyDescent="0.25">
      <c r="A609" s="1"/>
      <c r="B609" s="33" t="str">
        <f t="shared" si="16"/>
        <v/>
      </c>
      <c r="C609" s="33" t="str">
        <f t="shared" si="17"/>
        <v/>
      </c>
      <c r="D609" s="22"/>
      <c r="E609" s="1"/>
      <c r="F609" s="1"/>
      <c r="G609" s="1"/>
      <c r="H609" s="1"/>
      <c r="I609" s="1"/>
      <c r="J609" s="1"/>
      <c r="K609" s="1"/>
      <c r="L609" s="1"/>
      <c r="M609" s="1"/>
      <c r="N609" s="1"/>
      <c r="O609" s="1"/>
      <c r="P609" s="1"/>
      <c r="Q609" s="1"/>
      <c r="R609" s="1"/>
      <c r="S609" s="1"/>
      <c r="T609" s="1"/>
      <c r="U609" s="28"/>
      <c r="V609" s="28"/>
      <c r="W609" s="28"/>
      <c r="X609" s="1"/>
      <c r="Y609" s="1"/>
      <c r="Z609" s="1"/>
    </row>
    <row r="610" spans="1:26" x14ac:dyDescent="0.25">
      <c r="A610" s="1"/>
      <c r="B610" s="33" t="str">
        <f t="shared" si="16"/>
        <v/>
      </c>
      <c r="C610" s="33" t="str">
        <f t="shared" si="17"/>
        <v/>
      </c>
      <c r="D610" s="22"/>
      <c r="E610" s="1"/>
      <c r="F610" s="1"/>
      <c r="G610" s="1"/>
      <c r="H610" s="1"/>
      <c r="I610" s="1"/>
      <c r="J610" s="1"/>
      <c r="K610" s="1"/>
      <c r="L610" s="1"/>
      <c r="M610" s="1"/>
      <c r="N610" s="1"/>
      <c r="O610" s="1"/>
      <c r="P610" s="1"/>
      <c r="Q610" s="1"/>
      <c r="R610" s="1"/>
      <c r="S610" s="1"/>
      <c r="T610" s="1"/>
      <c r="U610" s="28"/>
      <c r="V610" s="28"/>
      <c r="W610" s="28"/>
      <c r="X610" s="1"/>
      <c r="Y610" s="1"/>
      <c r="Z610" s="1"/>
    </row>
    <row r="611" spans="1:26" x14ac:dyDescent="0.25">
      <c r="A611" s="1"/>
      <c r="B611" s="33" t="str">
        <f t="shared" si="16"/>
        <v/>
      </c>
      <c r="C611" s="33" t="str">
        <f t="shared" si="17"/>
        <v/>
      </c>
      <c r="D611" s="22"/>
      <c r="E611" s="1"/>
      <c r="F611" s="1"/>
      <c r="G611" s="1"/>
      <c r="H611" s="1"/>
      <c r="I611" s="1"/>
      <c r="J611" s="1"/>
      <c r="K611" s="1"/>
      <c r="L611" s="1"/>
      <c r="M611" s="1"/>
      <c r="N611" s="1"/>
      <c r="O611" s="1"/>
      <c r="P611" s="1"/>
      <c r="Q611" s="1"/>
      <c r="R611" s="1"/>
      <c r="S611" s="1"/>
      <c r="T611" s="1"/>
      <c r="U611" s="28"/>
      <c r="V611" s="28"/>
      <c r="W611" s="28"/>
      <c r="X611" s="1"/>
      <c r="Y611" s="1"/>
      <c r="Z611" s="1"/>
    </row>
    <row r="612" spans="1:26" x14ac:dyDescent="0.25">
      <c r="A612" s="1"/>
      <c r="B612" s="33" t="str">
        <f t="shared" si="16"/>
        <v/>
      </c>
      <c r="C612" s="33" t="str">
        <f t="shared" si="17"/>
        <v/>
      </c>
      <c r="D612" s="22"/>
      <c r="E612" s="1"/>
      <c r="F612" s="1"/>
      <c r="G612" s="1"/>
      <c r="H612" s="1"/>
      <c r="I612" s="1"/>
      <c r="J612" s="1"/>
      <c r="K612" s="1"/>
      <c r="L612" s="1"/>
      <c r="M612" s="1"/>
      <c r="N612" s="1"/>
      <c r="O612" s="1"/>
      <c r="P612" s="1"/>
      <c r="Q612" s="1"/>
      <c r="R612" s="1"/>
      <c r="S612" s="1"/>
      <c r="T612" s="1"/>
      <c r="U612" s="28"/>
      <c r="V612" s="28"/>
      <c r="W612" s="28"/>
      <c r="X612" s="1"/>
      <c r="Y612" s="1"/>
      <c r="Z612" s="1"/>
    </row>
    <row r="613" spans="1:26" x14ac:dyDescent="0.25">
      <c r="A613" s="1"/>
      <c r="B613" s="33" t="str">
        <f t="shared" si="16"/>
        <v/>
      </c>
      <c r="C613" s="33" t="str">
        <f t="shared" si="17"/>
        <v/>
      </c>
      <c r="D613" s="22"/>
      <c r="E613" s="1"/>
      <c r="F613" s="1"/>
      <c r="G613" s="1"/>
      <c r="H613" s="1"/>
      <c r="I613" s="1"/>
      <c r="J613" s="1"/>
      <c r="K613" s="1"/>
      <c r="L613" s="1"/>
      <c r="M613" s="1"/>
      <c r="N613" s="1"/>
      <c r="O613" s="1"/>
      <c r="P613" s="1"/>
      <c r="Q613" s="1"/>
      <c r="R613" s="1"/>
      <c r="S613" s="1"/>
      <c r="T613" s="1"/>
      <c r="U613" s="28"/>
      <c r="V613" s="28"/>
      <c r="W613" s="28"/>
      <c r="X613" s="1"/>
      <c r="Y613" s="1"/>
      <c r="Z613" s="1"/>
    </row>
    <row r="614" spans="1:26" x14ac:dyDescent="0.25">
      <c r="A614" s="1"/>
      <c r="B614" s="33" t="str">
        <f t="shared" si="16"/>
        <v/>
      </c>
      <c r="C614" s="33" t="str">
        <f t="shared" si="17"/>
        <v/>
      </c>
      <c r="D614" s="22"/>
      <c r="E614" s="1"/>
      <c r="F614" s="1"/>
      <c r="G614" s="1"/>
      <c r="H614" s="1"/>
      <c r="I614" s="1"/>
      <c r="J614" s="1"/>
      <c r="K614" s="1"/>
      <c r="L614" s="1"/>
      <c r="M614" s="1"/>
      <c r="N614" s="1"/>
      <c r="O614" s="1"/>
      <c r="P614" s="1"/>
      <c r="Q614" s="1"/>
      <c r="R614" s="1"/>
      <c r="S614" s="1"/>
      <c r="T614" s="1"/>
      <c r="U614" s="28"/>
      <c r="V614" s="28"/>
      <c r="W614" s="28"/>
      <c r="X614" s="1"/>
      <c r="Y614" s="1"/>
      <c r="Z614" s="1"/>
    </row>
    <row r="615" spans="1:26" x14ac:dyDescent="0.25">
      <c r="A615" s="1"/>
      <c r="B615" s="33" t="str">
        <f t="shared" si="16"/>
        <v/>
      </c>
      <c r="C615" s="33" t="str">
        <f t="shared" si="17"/>
        <v/>
      </c>
      <c r="D615" s="22"/>
      <c r="E615" s="1"/>
      <c r="F615" s="1"/>
      <c r="G615" s="1"/>
      <c r="H615" s="1"/>
      <c r="I615" s="1"/>
      <c r="J615" s="1"/>
      <c r="K615" s="1"/>
      <c r="L615" s="1"/>
      <c r="M615" s="1"/>
      <c r="N615" s="1"/>
      <c r="O615" s="1"/>
      <c r="P615" s="1"/>
      <c r="Q615" s="1"/>
      <c r="R615" s="1"/>
      <c r="S615" s="1"/>
      <c r="T615" s="1"/>
      <c r="U615" s="28"/>
      <c r="V615" s="28"/>
      <c r="W615" s="28"/>
      <c r="X615" s="1"/>
      <c r="Y615" s="1"/>
      <c r="Z615" s="1"/>
    </row>
    <row r="616" spans="1:26" x14ac:dyDescent="0.25">
      <c r="A616" s="1"/>
      <c r="B616" s="33" t="str">
        <f t="shared" si="16"/>
        <v/>
      </c>
      <c r="C616" s="33" t="str">
        <f t="shared" si="17"/>
        <v/>
      </c>
      <c r="D616" s="22"/>
      <c r="E616" s="1"/>
      <c r="F616" s="1"/>
      <c r="G616" s="1"/>
      <c r="H616" s="1"/>
      <c r="I616" s="1"/>
      <c r="J616" s="1"/>
      <c r="K616" s="1"/>
      <c r="L616" s="1"/>
      <c r="M616" s="1"/>
      <c r="N616" s="1"/>
      <c r="O616" s="1"/>
      <c r="P616" s="1"/>
      <c r="Q616" s="1"/>
      <c r="R616" s="1"/>
      <c r="S616" s="1"/>
      <c r="T616" s="1"/>
      <c r="U616" s="28"/>
      <c r="V616" s="28"/>
      <c r="W616" s="28"/>
      <c r="X616" s="1"/>
      <c r="Y616" s="1"/>
      <c r="Z616" s="1"/>
    </row>
    <row r="617" spans="1:26" x14ac:dyDescent="0.25">
      <c r="A617" s="1"/>
      <c r="B617" s="33" t="str">
        <f t="shared" si="16"/>
        <v/>
      </c>
      <c r="C617" s="33" t="str">
        <f t="shared" si="17"/>
        <v/>
      </c>
      <c r="D617" s="22"/>
      <c r="E617" s="1"/>
      <c r="F617" s="1"/>
      <c r="G617" s="1"/>
      <c r="H617" s="1"/>
      <c r="I617" s="1"/>
      <c r="J617" s="1"/>
      <c r="K617" s="1"/>
      <c r="L617" s="1"/>
      <c r="M617" s="1"/>
      <c r="N617" s="1"/>
      <c r="O617" s="1"/>
      <c r="P617" s="1"/>
      <c r="Q617" s="1"/>
      <c r="R617" s="1"/>
      <c r="S617" s="1"/>
      <c r="T617" s="1"/>
      <c r="U617" s="28"/>
      <c r="V617" s="28"/>
      <c r="W617" s="28"/>
      <c r="X617" s="1"/>
      <c r="Y617" s="1"/>
      <c r="Z617" s="1"/>
    </row>
    <row r="618" spans="1:26" x14ac:dyDescent="0.25">
      <c r="A618" s="1"/>
      <c r="B618" s="33" t="str">
        <f t="shared" si="16"/>
        <v/>
      </c>
      <c r="C618" s="33" t="str">
        <f t="shared" si="17"/>
        <v/>
      </c>
      <c r="D618" s="22"/>
      <c r="E618" s="1"/>
      <c r="F618" s="1"/>
      <c r="G618" s="1"/>
      <c r="H618" s="1"/>
      <c r="I618" s="1"/>
      <c r="J618" s="1"/>
      <c r="K618" s="1"/>
      <c r="L618" s="1"/>
      <c r="M618" s="1"/>
      <c r="N618" s="1"/>
      <c r="O618" s="1"/>
      <c r="P618" s="1"/>
      <c r="Q618" s="1"/>
      <c r="R618" s="1"/>
      <c r="S618" s="1"/>
      <c r="T618" s="1"/>
      <c r="U618" s="28"/>
      <c r="V618" s="28"/>
      <c r="W618" s="28"/>
      <c r="X618" s="1"/>
      <c r="Y618" s="1"/>
      <c r="Z618" s="1"/>
    </row>
    <row r="619" spans="1:26" x14ac:dyDescent="0.25">
      <c r="A619" s="1"/>
      <c r="B619" s="33" t="str">
        <f t="shared" si="16"/>
        <v/>
      </c>
      <c r="C619" s="33" t="str">
        <f t="shared" si="17"/>
        <v/>
      </c>
      <c r="D619" s="22"/>
      <c r="E619" s="1"/>
      <c r="F619" s="1"/>
      <c r="G619" s="1"/>
      <c r="H619" s="1"/>
      <c r="I619" s="1"/>
      <c r="J619" s="1"/>
      <c r="K619" s="1"/>
      <c r="L619" s="1"/>
      <c r="M619" s="1"/>
      <c r="N619" s="1"/>
      <c r="O619" s="1"/>
      <c r="P619" s="1"/>
      <c r="Q619" s="1"/>
      <c r="R619" s="1"/>
      <c r="S619" s="1"/>
      <c r="T619" s="1"/>
      <c r="U619" s="28"/>
      <c r="V619" s="28"/>
      <c r="W619" s="28"/>
      <c r="X619" s="1"/>
      <c r="Y619" s="1"/>
      <c r="Z619" s="1"/>
    </row>
    <row r="620" spans="1:26" x14ac:dyDescent="0.25">
      <c r="A620" s="1"/>
      <c r="B620" s="33" t="str">
        <f t="shared" si="16"/>
        <v/>
      </c>
      <c r="C620" s="33" t="str">
        <f t="shared" si="17"/>
        <v/>
      </c>
      <c r="D620" s="22"/>
      <c r="E620" s="1"/>
      <c r="F620" s="1"/>
      <c r="G620" s="1"/>
      <c r="H620" s="1"/>
      <c r="I620" s="1"/>
      <c r="J620" s="1"/>
      <c r="K620" s="1"/>
      <c r="L620" s="1"/>
      <c r="M620" s="1"/>
      <c r="N620" s="1"/>
      <c r="O620" s="1"/>
      <c r="P620" s="1"/>
      <c r="Q620" s="1"/>
      <c r="R620" s="1"/>
      <c r="S620" s="1"/>
      <c r="T620" s="1"/>
      <c r="U620" s="28"/>
      <c r="V620" s="28"/>
      <c r="W620" s="28"/>
      <c r="X620" s="1"/>
      <c r="Y620" s="1"/>
      <c r="Z620" s="1"/>
    </row>
    <row r="621" spans="1:26" x14ac:dyDescent="0.25">
      <c r="A621" s="1"/>
      <c r="B621" s="33" t="str">
        <f t="shared" si="16"/>
        <v/>
      </c>
      <c r="C621" s="33" t="str">
        <f t="shared" si="17"/>
        <v/>
      </c>
      <c r="D621" s="22"/>
      <c r="E621" s="1"/>
      <c r="F621" s="1"/>
      <c r="G621" s="1"/>
      <c r="H621" s="1"/>
      <c r="I621" s="1"/>
      <c r="J621" s="1"/>
      <c r="K621" s="1"/>
      <c r="L621" s="1"/>
      <c r="M621" s="1"/>
      <c r="N621" s="1"/>
      <c r="O621" s="1"/>
      <c r="P621" s="1"/>
      <c r="Q621" s="1"/>
      <c r="R621" s="1"/>
      <c r="S621" s="1"/>
      <c r="T621" s="1"/>
      <c r="U621" s="28"/>
      <c r="V621" s="28"/>
      <c r="W621" s="28"/>
      <c r="X621" s="1"/>
      <c r="Y621" s="1"/>
      <c r="Z621" s="1"/>
    </row>
    <row r="622" spans="1:26" x14ac:dyDescent="0.25">
      <c r="A622" s="1"/>
      <c r="B622" s="33" t="str">
        <f t="shared" si="16"/>
        <v/>
      </c>
      <c r="C622" s="33" t="str">
        <f t="shared" si="17"/>
        <v/>
      </c>
      <c r="D622" s="22"/>
      <c r="E622" s="1"/>
      <c r="F622" s="1"/>
      <c r="G622" s="1"/>
      <c r="H622" s="1"/>
      <c r="I622" s="1"/>
      <c r="J622" s="1"/>
      <c r="K622" s="1"/>
      <c r="L622" s="1"/>
      <c r="M622" s="1"/>
      <c r="N622" s="1"/>
      <c r="O622" s="1"/>
      <c r="P622" s="1"/>
      <c r="Q622" s="1"/>
      <c r="R622" s="1"/>
      <c r="S622" s="1"/>
      <c r="T622" s="1"/>
      <c r="U622" s="28"/>
      <c r="V622" s="28"/>
      <c r="W622" s="28"/>
      <c r="X622" s="1"/>
      <c r="Y622" s="1"/>
      <c r="Z622" s="1"/>
    </row>
    <row r="623" spans="1:26" x14ac:dyDescent="0.25">
      <c r="A623" s="1"/>
      <c r="B623" s="33" t="str">
        <f t="shared" ref="B623:B686" si="18">IF(W625=1,U625,"")</f>
        <v/>
      </c>
      <c r="C623" s="33" t="str">
        <f t="shared" ref="C623:C686" si="19">IF(W625=1,V625,"")</f>
        <v/>
      </c>
      <c r="D623" s="22"/>
      <c r="E623" s="1"/>
      <c r="F623" s="1"/>
      <c r="G623" s="1"/>
      <c r="H623" s="1"/>
      <c r="I623" s="1"/>
      <c r="J623" s="1"/>
      <c r="K623" s="1"/>
      <c r="L623" s="1"/>
      <c r="M623" s="1"/>
      <c r="N623" s="1"/>
      <c r="O623" s="1"/>
      <c r="P623" s="1"/>
      <c r="Q623" s="1"/>
      <c r="R623" s="1"/>
      <c r="S623" s="1"/>
      <c r="T623" s="1"/>
      <c r="U623" s="28"/>
      <c r="V623" s="28"/>
      <c r="W623" s="28"/>
      <c r="X623" s="1"/>
      <c r="Y623" s="1"/>
      <c r="Z623" s="1"/>
    </row>
    <row r="624" spans="1:26" x14ac:dyDescent="0.25">
      <c r="A624" s="1"/>
      <c r="B624" s="33" t="str">
        <f t="shared" si="18"/>
        <v/>
      </c>
      <c r="C624" s="33" t="str">
        <f t="shared" si="19"/>
        <v/>
      </c>
      <c r="D624" s="22"/>
      <c r="E624" s="1"/>
      <c r="F624" s="1"/>
      <c r="G624" s="1"/>
      <c r="H624" s="1"/>
      <c r="I624" s="1"/>
      <c r="J624" s="1"/>
      <c r="K624" s="1"/>
      <c r="L624" s="1"/>
      <c r="M624" s="1"/>
      <c r="N624" s="1"/>
      <c r="O624" s="1"/>
      <c r="P624" s="1"/>
      <c r="Q624" s="1"/>
      <c r="R624" s="1"/>
      <c r="S624" s="1"/>
      <c r="T624" s="1"/>
      <c r="X624" s="1"/>
      <c r="Y624" s="1"/>
      <c r="Z624" s="1"/>
    </row>
    <row r="625" spans="1:26" x14ac:dyDescent="0.25">
      <c r="A625" s="1"/>
      <c r="B625" s="33" t="str">
        <f t="shared" si="18"/>
        <v/>
      </c>
      <c r="C625" s="33" t="str">
        <f t="shared" si="19"/>
        <v/>
      </c>
      <c r="D625" s="22"/>
      <c r="E625" s="1"/>
      <c r="F625" s="1"/>
      <c r="G625" s="1"/>
      <c r="H625" s="1"/>
      <c r="I625" s="1"/>
      <c r="J625" s="1"/>
      <c r="K625" s="1"/>
      <c r="L625" s="1"/>
      <c r="M625" s="1"/>
      <c r="N625" s="1"/>
      <c r="O625" s="1"/>
      <c r="P625" s="1"/>
      <c r="Q625" s="1"/>
      <c r="R625" s="1"/>
      <c r="S625" s="1"/>
      <c r="T625" s="1"/>
      <c r="X625" s="1"/>
      <c r="Y625" s="1"/>
      <c r="Z625" s="1"/>
    </row>
    <row r="626" spans="1:26" x14ac:dyDescent="0.25">
      <c r="A626" s="1"/>
      <c r="B626" s="33" t="str">
        <f t="shared" si="18"/>
        <v/>
      </c>
      <c r="C626" s="33" t="str">
        <f t="shared" si="19"/>
        <v/>
      </c>
      <c r="D626" s="22"/>
      <c r="E626" s="1"/>
      <c r="F626" s="1"/>
      <c r="G626" s="1"/>
      <c r="H626" s="1"/>
      <c r="I626" s="1"/>
      <c r="J626" s="1"/>
      <c r="K626" s="1"/>
      <c r="L626" s="1"/>
      <c r="M626" s="1"/>
      <c r="N626" s="1"/>
      <c r="O626" s="1"/>
      <c r="P626" s="1"/>
      <c r="Q626" s="1"/>
      <c r="R626" s="1"/>
      <c r="S626" s="1"/>
      <c r="T626" s="1"/>
      <c r="U626" s="28"/>
      <c r="V626" s="28"/>
      <c r="W626" s="28"/>
      <c r="X626" s="1"/>
      <c r="Y626" s="1"/>
      <c r="Z626" s="1"/>
    </row>
    <row r="627" spans="1:26" x14ac:dyDescent="0.25">
      <c r="A627" s="1"/>
      <c r="B627" s="33" t="str">
        <f t="shared" si="18"/>
        <v/>
      </c>
      <c r="C627" s="33" t="str">
        <f t="shared" si="19"/>
        <v/>
      </c>
      <c r="D627" s="22"/>
      <c r="E627" s="1"/>
      <c r="F627" s="1"/>
      <c r="G627" s="1"/>
      <c r="H627" s="1"/>
      <c r="I627" s="1"/>
      <c r="J627" s="1"/>
      <c r="K627" s="1"/>
      <c r="L627" s="1"/>
      <c r="M627" s="1"/>
      <c r="N627" s="1"/>
      <c r="O627" s="1"/>
      <c r="P627" s="1"/>
      <c r="Q627" s="1"/>
      <c r="R627" s="1"/>
      <c r="S627" s="1"/>
      <c r="T627" s="1"/>
      <c r="U627" s="28"/>
      <c r="V627" s="28"/>
      <c r="W627" s="28"/>
      <c r="X627" s="1"/>
      <c r="Y627" s="1"/>
      <c r="Z627" s="1"/>
    </row>
    <row r="628" spans="1:26" x14ac:dyDescent="0.25">
      <c r="A628" s="1"/>
      <c r="B628" s="33" t="str">
        <f t="shared" si="18"/>
        <v/>
      </c>
      <c r="C628" s="33" t="str">
        <f t="shared" si="19"/>
        <v/>
      </c>
      <c r="D628" s="22"/>
      <c r="E628" s="1"/>
      <c r="F628" s="1"/>
      <c r="G628" s="1"/>
      <c r="H628" s="1"/>
      <c r="I628" s="1"/>
      <c r="J628" s="1"/>
      <c r="K628" s="1"/>
      <c r="L628" s="1"/>
      <c r="M628" s="1"/>
      <c r="N628" s="1"/>
      <c r="O628" s="1"/>
      <c r="P628" s="1"/>
      <c r="Q628" s="1"/>
      <c r="R628" s="1"/>
      <c r="S628" s="1"/>
      <c r="T628" s="1"/>
      <c r="U628" s="28"/>
      <c r="V628" s="28"/>
      <c r="W628" s="28"/>
      <c r="X628" s="1"/>
      <c r="Y628" s="1"/>
      <c r="Z628" s="1"/>
    </row>
    <row r="629" spans="1:26" x14ac:dyDescent="0.25">
      <c r="A629" s="1"/>
      <c r="B629" s="33" t="str">
        <f t="shared" si="18"/>
        <v/>
      </c>
      <c r="C629" s="33" t="str">
        <f t="shared" si="19"/>
        <v/>
      </c>
      <c r="D629" s="22"/>
      <c r="E629" s="1"/>
      <c r="F629" s="1"/>
      <c r="G629" s="1"/>
      <c r="H629" s="1"/>
      <c r="I629" s="1"/>
      <c r="J629" s="1"/>
      <c r="K629" s="1"/>
      <c r="L629" s="1"/>
      <c r="M629" s="1"/>
      <c r="N629" s="1"/>
      <c r="O629" s="1"/>
      <c r="P629" s="1"/>
      <c r="Q629" s="1"/>
      <c r="R629" s="1"/>
      <c r="S629" s="1"/>
      <c r="T629" s="1"/>
      <c r="X629" s="1"/>
      <c r="Y629" s="1"/>
      <c r="Z629" s="1"/>
    </row>
    <row r="630" spans="1:26" x14ac:dyDescent="0.25">
      <c r="A630" s="1"/>
      <c r="B630" s="33" t="str">
        <f t="shared" si="18"/>
        <v/>
      </c>
      <c r="C630" s="33" t="str">
        <f t="shared" si="19"/>
        <v/>
      </c>
      <c r="D630" s="22"/>
      <c r="E630" s="1"/>
      <c r="F630" s="1"/>
      <c r="G630" s="1"/>
      <c r="H630" s="1"/>
      <c r="I630" s="1"/>
      <c r="J630" s="1"/>
      <c r="K630" s="1"/>
      <c r="L630" s="1"/>
      <c r="M630" s="1"/>
      <c r="N630" s="1"/>
      <c r="O630" s="1"/>
      <c r="P630" s="1"/>
      <c r="Q630" s="1"/>
      <c r="R630" s="1"/>
      <c r="S630" s="1"/>
      <c r="T630" s="1"/>
      <c r="X630" s="1"/>
      <c r="Y630" s="1"/>
      <c r="Z630" s="1"/>
    </row>
    <row r="631" spans="1:26" x14ac:dyDescent="0.25">
      <c r="A631" s="1"/>
      <c r="B631" s="33" t="str">
        <f t="shared" si="18"/>
        <v/>
      </c>
      <c r="C631" s="33" t="str">
        <f t="shared" si="19"/>
        <v/>
      </c>
      <c r="D631" s="22"/>
      <c r="E631" s="1"/>
      <c r="F631" s="1"/>
      <c r="G631" s="1"/>
      <c r="H631" s="1"/>
      <c r="I631" s="1"/>
      <c r="J631" s="1"/>
      <c r="K631" s="1"/>
      <c r="L631" s="1"/>
      <c r="M631" s="1"/>
      <c r="N631" s="1"/>
      <c r="O631" s="1"/>
      <c r="P631" s="1"/>
      <c r="Q631" s="1"/>
      <c r="R631" s="1"/>
      <c r="S631" s="1"/>
      <c r="T631" s="1"/>
      <c r="U631" s="28"/>
      <c r="V631" s="28"/>
      <c r="W631" s="28"/>
      <c r="X631" s="1"/>
      <c r="Y631" s="1"/>
      <c r="Z631" s="1"/>
    </row>
    <row r="632" spans="1:26" x14ac:dyDescent="0.25">
      <c r="A632" s="1"/>
      <c r="B632" s="33" t="str">
        <f t="shared" si="18"/>
        <v/>
      </c>
      <c r="C632" s="33" t="str">
        <f t="shared" si="19"/>
        <v/>
      </c>
      <c r="D632" s="22"/>
      <c r="E632" s="1"/>
      <c r="F632" s="1"/>
      <c r="G632" s="1"/>
      <c r="H632" s="1"/>
      <c r="I632" s="1"/>
      <c r="J632" s="1"/>
      <c r="K632" s="1"/>
      <c r="L632" s="1"/>
      <c r="M632" s="1"/>
      <c r="N632" s="1"/>
      <c r="O632" s="1"/>
      <c r="P632" s="1"/>
      <c r="Q632" s="1"/>
      <c r="R632" s="1"/>
      <c r="S632" s="1"/>
      <c r="T632" s="1"/>
      <c r="U632" s="28"/>
      <c r="V632" s="28"/>
      <c r="W632" s="28"/>
      <c r="X632" s="1"/>
      <c r="Y632" s="1"/>
      <c r="Z632" s="1"/>
    </row>
    <row r="633" spans="1:26" x14ac:dyDescent="0.25">
      <c r="A633" s="1"/>
      <c r="B633" s="33" t="str">
        <f t="shared" si="18"/>
        <v/>
      </c>
      <c r="C633" s="33" t="str">
        <f t="shared" si="19"/>
        <v/>
      </c>
      <c r="D633" s="22"/>
      <c r="E633" s="1"/>
      <c r="F633" s="1"/>
      <c r="G633" s="1"/>
      <c r="H633" s="1"/>
      <c r="I633" s="1"/>
      <c r="J633" s="1"/>
      <c r="K633" s="1"/>
      <c r="L633" s="1"/>
      <c r="M633" s="1"/>
      <c r="N633" s="1"/>
      <c r="O633" s="1"/>
      <c r="P633" s="1"/>
      <c r="Q633" s="1"/>
      <c r="R633" s="1"/>
      <c r="S633" s="1"/>
      <c r="T633" s="1"/>
      <c r="U633" s="28"/>
      <c r="V633" s="28"/>
      <c r="W633" s="28"/>
      <c r="X633" s="1"/>
      <c r="Y633" s="1"/>
      <c r="Z633" s="1"/>
    </row>
    <row r="634" spans="1:26" x14ac:dyDescent="0.25">
      <c r="A634" s="1"/>
      <c r="B634" s="33" t="str">
        <f t="shared" si="18"/>
        <v/>
      </c>
      <c r="C634" s="33" t="str">
        <f t="shared" si="19"/>
        <v/>
      </c>
      <c r="D634" s="22"/>
      <c r="E634" s="1"/>
      <c r="F634" s="1"/>
      <c r="G634" s="1"/>
      <c r="H634" s="1"/>
      <c r="I634" s="1"/>
      <c r="J634" s="1"/>
      <c r="K634" s="1"/>
      <c r="L634" s="1"/>
      <c r="M634" s="1"/>
      <c r="N634" s="1"/>
      <c r="O634" s="1"/>
      <c r="P634" s="1"/>
      <c r="Q634" s="1"/>
      <c r="R634" s="1"/>
      <c r="S634" s="1"/>
      <c r="T634" s="1"/>
      <c r="U634" s="28"/>
      <c r="V634" s="28"/>
      <c r="W634" s="28"/>
      <c r="X634" s="1"/>
      <c r="Y634" s="1"/>
      <c r="Z634" s="1"/>
    </row>
    <row r="635" spans="1:26" x14ac:dyDescent="0.25">
      <c r="A635" s="1"/>
      <c r="B635" s="33" t="str">
        <f t="shared" si="18"/>
        <v/>
      </c>
      <c r="C635" s="33" t="str">
        <f t="shared" si="19"/>
        <v/>
      </c>
      <c r="D635" s="22"/>
      <c r="E635" s="1"/>
      <c r="F635" s="1"/>
      <c r="G635" s="1"/>
      <c r="H635" s="1"/>
      <c r="I635" s="1"/>
      <c r="J635" s="1"/>
      <c r="K635" s="1"/>
      <c r="L635" s="1"/>
      <c r="M635" s="1"/>
      <c r="N635" s="1"/>
      <c r="O635" s="1"/>
      <c r="P635" s="1"/>
      <c r="Q635" s="1"/>
      <c r="R635" s="1"/>
      <c r="S635" s="1"/>
      <c r="T635" s="1"/>
      <c r="U635" s="28"/>
      <c r="V635" s="28"/>
      <c r="W635" s="28"/>
      <c r="X635" s="1"/>
      <c r="Y635" s="1"/>
      <c r="Z635" s="1"/>
    </row>
    <row r="636" spans="1:26" x14ac:dyDescent="0.25">
      <c r="A636" s="1"/>
      <c r="B636" s="33" t="str">
        <f t="shared" si="18"/>
        <v/>
      </c>
      <c r="C636" s="33" t="str">
        <f t="shared" si="19"/>
        <v/>
      </c>
      <c r="D636" s="22"/>
      <c r="E636" s="1"/>
      <c r="F636" s="1"/>
      <c r="G636" s="1"/>
      <c r="H636" s="1"/>
      <c r="I636" s="1"/>
      <c r="J636" s="1"/>
      <c r="K636" s="1"/>
      <c r="L636" s="1"/>
      <c r="M636" s="1"/>
      <c r="N636" s="1"/>
      <c r="O636" s="1"/>
      <c r="P636" s="1"/>
      <c r="Q636" s="1"/>
      <c r="R636" s="1"/>
      <c r="S636" s="1"/>
      <c r="T636" s="1"/>
      <c r="U636" s="28"/>
      <c r="V636" s="28"/>
      <c r="W636" s="28"/>
      <c r="X636" s="1"/>
      <c r="Y636" s="1"/>
      <c r="Z636" s="1"/>
    </row>
    <row r="637" spans="1:26" x14ac:dyDescent="0.25">
      <c r="A637" s="1"/>
      <c r="B637" s="33" t="str">
        <f t="shared" si="18"/>
        <v/>
      </c>
      <c r="C637" s="33" t="str">
        <f t="shared" si="19"/>
        <v/>
      </c>
      <c r="D637" s="22"/>
      <c r="E637" s="1"/>
      <c r="F637" s="1"/>
      <c r="G637" s="1"/>
      <c r="H637" s="1"/>
      <c r="I637" s="1"/>
      <c r="J637" s="1"/>
      <c r="K637" s="1"/>
      <c r="L637" s="1"/>
      <c r="M637" s="1"/>
      <c r="N637" s="1"/>
      <c r="O637" s="1"/>
      <c r="P637" s="1"/>
      <c r="Q637" s="1"/>
      <c r="R637" s="1"/>
      <c r="S637" s="1"/>
      <c r="T637" s="1"/>
      <c r="U637" s="28"/>
      <c r="V637" s="28"/>
      <c r="W637" s="28"/>
      <c r="X637" s="1"/>
      <c r="Y637" s="1"/>
      <c r="Z637" s="1"/>
    </row>
    <row r="638" spans="1:26" x14ac:dyDescent="0.25">
      <c r="A638" s="1"/>
      <c r="B638" s="33" t="str">
        <f t="shared" si="18"/>
        <v/>
      </c>
      <c r="C638" s="33" t="str">
        <f t="shared" si="19"/>
        <v/>
      </c>
      <c r="D638" s="22"/>
      <c r="E638" s="1"/>
      <c r="F638" s="1"/>
      <c r="G638" s="1"/>
      <c r="H638" s="1"/>
      <c r="I638" s="1"/>
      <c r="J638" s="1"/>
      <c r="K638" s="1"/>
      <c r="L638" s="1"/>
      <c r="M638" s="1"/>
      <c r="N638" s="1"/>
      <c r="O638" s="1"/>
      <c r="P638" s="1"/>
      <c r="Q638" s="1"/>
      <c r="R638" s="1"/>
      <c r="S638" s="1"/>
      <c r="T638" s="1"/>
      <c r="U638" s="28"/>
      <c r="V638" s="28"/>
      <c r="W638" s="28"/>
      <c r="X638" s="1"/>
      <c r="Y638" s="1"/>
      <c r="Z638" s="1"/>
    </row>
    <row r="639" spans="1:26" x14ac:dyDescent="0.25">
      <c r="A639" s="1"/>
      <c r="B639" s="33" t="str">
        <f t="shared" si="18"/>
        <v/>
      </c>
      <c r="C639" s="33" t="str">
        <f t="shared" si="19"/>
        <v/>
      </c>
      <c r="D639" s="22"/>
      <c r="E639" s="1"/>
      <c r="F639" s="1"/>
      <c r="G639" s="1"/>
      <c r="H639" s="1"/>
      <c r="I639" s="1"/>
      <c r="J639" s="1"/>
      <c r="K639" s="1"/>
      <c r="L639" s="1"/>
      <c r="M639" s="1"/>
      <c r="N639" s="1"/>
      <c r="O639" s="1"/>
      <c r="P639" s="1"/>
      <c r="Q639" s="1"/>
      <c r="R639" s="1"/>
      <c r="S639" s="1"/>
      <c r="T639" s="1"/>
      <c r="U639" s="28"/>
      <c r="V639" s="28"/>
      <c r="W639" s="28"/>
      <c r="X639" s="1"/>
      <c r="Y639" s="1"/>
      <c r="Z639" s="1"/>
    </row>
    <row r="640" spans="1:26" x14ac:dyDescent="0.25">
      <c r="A640" s="1"/>
      <c r="B640" s="33" t="str">
        <f t="shared" si="18"/>
        <v/>
      </c>
      <c r="C640" s="33" t="str">
        <f t="shared" si="19"/>
        <v/>
      </c>
      <c r="D640" s="22"/>
      <c r="E640" s="1"/>
      <c r="F640" s="1"/>
      <c r="G640" s="1"/>
      <c r="H640" s="1"/>
      <c r="I640" s="1"/>
      <c r="J640" s="1"/>
      <c r="K640" s="1"/>
      <c r="L640" s="1"/>
      <c r="M640" s="1"/>
      <c r="N640" s="1"/>
      <c r="O640" s="1"/>
      <c r="P640" s="1"/>
      <c r="Q640" s="1"/>
      <c r="R640" s="1"/>
      <c r="S640" s="1"/>
      <c r="T640" s="1"/>
      <c r="U640" s="28"/>
      <c r="V640" s="28"/>
      <c r="W640" s="28"/>
      <c r="X640" s="1"/>
      <c r="Y640" s="1"/>
      <c r="Z640" s="1"/>
    </row>
    <row r="641" spans="1:26" x14ac:dyDescent="0.25">
      <c r="A641" s="1"/>
      <c r="B641" s="33" t="str">
        <f t="shared" si="18"/>
        <v/>
      </c>
      <c r="C641" s="33" t="str">
        <f t="shared" si="19"/>
        <v/>
      </c>
      <c r="D641" s="22"/>
      <c r="E641" s="1"/>
      <c r="F641" s="1"/>
      <c r="G641" s="1"/>
      <c r="H641" s="1"/>
      <c r="I641" s="1"/>
      <c r="J641" s="1"/>
      <c r="K641" s="1"/>
      <c r="L641" s="1"/>
      <c r="M641" s="1"/>
      <c r="N641" s="1"/>
      <c r="O641" s="1"/>
      <c r="P641" s="1"/>
      <c r="Q641" s="1"/>
      <c r="R641" s="1"/>
      <c r="S641" s="1"/>
      <c r="T641" s="1"/>
      <c r="U641" s="28"/>
      <c r="V641" s="28"/>
      <c r="W641" s="28"/>
      <c r="X641" s="1"/>
      <c r="Y641" s="1"/>
      <c r="Z641" s="1"/>
    </row>
    <row r="642" spans="1:26" x14ac:dyDescent="0.25">
      <c r="A642" s="1"/>
      <c r="B642" s="33" t="str">
        <f t="shared" si="18"/>
        <v/>
      </c>
      <c r="C642" s="33" t="str">
        <f t="shared" si="19"/>
        <v/>
      </c>
      <c r="D642" s="22"/>
      <c r="E642" s="1"/>
      <c r="F642" s="1"/>
      <c r="G642" s="1"/>
      <c r="H642" s="1"/>
      <c r="I642" s="1"/>
      <c r="J642" s="1"/>
      <c r="K642" s="1"/>
      <c r="L642" s="1"/>
      <c r="M642" s="1"/>
      <c r="N642" s="1"/>
      <c r="O642" s="1"/>
      <c r="P642" s="1"/>
      <c r="Q642" s="1"/>
      <c r="R642" s="1"/>
      <c r="S642" s="1"/>
      <c r="T642" s="1"/>
      <c r="U642" s="28"/>
      <c r="V642" s="28"/>
      <c r="W642" s="28"/>
      <c r="X642" s="1"/>
      <c r="Y642" s="1"/>
      <c r="Z642" s="1"/>
    </row>
    <row r="643" spans="1:26" x14ac:dyDescent="0.25">
      <c r="A643" s="1"/>
      <c r="B643" s="33" t="str">
        <f t="shared" si="18"/>
        <v/>
      </c>
      <c r="C643" s="33" t="str">
        <f t="shared" si="19"/>
        <v/>
      </c>
      <c r="D643" s="22"/>
      <c r="E643" s="1"/>
      <c r="F643" s="1"/>
      <c r="G643" s="1"/>
      <c r="H643" s="1"/>
      <c r="I643" s="1"/>
      <c r="J643" s="1"/>
      <c r="K643" s="1"/>
      <c r="L643" s="1"/>
      <c r="M643" s="1"/>
      <c r="N643" s="1"/>
      <c r="O643" s="1"/>
      <c r="P643" s="1"/>
      <c r="Q643" s="1"/>
      <c r="R643" s="1"/>
      <c r="S643" s="1"/>
      <c r="T643" s="1"/>
      <c r="U643" s="28"/>
      <c r="V643" s="28"/>
      <c r="W643" s="28"/>
      <c r="X643" s="1"/>
      <c r="Y643" s="1"/>
      <c r="Z643" s="1"/>
    </row>
    <row r="644" spans="1:26" x14ac:dyDescent="0.25">
      <c r="A644" s="1"/>
      <c r="B644" s="33" t="str">
        <f t="shared" si="18"/>
        <v/>
      </c>
      <c r="C644" s="33" t="str">
        <f t="shared" si="19"/>
        <v/>
      </c>
      <c r="D644" s="22"/>
      <c r="E644" s="1"/>
      <c r="F644" s="1"/>
      <c r="G644" s="1"/>
      <c r="H644" s="1"/>
      <c r="I644" s="1"/>
      <c r="J644" s="1"/>
      <c r="K644" s="1"/>
      <c r="L644" s="1"/>
      <c r="M644" s="1"/>
      <c r="N644" s="1"/>
      <c r="O644" s="1"/>
      <c r="P644" s="1"/>
      <c r="Q644" s="1"/>
      <c r="R644" s="1"/>
      <c r="S644" s="1"/>
      <c r="T644" s="1"/>
      <c r="U644" s="28"/>
      <c r="V644" s="28"/>
      <c r="W644" s="28"/>
      <c r="X644" s="1"/>
      <c r="Y644" s="1"/>
      <c r="Z644" s="1"/>
    </row>
    <row r="645" spans="1:26" x14ac:dyDescent="0.25">
      <c r="A645" s="1"/>
      <c r="B645" s="33" t="str">
        <f t="shared" si="18"/>
        <v/>
      </c>
      <c r="C645" s="33" t="str">
        <f t="shared" si="19"/>
        <v/>
      </c>
      <c r="D645" s="22"/>
      <c r="E645" s="1"/>
      <c r="F645" s="1"/>
      <c r="G645" s="1"/>
      <c r="H645" s="1"/>
      <c r="I645" s="1"/>
      <c r="J645" s="1"/>
      <c r="K645" s="1"/>
      <c r="L645" s="1"/>
      <c r="M645" s="1"/>
      <c r="N645" s="1"/>
      <c r="O645" s="1"/>
      <c r="P645" s="1"/>
      <c r="Q645" s="1"/>
      <c r="R645" s="1"/>
      <c r="S645" s="1"/>
      <c r="T645" s="1"/>
      <c r="U645" s="28"/>
      <c r="V645" s="28"/>
      <c r="W645" s="28"/>
      <c r="X645" s="1"/>
      <c r="Y645" s="1"/>
      <c r="Z645" s="1"/>
    </row>
    <row r="646" spans="1:26" x14ac:dyDescent="0.25">
      <c r="A646" s="1"/>
      <c r="B646" s="33" t="str">
        <f t="shared" si="18"/>
        <v/>
      </c>
      <c r="C646" s="33" t="str">
        <f t="shared" si="19"/>
        <v/>
      </c>
      <c r="D646" s="22"/>
      <c r="E646" s="1"/>
      <c r="F646" s="1"/>
      <c r="G646" s="1"/>
      <c r="H646" s="1"/>
      <c r="I646" s="1"/>
      <c r="J646" s="1"/>
      <c r="K646" s="1"/>
      <c r="L646" s="1"/>
      <c r="M646" s="1"/>
      <c r="N646" s="1"/>
      <c r="O646" s="1"/>
      <c r="P646" s="1"/>
      <c r="Q646" s="1"/>
      <c r="R646" s="1"/>
      <c r="S646" s="1"/>
      <c r="T646" s="1"/>
      <c r="U646" s="28"/>
      <c r="V646" s="28"/>
      <c r="W646" s="28"/>
      <c r="X646" s="1"/>
      <c r="Y646" s="1"/>
      <c r="Z646" s="1"/>
    </row>
    <row r="647" spans="1:26" x14ac:dyDescent="0.25">
      <c r="A647" s="1"/>
      <c r="B647" s="33" t="str">
        <f t="shared" si="18"/>
        <v/>
      </c>
      <c r="C647" s="33" t="str">
        <f t="shared" si="19"/>
        <v/>
      </c>
      <c r="D647" s="22"/>
      <c r="E647" s="1"/>
      <c r="F647" s="1"/>
      <c r="G647" s="1"/>
      <c r="H647" s="1"/>
      <c r="I647" s="1"/>
      <c r="J647" s="1"/>
      <c r="K647" s="1"/>
      <c r="L647" s="1"/>
      <c r="M647" s="1"/>
      <c r="N647" s="1"/>
      <c r="O647" s="1"/>
      <c r="P647" s="1"/>
      <c r="Q647" s="1"/>
      <c r="R647" s="1"/>
      <c r="S647" s="1"/>
      <c r="T647" s="1"/>
      <c r="U647" s="28"/>
      <c r="V647" s="28"/>
      <c r="W647" s="28"/>
      <c r="X647" s="1"/>
      <c r="Y647" s="1"/>
      <c r="Z647" s="1"/>
    </row>
    <row r="648" spans="1:26" x14ac:dyDescent="0.25">
      <c r="A648" s="1"/>
      <c r="B648" s="33" t="str">
        <f t="shared" si="18"/>
        <v/>
      </c>
      <c r="C648" s="33" t="str">
        <f t="shared" si="19"/>
        <v/>
      </c>
      <c r="D648" s="22"/>
      <c r="E648" s="1"/>
      <c r="F648" s="1"/>
      <c r="G648" s="1"/>
      <c r="H648" s="1"/>
      <c r="I648" s="1"/>
      <c r="J648" s="1"/>
      <c r="K648" s="1"/>
      <c r="L648" s="1"/>
      <c r="M648" s="1"/>
      <c r="N648" s="1"/>
      <c r="O648" s="1"/>
      <c r="P648" s="1"/>
      <c r="Q648" s="1"/>
      <c r="R648" s="1"/>
      <c r="S648" s="1"/>
      <c r="T648" s="1"/>
      <c r="U648" s="28"/>
      <c r="V648" s="28"/>
      <c r="W648" s="28"/>
      <c r="X648" s="1"/>
      <c r="Y648" s="1"/>
      <c r="Z648" s="1"/>
    </row>
    <row r="649" spans="1:26" x14ac:dyDescent="0.25">
      <c r="A649" s="1"/>
      <c r="B649" s="33" t="str">
        <f t="shared" si="18"/>
        <v/>
      </c>
      <c r="C649" s="33" t="str">
        <f t="shared" si="19"/>
        <v/>
      </c>
      <c r="D649" s="22"/>
      <c r="E649" s="1"/>
      <c r="F649" s="1"/>
      <c r="G649" s="1"/>
      <c r="H649" s="1"/>
      <c r="I649" s="1"/>
      <c r="J649" s="1"/>
      <c r="K649" s="1"/>
      <c r="L649" s="1"/>
      <c r="M649" s="1"/>
      <c r="N649" s="1"/>
      <c r="O649" s="1"/>
      <c r="P649" s="1"/>
      <c r="Q649" s="1"/>
      <c r="R649" s="1"/>
      <c r="S649" s="1"/>
      <c r="T649" s="1"/>
      <c r="X649" s="1"/>
      <c r="Y649" s="1"/>
      <c r="Z649" s="1"/>
    </row>
    <row r="650" spans="1:26" x14ac:dyDescent="0.25">
      <c r="A650" s="1"/>
      <c r="B650" s="33" t="str">
        <f t="shared" si="18"/>
        <v/>
      </c>
      <c r="C650" s="33" t="str">
        <f t="shared" si="19"/>
        <v/>
      </c>
      <c r="D650" s="22"/>
      <c r="E650" s="1"/>
      <c r="F650" s="1"/>
      <c r="G650" s="1"/>
      <c r="H650" s="1"/>
      <c r="I650" s="1"/>
      <c r="J650" s="1"/>
      <c r="K650" s="1"/>
      <c r="L650" s="1"/>
      <c r="M650" s="1"/>
      <c r="N650" s="1"/>
      <c r="O650" s="1"/>
      <c r="P650" s="1"/>
      <c r="Q650" s="1"/>
      <c r="R650" s="1"/>
      <c r="S650" s="1"/>
      <c r="T650" s="1"/>
      <c r="U650" s="28"/>
      <c r="V650" s="28"/>
      <c r="W650" s="28"/>
      <c r="X650" s="1"/>
      <c r="Y650" s="1"/>
      <c r="Z650" s="1"/>
    </row>
    <row r="651" spans="1:26" x14ac:dyDescent="0.25">
      <c r="A651" s="1"/>
      <c r="B651" s="33" t="str">
        <f t="shared" si="18"/>
        <v/>
      </c>
      <c r="C651" s="33" t="str">
        <f t="shared" si="19"/>
        <v/>
      </c>
      <c r="D651" s="22"/>
      <c r="E651" s="1"/>
      <c r="F651" s="1"/>
      <c r="G651" s="1"/>
      <c r="H651" s="1"/>
      <c r="I651" s="1"/>
      <c r="J651" s="1"/>
      <c r="K651" s="1"/>
      <c r="L651" s="1"/>
      <c r="M651" s="1"/>
      <c r="N651" s="1"/>
      <c r="O651" s="1"/>
      <c r="P651" s="1"/>
      <c r="Q651" s="1"/>
      <c r="R651" s="1"/>
      <c r="S651" s="1"/>
      <c r="T651" s="1"/>
      <c r="U651" s="28"/>
      <c r="V651" s="28"/>
      <c r="W651" s="28"/>
      <c r="X651" s="1"/>
      <c r="Y651" s="1"/>
      <c r="Z651" s="1"/>
    </row>
    <row r="652" spans="1:26" x14ac:dyDescent="0.25">
      <c r="A652" s="1"/>
      <c r="B652" s="33" t="str">
        <f t="shared" si="18"/>
        <v/>
      </c>
      <c r="C652" s="33" t="str">
        <f t="shared" si="19"/>
        <v/>
      </c>
      <c r="D652" s="22"/>
      <c r="E652" s="1"/>
      <c r="F652" s="1"/>
      <c r="G652" s="1"/>
      <c r="H652" s="1"/>
      <c r="I652" s="1"/>
      <c r="J652" s="1"/>
      <c r="K652" s="1"/>
      <c r="L652" s="1"/>
      <c r="M652" s="1"/>
      <c r="N652" s="1"/>
      <c r="O652" s="1"/>
      <c r="P652" s="1"/>
      <c r="Q652" s="1"/>
      <c r="R652" s="1"/>
      <c r="S652" s="1"/>
      <c r="T652" s="1"/>
      <c r="U652" s="28"/>
      <c r="V652" s="28"/>
      <c r="W652" s="28"/>
      <c r="X652" s="1"/>
      <c r="Y652" s="1"/>
      <c r="Z652" s="1"/>
    </row>
    <row r="653" spans="1:26" x14ac:dyDescent="0.25">
      <c r="A653" s="1"/>
      <c r="B653" s="33" t="str">
        <f t="shared" si="18"/>
        <v/>
      </c>
      <c r="C653" s="33" t="str">
        <f t="shared" si="19"/>
        <v/>
      </c>
      <c r="D653" s="22"/>
      <c r="E653" s="1"/>
      <c r="F653" s="1"/>
      <c r="G653" s="1"/>
      <c r="H653" s="1"/>
      <c r="I653" s="1"/>
      <c r="J653" s="1"/>
      <c r="K653" s="1"/>
      <c r="L653" s="1"/>
      <c r="M653" s="1"/>
      <c r="N653" s="1"/>
      <c r="O653" s="1"/>
      <c r="P653" s="1"/>
      <c r="Q653" s="1"/>
      <c r="R653" s="1"/>
      <c r="S653" s="1"/>
      <c r="T653" s="1"/>
      <c r="U653" s="28"/>
      <c r="V653" s="28"/>
      <c r="W653" s="28"/>
      <c r="X653" s="1"/>
      <c r="Y653" s="1"/>
      <c r="Z653" s="1"/>
    </row>
    <row r="654" spans="1:26" x14ac:dyDescent="0.25">
      <c r="A654" s="1"/>
      <c r="B654" s="33" t="str">
        <f t="shared" si="18"/>
        <v/>
      </c>
      <c r="C654" s="33" t="str">
        <f t="shared" si="19"/>
        <v/>
      </c>
      <c r="D654" s="22"/>
      <c r="E654" s="1"/>
      <c r="F654" s="1"/>
      <c r="G654" s="1"/>
      <c r="H654" s="1"/>
      <c r="I654" s="1"/>
      <c r="J654" s="1"/>
      <c r="K654" s="1"/>
      <c r="L654" s="1"/>
      <c r="M654" s="1"/>
      <c r="N654" s="1"/>
      <c r="O654" s="1"/>
      <c r="P654" s="1"/>
      <c r="Q654" s="1"/>
      <c r="R654" s="1"/>
      <c r="S654" s="1"/>
      <c r="T654" s="1"/>
      <c r="U654" s="28"/>
      <c r="V654" s="28"/>
      <c r="W654" s="28"/>
      <c r="X654" s="1"/>
      <c r="Y654" s="1"/>
      <c r="Z654" s="1"/>
    </row>
    <row r="655" spans="1:26" x14ac:dyDescent="0.25">
      <c r="A655" s="1"/>
      <c r="B655" s="33" t="str">
        <f t="shared" si="18"/>
        <v/>
      </c>
      <c r="C655" s="33" t="str">
        <f t="shared" si="19"/>
        <v/>
      </c>
      <c r="D655" s="22"/>
      <c r="E655" s="1"/>
      <c r="F655" s="1"/>
      <c r="G655" s="1"/>
      <c r="H655" s="1"/>
      <c r="I655" s="1"/>
      <c r="J655" s="1"/>
      <c r="K655" s="1"/>
      <c r="L655" s="1"/>
      <c r="M655" s="1"/>
      <c r="N655" s="1"/>
      <c r="O655" s="1"/>
      <c r="P655" s="1"/>
      <c r="Q655" s="1"/>
      <c r="R655" s="1"/>
      <c r="S655" s="1"/>
      <c r="T655" s="1"/>
      <c r="U655" s="28"/>
      <c r="V655" s="28"/>
      <c r="W655" s="28"/>
      <c r="X655" s="1"/>
      <c r="Y655" s="1"/>
      <c r="Z655" s="1"/>
    </row>
    <row r="656" spans="1:26" x14ac:dyDescent="0.25">
      <c r="A656" s="1"/>
      <c r="B656" s="33" t="str">
        <f t="shared" si="18"/>
        <v/>
      </c>
      <c r="C656" s="33" t="str">
        <f t="shared" si="19"/>
        <v/>
      </c>
      <c r="D656" s="22"/>
      <c r="E656" s="1"/>
      <c r="F656" s="1"/>
      <c r="G656" s="1"/>
      <c r="H656" s="1"/>
      <c r="I656" s="1"/>
      <c r="J656" s="1"/>
      <c r="K656" s="1"/>
      <c r="L656" s="1"/>
      <c r="M656" s="1"/>
      <c r="N656" s="1"/>
      <c r="O656" s="1"/>
      <c r="P656" s="1"/>
      <c r="Q656" s="1"/>
      <c r="R656" s="1"/>
      <c r="S656" s="1"/>
      <c r="T656" s="1"/>
      <c r="U656" s="28"/>
      <c r="V656" s="28"/>
      <c r="W656" s="28"/>
      <c r="X656" s="1"/>
      <c r="Y656" s="1"/>
      <c r="Z656" s="1"/>
    </row>
    <row r="657" spans="1:26" x14ac:dyDescent="0.25">
      <c r="A657" s="1"/>
      <c r="B657" s="33" t="str">
        <f t="shared" si="18"/>
        <v/>
      </c>
      <c r="C657" s="33" t="str">
        <f t="shared" si="19"/>
        <v/>
      </c>
      <c r="D657" s="22"/>
      <c r="E657" s="1"/>
      <c r="F657" s="1"/>
      <c r="G657" s="1"/>
      <c r="H657" s="1"/>
      <c r="I657" s="1"/>
      <c r="J657" s="1"/>
      <c r="K657" s="1"/>
      <c r="L657" s="1"/>
      <c r="M657" s="1"/>
      <c r="N657" s="1"/>
      <c r="O657" s="1"/>
      <c r="P657" s="1"/>
      <c r="Q657" s="1"/>
      <c r="R657" s="1"/>
      <c r="S657" s="1"/>
      <c r="T657" s="1"/>
      <c r="U657" s="28"/>
      <c r="V657" s="28"/>
      <c r="W657" s="28"/>
      <c r="X657" s="1"/>
      <c r="Y657" s="1"/>
      <c r="Z657" s="1"/>
    </row>
    <row r="658" spans="1:26" x14ac:dyDescent="0.25">
      <c r="A658" s="1"/>
      <c r="B658" s="33" t="str">
        <f t="shared" si="18"/>
        <v/>
      </c>
      <c r="C658" s="33" t="str">
        <f t="shared" si="19"/>
        <v/>
      </c>
      <c r="D658" s="22"/>
      <c r="E658" s="1"/>
      <c r="F658" s="1"/>
      <c r="G658" s="1"/>
      <c r="H658" s="1"/>
      <c r="I658" s="1"/>
      <c r="J658" s="1"/>
      <c r="K658" s="1"/>
      <c r="L658" s="1"/>
      <c r="M658" s="1"/>
      <c r="N658" s="1"/>
      <c r="O658" s="1"/>
      <c r="P658" s="1"/>
      <c r="Q658" s="1"/>
      <c r="R658" s="1"/>
      <c r="S658" s="1"/>
      <c r="T658" s="1"/>
      <c r="U658" s="28"/>
      <c r="V658" s="28"/>
      <c r="W658" s="28"/>
      <c r="X658" s="1"/>
      <c r="Y658" s="1"/>
      <c r="Z658" s="1"/>
    </row>
    <row r="659" spans="1:26" x14ac:dyDescent="0.25">
      <c r="A659" s="1"/>
      <c r="B659" s="33" t="str">
        <f t="shared" si="18"/>
        <v/>
      </c>
      <c r="C659" s="33" t="str">
        <f t="shared" si="19"/>
        <v/>
      </c>
      <c r="D659" s="22"/>
      <c r="E659" s="1"/>
      <c r="F659" s="1"/>
      <c r="G659" s="1"/>
      <c r="H659" s="1"/>
      <c r="I659" s="1"/>
      <c r="J659" s="1"/>
      <c r="K659" s="1"/>
      <c r="L659" s="1"/>
      <c r="M659" s="1"/>
      <c r="N659" s="1"/>
      <c r="O659" s="1"/>
      <c r="P659" s="1"/>
      <c r="Q659" s="1"/>
      <c r="R659" s="1"/>
      <c r="S659" s="1"/>
      <c r="T659" s="1"/>
      <c r="U659" s="28"/>
      <c r="V659" s="28"/>
      <c r="W659" s="28"/>
      <c r="X659" s="1"/>
      <c r="Y659" s="1"/>
      <c r="Z659" s="1"/>
    </row>
    <row r="660" spans="1:26" x14ac:dyDescent="0.25">
      <c r="A660" s="1"/>
      <c r="B660" s="33" t="str">
        <f t="shared" si="18"/>
        <v/>
      </c>
      <c r="C660" s="33" t="str">
        <f t="shared" si="19"/>
        <v/>
      </c>
      <c r="D660" s="22"/>
      <c r="E660" s="1"/>
      <c r="F660" s="1"/>
      <c r="G660" s="1"/>
      <c r="H660" s="1"/>
      <c r="I660" s="1"/>
      <c r="J660" s="1"/>
      <c r="K660" s="1"/>
      <c r="L660" s="1"/>
      <c r="M660" s="1"/>
      <c r="N660" s="1"/>
      <c r="O660" s="1"/>
      <c r="P660" s="1"/>
      <c r="Q660" s="1"/>
      <c r="R660" s="1"/>
      <c r="S660" s="1"/>
      <c r="T660" s="1"/>
      <c r="U660" s="28"/>
      <c r="V660" s="28"/>
      <c r="W660" s="28"/>
      <c r="X660" s="1"/>
      <c r="Y660" s="1"/>
      <c r="Z660" s="1"/>
    </row>
    <row r="661" spans="1:26" x14ac:dyDescent="0.25">
      <c r="A661" s="1"/>
      <c r="B661" s="33" t="str">
        <f t="shared" si="18"/>
        <v/>
      </c>
      <c r="C661" s="33" t="str">
        <f t="shared" si="19"/>
        <v/>
      </c>
      <c r="D661" s="22"/>
      <c r="E661" s="1"/>
      <c r="F661" s="1"/>
      <c r="G661" s="1"/>
      <c r="H661" s="1"/>
      <c r="I661" s="1"/>
      <c r="J661" s="1"/>
      <c r="K661" s="1"/>
      <c r="L661" s="1"/>
      <c r="M661" s="1"/>
      <c r="N661" s="1"/>
      <c r="O661" s="1"/>
      <c r="P661" s="1"/>
      <c r="Q661" s="1"/>
      <c r="R661" s="1"/>
      <c r="S661" s="1"/>
      <c r="T661" s="1"/>
      <c r="U661" s="28"/>
      <c r="V661" s="28"/>
      <c r="W661" s="28"/>
      <c r="X661" s="1"/>
      <c r="Y661" s="1"/>
      <c r="Z661" s="1"/>
    </row>
    <row r="662" spans="1:26" x14ac:dyDescent="0.25">
      <c r="A662" s="1"/>
      <c r="B662" s="33" t="str">
        <f t="shared" si="18"/>
        <v/>
      </c>
      <c r="C662" s="33" t="str">
        <f t="shared" si="19"/>
        <v/>
      </c>
      <c r="D662" s="22"/>
      <c r="E662" s="1"/>
      <c r="F662" s="1"/>
      <c r="G662" s="1"/>
      <c r="H662" s="1"/>
      <c r="I662" s="1"/>
      <c r="J662" s="1"/>
      <c r="K662" s="1"/>
      <c r="L662" s="1"/>
      <c r="M662" s="1"/>
      <c r="N662" s="1"/>
      <c r="O662" s="1"/>
      <c r="P662" s="1"/>
      <c r="Q662" s="1"/>
      <c r="R662" s="1"/>
      <c r="S662" s="1"/>
      <c r="T662" s="1"/>
      <c r="X662" s="1"/>
      <c r="Y662" s="1"/>
      <c r="Z662" s="1"/>
    </row>
    <row r="663" spans="1:26" x14ac:dyDescent="0.25">
      <c r="A663" s="1"/>
      <c r="B663" s="33" t="str">
        <f t="shared" si="18"/>
        <v/>
      </c>
      <c r="C663" s="33" t="str">
        <f t="shared" si="19"/>
        <v/>
      </c>
      <c r="D663" s="22"/>
      <c r="E663" s="1"/>
      <c r="F663" s="1"/>
      <c r="G663" s="1"/>
      <c r="H663" s="1"/>
      <c r="I663" s="1"/>
      <c r="J663" s="1"/>
      <c r="K663" s="1"/>
      <c r="L663" s="1"/>
      <c r="M663" s="1"/>
      <c r="N663" s="1"/>
      <c r="O663" s="1"/>
      <c r="P663" s="1"/>
      <c r="Q663" s="1"/>
      <c r="R663" s="1"/>
      <c r="S663" s="1"/>
      <c r="T663" s="1"/>
      <c r="X663" s="1"/>
      <c r="Y663" s="1"/>
      <c r="Z663" s="1"/>
    </row>
    <row r="664" spans="1:26" x14ac:dyDescent="0.25">
      <c r="A664" s="1"/>
      <c r="B664" s="33" t="str">
        <f t="shared" si="18"/>
        <v/>
      </c>
      <c r="C664" s="33" t="str">
        <f t="shared" si="19"/>
        <v/>
      </c>
      <c r="D664" s="22"/>
      <c r="E664" s="1"/>
      <c r="F664" s="1"/>
      <c r="G664" s="1"/>
      <c r="H664" s="1"/>
      <c r="I664" s="1"/>
      <c r="J664" s="1"/>
      <c r="K664" s="1"/>
      <c r="L664" s="1"/>
      <c r="M664" s="1"/>
      <c r="N664" s="1"/>
      <c r="O664" s="1"/>
      <c r="P664" s="1"/>
      <c r="Q664" s="1"/>
      <c r="R664" s="1"/>
      <c r="S664" s="1"/>
      <c r="T664" s="1"/>
      <c r="X664" s="1"/>
      <c r="Y664" s="1"/>
      <c r="Z664" s="1"/>
    </row>
    <row r="665" spans="1:26" x14ac:dyDescent="0.25">
      <c r="A665" s="1"/>
      <c r="B665" s="33" t="str">
        <f t="shared" si="18"/>
        <v/>
      </c>
      <c r="C665" s="33" t="str">
        <f t="shared" si="19"/>
        <v/>
      </c>
      <c r="D665" s="22"/>
      <c r="E665" s="1"/>
      <c r="F665" s="1"/>
      <c r="G665" s="1"/>
      <c r="H665" s="1"/>
      <c r="I665" s="1"/>
      <c r="J665" s="1"/>
      <c r="K665" s="1"/>
      <c r="L665" s="1"/>
      <c r="M665" s="1"/>
      <c r="N665" s="1"/>
      <c r="O665" s="1"/>
      <c r="P665" s="1"/>
      <c r="Q665" s="1"/>
      <c r="R665" s="1"/>
      <c r="S665" s="1"/>
      <c r="T665" s="1"/>
      <c r="X665" s="1"/>
      <c r="Y665" s="1"/>
      <c r="Z665" s="1"/>
    </row>
    <row r="666" spans="1:26" x14ac:dyDescent="0.25">
      <c r="A666" s="1"/>
      <c r="B666" s="33" t="str">
        <f t="shared" si="18"/>
        <v/>
      </c>
      <c r="C666" s="33" t="str">
        <f t="shared" si="19"/>
        <v/>
      </c>
      <c r="D666" s="22"/>
      <c r="E666" s="1"/>
      <c r="F666" s="1"/>
      <c r="G666" s="1"/>
      <c r="H666" s="1"/>
      <c r="I666" s="1"/>
      <c r="J666" s="1"/>
      <c r="K666" s="1"/>
      <c r="L666" s="1"/>
      <c r="M666" s="1"/>
      <c r="N666" s="1"/>
      <c r="O666" s="1"/>
      <c r="P666" s="1"/>
      <c r="Q666" s="1"/>
      <c r="R666" s="1"/>
      <c r="S666" s="1"/>
      <c r="T666" s="1"/>
      <c r="U666" s="28"/>
      <c r="V666" s="28"/>
      <c r="W666" s="28"/>
      <c r="X666" s="1"/>
      <c r="Y666" s="1"/>
      <c r="Z666" s="1"/>
    </row>
    <row r="667" spans="1:26" x14ac:dyDescent="0.25">
      <c r="A667" s="1"/>
      <c r="B667" s="33" t="str">
        <f t="shared" si="18"/>
        <v/>
      </c>
      <c r="C667" s="33" t="str">
        <f t="shared" si="19"/>
        <v/>
      </c>
      <c r="D667" s="22"/>
      <c r="E667" s="1"/>
      <c r="F667" s="1"/>
      <c r="G667" s="1"/>
      <c r="H667" s="1"/>
      <c r="I667" s="1"/>
      <c r="J667" s="1"/>
      <c r="K667" s="1"/>
      <c r="L667" s="1"/>
      <c r="M667" s="1"/>
      <c r="N667" s="1"/>
      <c r="O667" s="1"/>
      <c r="P667" s="1"/>
      <c r="Q667" s="1"/>
      <c r="R667" s="1"/>
      <c r="S667" s="1"/>
      <c r="T667" s="1"/>
      <c r="U667" s="28"/>
      <c r="V667" s="28"/>
      <c r="W667" s="28"/>
      <c r="X667" s="1"/>
      <c r="Y667" s="1"/>
      <c r="Z667" s="1"/>
    </row>
    <row r="668" spans="1:26" x14ac:dyDescent="0.25">
      <c r="A668" s="1"/>
      <c r="B668" s="33" t="str">
        <f t="shared" si="18"/>
        <v/>
      </c>
      <c r="C668" s="33" t="str">
        <f t="shared" si="19"/>
        <v/>
      </c>
      <c r="D668" s="22"/>
      <c r="E668" s="1"/>
      <c r="F668" s="1"/>
      <c r="G668" s="1"/>
      <c r="H668" s="1"/>
      <c r="I668" s="1"/>
      <c r="J668" s="1"/>
      <c r="K668" s="1"/>
      <c r="L668" s="1"/>
      <c r="M668" s="1"/>
      <c r="N668" s="1"/>
      <c r="O668" s="1"/>
      <c r="P668" s="1"/>
      <c r="Q668" s="1"/>
      <c r="R668" s="1"/>
      <c r="S668" s="1"/>
      <c r="T668" s="1"/>
      <c r="U668" s="28"/>
      <c r="V668" s="28"/>
      <c r="W668" s="28"/>
      <c r="X668" s="1"/>
      <c r="Y668" s="1"/>
      <c r="Z668" s="1"/>
    </row>
    <row r="669" spans="1:26" x14ac:dyDescent="0.25">
      <c r="A669" s="1"/>
      <c r="B669" s="33" t="str">
        <f t="shared" si="18"/>
        <v/>
      </c>
      <c r="C669" s="33" t="str">
        <f t="shared" si="19"/>
        <v/>
      </c>
      <c r="D669" s="22"/>
      <c r="E669" s="1"/>
      <c r="F669" s="1"/>
      <c r="G669" s="1"/>
      <c r="H669" s="1"/>
      <c r="I669" s="1"/>
      <c r="J669" s="1"/>
      <c r="K669" s="1"/>
      <c r="L669" s="1"/>
      <c r="M669" s="1"/>
      <c r="N669" s="1"/>
      <c r="O669" s="1"/>
      <c r="P669" s="1"/>
      <c r="Q669" s="1"/>
      <c r="R669" s="1"/>
      <c r="S669" s="1"/>
      <c r="T669" s="1"/>
      <c r="U669" s="28"/>
      <c r="V669" s="28"/>
      <c r="W669" s="28"/>
      <c r="X669" s="1"/>
      <c r="Y669" s="1"/>
      <c r="Z669" s="1"/>
    </row>
    <row r="670" spans="1:26" x14ac:dyDescent="0.25">
      <c r="A670" s="1"/>
      <c r="B670" s="33" t="str">
        <f t="shared" si="18"/>
        <v/>
      </c>
      <c r="C670" s="33" t="str">
        <f t="shared" si="19"/>
        <v/>
      </c>
      <c r="D670" s="22"/>
      <c r="E670" s="1"/>
      <c r="F670" s="1"/>
      <c r="G670" s="1"/>
      <c r="H670" s="1"/>
      <c r="I670" s="1"/>
      <c r="J670" s="1"/>
      <c r="K670" s="1"/>
      <c r="L670" s="1"/>
      <c r="M670" s="1"/>
      <c r="N670" s="1"/>
      <c r="O670" s="1"/>
      <c r="P670" s="1"/>
      <c r="Q670" s="1"/>
      <c r="R670" s="1"/>
      <c r="S670" s="1"/>
      <c r="T670" s="1"/>
      <c r="U670" s="28"/>
      <c r="V670" s="28"/>
      <c r="W670" s="28"/>
      <c r="X670" s="1"/>
      <c r="Y670" s="1"/>
      <c r="Z670" s="1"/>
    </row>
    <row r="671" spans="1:26" x14ac:dyDescent="0.25">
      <c r="A671" s="1"/>
      <c r="B671" s="33" t="str">
        <f t="shared" si="18"/>
        <v/>
      </c>
      <c r="C671" s="33" t="str">
        <f t="shared" si="19"/>
        <v/>
      </c>
      <c r="D671" s="22"/>
      <c r="E671" s="1"/>
      <c r="F671" s="1"/>
      <c r="G671" s="1"/>
      <c r="H671" s="1"/>
      <c r="I671" s="1"/>
      <c r="J671" s="1"/>
      <c r="K671" s="1"/>
      <c r="L671" s="1"/>
      <c r="M671" s="1"/>
      <c r="N671" s="1"/>
      <c r="O671" s="1"/>
      <c r="P671" s="1"/>
      <c r="Q671" s="1"/>
      <c r="R671" s="1"/>
      <c r="S671" s="1"/>
      <c r="T671" s="1"/>
      <c r="U671" s="28"/>
      <c r="V671" s="28"/>
      <c r="W671" s="28"/>
      <c r="X671" s="1"/>
      <c r="Y671" s="1"/>
      <c r="Z671" s="1"/>
    </row>
    <row r="672" spans="1:26" x14ac:dyDescent="0.25">
      <c r="A672" s="1"/>
      <c r="B672" s="33" t="str">
        <f t="shared" si="18"/>
        <v/>
      </c>
      <c r="C672" s="33" t="str">
        <f t="shared" si="19"/>
        <v/>
      </c>
      <c r="D672" s="22"/>
      <c r="E672" s="1"/>
      <c r="F672" s="1"/>
      <c r="G672" s="1"/>
      <c r="H672" s="1"/>
      <c r="I672" s="1"/>
      <c r="J672" s="1"/>
      <c r="K672" s="1"/>
      <c r="L672" s="1"/>
      <c r="M672" s="1"/>
      <c r="N672" s="1"/>
      <c r="O672" s="1"/>
      <c r="P672" s="1"/>
      <c r="Q672" s="1"/>
      <c r="R672" s="1"/>
      <c r="S672" s="1"/>
      <c r="T672" s="1"/>
      <c r="U672" s="28"/>
      <c r="V672" s="28"/>
      <c r="W672" s="28"/>
      <c r="X672" s="1"/>
      <c r="Y672" s="1"/>
      <c r="Z672" s="1"/>
    </row>
    <row r="673" spans="1:26" x14ac:dyDescent="0.25">
      <c r="A673" s="1"/>
      <c r="B673" s="33" t="str">
        <f t="shared" si="18"/>
        <v/>
      </c>
      <c r="C673" s="33" t="str">
        <f t="shared" si="19"/>
        <v/>
      </c>
      <c r="D673" s="22"/>
      <c r="E673" s="1"/>
      <c r="F673" s="1"/>
      <c r="G673" s="1"/>
      <c r="H673" s="1"/>
      <c r="I673" s="1"/>
      <c r="J673" s="1"/>
      <c r="K673" s="1"/>
      <c r="L673" s="1"/>
      <c r="M673" s="1"/>
      <c r="N673" s="1"/>
      <c r="O673" s="1"/>
      <c r="P673" s="1"/>
      <c r="Q673" s="1"/>
      <c r="R673" s="1"/>
      <c r="S673" s="1"/>
      <c r="T673" s="1"/>
      <c r="U673" s="28"/>
      <c r="V673" s="28"/>
      <c r="W673" s="28"/>
      <c r="X673" s="1"/>
      <c r="Y673" s="1"/>
      <c r="Z673" s="1"/>
    </row>
    <row r="674" spans="1:26" x14ac:dyDescent="0.25">
      <c r="A674" s="1"/>
      <c r="B674" s="33" t="str">
        <f t="shared" si="18"/>
        <v/>
      </c>
      <c r="C674" s="33" t="str">
        <f t="shared" si="19"/>
        <v/>
      </c>
      <c r="D674" s="22"/>
      <c r="E674" s="1"/>
      <c r="F674" s="1"/>
      <c r="G674" s="1"/>
      <c r="H674" s="1"/>
      <c r="I674" s="1"/>
      <c r="J674" s="1"/>
      <c r="K674" s="1"/>
      <c r="L674" s="1"/>
      <c r="M674" s="1"/>
      <c r="N674" s="1"/>
      <c r="O674" s="1"/>
      <c r="P674" s="1"/>
      <c r="Q674" s="1"/>
      <c r="R674" s="1"/>
      <c r="S674" s="1"/>
      <c r="T674" s="1"/>
      <c r="U674" s="28"/>
      <c r="V674" s="28"/>
      <c r="W674" s="28"/>
      <c r="X674" s="1"/>
      <c r="Y674" s="1"/>
      <c r="Z674" s="1"/>
    </row>
    <row r="675" spans="1:26" x14ac:dyDescent="0.25">
      <c r="A675" s="1"/>
      <c r="B675" s="33" t="str">
        <f t="shared" si="18"/>
        <v/>
      </c>
      <c r="C675" s="33" t="str">
        <f t="shared" si="19"/>
        <v/>
      </c>
      <c r="D675" s="22"/>
      <c r="E675" s="1"/>
      <c r="F675" s="1"/>
      <c r="G675" s="1"/>
      <c r="H675" s="1"/>
      <c r="I675" s="1"/>
      <c r="J675" s="1"/>
      <c r="K675" s="1"/>
      <c r="L675" s="1"/>
      <c r="M675" s="1"/>
      <c r="N675" s="1"/>
      <c r="O675" s="1"/>
      <c r="P675" s="1"/>
      <c r="Q675" s="1"/>
      <c r="R675" s="1"/>
      <c r="S675" s="1"/>
      <c r="T675" s="1"/>
      <c r="U675" s="28"/>
      <c r="V675" s="28"/>
      <c r="W675" s="28"/>
      <c r="X675" s="1"/>
      <c r="Y675" s="1"/>
      <c r="Z675" s="1"/>
    </row>
    <row r="676" spans="1:26" x14ac:dyDescent="0.25">
      <c r="A676" s="1"/>
      <c r="B676" s="33" t="str">
        <f t="shared" si="18"/>
        <v/>
      </c>
      <c r="C676" s="33" t="str">
        <f t="shared" si="19"/>
        <v/>
      </c>
      <c r="D676" s="22"/>
      <c r="E676" s="1"/>
      <c r="F676" s="1"/>
      <c r="G676" s="1"/>
      <c r="H676" s="1"/>
      <c r="I676" s="1"/>
      <c r="J676" s="1"/>
      <c r="K676" s="1"/>
      <c r="L676" s="1"/>
      <c r="M676" s="1"/>
      <c r="N676" s="1"/>
      <c r="O676" s="1"/>
      <c r="P676" s="1"/>
      <c r="Q676" s="1"/>
      <c r="R676" s="1"/>
      <c r="S676" s="1"/>
      <c r="T676" s="1"/>
      <c r="U676" s="28"/>
      <c r="V676" s="28"/>
      <c r="W676" s="28"/>
      <c r="X676" s="1"/>
      <c r="Y676" s="1"/>
      <c r="Z676" s="1"/>
    </row>
    <row r="677" spans="1:26" x14ac:dyDescent="0.25">
      <c r="A677" s="1"/>
      <c r="B677" s="33" t="str">
        <f t="shared" si="18"/>
        <v/>
      </c>
      <c r="C677" s="33" t="str">
        <f t="shared" si="19"/>
        <v/>
      </c>
      <c r="D677" s="22"/>
      <c r="E677" s="1"/>
      <c r="F677" s="1"/>
      <c r="G677" s="1"/>
      <c r="H677" s="1"/>
      <c r="I677" s="1"/>
      <c r="J677" s="1"/>
      <c r="K677" s="1"/>
      <c r="L677" s="1"/>
      <c r="M677" s="1"/>
      <c r="N677" s="1"/>
      <c r="O677" s="1"/>
      <c r="P677" s="1"/>
      <c r="Q677" s="1"/>
      <c r="R677" s="1"/>
      <c r="S677" s="1"/>
      <c r="T677" s="1"/>
      <c r="U677" s="28"/>
      <c r="V677" s="28"/>
      <c r="W677" s="28"/>
      <c r="X677" s="1"/>
      <c r="Y677" s="1"/>
      <c r="Z677" s="1"/>
    </row>
    <row r="678" spans="1:26" x14ac:dyDescent="0.25">
      <c r="A678" s="1"/>
      <c r="B678" s="33" t="str">
        <f t="shared" si="18"/>
        <v/>
      </c>
      <c r="C678" s="33" t="str">
        <f t="shared" si="19"/>
        <v/>
      </c>
      <c r="D678" s="22"/>
      <c r="E678" s="1"/>
      <c r="F678" s="1"/>
      <c r="G678" s="1"/>
      <c r="H678" s="1"/>
      <c r="I678" s="1"/>
      <c r="J678" s="1"/>
      <c r="K678" s="1"/>
      <c r="L678" s="1"/>
      <c r="M678" s="1"/>
      <c r="N678" s="1"/>
      <c r="O678" s="1"/>
      <c r="P678" s="1"/>
      <c r="Q678" s="1"/>
      <c r="R678" s="1"/>
      <c r="S678" s="1"/>
      <c r="T678" s="1"/>
      <c r="U678" s="28"/>
      <c r="V678" s="28"/>
      <c r="W678" s="28"/>
      <c r="X678" s="1"/>
      <c r="Y678" s="1"/>
      <c r="Z678" s="1"/>
    </row>
    <row r="679" spans="1:26" x14ac:dyDescent="0.25">
      <c r="A679" s="1"/>
      <c r="B679" s="33" t="str">
        <f t="shared" si="18"/>
        <v/>
      </c>
      <c r="C679" s="33" t="str">
        <f t="shared" si="19"/>
        <v/>
      </c>
      <c r="D679" s="22"/>
      <c r="E679" s="1"/>
      <c r="F679" s="1"/>
      <c r="G679" s="1"/>
      <c r="H679" s="1"/>
      <c r="I679" s="1"/>
      <c r="J679" s="1"/>
      <c r="K679" s="1"/>
      <c r="L679" s="1"/>
      <c r="M679" s="1"/>
      <c r="N679" s="1"/>
      <c r="O679" s="1"/>
      <c r="P679" s="1"/>
      <c r="Q679" s="1"/>
      <c r="R679" s="1"/>
      <c r="S679" s="1"/>
      <c r="T679" s="1"/>
      <c r="U679" s="28"/>
      <c r="V679" s="28"/>
      <c r="W679" s="28"/>
      <c r="X679" s="1"/>
      <c r="Y679" s="1"/>
      <c r="Z679" s="1"/>
    </row>
    <row r="680" spans="1:26" x14ac:dyDescent="0.25">
      <c r="A680" s="1"/>
      <c r="B680" s="33" t="str">
        <f t="shared" si="18"/>
        <v/>
      </c>
      <c r="C680" s="33" t="str">
        <f t="shared" si="19"/>
        <v/>
      </c>
      <c r="D680" s="22"/>
      <c r="E680" s="1"/>
      <c r="F680" s="1"/>
      <c r="G680" s="1"/>
      <c r="H680" s="1"/>
      <c r="I680" s="1"/>
      <c r="J680" s="1"/>
      <c r="K680" s="1"/>
      <c r="L680" s="1"/>
      <c r="M680" s="1"/>
      <c r="N680" s="1"/>
      <c r="O680" s="1"/>
      <c r="P680" s="1"/>
      <c r="Q680" s="1"/>
      <c r="R680" s="1"/>
      <c r="S680" s="1"/>
      <c r="T680" s="1"/>
      <c r="U680" s="28"/>
      <c r="V680" s="28"/>
      <c r="W680" s="28"/>
      <c r="X680" s="1"/>
      <c r="Y680" s="1"/>
      <c r="Z680" s="1"/>
    </row>
    <row r="681" spans="1:26" x14ac:dyDescent="0.25">
      <c r="A681" s="1"/>
      <c r="B681" s="33" t="str">
        <f t="shared" si="18"/>
        <v/>
      </c>
      <c r="C681" s="33" t="str">
        <f t="shared" si="19"/>
        <v/>
      </c>
      <c r="D681" s="22"/>
      <c r="E681" s="1"/>
      <c r="F681" s="1"/>
      <c r="G681" s="1"/>
      <c r="H681" s="1"/>
      <c r="I681" s="1"/>
      <c r="J681" s="1"/>
      <c r="K681" s="1"/>
      <c r="L681" s="1"/>
      <c r="M681" s="1"/>
      <c r="N681" s="1"/>
      <c r="O681" s="1"/>
      <c r="P681" s="1"/>
      <c r="Q681" s="1"/>
      <c r="R681" s="1"/>
      <c r="S681" s="1"/>
      <c r="T681" s="1"/>
      <c r="U681" s="28"/>
      <c r="V681" s="28"/>
      <c r="W681" s="28"/>
      <c r="X681" s="1"/>
      <c r="Y681" s="1"/>
      <c r="Z681" s="1"/>
    </row>
    <row r="682" spans="1:26" x14ac:dyDescent="0.25">
      <c r="A682" s="1"/>
      <c r="B682" s="33" t="str">
        <f t="shared" si="18"/>
        <v/>
      </c>
      <c r="C682" s="33" t="str">
        <f t="shared" si="19"/>
        <v/>
      </c>
      <c r="D682" s="22"/>
      <c r="E682" s="1"/>
      <c r="F682" s="1"/>
      <c r="G682" s="1"/>
      <c r="H682" s="1"/>
      <c r="I682" s="1"/>
      <c r="J682" s="1"/>
      <c r="K682" s="1"/>
      <c r="L682" s="1"/>
      <c r="M682" s="1"/>
      <c r="N682" s="1"/>
      <c r="O682" s="1"/>
      <c r="P682" s="1"/>
      <c r="Q682" s="1"/>
      <c r="R682" s="1"/>
      <c r="S682" s="1"/>
      <c r="T682" s="1"/>
      <c r="U682" s="28"/>
      <c r="V682" s="28"/>
      <c r="W682" s="28"/>
      <c r="X682" s="1"/>
      <c r="Y682" s="1"/>
      <c r="Z682" s="1"/>
    </row>
    <row r="683" spans="1:26" x14ac:dyDescent="0.25">
      <c r="A683" s="1"/>
      <c r="B683" s="33" t="str">
        <f t="shared" si="18"/>
        <v/>
      </c>
      <c r="C683" s="33" t="str">
        <f t="shared" si="19"/>
        <v/>
      </c>
      <c r="D683" s="22"/>
      <c r="E683" s="1"/>
      <c r="F683" s="1"/>
      <c r="G683" s="1"/>
      <c r="H683" s="1"/>
      <c r="I683" s="1"/>
      <c r="J683" s="1"/>
      <c r="K683" s="1"/>
      <c r="L683" s="1"/>
      <c r="M683" s="1"/>
      <c r="N683" s="1"/>
      <c r="O683" s="1"/>
      <c r="P683" s="1"/>
      <c r="Q683" s="1"/>
      <c r="R683" s="1"/>
      <c r="S683" s="1"/>
      <c r="T683" s="1"/>
      <c r="U683" s="28"/>
      <c r="V683" s="28"/>
      <c r="W683" s="28"/>
      <c r="X683" s="1"/>
      <c r="Y683" s="1"/>
      <c r="Z683" s="1"/>
    </row>
    <row r="684" spans="1:26" x14ac:dyDescent="0.25">
      <c r="A684" s="1"/>
      <c r="B684" s="33" t="str">
        <f t="shared" si="18"/>
        <v/>
      </c>
      <c r="C684" s="33" t="str">
        <f t="shared" si="19"/>
        <v/>
      </c>
      <c r="D684" s="22"/>
      <c r="E684" s="1"/>
      <c r="F684" s="1"/>
      <c r="G684" s="1"/>
      <c r="H684" s="1"/>
      <c r="I684" s="1"/>
      <c r="J684" s="1"/>
      <c r="K684" s="1"/>
      <c r="L684" s="1"/>
      <c r="M684" s="1"/>
      <c r="N684" s="1"/>
      <c r="O684" s="1"/>
      <c r="P684" s="1"/>
      <c r="Q684" s="1"/>
      <c r="R684" s="1"/>
      <c r="S684" s="1"/>
      <c r="T684" s="1"/>
      <c r="U684" s="28"/>
      <c r="V684" s="28"/>
      <c r="W684" s="28"/>
      <c r="X684" s="1"/>
      <c r="Y684" s="1"/>
      <c r="Z684" s="1"/>
    </row>
    <row r="685" spans="1:26" x14ac:dyDescent="0.25">
      <c r="A685" s="1"/>
      <c r="B685" s="33" t="str">
        <f t="shared" si="18"/>
        <v/>
      </c>
      <c r="C685" s="33" t="str">
        <f t="shared" si="19"/>
        <v/>
      </c>
      <c r="D685" s="22"/>
      <c r="E685" s="1"/>
      <c r="F685" s="1"/>
      <c r="G685" s="1"/>
      <c r="H685" s="1"/>
      <c r="I685" s="1"/>
      <c r="J685" s="1"/>
      <c r="K685" s="1"/>
      <c r="L685" s="1"/>
      <c r="M685" s="1"/>
      <c r="N685" s="1"/>
      <c r="O685" s="1"/>
      <c r="P685" s="1"/>
      <c r="Q685" s="1"/>
      <c r="R685" s="1"/>
      <c r="S685" s="1"/>
      <c r="T685" s="1"/>
      <c r="U685" s="28"/>
      <c r="V685" s="28"/>
      <c r="W685" s="28"/>
      <c r="X685" s="1"/>
      <c r="Y685" s="1"/>
      <c r="Z685" s="1"/>
    </row>
    <row r="686" spans="1:26" x14ac:dyDescent="0.25">
      <c r="A686" s="1"/>
      <c r="B686" s="33" t="str">
        <f t="shared" si="18"/>
        <v/>
      </c>
      <c r="C686" s="33" t="str">
        <f t="shared" si="19"/>
        <v/>
      </c>
      <c r="D686" s="22"/>
      <c r="E686" s="1"/>
      <c r="F686" s="1"/>
      <c r="G686" s="1"/>
      <c r="H686" s="1"/>
      <c r="I686" s="1"/>
      <c r="J686" s="1"/>
      <c r="K686" s="1"/>
      <c r="L686" s="1"/>
      <c r="M686" s="1"/>
      <c r="N686" s="1"/>
      <c r="O686" s="1"/>
      <c r="P686" s="1"/>
      <c r="Q686" s="1"/>
      <c r="R686" s="1"/>
      <c r="S686" s="1"/>
      <c r="T686" s="1"/>
      <c r="U686" s="28"/>
      <c r="V686" s="28"/>
      <c r="W686" s="28"/>
      <c r="X686" s="1"/>
      <c r="Y686" s="1"/>
      <c r="Z686" s="1"/>
    </row>
    <row r="687" spans="1:26" x14ac:dyDescent="0.25">
      <c r="A687" s="1"/>
      <c r="B687" s="33" t="str">
        <f t="shared" ref="B687:B750" si="20">IF(W689=1,U689,"")</f>
        <v/>
      </c>
      <c r="C687" s="33" t="str">
        <f t="shared" ref="C687:C750" si="21">IF(W689=1,V689,"")</f>
        <v/>
      </c>
      <c r="D687" s="22"/>
      <c r="E687" s="1"/>
      <c r="F687" s="1"/>
      <c r="G687" s="1"/>
      <c r="H687" s="1"/>
      <c r="I687" s="1"/>
      <c r="J687" s="1"/>
      <c r="K687" s="1"/>
      <c r="L687" s="1"/>
      <c r="M687" s="1"/>
      <c r="N687" s="1"/>
      <c r="O687" s="1"/>
      <c r="P687" s="1"/>
      <c r="Q687" s="1"/>
      <c r="R687" s="1"/>
      <c r="S687" s="1"/>
      <c r="T687" s="1"/>
      <c r="U687" s="28"/>
      <c r="V687" s="28"/>
      <c r="W687" s="28"/>
      <c r="X687" s="1"/>
      <c r="Y687" s="1"/>
      <c r="Z687" s="1"/>
    </row>
    <row r="688" spans="1:26" x14ac:dyDescent="0.25">
      <c r="A688" s="1"/>
      <c r="B688" s="33" t="str">
        <f t="shared" si="20"/>
        <v/>
      </c>
      <c r="C688" s="33" t="str">
        <f t="shared" si="21"/>
        <v/>
      </c>
      <c r="D688" s="22"/>
      <c r="E688" s="1"/>
      <c r="F688" s="1"/>
      <c r="G688" s="1"/>
      <c r="H688" s="1"/>
      <c r="I688" s="1"/>
      <c r="J688" s="1"/>
      <c r="K688" s="1"/>
      <c r="L688" s="1"/>
      <c r="M688" s="1"/>
      <c r="N688" s="1"/>
      <c r="O688" s="1"/>
      <c r="P688" s="1"/>
      <c r="Q688" s="1"/>
      <c r="R688" s="1"/>
      <c r="S688" s="1"/>
      <c r="T688" s="1"/>
      <c r="U688" s="28"/>
      <c r="V688" s="28"/>
      <c r="W688" s="28"/>
      <c r="X688" s="1"/>
      <c r="Y688" s="1"/>
      <c r="Z688" s="1"/>
    </row>
    <row r="689" spans="1:26" x14ac:dyDescent="0.25">
      <c r="A689" s="1"/>
      <c r="B689" s="33" t="str">
        <f t="shared" si="20"/>
        <v/>
      </c>
      <c r="C689" s="33" t="str">
        <f t="shared" si="21"/>
        <v/>
      </c>
      <c r="D689" s="22"/>
      <c r="E689" s="1"/>
      <c r="F689" s="1"/>
      <c r="G689" s="1"/>
      <c r="H689" s="1"/>
      <c r="I689" s="1"/>
      <c r="J689" s="1"/>
      <c r="K689" s="1"/>
      <c r="L689" s="1"/>
      <c r="M689" s="1"/>
      <c r="N689" s="1"/>
      <c r="O689" s="1"/>
      <c r="P689" s="1"/>
      <c r="Q689" s="1"/>
      <c r="R689" s="1"/>
      <c r="S689" s="1"/>
      <c r="T689" s="1"/>
      <c r="U689" s="28"/>
      <c r="V689" s="28"/>
      <c r="W689" s="28"/>
      <c r="X689" s="1"/>
      <c r="Y689" s="1"/>
      <c r="Z689" s="1"/>
    </row>
    <row r="690" spans="1:26" x14ac:dyDescent="0.25">
      <c r="A690" s="1"/>
      <c r="B690" s="33" t="str">
        <f t="shared" si="20"/>
        <v/>
      </c>
      <c r="C690" s="33" t="str">
        <f t="shared" si="21"/>
        <v/>
      </c>
      <c r="D690" s="22"/>
      <c r="E690" s="1"/>
      <c r="F690" s="1"/>
      <c r="G690" s="1"/>
      <c r="H690" s="1"/>
      <c r="I690" s="1"/>
      <c r="J690" s="1"/>
      <c r="K690" s="1"/>
      <c r="L690" s="1"/>
      <c r="M690" s="1"/>
      <c r="N690" s="1"/>
      <c r="O690" s="1"/>
      <c r="P690" s="1"/>
      <c r="Q690" s="1"/>
      <c r="R690" s="1"/>
      <c r="S690" s="1"/>
      <c r="T690" s="1"/>
      <c r="X690" s="1"/>
      <c r="Y690" s="1"/>
      <c r="Z690" s="1"/>
    </row>
    <row r="691" spans="1:26" x14ac:dyDescent="0.25">
      <c r="A691" s="1"/>
      <c r="B691" s="33" t="str">
        <f t="shared" si="20"/>
        <v/>
      </c>
      <c r="C691" s="33" t="str">
        <f t="shared" si="21"/>
        <v/>
      </c>
      <c r="D691" s="22"/>
      <c r="E691" s="1"/>
      <c r="F691" s="1"/>
      <c r="G691" s="1"/>
      <c r="H691" s="1"/>
      <c r="I691" s="1"/>
      <c r="J691" s="1"/>
      <c r="K691" s="1"/>
      <c r="L691" s="1"/>
      <c r="M691" s="1"/>
      <c r="N691" s="1"/>
      <c r="O691" s="1"/>
      <c r="P691" s="1"/>
      <c r="Q691" s="1"/>
      <c r="R691" s="1"/>
      <c r="S691" s="1"/>
      <c r="T691" s="1"/>
      <c r="U691" s="28"/>
      <c r="V691" s="28"/>
      <c r="W691" s="28"/>
      <c r="X691" s="1"/>
      <c r="Y691" s="1"/>
      <c r="Z691" s="1"/>
    </row>
    <row r="692" spans="1:26" x14ac:dyDescent="0.25">
      <c r="A692" s="1"/>
      <c r="B692" s="33" t="str">
        <f t="shared" si="20"/>
        <v/>
      </c>
      <c r="C692" s="33" t="str">
        <f t="shared" si="21"/>
        <v/>
      </c>
      <c r="D692" s="22"/>
      <c r="E692" s="1"/>
      <c r="F692" s="1"/>
      <c r="G692" s="1"/>
      <c r="H692" s="1"/>
      <c r="I692" s="1"/>
      <c r="J692" s="1"/>
      <c r="K692" s="1"/>
      <c r="L692" s="1"/>
      <c r="M692" s="1"/>
      <c r="N692" s="1"/>
      <c r="O692" s="1"/>
      <c r="P692" s="1"/>
      <c r="Q692" s="1"/>
      <c r="R692" s="1"/>
      <c r="S692" s="1"/>
      <c r="T692" s="1"/>
      <c r="U692" s="28"/>
      <c r="V692" s="28"/>
      <c r="W692" s="28"/>
      <c r="X692" s="1"/>
      <c r="Y692" s="1"/>
      <c r="Z692" s="1"/>
    </row>
    <row r="693" spans="1:26" x14ac:dyDescent="0.25">
      <c r="A693" s="1"/>
      <c r="B693" s="33" t="str">
        <f t="shared" si="20"/>
        <v/>
      </c>
      <c r="C693" s="33" t="str">
        <f t="shared" si="21"/>
        <v/>
      </c>
      <c r="D693" s="22"/>
      <c r="E693" s="1"/>
      <c r="F693" s="1"/>
      <c r="G693" s="1"/>
      <c r="H693" s="1"/>
      <c r="I693" s="1"/>
      <c r="J693" s="1"/>
      <c r="K693" s="1"/>
      <c r="L693" s="1"/>
      <c r="M693" s="1"/>
      <c r="N693" s="1"/>
      <c r="O693" s="1"/>
      <c r="P693" s="1"/>
      <c r="Q693" s="1"/>
      <c r="R693" s="1"/>
      <c r="S693" s="1"/>
      <c r="T693" s="1"/>
      <c r="U693" s="28"/>
      <c r="V693" s="28"/>
      <c r="W693" s="28"/>
      <c r="X693" s="1"/>
      <c r="Y693" s="1"/>
      <c r="Z693" s="1"/>
    </row>
    <row r="694" spans="1:26" x14ac:dyDescent="0.25">
      <c r="A694" s="1"/>
      <c r="B694" s="33" t="str">
        <f t="shared" si="20"/>
        <v/>
      </c>
      <c r="C694" s="33" t="str">
        <f t="shared" si="21"/>
        <v/>
      </c>
      <c r="D694" s="22"/>
      <c r="E694" s="1"/>
      <c r="F694" s="1"/>
      <c r="G694" s="1"/>
      <c r="H694" s="1"/>
      <c r="I694" s="1"/>
      <c r="J694" s="1"/>
      <c r="K694" s="1"/>
      <c r="L694" s="1"/>
      <c r="M694" s="1"/>
      <c r="N694" s="1"/>
      <c r="O694" s="1"/>
      <c r="P694" s="1"/>
      <c r="Q694" s="1"/>
      <c r="R694" s="1"/>
      <c r="S694" s="1"/>
      <c r="T694" s="1"/>
      <c r="U694" s="28"/>
      <c r="V694" s="28"/>
      <c r="W694" s="28"/>
      <c r="X694" s="1"/>
      <c r="Y694" s="1"/>
      <c r="Z694" s="1"/>
    </row>
    <row r="695" spans="1:26" x14ac:dyDescent="0.25">
      <c r="A695" s="1"/>
      <c r="B695" s="33" t="str">
        <f t="shared" si="20"/>
        <v/>
      </c>
      <c r="C695" s="33" t="str">
        <f t="shared" si="21"/>
        <v/>
      </c>
      <c r="D695" s="22"/>
      <c r="E695" s="1"/>
      <c r="F695" s="1"/>
      <c r="G695" s="1"/>
      <c r="H695" s="1"/>
      <c r="I695" s="1"/>
      <c r="J695" s="1"/>
      <c r="K695" s="1"/>
      <c r="L695" s="1"/>
      <c r="M695" s="1"/>
      <c r="N695" s="1"/>
      <c r="O695" s="1"/>
      <c r="P695" s="1"/>
      <c r="Q695" s="1"/>
      <c r="R695" s="1"/>
      <c r="S695" s="1"/>
      <c r="T695" s="1"/>
      <c r="U695" s="28"/>
      <c r="V695" s="28"/>
      <c r="W695" s="28"/>
      <c r="X695" s="1"/>
      <c r="Y695" s="1"/>
      <c r="Z695" s="1"/>
    </row>
    <row r="696" spans="1:26" x14ac:dyDescent="0.25">
      <c r="A696" s="1"/>
      <c r="B696" s="33" t="str">
        <f t="shared" si="20"/>
        <v/>
      </c>
      <c r="C696" s="33" t="str">
        <f t="shared" si="21"/>
        <v/>
      </c>
      <c r="D696" s="22"/>
      <c r="E696" s="1"/>
      <c r="F696" s="1"/>
      <c r="G696" s="1"/>
      <c r="H696" s="1"/>
      <c r="I696" s="1"/>
      <c r="J696" s="1"/>
      <c r="K696" s="1"/>
      <c r="L696" s="1"/>
      <c r="M696" s="1"/>
      <c r="N696" s="1"/>
      <c r="O696" s="1"/>
      <c r="P696" s="1"/>
      <c r="Q696" s="1"/>
      <c r="R696" s="1"/>
      <c r="S696" s="1"/>
      <c r="T696" s="1"/>
      <c r="U696" s="28"/>
      <c r="V696" s="28"/>
      <c r="W696" s="28"/>
      <c r="X696" s="1"/>
      <c r="Y696" s="1"/>
      <c r="Z696" s="1"/>
    </row>
    <row r="697" spans="1:26" x14ac:dyDescent="0.25">
      <c r="A697" s="1"/>
      <c r="B697" s="33" t="str">
        <f t="shared" si="20"/>
        <v/>
      </c>
      <c r="C697" s="33" t="str">
        <f t="shared" si="21"/>
        <v/>
      </c>
      <c r="D697" s="22"/>
      <c r="E697" s="1"/>
      <c r="F697" s="1"/>
      <c r="G697" s="1"/>
      <c r="H697" s="1"/>
      <c r="I697" s="1"/>
      <c r="J697" s="1"/>
      <c r="K697" s="1"/>
      <c r="L697" s="1"/>
      <c r="M697" s="1"/>
      <c r="N697" s="1"/>
      <c r="O697" s="1"/>
      <c r="P697" s="1"/>
      <c r="Q697" s="1"/>
      <c r="R697" s="1"/>
      <c r="S697" s="1"/>
      <c r="T697" s="1"/>
      <c r="U697" s="28"/>
      <c r="V697" s="28"/>
      <c r="W697" s="28"/>
      <c r="X697" s="1"/>
      <c r="Y697" s="1"/>
      <c r="Z697" s="1"/>
    </row>
    <row r="698" spans="1:26" x14ac:dyDescent="0.25">
      <c r="A698" s="1"/>
      <c r="B698" s="33" t="str">
        <f t="shared" si="20"/>
        <v/>
      </c>
      <c r="C698" s="33" t="str">
        <f t="shared" si="21"/>
        <v/>
      </c>
      <c r="D698" s="22"/>
      <c r="E698" s="1"/>
      <c r="F698" s="1"/>
      <c r="G698" s="1"/>
      <c r="H698" s="1"/>
      <c r="I698" s="1"/>
      <c r="J698" s="1"/>
      <c r="K698" s="1"/>
      <c r="L698" s="1"/>
      <c r="M698" s="1"/>
      <c r="N698" s="1"/>
      <c r="O698" s="1"/>
      <c r="P698" s="1"/>
      <c r="Q698" s="1"/>
      <c r="R698" s="1"/>
      <c r="S698" s="1"/>
      <c r="T698" s="1"/>
      <c r="U698" s="28"/>
      <c r="V698" s="28"/>
      <c r="W698" s="28"/>
      <c r="X698" s="1"/>
      <c r="Y698" s="1"/>
      <c r="Z698" s="1"/>
    </row>
    <row r="699" spans="1:26" x14ac:dyDescent="0.25">
      <c r="A699" s="1"/>
      <c r="B699" s="33" t="str">
        <f t="shared" si="20"/>
        <v/>
      </c>
      <c r="C699" s="33" t="str">
        <f t="shared" si="21"/>
        <v/>
      </c>
      <c r="D699" s="22"/>
      <c r="E699" s="1"/>
      <c r="F699" s="1"/>
      <c r="G699" s="1"/>
      <c r="H699" s="1"/>
      <c r="I699" s="1"/>
      <c r="J699" s="1"/>
      <c r="K699" s="1"/>
      <c r="L699" s="1"/>
      <c r="M699" s="1"/>
      <c r="N699" s="1"/>
      <c r="O699" s="1"/>
      <c r="P699" s="1"/>
      <c r="Q699" s="1"/>
      <c r="R699" s="1"/>
      <c r="S699" s="1"/>
      <c r="T699" s="1"/>
      <c r="U699" s="28"/>
      <c r="V699" s="28"/>
      <c r="W699" s="28"/>
      <c r="X699" s="1"/>
      <c r="Y699" s="1"/>
      <c r="Z699" s="1"/>
    </row>
    <row r="700" spans="1:26" x14ac:dyDescent="0.25">
      <c r="A700" s="1"/>
      <c r="B700" s="33" t="str">
        <f t="shared" si="20"/>
        <v/>
      </c>
      <c r="C700" s="33" t="str">
        <f t="shared" si="21"/>
        <v/>
      </c>
      <c r="D700" s="22"/>
      <c r="E700" s="1"/>
      <c r="F700" s="1"/>
      <c r="G700" s="1"/>
      <c r="H700" s="1"/>
      <c r="I700" s="1"/>
      <c r="J700" s="1"/>
      <c r="K700" s="1"/>
      <c r="L700" s="1"/>
      <c r="M700" s="1"/>
      <c r="N700" s="1"/>
      <c r="O700" s="1"/>
      <c r="P700" s="1"/>
      <c r="Q700" s="1"/>
      <c r="R700" s="1"/>
      <c r="S700" s="1"/>
      <c r="T700" s="1"/>
      <c r="U700" s="28"/>
      <c r="V700" s="28"/>
      <c r="W700" s="28"/>
      <c r="X700" s="1"/>
      <c r="Y700" s="1"/>
      <c r="Z700" s="1"/>
    </row>
    <row r="701" spans="1:26" x14ac:dyDescent="0.25">
      <c r="A701" s="1"/>
      <c r="B701" s="33" t="str">
        <f t="shared" si="20"/>
        <v/>
      </c>
      <c r="C701" s="33" t="str">
        <f t="shared" si="21"/>
        <v/>
      </c>
      <c r="D701" s="22"/>
      <c r="E701" s="1"/>
      <c r="F701" s="1"/>
      <c r="G701" s="1"/>
      <c r="H701" s="1"/>
      <c r="I701" s="1"/>
      <c r="J701" s="1"/>
      <c r="K701" s="1"/>
      <c r="L701" s="1"/>
      <c r="M701" s="1"/>
      <c r="N701" s="1"/>
      <c r="O701" s="1"/>
      <c r="P701" s="1"/>
      <c r="Q701" s="1"/>
      <c r="R701" s="1"/>
      <c r="S701" s="1"/>
      <c r="T701" s="1"/>
      <c r="X701" s="1"/>
      <c r="Y701" s="1"/>
      <c r="Z701" s="1"/>
    </row>
    <row r="702" spans="1:26" x14ac:dyDescent="0.25">
      <c r="A702" s="1"/>
      <c r="B702" s="33" t="str">
        <f t="shared" si="20"/>
        <v/>
      </c>
      <c r="C702" s="33" t="str">
        <f t="shared" si="21"/>
        <v/>
      </c>
      <c r="D702" s="22"/>
      <c r="E702" s="1"/>
      <c r="F702" s="1"/>
      <c r="G702" s="1"/>
      <c r="H702" s="1"/>
      <c r="I702" s="1"/>
      <c r="J702" s="1"/>
      <c r="K702" s="1"/>
      <c r="L702" s="1"/>
      <c r="M702" s="1"/>
      <c r="N702" s="1"/>
      <c r="O702" s="1"/>
      <c r="P702" s="1"/>
      <c r="Q702" s="1"/>
      <c r="R702" s="1"/>
      <c r="S702" s="1"/>
      <c r="T702" s="1"/>
      <c r="U702" s="28"/>
      <c r="V702" s="28"/>
      <c r="W702" s="28"/>
      <c r="X702" s="1"/>
      <c r="Y702" s="1"/>
      <c r="Z702" s="1"/>
    </row>
    <row r="703" spans="1:26" x14ac:dyDescent="0.25">
      <c r="A703" s="1"/>
      <c r="B703" s="33" t="str">
        <f t="shared" si="20"/>
        <v/>
      </c>
      <c r="C703" s="33" t="str">
        <f t="shared" si="21"/>
        <v/>
      </c>
      <c r="D703" s="22"/>
      <c r="E703" s="1"/>
      <c r="F703" s="1"/>
      <c r="G703" s="1"/>
      <c r="H703" s="1"/>
      <c r="I703" s="1"/>
      <c r="J703" s="1"/>
      <c r="K703" s="1"/>
      <c r="L703" s="1"/>
      <c r="M703" s="1"/>
      <c r="N703" s="1"/>
      <c r="O703" s="1"/>
      <c r="P703" s="1"/>
      <c r="Q703" s="1"/>
      <c r="R703" s="1"/>
      <c r="S703" s="1"/>
      <c r="T703" s="1"/>
      <c r="U703" s="28"/>
      <c r="V703" s="28"/>
      <c r="W703" s="28"/>
      <c r="X703" s="1"/>
      <c r="Y703" s="1"/>
      <c r="Z703" s="1"/>
    </row>
    <row r="704" spans="1:26" x14ac:dyDescent="0.25">
      <c r="A704" s="1"/>
      <c r="B704" s="33" t="str">
        <f t="shared" si="20"/>
        <v/>
      </c>
      <c r="C704" s="33" t="str">
        <f t="shared" si="21"/>
        <v/>
      </c>
      <c r="D704" s="22"/>
      <c r="E704" s="1"/>
      <c r="F704" s="1"/>
      <c r="G704" s="1"/>
      <c r="H704" s="1"/>
      <c r="I704" s="1"/>
      <c r="J704" s="1"/>
      <c r="K704" s="1"/>
      <c r="L704" s="1"/>
      <c r="M704" s="1"/>
      <c r="N704" s="1"/>
      <c r="O704" s="1"/>
      <c r="P704" s="1"/>
      <c r="Q704" s="1"/>
      <c r="R704" s="1"/>
      <c r="S704" s="1"/>
      <c r="T704" s="1"/>
      <c r="X704" s="1"/>
      <c r="Y704" s="1"/>
      <c r="Z704" s="1"/>
    </row>
    <row r="705" spans="1:26" x14ac:dyDescent="0.25">
      <c r="A705" s="1"/>
      <c r="B705" s="33" t="str">
        <f t="shared" si="20"/>
        <v/>
      </c>
      <c r="C705" s="33" t="str">
        <f t="shared" si="21"/>
        <v/>
      </c>
      <c r="D705" s="22"/>
      <c r="E705" s="1"/>
      <c r="F705" s="1"/>
      <c r="G705" s="1"/>
      <c r="H705" s="1"/>
      <c r="I705" s="1"/>
      <c r="J705" s="1"/>
      <c r="K705" s="1"/>
      <c r="L705" s="1"/>
      <c r="M705" s="1"/>
      <c r="N705" s="1"/>
      <c r="O705" s="1"/>
      <c r="P705" s="1"/>
      <c r="Q705" s="1"/>
      <c r="R705" s="1"/>
      <c r="S705" s="1"/>
      <c r="T705" s="1"/>
      <c r="U705" s="28"/>
      <c r="V705" s="28"/>
      <c r="W705" s="28"/>
      <c r="X705" s="1"/>
      <c r="Y705" s="1"/>
      <c r="Z705" s="1"/>
    </row>
    <row r="706" spans="1:26" x14ac:dyDescent="0.25">
      <c r="A706" s="1"/>
      <c r="B706" s="33" t="str">
        <f t="shared" si="20"/>
        <v/>
      </c>
      <c r="C706" s="33" t="str">
        <f t="shared" si="21"/>
        <v/>
      </c>
      <c r="D706" s="22"/>
      <c r="E706" s="1"/>
      <c r="F706" s="1"/>
      <c r="G706" s="1"/>
      <c r="H706" s="1"/>
      <c r="I706" s="1"/>
      <c r="J706" s="1"/>
      <c r="K706" s="1"/>
      <c r="L706" s="1"/>
      <c r="M706" s="1"/>
      <c r="N706" s="1"/>
      <c r="O706" s="1"/>
      <c r="P706" s="1"/>
      <c r="Q706" s="1"/>
      <c r="R706" s="1"/>
      <c r="S706" s="1"/>
      <c r="T706" s="1"/>
      <c r="U706" s="28"/>
      <c r="V706" s="28"/>
      <c r="W706" s="28"/>
      <c r="X706" s="1"/>
      <c r="Y706" s="1"/>
      <c r="Z706" s="1"/>
    </row>
    <row r="707" spans="1:26" x14ac:dyDescent="0.25">
      <c r="A707" s="1"/>
      <c r="B707" s="33" t="str">
        <f t="shared" si="20"/>
        <v/>
      </c>
      <c r="C707" s="33" t="str">
        <f t="shared" si="21"/>
        <v/>
      </c>
      <c r="D707" s="22"/>
      <c r="E707" s="1"/>
      <c r="F707" s="1"/>
      <c r="G707" s="1"/>
      <c r="H707" s="1"/>
      <c r="I707" s="1"/>
      <c r="J707" s="1"/>
      <c r="K707" s="1"/>
      <c r="L707" s="1"/>
      <c r="M707" s="1"/>
      <c r="N707" s="1"/>
      <c r="O707" s="1"/>
      <c r="P707" s="1"/>
      <c r="Q707" s="1"/>
      <c r="R707" s="1"/>
      <c r="S707" s="1"/>
      <c r="T707" s="1"/>
      <c r="U707" s="28"/>
      <c r="V707" s="28"/>
      <c r="W707" s="28"/>
      <c r="X707" s="1"/>
      <c r="Y707" s="1"/>
      <c r="Z707" s="1"/>
    </row>
    <row r="708" spans="1:26" x14ac:dyDescent="0.25">
      <c r="A708" s="1"/>
      <c r="B708" s="33" t="str">
        <f t="shared" si="20"/>
        <v/>
      </c>
      <c r="C708" s="33" t="str">
        <f t="shared" si="21"/>
        <v/>
      </c>
      <c r="D708" s="22"/>
      <c r="E708" s="1"/>
      <c r="F708" s="1"/>
      <c r="G708" s="1"/>
      <c r="H708" s="1"/>
      <c r="I708" s="1"/>
      <c r="J708" s="1"/>
      <c r="K708" s="1"/>
      <c r="L708" s="1"/>
      <c r="M708" s="1"/>
      <c r="N708" s="1"/>
      <c r="O708" s="1"/>
      <c r="P708" s="1"/>
      <c r="Q708" s="1"/>
      <c r="R708" s="1"/>
      <c r="S708" s="1"/>
      <c r="T708" s="1"/>
      <c r="U708" s="28"/>
      <c r="V708" s="28"/>
      <c r="W708" s="28"/>
      <c r="X708" s="1"/>
      <c r="Y708" s="1"/>
      <c r="Z708" s="1"/>
    </row>
    <row r="709" spans="1:26" x14ac:dyDescent="0.25">
      <c r="A709" s="1"/>
      <c r="B709" s="33" t="str">
        <f t="shared" si="20"/>
        <v/>
      </c>
      <c r="C709" s="33" t="str">
        <f t="shared" si="21"/>
        <v/>
      </c>
      <c r="D709" s="22"/>
      <c r="E709" s="1"/>
      <c r="F709" s="1"/>
      <c r="G709" s="1"/>
      <c r="H709" s="1"/>
      <c r="I709" s="1"/>
      <c r="J709" s="1"/>
      <c r="K709" s="1"/>
      <c r="L709" s="1"/>
      <c r="M709" s="1"/>
      <c r="N709" s="1"/>
      <c r="O709" s="1"/>
      <c r="P709" s="1"/>
      <c r="Q709" s="1"/>
      <c r="R709" s="1"/>
      <c r="S709" s="1"/>
      <c r="T709" s="1"/>
      <c r="U709" s="28"/>
      <c r="V709" s="28"/>
      <c r="W709" s="28"/>
      <c r="X709" s="1"/>
      <c r="Y709" s="1"/>
      <c r="Z709" s="1"/>
    </row>
    <row r="710" spans="1:26" x14ac:dyDescent="0.25">
      <c r="A710" s="1"/>
      <c r="B710" s="33" t="str">
        <f t="shared" si="20"/>
        <v/>
      </c>
      <c r="C710" s="33" t="str">
        <f t="shared" si="21"/>
        <v/>
      </c>
      <c r="D710" s="22"/>
      <c r="E710" s="1"/>
      <c r="F710" s="1"/>
      <c r="G710" s="1"/>
      <c r="H710" s="1"/>
      <c r="I710" s="1"/>
      <c r="J710" s="1"/>
      <c r="K710" s="1"/>
      <c r="L710" s="1"/>
      <c r="M710" s="1"/>
      <c r="N710" s="1"/>
      <c r="O710" s="1"/>
      <c r="P710" s="1"/>
      <c r="Q710" s="1"/>
      <c r="R710" s="1"/>
      <c r="S710" s="1"/>
      <c r="T710" s="1"/>
      <c r="U710" s="28"/>
      <c r="V710" s="28"/>
      <c r="W710" s="28"/>
      <c r="X710" s="1"/>
      <c r="Y710" s="1"/>
      <c r="Z710" s="1"/>
    </row>
    <row r="711" spans="1:26" x14ac:dyDescent="0.25">
      <c r="A711" s="1"/>
      <c r="B711" s="33" t="str">
        <f t="shared" si="20"/>
        <v/>
      </c>
      <c r="C711" s="33" t="str">
        <f t="shared" si="21"/>
        <v/>
      </c>
      <c r="D711" s="22"/>
      <c r="E711" s="1"/>
      <c r="F711" s="1"/>
      <c r="G711" s="1"/>
      <c r="H711" s="1"/>
      <c r="I711" s="1"/>
      <c r="J711" s="1"/>
      <c r="K711" s="1"/>
      <c r="L711" s="1"/>
      <c r="M711" s="1"/>
      <c r="N711" s="1"/>
      <c r="O711" s="1"/>
      <c r="P711" s="1"/>
      <c r="Q711" s="1"/>
      <c r="R711" s="1"/>
      <c r="S711" s="1"/>
      <c r="T711" s="1"/>
      <c r="U711" s="28"/>
      <c r="V711" s="28"/>
      <c r="W711" s="28"/>
      <c r="X711" s="1"/>
      <c r="Y711" s="1"/>
      <c r="Z711" s="1"/>
    </row>
    <row r="712" spans="1:26" x14ac:dyDescent="0.25">
      <c r="A712" s="1"/>
      <c r="B712" s="33" t="str">
        <f t="shared" si="20"/>
        <v/>
      </c>
      <c r="C712" s="33" t="str">
        <f t="shared" si="21"/>
        <v/>
      </c>
      <c r="D712" s="22"/>
      <c r="E712" s="1"/>
      <c r="F712" s="1"/>
      <c r="G712" s="1"/>
      <c r="H712" s="1"/>
      <c r="I712" s="1"/>
      <c r="J712" s="1"/>
      <c r="K712" s="1"/>
      <c r="L712" s="1"/>
      <c r="M712" s="1"/>
      <c r="N712" s="1"/>
      <c r="O712" s="1"/>
      <c r="P712" s="1"/>
      <c r="Q712" s="1"/>
      <c r="R712" s="1"/>
      <c r="S712" s="1"/>
      <c r="T712" s="1"/>
      <c r="U712" s="28"/>
      <c r="V712" s="28"/>
      <c r="W712" s="28"/>
      <c r="X712" s="1"/>
      <c r="Y712" s="1"/>
      <c r="Z712" s="1"/>
    </row>
    <row r="713" spans="1:26" x14ac:dyDescent="0.25">
      <c r="A713" s="1"/>
      <c r="B713" s="33" t="str">
        <f t="shared" si="20"/>
        <v/>
      </c>
      <c r="C713" s="33" t="str">
        <f t="shared" si="21"/>
        <v/>
      </c>
      <c r="D713" s="22"/>
      <c r="E713" s="1"/>
      <c r="F713" s="1"/>
      <c r="G713" s="1"/>
      <c r="H713" s="1"/>
      <c r="I713" s="1"/>
      <c r="J713" s="1"/>
      <c r="K713" s="1"/>
      <c r="L713" s="1"/>
      <c r="M713" s="1"/>
      <c r="N713" s="1"/>
      <c r="O713" s="1"/>
      <c r="P713" s="1"/>
      <c r="Q713" s="1"/>
      <c r="R713" s="1"/>
      <c r="S713" s="1"/>
      <c r="T713" s="1"/>
      <c r="U713" s="28"/>
      <c r="V713" s="28"/>
      <c r="W713" s="28"/>
      <c r="X713" s="1"/>
      <c r="Y713" s="1"/>
      <c r="Z713" s="1"/>
    </row>
    <row r="714" spans="1:26" x14ac:dyDescent="0.25">
      <c r="A714" s="1"/>
      <c r="B714" s="33" t="str">
        <f t="shared" si="20"/>
        <v/>
      </c>
      <c r="C714" s="33" t="str">
        <f t="shared" si="21"/>
        <v/>
      </c>
      <c r="D714" s="22"/>
      <c r="E714" s="1"/>
      <c r="F714" s="1"/>
      <c r="G714" s="1"/>
      <c r="H714" s="1"/>
      <c r="I714" s="1"/>
      <c r="J714" s="1"/>
      <c r="K714" s="1"/>
      <c r="L714" s="1"/>
      <c r="M714" s="1"/>
      <c r="N714" s="1"/>
      <c r="O714" s="1"/>
      <c r="P714" s="1"/>
      <c r="Q714" s="1"/>
      <c r="R714" s="1"/>
      <c r="S714" s="1"/>
      <c r="T714" s="1"/>
      <c r="U714" s="28"/>
      <c r="V714" s="28"/>
      <c r="W714" s="28"/>
      <c r="X714" s="1"/>
      <c r="Y714" s="1"/>
      <c r="Z714" s="1"/>
    </row>
    <row r="715" spans="1:26" x14ac:dyDescent="0.25">
      <c r="A715" s="1"/>
      <c r="B715" s="33" t="str">
        <f t="shared" si="20"/>
        <v/>
      </c>
      <c r="C715" s="33" t="str">
        <f t="shared" si="21"/>
        <v/>
      </c>
      <c r="D715" s="22"/>
      <c r="E715" s="1"/>
      <c r="F715" s="1"/>
      <c r="G715" s="1"/>
      <c r="H715" s="1"/>
      <c r="I715" s="1"/>
      <c r="J715" s="1"/>
      <c r="K715" s="1"/>
      <c r="L715" s="1"/>
      <c r="M715" s="1"/>
      <c r="N715" s="1"/>
      <c r="O715" s="1"/>
      <c r="P715" s="1"/>
      <c r="Q715" s="1"/>
      <c r="R715" s="1"/>
      <c r="S715" s="1"/>
      <c r="T715" s="1"/>
      <c r="U715" s="28"/>
      <c r="V715" s="28"/>
      <c r="W715" s="28"/>
      <c r="X715" s="1"/>
      <c r="Y715" s="1"/>
      <c r="Z715" s="1"/>
    </row>
    <row r="716" spans="1:26" x14ac:dyDescent="0.25">
      <c r="A716" s="1"/>
      <c r="B716" s="33" t="str">
        <f t="shared" si="20"/>
        <v/>
      </c>
      <c r="C716" s="33" t="str">
        <f t="shared" si="21"/>
        <v/>
      </c>
      <c r="D716" s="22"/>
      <c r="E716" s="1"/>
      <c r="F716" s="1"/>
      <c r="G716" s="1"/>
      <c r="H716" s="1"/>
      <c r="I716" s="1"/>
      <c r="J716" s="1"/>
      <c r="K716" s="1"/>
      <c r="L716" s="1"/>
      <c r="M716" s="1"/>
      <c r="N716" s="1"/>
      <c r="O716" s="1"/>
      <c r="P716" s="1"/>
      <c r="Q716" s="1"/>
      <c r="R716" s="1"/>
      <c r="S716" s="1"/>
      <c r="T716" s="1"/>
      <c r="U716" s="28"/>
      <c r="V716" s="28"/>
      <c r="W716" s="28"/>
      <c r="X716" s="1"/>
      <c r="Y716" s="1"/>
      <c r="Z716" s="1"/>
    </row>
    <row r="717" spans="1:26" x14ac:dyDescent="0.25">
      <c r="A717" s="1"/>
      <c r="B717" s="33" t="str">
        <f t="shared" si="20"/>
        <v/>
      </c>
      <c r="C717" s="33" t="str">
        <f t="shared" si="21"/>
        <v/>
      </c>
      <c r="D717" s="22"/>
      <c r="E717" s="1"/>
      <c r="F717" s="1"/>
      <c r="G717" s="1"/>
      <c r="H717" s="1"/>
      <c r="I717" s="1"/>
      <c r="J717" s="1"/>
      <c r="K717" s="1"/>
      <c r="L717" s="1"/>
      <c r="M717" s="1"/>
      <c r="N717" s="1"/>
      <c r="O717" s="1"/>
      <c r="P717" s="1"/>
      <c r="Q717" s="1"/>
      <c r="R717" s="1"/>
      <c r="S717" s="1"/>
      <c r="T717" s="1"/>
      <c r="U717" s="28"/>
      <c r="V717" s="28"/>
      <c r="W717" s="28"/>
      <c r="X717" s="1"/>
      <c r="Y717" s="1"/>
      <c r="Z717" s="1"/>
    </row>
    <row r="718" spans="1:26" x14ac:dyDescent="0.25">
      <c r="A718" s="1"/>
      <c r="B718" s="33" t="str">
        <f t="shared" si="20"/>
        <v/>
      </c>
      <c r="C718" s="33" t="str">
        <f t="shared" si="21"/>
        <v/>
      </c>
      <c r="D718" s="22"/>
      <c r="E718" s="1"/>
      <c r="F718" s="1"/>
      <c r="G718" s="1"/>
      <c r="H718" s="1"/>
      <c r="I718" s="1"/>
      <c r="J718" s="1"/>
      <c r="K718" s="1"/>
      <c r="L718" s="1"/>
      <c r="M718" s="1"/>
      <c r="N718" s="1"/>
      <c r="O718" s="1"/>
      <c r="P718" s="1"/>
      <c r="Q718" s="1"/>
      <c r="R718" s="1"/>
      <c r="S718" s="1"/>
      <c r="T718" s="1"/>
      <c r="U718" s="28"/>
      <c r="V718" s="28"/>
      <c r="W718" s="28"/>
      <c r="X718" s="1"/>
      <c r="Y718" s="1"/>
      <c r="Z718" s="1"/>
    </row>
    <row r="719" spans="1:26" x14ac:dyDescent="0.25">
      <c r="A719" s="1"/>
      <c r="B719" s="33" t="str">
        <f t="shared" si="20"/>
        <v/>
      </c>
      <c r="C719" s="33" t="str">
        <f t="shared" si="21"/>
        <v/>
      </c>
      <c r="D719" s="22"/>
      <c r="E719" s="1"/>
      <c r="F719" s="1"/>
      <c r="G719" s="1"/>
      <c r="H719" s="1"/>
      <c r="I719" s="1"/>
      <c r="J719" s="1"/>
      <c r="K719" s="1"/>
      <c r="L719" s="1"/>
      <c r="M719" s="1"/>
      <c r="N719" s="1"/>
      <c r="O719" s="1"/>
      <c r="P719" s="1"/>
      <c r="Q719" s="1"/>
      <c r="R719" s="1"/>
      <c r="S719" s="1"/>
      <c r="T719" s="1"/>
      <c r="U719" s="28"/>
      <c r="V719" s="28"/>
      <c r="W719" s="28"/>
      <c r="X719" s="1"/>
      <c r="Y719" s="1"/>
      <c r="Z719" s="1"/>
    </row>
    <row r="720" spans="1:26" x14ac:dyDescent="0.25">
      <c r="A720" s="1"/>
      <c r="B720" s="33" t="str">
        <f t="shared" si="20"/>
        <v/>
      </c>
      <c r="C720" s="33" t="str">
        <f t="shared" si="21"/>
        <v/>
      </c>
      <c r="D720" s="22"/>
      <c r="E720" s="1"/>
      <c r="F720" s="1"/>
      <c r="G720" s="1"/>
      <c r="H720" s="1"/>
      <c r="I720" s="1"/>
      <c r="J720" s="1"/>
      <c r="K720" s="1"/>
      <c r="L720" s="1"/>
      <c r="M720" s="1"/>
      <c r="N720" s="1"/>
      <c r="O720" s="1"/>
      <c r="P720" s="1"/>
      <c r="Q720" s="1"/>
      <c r="R720" s="1"/>
      <c r="S720" s="1"/>
      <c r="T720" s="1"/>
      <c r="U720" s="28"/>
      <c r="V720" s="28"/>
      <c r="W720" s="28"/>
      <c r="X720" s="1"/>
      <c r="Y720" s="1"/>
      <c r="Z720" s="1"/>
    </row>
    <row r="721" spans="1:26" x14ac:dyDescent="0.25">
      <c r="A721" s="1"/>
      <c r="B721" s="33" t="str">
        <f t="shared" si="20"/>
        <v/>
      </c>
      <c r="C721" s="33" t="str">
        <f t="shared" si="21"/>
        <v/>
      </c>
      <c r="D721" s="22"/>
      <c r="E721" s="1"/>
      <c r="F721" s="1"/>
      <c r="G721" s="1"/>
      <c r="H721" s="1"/>
      <c r="I721" s="1"/>
      <c r="J721" s="1"/>
      <c r="K721" s="1"/>
      <c r="L721" s="1"/>
      <c r="M721" s="1"/>
      <c r="N721" s="1"/>
      <c r="O721" s="1"/>
      <c r="P721" s="1"/>
      <c r="Q721" s="1"/>
      <c r="R721" s="1"/>
      <c r="S721" s="1"/>
      <c r="T721" s="1"/>
      <c r="U721" s="28"/>
      <c r="V721" s="28"/>
      <c r="W721" s="28"/>
      <c r="X721" s="1"/>
      <c r="Y721" s="1"/>
      <c r="Z721" s="1"/>
    </row>
    <row r="722" spans="1:26" x14ac:dyDescent="0.25">
      <c r="A722" s="1"/>
      <c r="B722" s="33" t="str">
        <f t="shared" si="20"/>
        <v/>
      </c>
      <c r="C722" s="33" t="str">
        <f t="shared" si="21"/>
        <v/>
      </c>
      <c r="D722" s="22"/>
      <c r="E722" s="1"/>
      <c r="F722" s="1"/>
      <c r="G722" s="1"/>
      <c r="H722" s="1"/>
      <c r="I722" s="1"/>
      <c r="J722" s="1"/>
      <c r="K722" s="1"/>
      <c r="L722" s="1"/>
      <c r="M722" s="1"/>
      <c r="N722" s="1"/>
      <c r="O722" s="1"/>
      <c r="P722" s="1"/>
      <c r="Q722" s="1"/>
      <c r="R722" s="1"/>
      <c r="S722" s="1"/>
      <c r="T722" s="1"/>
      <c r="U722" s="28"/>
      <c r="V722" s="28"/>
      <c r="W722" s="28"/>
      <c r="X722" s="1"/>
      <c r="Y722" s="1"/>
      <c r="Z722" s="1"/>
    </row>
    <row r="723" spans="1:26" x14ac:dyDescent="0.25">
      <c r="A723" s="1"/>
      <c r="B723" s="33" t="str">
        <f t="shared" si="20"/>
        <v/>
      </c>
      <c r="C723" s="33" t="str">
        <f t="shared" si="21"/>
        <v/>
      </c>
      <c r="D723" s="22"/>
      <c r="E723" s="1"/>
      <c r="F723" s="1"/>
      <c r="G723" s="1"/>
      <c r="H723" s="1"/>
      <c r="I723" s="1"/>
      <c r="J723" s="1"/>
      <c r="K723" s="1"/>
      <c r="L723" s="1"/>
      <c r="M723" s="1"/>
      <c r="N723" s="1"/>
      <c r="O723" s="1"/>
      <c r="P723" s="1"/>
      <c r="Q723" s="1"/>
      <c r="R723" s="1"/>
      <c r="S723" s="1"/>
      <c r="T723" s="1"/>
      <c r="U723" s="28"/>
      <c r="V723" s="28"/>
      <c r="W723" s="28"/>
      <c r="X723" s="1"/>
      <c r="Y723" s="1"/>
      <c r="Z723" s="1"/>
    </row>
    <row r="724" spans="1:26" x14ac:dyDescent="0.25">
      <c r="A724" s="1"/>
      <c r="B724" s="33" t="str">
        <f t="shared" si="20"/>
        <v/>
      </c>
      <c r="C724" s="33" t="str">
        <f t="shared" si="21"/>
        <v/>
      </c>
      <c r="D724" s="22"/>
      <c r="E724" s="1"/>
      <c r="F724" s="1"/>
      <c r="G724" s="1"/>
      <c r="H724" s="1"/>
      <c r="I724" s="1"/>
      <c r="J724" s="1"/>
      <c r="K724" s="1"/>
      <c r="L724" s="1"/>
      <c r="M724" s="1"/>
      <c r="N724" s="1"/>
      <c r="O724" s="1"/>
      <c r="P724" s="1"/>
      <c r="Q724" s="1"/>
      <c r="R724" s="1"/>
      <c r="S724" s="1"/>
      <c r="T724" s="1"/>
      <c r="U724" s="28"/>
      <c r="V724" s="28"/>
      <c r="W724" s="28"/>
      <c r="X724" s="1"/>
      <c r="Y724" s="1"/>
      <c r="Z724" s="1"/>
    </row>
    <row r="725" spans="1:26" x14ac:dyDescent="0.25">
      <c r="A725" s="1"/>
      <c r="B725" s="33" t="str">
        <f t="shared" si="20"/>
        <v/>
      </c>
      <c r="C725" s="33" t="str">
        <f t="shared" si="21"/>
        <v/>
      </c>
      <c r="D725" s="22"/>
      <c r="E725" s="1"/>
      <c r="F725" s="1"/>
      <c r="G725" s="1"/>
      <c r="H725" s="1"/>
      <c r="I725" s="1"/>
      <c r="J725" s="1"/>
      <c r="K725" s="1"/>
      <c r="L725" s="1"/>
      <c r="M725" s="1"/>
      <c r="N725" s="1"/>
      <c r="O725" s="1"/>
      <c r="P725" s="1"/>
      <c r="Q725" s="1"/>
      <c r="R725" s="1"/>
      <c r="S725" s="1"/>
      <c r="T725" s="1"/>
      <c r="U725" s="28"/>
      <c r="V725" s="28"/>
      <c r="W725" s="28"/>
      <c r="X725" s="1"/>
      <c r="Y725" s="1"/>
      <c r="Z725" s="1"/>
    </row>
    <row r="726" spans="1:26" x14ac:dyDescent="0.25">
      <c r="A726" s="1"/>
      <c r="B726" s="33" t="str">
        <f t="shared" si="20"/>
        <v/>
      </c>
      <c r="C726" s="33" t="str">
        <f t="shared" si="21"/>
        <v/>
      </c>
      <c r="D726" s="22"/>
      <c r="E726" s="1"/>
      <c r="F726" s="1"/>
      <c r="G726" s="1"/>
      <c r="H726" s="1"/>
      <c r="I726" s="1"/>
      <c r="J726" s="1"/>
      <c r="K726" s="1"/>
      <c r="L726" s="1"/>
      <c r="M726" s="1"/>
      <c r="N726" s="1"/>
      <c r="O726" s="1"/>
      <c r="P726" s="1"/>
      <c r="Q726" s="1"/>
      <c r="R726" s="1"/>
      <c r="S726" s="1"/>
      <c r="T726" s="1"/>
      <c r="U726" s="28"/>
      <c r="V726" s="28"/>
      <c r="W726" s="28"/>
      <c r="X726" s="1"/>
      <c r="Y726" s="1"/>
      <c r="Z726" s="1"/>
    </row>
    <row r="727" spans="1:26" x14ac:dyDescent="0.25">
      <c r="A727" s="1"/>
      <c r="B727" s="33" t="str">
        <f t="shared" si="20"/>
        <v/>
      </c>
      <c r="C727" s="33" t="str">
        <f t="shared" si="21"/>
        <v/>
      </c>
      <c r="D727" s="22"/>
      <c r="E727" s="1"/>
      <c r="F727" s="1"/>
      <c r="G727" s="1"/>
      <c r="H727" s="1"/>
      <c r="I727" s="1"/>
      <c r="J727" s="1"/>
      <c r="K727" s="1"/>
      <c r="L727" s="1"/>
      <c r="M727" s="1"/>
      <c r="N727" s="1"/>
      <c r="O727" s="1"/>
      <c r="P727" s="1"/>
      <c r="Q727" s="1"/>
      <c r="R727" s="1"/>
      <c r="S727" s="1"/>
      <c r="T727" s="1"/>
      <c r="U727" s="28"/>
      <c r="V727" s="28"/>
      <c r="W727" s="28"/>
      <c r="X727" s="1"/>
      <c r="Y727" s="1"/>
      <c r="Z727" s="1"/>
    </row>
    <row r="728" spans="1:26" x14ac:dyDescent="0.25">
      <c r="A728" s="1"/>
      <c r="B728" s="33" t="str">
        <f t="shared" si="20"/>
        <v/>
      </c>
      <c r="C728" s="33" t="str">
        <f t="shared" si="21"/>
        <v/>
      </c>
      <c r="D728" s="22"/>
      <c r="E728" s="1"/>
      <c r="F728" s="1"/>
      <c r="G728" s="1"/>
      <c r="H728" s="1"/>
      <c r="I728" s="1"/>
      <c r="J728" s="1"/>
      <c r="K728" s="1"/>
      <c r="L728" s="1"/>
      <c r="M728" s="1"/>
      <c r="N728" s="1"/>
      <c r="O728" s="1"/>
      <c r="P728" s="1"/>
      <c r="Q728" s="1"/>
      <c r="R728" s="1"/>
      <c r="S728" s="1"/>
      <c r="T728" s="1"/>
      <c r="U728" s="28"/>
      <c r="V728" s="28"/>
      <c r="W728" s="28"/>
      <c r="X728" s="1"/>
      <c r="Y728" s="1"/>
      <c r="Z728" s="1"/>
    </row>
    <row r="729" spans="1:26" x14ac:dyDescent="0.25">
      <c r="A729" s="1"/>
      <c r="B729" s="33" t="str">
        <f t="shared" si="20"/>
        <v/>
      </c>
      <c r="C729" s="33" t="str">
        <f t="shared" si="21"/>
        <v/>
      </c>
      <c r="D729" s="22"/>
      <c r="E729" s="1"/>
      <c r="F729" s="1"/>
      <c r="G729" s="1"/>
      <c r="H729" s="1"/>
      <c r="I729" s="1"/>
      <c r="J729" s="1"/>
      <c r="K729" s="1"/>
      <c r="L729" s="1"/>
      <c r="M729" s="1"/>
      <c r="N729" s="1"/>
      <c r="O729" s="1"/>
      <c r="P729" s="1"/>
      <c r="Q729" s="1"/>
      <c r="R729" s="1"/>
      <c r="S729" s="1"/>
      <c r="T729" s="1"/>
      <c r="U729" s="28"/>
      <c r="V729" s="28"/>
      <c r="W729" s="28"/>
      <c r="X729" s="1"/>
      <c r="Y729" s="1"/>
      <c r="Z729" s="1"/>
    </row>
    <row r="730" spans="1:26" x14ac:dyDescent="0.25">
      <c r="A730" s="1"/>
      <c r="B730" s="33" t="str">
        <f t="shared" si="20"/>
        <v/>
      </c>
      <c r="C730" s="33" t="str">
        <f t="shared" si="21"/>
        <v/>
      </c>
      <c r="D730" s="22"/>
      <c r="E730" s="1"/>
      <c r="F730" s="1"/>
      <c r="G730" s="1"/>
      <c r="H730" s="1"/>
      <c r="I730" s="1"/>
      <c r="J730" s="1"/>
      <c r="K730" s="1"/>
      <c r="L730" s="1"/>
      <c r="M730" s="1"/>
      <c r="N730" s="1"/>
      <c r="O730" s="1"/>
      <c r="P730" s="1"/>
      <c r="Q730" s="1"/>
      <c r="R730" s="1"/>
      <c r="S730" s="1"/>
      <c r="T730" s="1"/>
      <c r="U730" s="28"/>
      <c r="V730" s="28"/>
      <c r="W730" s="28"/>
      <c r="X730" s="1"/>
      <c r="Y730" s="1"/>
      <c r="Z730" s="1"/>
    </row>
    <row r="731" spans="1:26" x14ac:dyDescent="0.25">
      <c r="A731" s="1"/>
      <c r="B731" s="33" t="str">
        <f t="shared" si="20"/>
        <v/>
      </c>
      <c r="C731" s="33" t="str">
        <f t="shared" si="21"/>
        <v/>
      </c>
      <c r="D731" s="22"/>
      <c r="E731" s="1"/>
      <c r="F731" s="1"/>
      <c r="G731" s="1"/>
      <c r="H731" s="1"/>
      <c r="I731" s="1"/>
      <c r="J731" s="1"/>
      <c r="K731" s="1"/>
      <c r="L731" s="1"/>
      <c r="M731" s="1"/>
      <c r="N731" s="1"/>
      <c r="O731" s="1"/>
      <c r="P731" s="1"/>
      <c r="Q731" s="1"/>
      <c r="R731" s="1"/>
      <c r="S731" s="1"/>
      <c r="T731" s="1"/>
      <c r="U731" s="28"/>
      <c r="V731" s="28"/>
      <c r="W731" s="28"/>
      <c r="X731" s="1"/>
      <c r="Y731" s="1"/>
      <c r="Z731" s="1"/>
    </row>
    <row r="732" spans="1:26" x14ac:dyDescent="0.25">
      <c r="A732" s="1"/>
      <c r="B732" s="33" t="str">
        <f t="shared" si="20"/>
        <v/>
      </c>
      <c r="C732" s="33" t="str">
        <f t="shared" si="21"/>
        <v/>
      </c>
      <c r="D732" s="22"/>
      <c r="E732" s="1"/>
      <c r="F732" s="1"/>
      <c r="G732" s="1"/>
      <c r="H732" s="1"/>
      <c r="I732" s="1"/>
      <c r="J732" s="1"/>
      <c r="K732" s="1"/>
      <c r="L732" s="1"/>
      <c r="M732" s="1"/>
      <c r="N732" s="1"/>
      <c r="O732" s="1"/>
      <c r="P732" s="1"/>
      <c r="Q732" s="1"/>
      <c r="R732" s="1"/>
      <c r="S732" s="1"/>
      <c r="T732" s="1"/>
      <c r="U732" s="28"/>
      <c r="V732" s="28"/>
      <c r="W732" s="28"/>
      <c r="X732" s="1"/>
      <c r="Y732" s="1"/>
      <c r="Z732" s="1"/>
    </row>
    <row r="733" spans="1:26" x14ac:dyDescent="0.25">
      <c r="A733" s="1"/>
      <c r="B733" s="33" t="str">
        <f t="shared" si="20"/>
        <v/>
      </c>
      <c r="C733" s="33" t="str">
        <f t="shared" si="21"/>
        <v/>
      </c>
      <c r="D733" s="22"/>
      <c r="E733" s="1"/>
      <c r="F733" s="1"/>
      <c r="G733" s="1"/>
      <c r="H733" s="1"/>
      <c r="I733" s="1"/>
      <c r="J733" s="1"/>
      <c r="K733" s="1"/>
      <c r="L733" s="1"/>
      <c r="M733" s="1"/>
      <c r="N733" s="1"/>
      <c r="O733" s="1"/>
      <c r="P733" s="1"/>
      <c r="Q733" s="1"/>
      <c r="R733" s="1"/>
      <c r="S733" s="1"/>
      <c r="T733" s="1"/>
      <c r="U733" s="28"/>
      <c r="V733" s="28"/>
      <c r="W733" s="28"/>
      <c r="X733" s="1"/>
      <c r="Y733" s="1"/>
      <c r="Z733" s="1"/>
    </row>
    <row r="734" spans="1:26" x14ac:dyDescent="0.25">
      <c r="A734" s="1"/>
      <c r="B734" s="33" t="str">
        <f t="shared" si="20"/>
        <v/>
      </c>
      <c r="C734" s="33" t="str">
        <f t="shared" si="21"/>
        <v/>
      </c>
      <c r="D734" s="22"/>
      <c r="E734" s="1"/>
      <c r="F734" s="1"/>
      <c r="G734" s="1"/>
      <c r="H734" s="1"/>
      <c r="I734" s="1"/>
      <c r="J734" s="1"/>
      <c r="K734" s="1"/>
      <c r="L734" s="1"/>
      <c r="M734" s="1"/>
      <c r="N734" s="1"/>
      <c r="O734" s="1"/>
      <c r="P734" s="1"/>
      <c r="Q734" s="1"/>
      <c r="R734" s="1"/>
      <c r="S734" s="1"/>
      <c r="T734" s="1"/>
      <c r="U734" s="28"/>
      <c r="V734" s="28"/>
      <c r="W734" s="28"/>
      <c r="X734" s="1"/>
      <c r="Y734" s="1"/>
      <c r="Z734" s="1"/>
    </row>
    <row r="735" spans="1:26" x14ac:dyDescent="0.25">
      <c r="A735" s="1"/>
      <c r="B735" s="33" t="str">
        <f t="shared" si="20"/>
        <v/>
      </c>
      <c r="C735" s="33" t="str">
        <f t="shared" si="21"/>
        <v/>
      </c>
      <c r="D735" s="22"/>
      <c r="E735" s="1"/>
      <c r="F735" s="1"/>
      <c r="G735" s="1"/>
      <c r="H735" s="1"/>
      <c r="I735" s="1"/>
      <c r="J735" s="1"/>
      <c r="K735" s="1"/>
      <c r="L735" s="1"/>
      <c r="M735" s="1"/>
      <c r="N735" s="1"/>
      <c r="O735" s="1"/>
      <c r="P735" s="1"/>
      <c r="Q735" s="1"/>
      <c r="R735" s="1"/>
      <c r="S735" s="1"/>
      <c r="T735" s="1"/>
      <c r="U735" s="28"/>
      <c r="V735" s="28"/>
      <c r="W735" s="28"/>
      <c r="X735" s="1"/>
      <c r="Y735" s="1"/>
      <c r="Z735" s="1"/>
    </row>
    <row r="736" spans="1:26" x14ac:dyDescent="0.25">
      <c r="A736" s="1"/>
      <c r="B736" s="33" t="str">
        <f t="shared" si="20"/>
        <v/>
      </c>
      <c r="C736" s="33" t="str">
        <f t="shared" si="21"/>
        <v/>
      </c>
      <c r="D736" s="22"/>
      <c r="E736" s="1"/>
      <c r="F736" s="1"/>
      <c r="G736" s="1"/>
      <c r="H736" s="1"/>
      <c r="I736" s="1"/>
      <c r="J736" s="1"/>
      <c r="K736" s="1"/>
      <c r="L736" s="1"/>
      <c r="M736" s="1"/>
      <c r="N736" s="1"/>
      <c r="O736" s="1"/>
      <c r="P736" s="1"/>
      <c r="Q736" s="1"/>
      <c r="R736" s="1"/>
      <c r="S736" s="1"/>
      <c r="T736" s="1"/>
      <c r="U736" s="28"/>
      <c r="V736" s="28"/>
      <c r="W736" s="28"/>
      <c r="X736" s="1"/>
      <c r="Y736" s="1"/>
      <c r="Z736" s="1"/>
    </row>
    <row r="737" spans="1:26" x14ac:dyDescent="0.25">
      <c r="A737" s="1"/>
      <c r="B737" s="33" t="str">
        <f t="shared" si="20"/>
        <v/>
      </c>
      <c r="C737" s="33" t="str">
        <f t="shared" si="21"/>
        <v/>
      </c>
      <c r="D737" s="22"/>
      <c r="E737" s="1"/>
      <c r="F737" s="1"/>
      <c r="G737" s="1"/>
      <c r="H737" s="1"/>
      <c r="I737" s="1"/>
      <c r="J737" s="1"/>
      <c r="K737" s="1"/>
      <c r="L737" s="1"/>
      <c r="M737" s="1"/>
      <c r="N737" s="1"/>
      <c r="O737" s="1"/>
      <c r="P737" s="1"/>
      <c r="Q737" s="1"/>
      <c r="R737" s="1"/>
      <c r="S737" s="1"/>
      <c r="T737" s="1"/>
      <c r="U737" s="28"/>
      <c r="V737" s="28"/>
      <c r="W737" s="28"/>
      <c r="X737" s="1"/>
      <c r="Y737" s="1"/>
      <c r="Z737" s="1"/>
    </row>
    <row r="738" spans="1:26" x14ac:dyDescent="0.25">
      <c r="A738" s="1"/>
      <c r="B738" s="33" t="str">
        <f t="shared" si="20"/>
        <v/>
      </c>
      <c r="C738" s="33" t="str">
        <f t="shared" si="21"/>
        <v/>
      </c>
      <c r="D738" s="22"/>
      <c r="E738" s="1"/>
      <c r="F738" s="1"/>
      <c r="G738" s="1"/>
      <c r="H738" s="1"/>
      <c r="I738" s="1"/>
      <c r="J738" s="1"/>
      <c r="K738" s="1"/>
      <c r="L738" s="1"/>
      <c r="M738" s="1"/>
      <c r="N738" s="1"/>
      <c r="O738" s="1"/>
      <c r="P738" s="1"/>
      <c r="Q738" s="1"/>
      <c r="R738" s="1"/>
      <c r="S738" s="1"/>
      <c r="T738" s="1"/>
      <c r="U738" s="28"/>
      <c r="V738" s="28"/>
      <c r="W738" s="28"/>
      <c r="X738" s="1"/>
      <c r="Y738" s="1"/>
      <c r="Z738" s="1"/>
    </row>
    <row r="739" spans="1:26" x14ac:dyDescent="0.25">
      <c r="A739" s="1"/>
      <c r="B739" s="33" t="str">
        <f t="shared" si="20"/>
        <v/>
      </c>
      <c r="C739" s="33" t="str">
        <f t="shared" si="21"/>
        <v/>
      </c>
      <c r="D739" s="22"/>
      <c r="E739" s="1"/>
      <c r="F739" s="1"/>
      <c r="G739" s="1"/>
      <c r="H739" s="1"/>
      <c r="I739" s="1"/>
      <c r="J739" s="1"/>
      <c r="K739" s="1"/>
      <c r="L739" s="1"/>
      <c r="M739" s="1"/>
      <c r="N739" s="1"/>
      <c r="O739" s="1"/>
      <c r="P739" s="1"/>
      <c r="Q739" s="1"/>
      <c r="R739" s="1"/>
      <c r="S739" s="1"/>
      <c r="T739" s="1"/>
      <c r="U739" s="28"/>
      <c r="V739" s="28"/>
      <c r="W739" s="28"/>
      <c r="X739" s="1"/>
      <c r="Y739" s="1"/>
      <c r="Z739" s="1"/>
    </row>
    <row r="740" spans="1:26" x14ac:dyDescent="0.25">
      <c r="A740" s="1"/>
      <c r="B740" s="33" t="str">
        <f t="shared" si="20"/>
        <v/>
      </c>
      <c r="C740" s="33" t="str">
        <f t="shared" si="21"/>
        <v/>
      </c>
      <c r="D740" s="22"/>
      <c r="E740" s="1"/>
      <c r="F740" s="1"/>
      <c r="G740" s="1"/>
      <c r="H740" s="1"/>
      <c r="I740" s="1"/>
      <c r="J740" s="1"/>
      <c r="K740" s="1"/>
      <c r="L740" s="1"/>
      <c r="M740" s="1"/>
      <c r="N740" s="1"/>
      <c r="O740" s="1"/>
      <c r="P740" s="1"/>
      <c r="Q740" s="1"/>
      <c r="R740" s="1"/>
      <c r="S740" s="1"/>
      <c r="T740" s="1"/>
      <c r="X740" s="1"/>
      <c r="Y740" s="1"/>
      <c r="Z740" s="1"/>
    </row>
    <row r="741" spans="1:26" x14ac:dyDescent="0.25">
      <c r="A741" s="1"/>
      <c r="B741" s="33" t="str">
        <f t="shared" si="20"/>
        <v/>
      </c>
      <c r="C741" s="33" t="str">
        <f t="shared" si="21"/>
        <v/>
      </c>
      <c r="D741" s="22"/>
      <c r="E741" s="1"/>
      <c r="F741" s="1"/>
      <c r="G741" s="1"/>
      <c r="H741" s="1"/>
      <c r="I741" s="1"/>
      <c r="J741" s="1"/>
      <c r="K741" s="1"/>
      <c r="L741" s="1"/>
      <c r="M741" s="1"/>
      <c r="N741" s="1"/>
      <c r="O741" s="1"/>
      <c r="P741" s="1"/>
      <c r="Q741" s="1"/>
      <c r="R741" s="1"/>
      <c r="S741" s="1"/>
      <c r="T741" s="1"/>
      <c r="U741" s="28"/>
      <c r="V741" s="28"/>
      <c r="W741" s="28"/>
      <c r="X741" s="1"/>
      <c r="Y741" s="1"/>
      <c r="Z741" s="1"/>
    </row>
    <row r="742" spans="1:26" x14ac:dyDescent="0.25">
      <c r="A742" s="1"/>
      <c r="B742" s="33" t="str">
        <f t="shared" si="20"/>
        <v/>
      </c>
      <c r="C742" s="33" t="str">
        <f t="shared" si="21"/>
        <v/>
      </c>
      <c r="D742" s="22"/>
      <c r="E742" s="1"/>
      <c r="F742" s="1"/>
      <c r="G742" s="1"/>
      <c r="H742" s="1"/>
      <c r="I742" s="1"/>
      <c r="J742" s="1"/>
      <c r="K742" s="1"/>
      <c r="L742" s="1"/>
      <c r="M742" s="1"/>
      <c r="N742" s="1"/>
      <c r="O742" s="1"/>
      <c r="P742" s="1"/>
      <c r="Q742" s="1"/>
      <c r="R742" s="1"/>
      <c r="S742" s="1"/>
      <c r="T742" s="1"/>
      <c r="U742" s="28"/>
      <c r="V742" s="28"/>
      <c r="W742" s="28"/>
      <c r="X742" s="1"/>
      <c r="Y742" s="1"/>
      <c r="Z742" s="1"/>
    </row>
    <row r="743" spans="1:26" x14ac:dyDescent="0.25">
      <c r="A743" s="1"/>
      <c r="B743" s="33" t="str">
        <f t="shared" si="20"/>
        <v/>
      </c>
      <c r="C743" s="33" t="str">
        <f t="shared" si="21"/>
        <v/>
      </c>
      <c r="D743" s="22"/>
      <c r="E743" s="1"/>
      <c r="F743" s="1"/>
      <c r="G743" s="1"/>
      <c r="H743" s="1"/>
      <c r="I743" s="1"/>
      <c r="J743" s="1"/>
      <c r="K743" s="1"/>
      <c r="L743" s="1"/>
      <c r="M743" s="1"/>
      <c r="N743" s="1"/>
      <c r="O743" s="1"/>
      <c r="P743" s="1"/>
      <c r="Q743" s="1"/>
      <c r="R743" s="1"/>
      <c r="S743" s="1"/>
      <c r="T743" s="1"/>
      <c r="U743" s="28"/>
      <c r="V743" s="28"/>
      <c r="W743" s="28"/>
      <c r="X743" s="1"/>
      <c r="Y743" s="1"/>
      <c r="Z743" s="1"/>
    </row>
    <row r="744" spans="1:26" x14ac:dyDescent="0.25">
      <c r="A744" s="1"/>
      <c r="B744" s="33" t="str">
        <f t="shared" si="20"/>
        <v/>
      </c>
      <c r="C744" s="33" t="str">
        <f t="shared" si="21"/>
        <v/>
      </c>
      <c r="D744" s="22"/>
      <c r="E744" s="1"/>
      <c r="F744" s="1"/>
      <c r="G744" s="1"/>
      <c r="H744" s="1"/>
      <c r="I744" s="1"/>
      <c r="J744" s="1"/>
      <c r="K744" s="1"/>
      <c r="L744" s="1"/>
      <c r="M744" s="1"/>
      <c r="N744" s="1"/>
      <c r="O744" s="1"/>
      <c r="P744" s="1"/>
      <c r="Q744" s="1"/>
      <c r="R744" s="1"/>
      <c r="S744" s="1"/>
      <c r="T744" s="1"/>
      <c r="X744" s="1"/>
      <c r="Y744" s="1"/>
      <c r="Z744" s="1"/>
    </row>
    <row r="745" spans="1:26" x14ac:dyDescent="0.25">
      <c r="A745" s="1"/>
      <c r="B745" s="33" t="str">
        <f t="shared" si="20"/>
        <v/>
      </c>
      <c r="C745" s="33" t="str">
        <f t="shared" si="21"/>
        <v/>
      </c>
      <c r="D745" s="22"/>
      <c r="E745" s="1"/>
      <c r="F745" s="1"/>
      <c r="G745" s="1"/>
      <c r="H745" s="1"/>
      <c r="I745" s="1"/>
      <c r="J745" s="1"/>
      <c r="K745" s="1"/>
      <c r="L745" s="1"/>
      <c r="M745" s="1"/>
      <c r="N745" s="1"/>
      <c r="O745" s="1"/>
      <c r="P745" s="1"/>
      <c r="Q745" s="1"/>
      <c r="R745" s="1"/>
      <c r="S745" s="1"/>
      <c r="T745" s="1"/>
      <c r="U745" s="28"/>
      <c r="V745" s="28"/>
      <c r="W745" s="28"/>
      <c r="X745" s="1"/>
      <c r="Y745" s="1"/>
      <c r="Z745" s="1"/>
    </row>
    <row r="746" spans="1:26" x14ac:dyDescent="0.25">
      <c r="A746" s="1"/>
      <c r="B746" s="33" t="str">
        <f t="shared" si="20"/>
        <v/>
      </c>
      <c r="C746" s="33" t="str">
        <f t="shared" si="21"/>
        <v/>
      </c>
      <c r="D746" s="22"/>
      <c r="E746" s="1"/>
      <c r="F746" s="1"/>
      <c r="G746" s="1"/>
      <c r="H746" s="1"/>
      <c r="I746" s="1"/>
      <c r="J746" s="1"/>
      <c r="K746" s="1"/>
      <c r="L746" s="1"/>
      <c r="M746" s="1"/>
      <c r="N746" s="1"/>
      <c r="O746" s="1"/>
      <c r="P746" s="1"/>
      <c r="Q746" s="1"/>
      <c r="R746" s="1"/>
      <c r="S746" s="1"/>
      <c r="T746" s="1"/>
      <c r="U746" s="28"/>
      <c r="V746" s="28"/>
      <c r="W746" s="28"/>
      <c r="X746" s="1"/>
      <c r="Y746" s="1"/>
      <c r="Z746" s="1"/>
    </row>
    <row r="747" spans="1:26" x14ac:dyDescent="0.25">
      <c r="A747" s="1"/>
      <c r="B747" s="33" t="str">
        <f t="shared" si="20"/>
        <v/>
      </c>
      <c r="C747" s="33" t="str">
        <f t="shared" si="21"/>
        <v/>
      </c>
      <c r="D747" s="22"/>
      <c r="E747" s="1"/>
      <c r="F747" s="1"/>
      <c r="G747" s="1"/>
      <c r="H747" s="1"/>
      <c r="I747" s="1"/>
      <c r="J747" s="1"/>
      <c r="K747" s="1"/>
      <c r="L747" s="1"/>
      <c r="M747" s="1"/>
      <c r="N747" s="1"/>
      <c r="O747" s="1"/>
      <c r="P747" s="1"/>
      <c r="Q747" s="1"/>
      <c r="R747" s="1"/>
      <c r="S747" s="1"/>
      <c r="T747" s="1"/>
      <c r="U747" s="28"/>
      <c r="V747" s="28"/>
      <c r="W747" s="28"/>
      <c r="X747" s="1"/>
      <c r="Y747" s="1"/>
      <c r="Z747" s="1"/>
    </row>
    <row r="748" spans="1:26" x14ac:dyDescent="0.25">
      <c r="A748" s="1"/>
      <c r="B748" s="33" t="str">
        <f t="shared" si="20"/>
        <v/>
      </c>
      <c r="C748" s="33" t="str">
        <f t="shared" si="21"/>
        <v/>
      </c>
      <c r="D748" s="22"/>
      <c r="E748" s="1"/>
      <c r="F748" s="1"/>
      <c r="G748" s="1"/>
      <c r="H748" s="1"/>
      <c r="I748" s="1"/>
      <c r="J748" s="1"/>
      <c r="K748" s="1"/>
      <c r="L748" s="1"/>
      <c r="M748" s="1"/>
      <c r="N748" s="1"/>
      <c r="O748" s="1"/>
      <c r="P748" s="1"/>
      <c r="Q748" s="1"/>
      <c r="R748" s="1"/>
      <c r="S748" s="1"/>
      <c r="T748" s="1"/>
      <c r="U748" s="28"/>
      <c r="V748" s="28"/>
      <c r="W748" s="28"/>
      <c r="X748" s="1"/>
      <c r="Y748" s="1"/>
      <c r="Z748" s="1"/>
    </row>
    <row r="749" spans="1:26" x14ac:dyDescent="0.25">
      <c r="A749" s="1"/>
      <c r="B749" s="33" t="str">
        <f t="shared" si="20"/>
        <v/>
      </c>
      <c r="C749" s="33" t="str">
        <f t="shared" si="21"/>
        <v/>
      </c>
      <c r="D749" s="22"/>
      <c r="E749" s="1"/>
      <c r="F749" s="1"/>
      <c r="G749" s="1"/>
      <c r="H749" s="1"/>
      <c r="I749" s="1"/>
      <c r="J749" s="1"/>
      <c r="K749" s="1"/>
      <c r="L749" s="1"/>
      <c r="M749" s="1"/>
      <c r="N749" s="1"/>
      <c r="O749" s="1"/>
      <c r="P749" s="1"/>
      <c r="Q749" s="1"/>
      <c r="R749" s="1"/>
      <c r="S749" s="1"/>
      <c r="T749" s="1"/>
      <c r="U749" s="28"/>
      <c r="V749" s="28"/>
      <c r="W749" s="28"/>
      <c r="X749" s="1"/>
      <c r="Y749" s="1"/>
      <c r="Z749" s="1"/>
    </row>
    <row r="750" spans="1:26" x14ac:dyDescent="0.25">
      <c r="A750" s="1"/>
      <c r="B750" s="33" t="str">
        <f t="shared" si="20"/>
        <v/>
      </c>
      <c r="C750" s="33" t="str">
        <f t="shared" si="21"/>
        <v/>
      </c>
      <c r="D750" s="22"/>
      <c r="E750" s="1"/>
      <c r="F750" s="1"/>
      <c r="G750" s="1"/>
      <c r="H750" s="1"/>
      <c r="I750" s="1"/>
      <c r="J750" s="1"/>
      <c r="K750" s="1"/>
      <c r="L750" s="1"/>
      <c r="M750" s="1"/>
      <c r="N750" s="1"/>
      <c r="O750" s="1"/>
      <c r="P750" s="1"/>
      <c r="Q750" s="1"/>
      <c r="R750" s="1"/>
      <c r="S750" s="1"/>
      <c r="T750" s="1"/>
      <c r="X750" s="1"/>
      <c r="Y750" s="1"/>
      <c r="Z750" s="1"/>
    </row>
    <row r="751" spans="1:26" x14ac:dyDescent="0.25">
      <c r="A751" s="1"/>
      <c r="B751" s="33" t="str">
        <f t="shared" ref="B751:B814" si="22">IF(W753=1,U753,"")</f>
        <v/>
      </c>
      <c r="C751" s="33" t="str">
        <f t="shared" ref="C751:C814" si="23">IF(W753=1,V753,"")</f>
        <v/>
      </c>
      <c r="D751" s="22"/>
      <c r="E751" s="1"/>
      <c r="F751" s="1"/>
      <c r="G751" s="1"/>
      <c r="H751" s="1"/>
      <c r="I751" s="1"/>
      <c r="J751" s="1"/>
      <c r="K751" s="1"/>
      <c r="L751" s="1"/>
      <c r="M751" s="1"/>
      <c r="N751" s="1"/>
      <c r="O751" s="1"/>
      <c r="P751" s="1"/>
      <c r="Q751" s="1"/>
      <c r="R751" s="1"/>
      <c r="S751" s="1"/>
      <c r="T751" s="1"/>
      <c r="U751" s="28"/>
      <c r="V751" s="28"/>
      <c r="W751" s="28"/>
      <c r="X751" s="1"/>
      <c r="Y751" s="1"/>
      <c r="Z751" s="1"/>
    </row>
    <row r="752" spans="1:26" x14ac:dyDescent="0.25">
      <c r="A752" s="1"/>
      <c r="B752" s="33" t="str">
        <f t="shared" si="22"/>
        <v/>
      </c>
      <c r="C752" s="33" t="str">
        <f t="shared" si="23"/>
        <v/>
      </c>
      <c r="D752" s="22"/>
      <c r="E752" s="1"/>
      <c r="F752" s="1"/>
      <c r="G752" s="1"/>
      <c r="H752" s="1"/>
      <c r="I752" s="1"/>
      <c r="J752" s="1"/>
      <c r="K752" s="1"/>
      <c r="L752" s="1"/>
      <c r="M752" s="1"/>
      <c r="N752" s="1"/>
      <c r="O752" s="1"/>
      <c r="P752" s="1"/>
      <c r="Q752" s="1"/>
      <c r="R752" s="1"/>
      <c r="S752" s="1"/>
      <c r="T752" s="1"/>
      <c r="U752" s="28"/>
      <c r="V752" s="28"/>
      <c r="W752" s="28"/>
      <c r="X752" s="1"/>
      <c r="Y752" s="1"/>
      <c r="Z752" s="1"/>
    </row>
    <row r="753" spans="1:26" x14ac:dyDescent="0.25">
      <c r="A753" s="1"/>
      <c r="B753" s="33" t="str">
        <f t="shared" si="22"/>
        <v/>
      </c>
      <c r="C753" s="33" t="str">
        <f t="shared" si="23"/>
        <v/>
      </c>
      <c r="D753" s="22"/>
      <c r="E753" s="1"/>
      <c r="F753" s="1"/>
      <c r="G753" s="1"/>
      <c r="H753" s="1"/>
      <c r="I753" s="1"/>
      <c r="J753" s="1"/>
      <c r="K753" s="1"/>
      <c r="L753" s="1"/>
      <c r="M753" s="1"/>
      <c r="N753" s="1"/>
      <c r="O753" s="1"/>
      <c r="P753" s="1"/>
      <c r="Q753" s="1"/>
      <c r="R753" s="1"/>
      <c r="S753" s="1"/>
      <c r="T753" s="1"/>
      <c r="U753" s="28"/>
      <c r="V753" s="28"/>
      <c r="W753" s="28"/>
      <c r="X753" s="1"/>
      <c r="Y753" s="1"/>
      <c r="Z753" s="1"/>
    </row>
    <row r="754" spans="1:26" x14ac:dyDescent="0.25">
      <c r="A754" s="1"/>
      <c r="B754" s="33" t="str">
        <f t="shared" si="22"/>
        <v/>
      </c>
      <c r="C754" s="33" t="str">
        <f t="shared" si="23"/>
        <v/>
      </c>
      <c r="D754" s="22"/>
      <c r="E754" s="1"/>
      <c r="F754" s="1"/>
      <c r="G754" s="1"/>
      <c r="H754" s="1"/>
      <c r="I754" s="1"/>
      <c r="J754" s="1"/>
      <c r="K754" s="1"/>
      <c r="L754" s="1"/>
      <c r="M754" s="1"/>
      <c r="N754" s="1"/>
      <c r="O754" s="1"/>
      <c r="P754" s="1"/>
      <c r="Q754" s="1"/>
      <c r="R754" s="1"/>
      <c r="S754" s="1"/>
      <c r="T754" s="1"/>
      <c r="U754" s="28"/>
      <c r="V754" s="28"/>
      <c r="W754" s="28"/>
      <c r="X754" s="1"/>
      <c r="Y754" s="1"/>
      <c r="Z754" s="1"/>
    </row>
    <row r="755" spans="1:26" x14ac:dyDescent="0.25">
      <c r="A755" s="1"/>
      <c r="B755" s="33" t="str">
        <f t="shared" si="22"/>
        <v/>
      </c>
      <c r="C755" s="33" t="str">
        <f t="shared" si="23"/>
        <v/>
      </c>
      <c r="D755" s="22"/>
      <c r="E755" s="1"/>
      <c r="F755" s="1"/>
      <c r="G755" s="1"/>
      <c r="H755" s="1"/>
      <c r="I755" s="1"/>
      <c r="J755" s="1"/>
      <c r="K755" s="1"/>
      <c r="L755" s="1"/>
      <c r="M755" s="1"/>
      <c r="N755" s="1"/>
      <c r="O755" s="1"/>
      <c r="P755" s="1"/>
      <c r="Q755" s="1"/>
      <c r="R755" s="1"/>
      <c r="S755" s="1"/>
      <c r="T755" s="1"/>
      <c r="U755" s="28"/>
      <c r="V755" s="28"/>
      <c r="W755" s="28"/>
      <c r="X755" s="1"/>
      <c r="Y755" s="1"/>
      <c r="Z755" s="1"/>
    </row>
    <row r="756" spans="1:26" x14ac:dyDescent="0.25">
      <c r="A756" s="1"/>
      <c r="B756" s="33" t="str">
        <f t="shared" si="22"/>
        <v/>
      </c>
      <c r="C756" s="33" t="str">
        <f t="shared" si="23"/>
        <v/>
      </c>
      <c r="D756" s="22"/>
      <c r="E756" s="1"/>
      <c r="F756" s="1"/>
      <c r="G756" s="1"/>
      <c r="H756" s="1"/>
      <c r="I756" s="1"/>
      <c r="J756" s="1"/>
      <c r="K756" s="1"/>
      <c r="L756" s="1"/>
      <c r="M756" s="1"/>
      <c r="N756" s="1"/>
      <c r="O756" s="1"/>
      <c r="P756" s="1"/>
      <c r="Q756" s="1"/>
      <c r="R756" s="1"/>
      <c r="S756" s="1"/>
      <c r="T756" s="1"/>
      <c r="U756" s="28"/>
      <c r="V756" s="28"/>
      <c r="W756" s="28"/>
      <c r="X756" s="1"/>
      <c r="Y756" s="1"/>
      <c r="Z756" s="1"/>
    </row>
    <row r="757" spans="1:26" x14ac:dyDescent="0.25">
      <c r="A757" s="1"/>
      <c r="B757" s="33" t="str">
        <f t="shared" si="22"/>
        <v/>
      </c>
      <c r="C757" s="33" t="str">
        <f t="shared" si="23"/>
        <v/>
      </c>
      <c r="D757" s="22"/>
      <c r="E757" s="1"/>
      <c r="F757" s="1"/>
      <c r="G757" s="1"/>
      <c r="H757" s="1"/>
      <c r="I757" s="1"/>
      <c r="J757" s="1"/>
      <c r="K757" s="1"/>
      <c r="L757" s="1"/>
      <c r="M757" s="1"/>
      <c r="N757" s="1"/>
      <c r="O757" s="1"/>
      <c r="P757" s="1"/>
      <c r="Q757" s="1"/>
      <c r="R757" s="1"/>
      <c r="S757" s="1"/>
      <c r="T757" s="1"/>
      <c r="U757" s="28"/>
      <c r="V757" s="28"/>
      <c r="W757" s="28"/>
      <c r="X757" s="1"/>
      <c r="Y757" s="1"/>
      <c r="Z757" s="1"/>
    </row>
    <row r="758" spans="1:26" x14ac:dyDescent="0.25">
      <c r="A758" s="1"/>
      <c r="B758" s="33" t="str">
        <f t="shared" si="22"/>
        <v/>
      </c>
      <c r="C758" s="33" t="str">
        <f t="shared" si="23"/>
        <v/>
      </c>
      <c r="D758" s="22"/>
      <c r="E758" s="1"/>
      <c r="F758" s="1"/>
      <c r="G758" s="1"/>
      <c r="H758" s="1"/>
      <c r="I758" s="1"/>
      <c r="J758" s="1"/>
      <c r="K758" s="1"/>
      <c r="L758" s="1"/>
      <c r="M758" s="1"/>
      <c r="N758" s="1"/>
      <c r="O758" s="1"/>
      <c r="P758" s="1"/>
      <c r="Q758" s="1"/>
      <c r="R758" s="1"/>
      <c r="S758" s="1"/>
      <c r="T758" s="1"/>
      <c r="U758" s="28"/>
      <c r="V758" s="28"/>
      <c r="W758" s="28"/>
      <c r="X758" s="1"/>
      <c r="Y758" s="1"/>
      <c r="Z758" s="1"/>
    </row>
    <row r="759" spans="1:26" x14ac:dyDescent="0.25">
      <c r="A759" s="1"/>
      <c r="B759" s="33" t="str">
        <f t="shared" si="22"/>
        <v/>
      </c>
      <c r="C759" s="33" t="str">
        <f t="shared" si="23"/>
        <v/>
      </c>
      <c r="D759" s="22"/>
      <c r="E759" s="1"/>
      <c r="F759" s="1"/>
      <c r="G759" s="1"/>
      <c r="H759" s="1"/>
      <c r="I759" s="1"/>
      <c r="J759" s="1"/>
      <c r="K759" s="1"/>
      <c r="L759" s="1"/>
      <c r="M759" s="1"/>
      <c r="N759" s="1"/>
      <c r="O759" s="1"/>
      <c r="P759" s="1"/>
      <c r="Q759" s="1"/>
      <c r="R759" s="1"/>
      <c r="S759" s="1"/>
      <c r="T759" s="1"/>
      <c r="U759" s="28"/>
      <c r="V759" s="28"/>
      <c r="W759" s="28"/>
      <c r="X759" s="1"/>
      <c r="Y759" s="1"/>
      <c r="Z759" s="1"/>
    </row>
    <row r="760" spans="1:26" x14ac:dyDescent="0.25">
      <c r="A760" s="1"/>
      <c r="B760" s="33" t="str">
        <f t="shared" si="22"/>
        <v/>
      </c>
      <c r="C760" s="33" t="str">
        <f t="shared" si="23"/>
        <v/>
      </c>
      <c r="D760" s="22"/>
      <c r="E760" s="1"/>
      <c r="F760" s="1"/>
      <c r="G760" s="1"/>
      <c r="H760" s="1"/>
      <c r="I760" s="1"/>
      <c r="J760" s="1"/>
      <c r="K760" s="1"/>
      <c r="L760" s="1"/>
      <c r="M760" s="1"/>
      <c r="N760" s="1"/>
      <c r="O760" s="1"/>
      <c r="P760" s="1"/>
      <c r="Q760" s="1"/>
      <c r="R760" s="1"/>
      <c r="S760" s="1"/>
      <c r="T760" s="1"/>
      <c r="U760" s="28"/>
      <c r="V760" s="28"/>
      <c r="W760" s="28"/>
      <c r="X760" s="1"/>
      <c r="Y760" s="1"/>
      <c r="Z760" s="1"/>
    </row>
    <row r="761" spans="1:26" x14ac:dyDescent="0.25">
      <c r="A761" s="1"/>
      <c r="B761" s="33" t="str">
        <f t="shared" si="22"/>
        <v/>
      </c>
      <c r="C761" s="33" t="str">
        <f t="shared" si="23"/>
        <v/>
      </c>
      <c r="D761" s="22"/>
      <c r="E761" s="1"/>
      <c r="F761" s="1"/>
      <c r="G761" s="1"/>
      <c r="H761" s="1"/>
      <c r="I761" s="1"/>
      <c r="J761" s="1"/>
      <c r="K761" s="1"/>
      <c r="L761" s="1"/>
      <c r="M761" s="1"/>
      <c r="N761" s="1"/>
      <c r="O761" s="1"/>
      <c r="P761" s="1"/>
      <c r="Q761" s="1"/>
      <c r="R761" s="1"/>
      <c r="S761" s="1"/>
      <c r="T761" s="1"/>
      <c r="U761" s="28"/>
      <c r="V761" s="28"/>
      <c r="W761" s="28"/>
      <c r="X761" s="1"/>
      <c r="Y761" s="1"/>
      <c r="Z761" s="1"/>
    </row>
    <row r="762" spans="1:26" x14ac:dyDescent="0.25">
      <c r="A762" s="1"/>
      <c r="B762" s="33" t="str">
        <f t="shared" si="22"/>
        <v/>
      </c>
      <c r="C762" s="33" t="str">
        <f t="shared" si="23"/>
        <v/>
      </c>
      <c r="D762" s="22"/>
      <c r="E762" s="1"/>
      <c r="F762" s="1"/>
      <c r="G762" s="1"/>
      <c r="H762" s="1"/>
      <c r="I762" s="1"/>
      <c r="J762" s="1"/>
      <c r="K762" s="1"/>
      <c r="L762" s="1"/>
      <c r="M762" s="1"/>
      <c r="N762" s="1"/>
      <c r="O762" s="1"/>
      <c r="P762" s="1"/>
      <c r="Q762" s="1"/>
      <c r="R762" s="1"/>
      <c r="S762" s="1"/>
      <c r="T762" s="1"/>
      <c r="U762" s="28"/>
      <c r="V762" s="28"/>
      <c r="W762" s="28"/>
      <c r="X762" s="1"/>
      <c r="Y762" s="1"/>
      <c r="Z762" s="1"/>
    </row>
    <row r="763" spans="1:26" x14ac:dyDescent="0.25">
      <c r="A763" s="1"/>
      <c r="B763" s="33" t="str">
        <f t="shared" si="22"/>
        <v/>
      </c>
      <c r="C763" s="33" t="str">
        <f t="shared" si="23"/>
        <v/>
      </c>
      <c r="D763" s="22"/>
      <c r="E763" s="1"/>
      <c r="F763" s="1"/>
      <c r="G763" s="1"/>
      <c r="H763" s="1"/>
      <c r="I763" s="1"/>
      <c r="J763" s="1"/>
      <c r="K763" s="1"/>
      <c r="L763" s="1"/>
      <c r="M763" s="1"/>
      <c r="N763" s="1"/>
      <c r="O763" s="1"/>
      <c r="P763" s="1"/>
      <c r="Q763" s="1"/>
      <c r="R763" s="1"/>
      <c r="S763" s="1"/>
      <c r="T763" s="1"/>
      <c r="U763" s="28"/>
      <c r="V763" s="28"/>
      <c r="W763" s="28"/>
      <c r="X763" s="1"/>
      <c r="Y763" s="1"/>
      <c r="Z763" s="1"/>
    </row>
    <row r="764" spans="1:26" x14ac:dyDescent="0.25">
      <c r="A764" s="1"/>
      <c r="B764" s="33" t="str">
        <f t="shared" si="22"/>
        <v/>
      </c>
      <c r="C764" s="33" t="str">
        <f t="shared" si="23"/>
        <v/>
      </c>
      <c r="D764" s="22"/>
      <c r="E764" s="1"/>
      <c r="F764" s="1"/>
      <c r="G764" s="1"/>
      <c r="H764" s="1"/>
      <c r="I764" s="1"/>
      <c r="J764" s="1"/>
      <c r="K764" s="1"/>
      <c r="L764" s="1"/>
      <c r="M764" s="1"/>
      <c r="N764" s="1"/>
      <c r="O764" s="1"/>
      <c r="P764" s="1"/>
      <c r="Q764" s="1"/>
      <c r="R764" s="1"/>
      <c r="S764" s="1"/>
      <c r="T764" s="1"/>
      <c r="U764" s="28"/>
      <c r="V764" s="28"/>
      <c r="W764" s="28"/>
      <c r="X764" s="1"/>
      <c r="Y764" s="1"/>
      <c r="Z764" s="1"/>
    </row>
    <row r="765" spans="1:26" x14ac:dyDescent="0.25">
      <c r="A765" s="1"/>
      <c r="B765" s="33" t="str">
        <f t="shared" si="22"/>
        <v/>
      </c>
      <c r="C765" s="33" t="str">
        <f t="shared" si="23"/>
        <v/>
      </c>
      <c r="D765" s="22"/>
      <c r="E765" s="1"/>
      <c r="F765" s="1"/>
      <c r="G765" s="1"/>
      <c r="H765" s="1"/>
      <c r="I765" s="1"/>
      <c r="J765" s="1"/>
      <c r="K765" s="1"/>
      <c r="L765" s="1"/>
      <c r="M765" s="1"/>
      <c r="N765" s="1"/>
      <c r="O765" s="1"/>
      <c r="P765" s="1"/>
      <c r="Q765" s="1"/>
      <c r="R765" s="1"/>
      <c r="S765" s="1"/>
      <c r="T765" s="1"/>
      <c r="U765" s="28"/>
      <c r="V765" s="28"/>
      <c r="W765" s="28"/>
      <c r="X765" s="1"/>
      <c r="Y765" s="1"/>
      <c r="Z765" s="1"/>
    </row>
    <row r="766" spans="1:26" x14ac:dyDescent="0.25">
      <c r="A766" s="1"/>
      <c r="B766" s="33" t="str">
        <f t="shared" si="22"/>
        <v/>
      </c>
      <c r="C766" s="33" t="str">
        <f t="shared" si="23"/>
        <v/>
      </c>
      <c r="D766" s="22"/>
      <c r="E766" s="1"/>
      <c r="F766" s="1"/>
      <c r="G766" s="1"/>
      <c r="H766" s="1"/>
      <c r="I766" s="1"/>
      <c r="J766" s="1"/>
      <c r="K766" s="1"/>
      <c r="L766" s="1"/>
      <c r="M766" s="1"/>
      <c r="N766" s="1"/>
      <c r="O766" s="1"/>
      <c r="P766" s="1"/>
      <c r="Q766" s="1"/>
      <c r="R766" s="1"/>
      <c r="S766" s="1"/>
      <c r="T766" s="1"/>
      <c r="X766" s="1"/>
      <c r="Y766" s="1"/>
      <c r="Z766" s="1"/>
    </row>
    <row r="767" spans="1:26" x14ac:dyDescent="0.25">
      <c r="A767" s="1"/>
      <c r="B767" s="33" t="str">
        <f t="shared" si="22"/>
        <v/>
      </c>
      <c r="C767" s="33" t="str">
        <f t="shared" si="23"/>
        <v/>
      </c>
      <c r="D767" s="22"/>
      <c r="E767" s="1"/>
      <c r="F767" s="1"/>
      <c r="G767" s="1"/>
      <c r="H767" s="1"/>
      <c r="I767" s="1"/>
      <c r="J767" s="1"/>
      <c r="K767" s="1"/>
      <c r="L767" s="1"/>
      <c r="M767" s="1"/>
      <c r="N767" s="1"/>
      <c r="O767" s="1"/>
      <c r="P767" s="1"/>
      <c r="Q767" s="1"/>
      <c r="R767" s="1"/>
      <c r="S767" s="1"/>
      <c r="T767" s="1"/>
      <c r="U767" s="28"/>
      <c r="V767" s="28"/>
      <c r="W767" s="28"/>
      <c r="X767" s="1"/>
      <c r="Y767" s="1"/>
      <c r="Z767" s="1"/>
    </row>
    <row r="768" spans="1:26" x14ac:dyDescent="0.25">
      <c r="A768" s="1"/>
      <c r="B768" s="33" t="str">
        <f t="shared" si="22"/>
        <v/>
      </c>
      <c r="C768" s="33" t="str">
        <f t="shared" si="23"/>
        <v/>
      </c>
      <c r="D768" s="22"/>
      <c r="E768" s="1"/>
      <c r="F768" s="1"/>
      <c r="G768" s="1"/>
      <c r="H768" s="1"/>
      <c r="I768" s="1"/>
      <c r="J768" s="1"/>
      <c r="K768" s="1"/>
      <c r="L768" s="1"/>
      <c r="M768" s="1"/>
      <c r="N768" s="1"/>
      <c r="O768" s="1"/>
      <c r="P768" s="1"/>
      <c r="Q768" s="1"/>
      <c r="R768" s="1"/>
      <c r="S768" s="1"/>
      <c r="T768" s="1"/>
      <c r="U768" s="28"/>
      <c r="V768" s="28"/>
      <c r="W768" s="28"/>
      <c r="X768" s="1"/>
      <c r="Y768" s="1"/>
      <c r="Z768" s="1"/>
    </row>
    <row r="769" spans="1:26" x14ac:dyDescent="0.25">
      <c r="A769" s="1"/>
      <c r="B769" s="33" t="str">
        <f t="shared" si="22"/>
        <v/>
      </c>
      <c r="C769" s="33" t="str">
        <f t="shared" si="23"/>
        <v/>
      </c>
      <c r="D769" s="22"/>
      <c r="E769" s="1"/>
      <c r="F769" s="1"/>
      <c r="G769" s="1"/>
      <c r="H769" s="1"/>
      <c r="I769" s="1"/>
      <c r="J769" s="1"/>
      <c r="K769" s="1"/>
      <c r="L769" s="1"/>
      <c r="M769" s="1"/>
      <c r="N769" s="1"/>
      <c r="O769" s="1"/>
      <c r="P769" s="1"/>
      <c r="Q769" s="1"/>
      <c r="R769" s="1"/>
      <c r="S769" s="1"/>
      <c r="T769" s="1"/>
      <c r="U769" s="28"/>
      <c r="V769" s="28"/>
      <c r="W769" s="28"/>
      <c r="X769" s="1"/>
      <c r="Y769" s="1"/>
      <c r="Z769" s="1"/>
    </row>
    <row r="770" spans="1:26" x14ac:dyDescent="0.25">
      <c r="A770" s="1"/>
      <c r="B770" s="33" t="str">
        <f t="shared" si="22"/>
        <v/>
      </c>
      <c r="C770" s="33" t="str">
        <f t="shared" si="23"/>
        <v/>
      </c>
      <c r="D770" s="22"/>
      <c r="E770" s="1"/>
      <c r="F770" s="1"/>
      <c r="G770" s="1"/>
      <c r="H770" s="1"/>
      <c r="I770" s="1"/>
      <c r="J770" s="1"/>
      <c r="K770" s="1"/>
      <c r="L770" s="1"/>
      <c r="M770" s="1"/>
      <c r="N770" s="1"/>
      <c r="O770" s="1"/>
      <c r="P770" s="1"/>
      <c r="Q770" s="1"/>
      <c r="R770" s="1"/>
      <c r="S770" s="1"/>
      <c r="T770" s="1"/>
      <c r="U770" s="28"/>
      <c r="V770" s="28"/>
      <c r="W770" s="28"/>
      <c r="X770" s="1"/>
      <c r="Y770" s="1"/>
      <c r="Z770" s="1"/>
    </row>
    <row r="771" spans="1:26" x14ac:dyDescent="0.25">
      <c r="A771" s="1"/>
      <c r="B771" s="33" t="str">
        <f t="shared" si="22"/>
        <v/>
      </c>
      <c r="C771" s="33" t="str">
        <f t="shared" si="23"/>
        <v/>
      </c>
      <c r="D771" s="22"/>
      <c r="E771" s="1"/>
      <c r="F771" s="1"/>
      <c r="G771" s="1"/>
      <c r="H771" s="1"/>
      <c r="I771" s="1"/>
      <c r="J771" s="1"/>
      <c r="K771" s="1"/>
      <c r="L771" s="1"/>
      <c r="M771" s="1"/>
      <c r="N771" s="1"/>
      <c r="O771" s="1"/>
      <c r="P771" s="1"/>
      <c r="Q771" s="1"/>
      <c r="R771" s="1"/>
      <c r="S771" s="1"/>
      <c r="T771" s="1"/>
      <c r="U771" s="28"/>
      <c r="V771" s="28"/>
      <c r="W771" s="28"/>
      <c r="X771" s="1"/>
      <c r="Y771" s="1"/>
      <c r="Z771" s="1"/>
    </row>
    <row r="772" spans="1:26" x14ac:dyDescent="0.25">
      <c r="A772" s="1"/>
      <c r="B772" s="33" t="str">
        <f t="shared" si="22"/>
        <v/>
      </c>
      <c r="C772" s="33" t="str">
        <f t="shared" si="23"/>
        <v/>
      </c>
      <c r="D772" s="22"/>
      <c r="E772" s="1"/>
      <c r="F772" s="1"/>
      <c r="G772" s="1"/>
      <c r="H772" s="1"/>
      <c r="I772" s="1"/>
      <c r="J772" s="1"/>
      <c r="K772" s="1"/>
      <c r="L772" s="1"/>
      <c r="M772" s="1"/>
      <c r="N772" s="1"/>
      <c r="O772" s="1"/>
      <c r="P772" s="1"/>
      <c r="Q772" s="1"/>
      <c r="R772" s="1"/>
      <c r="S772" s="1"/>
      <c r="T772" s="1"/>
      <c r="U772" s="28"/>
      <c r="V772" s="28"/>
      <c r="W772" s="28"/>
      <c r="X772" s="1"/>
      <c r="Y772" s="1"/>
      <c r="Z772" s="1"/>
    </row>
    <row r="773" spans="1:26" x14ac:dyDescent="0.25">
      <c r="A773" s="1"/>
      <c r="B773" s="33" t="str">
        <f t="shared" si="22"/>
        <v/>
      </c>
      <c r="C773" s="33" t="str">
        <f t="shared" si="23"/>
        <v/>
      </c>
      <c r="D773" s="22"/>
      <c r="E773" s="1"/>
      <c r="F773" s="1"/>
      <c r="G773" s="1"/>
      <c r="H773" s="1"/>
      <c r="I773" s="1"/>
      <c r="J773" s="1"/>
      <c r="K773" s="1"/>
      <c r="L773" s="1"/>
      <c r="M773" s="1"/>
      <c r="N773" s="1"/>
      <c r="O773" s="1"/>
      <c r="P773" s="1"/>
      <c r="Q773" s="1"/>
      <c r="R773" s="1"/>
      <c r="S773" s="1"/>
      <c r="T773" s="1"/>
      <c r="U773" s="28"/>
      <c r="V773" s="28"/>
      <c r="W773" s="28"/>
      <c r="X773" s="1"/>
      <c r="Y773" s="1"/>
      <c r="Z773" s="1"/>
    </row>
    <row r="774" spans="1:26" x14ac:dyDescent="0.25">
      <c r="A774" s="1"/>
      <c r="B774" s="33" t="str">
        <f t="shared" si="22"/>
        <v/>
      </c>
      <c r="C774" s="33" t="str">
        <f t="shared" si="23"/>
        <v/>
      </c>
      <c r="D774" s="22"/>
      <c r="E774" s="1"/>
      <c r="F774" s="1"/>
      <c r="G774" s="1"/>
      <c r="H774" s="1"/>
      <c r="I774" s="1"/>
      <c r="J774" s="1"/>
      <c r="K774" s="1"/>
      <c r="L774" s="1"/>
      <c r="M774" s="1"/>
      <c r="N774" s="1"/>
      <c r="O774" s="1"/>
      <c r="P774" s="1"/>
      <c r="Q774" s="1"/>
      <c r="R774" s="1"/>
      <c r="S774" s="1"/>
      <c r="T774" s="1"/>
      <c r="U774" s="28"/>
      <c r="V774" s="28"/>
      <c r="W774" s="28"/>
      <c r="X774" s="1"/>
      <c r="Y774" s="1"/>
      <c r="Z774" s="1"/>
    </row>
    <row r="775" spans="1:26" x14ac:dyDescent="0.25">
      <c r="A775" s="1"/>
      <c r="B775" s="33" t="str">
        <f t="shared" si="22"/>
        <v/>
      </c>
      <c r="C775" s="33" t="str">
        <f t="shared" si="23"/>
        <v/>
      </c>
      <c r="D775" s="22"/>
      <c r="E775" s="1"/>
      <c r="F775" s="1"/>
      <c r="G775" s="1"/>
      <c r="H775" s="1"/>
      <c r="I775" s="1"/>
      <c r="J775" s="1"/>
      <c r="K775" s="1"/>
      <c r="L775" s="1"/>
      <c r="M775" s="1"/>
      <c r="N775" s="1"/>
      <c r="O775" s="1"/>
      <c r="P775" s="1"/>
      <c r="Q775" s="1"/>
      <c r="R775" s="1"/>
      <c r="S775" s="1"/>
      <c r="T775" s="1"/>
      <c r="U775" s="28"/>
      <c r="V775" s="28"/>
      <c r="W775" s="28"/>
      <c r="X775" s="1"/>
      <c r="Y775" s="1"/>
      <c r="Z775" s="1"/>
    </row>
    <row r="776" spans="1:26" x14ac:dyDescent="0.25">
      <c r="A776" s="1"/>
      <c r="B776" s="33" t="str">
        <f t="shared" si="22"/>
        <v/>
      </c>
      <c r="C776" s="33" t="str">
        <f t="shared" si="23"/>
        <v/>
      </c>
      <c r="D776" s="22"/>
      <c r="E776" s="1"/>
      <c r="F776" s="1"/>
      <c r="G776" s="1"/>
      <c r="H776" s="1"/>
      <c r="I776" s="1"/>
      <c r="J776" s="1"/>
      <c r="K776" s="1"/>
      <c r="L776" s="1"/>
      <c r="M776" s="1"/>
      <c r="N776" s="1"/>
      <c r="O776" s="1"/>
      <c r="P776" s="1"/>
      <c r="Q776" s="1"/>
      <c r="R776" s="1"/>
      <c r="S776" s="1"/>
      <c r="T776" s="1"/>
      <c r="U776" s="28"/>
      <c r="V776" s="28"/>
      <c r="W776" s="28"/>
      <c r="X776" s="1"/>
      <c r="Y776" s="1"/>
      <c r="Z776" s="1"/>
    </row>
    <row r="777" spans="1:26" x14ac:dyDescent="0.25">
      <c r="A777" s="1"/>
      <c r="B777" s="33" t="str">
        <f t="shared" si="22"/>
        <v/>
      </c>
      <c r="C777" s="33" t="str">
        <f t="shared" si="23"/>
        <v/>
      </c>
      <c r="D777" s="22"/>
      <c r="E777" s="1"/>
      <c r="F777" s="1"/>
      <c r="G777" s="1"/>
      <c r="H777" s="1"/>
      <c r="I777" s="1"/>
      <c r="J777" s="1"/>
      <c r="K777" s="1"/>
      <c r="L777" s="1"/>
      <c r="M777" s="1"/>
      <c r="N777" s="1"/>
      <c r="O777" s="1"/>
      <c r="P777" s="1"/>
      <c r="Q777" s="1"/>
      <c r="R777" s="1"/>
      <c r="S777" s="1"/>
      <c r="T777" s="1"/>
      <c r="U777" s="28"/>
      <c r="V777" s="28"/>
      <c r="W777" s="28"/>
      <c r="X777" s="1"/>
      <c r="Y777" s="1"/>
      <c r="Z777" s="1"/>
    </row>
    <row r="778" spans="1:26" x14ac:dyDescent="0.25">
      <c r="A778" s="1"/>
      <c r="B778" s="33" t="str">
        <f t="shared" si="22"/>
        <v/>
      </c>
      <c r="C778" s="33" t="str">
        <f t="shared" si="23"/>
        <v/>
      </c>
      <c r="D778" s="22"/>
      <c r="E778" s="1"/>
      <c r="F778" s="1"/>
      <c r="G778" s="1"/>
      <c r="H778" s="1"/>
      <c r="I778" s="1"/>
      <c r="J778" s="1"/>
      <c r="K778" s="1"/>
      <c r="L778" s="1"/>
      <c r="M778" s="1"/>
      <c r="N778" s="1"/>
      <c r="O778" s="1"/>
      <c r="P778" s="1"/>
      <c r="Q778" s="1"/>
      <c r="R778" s="1"/>
      <c r="S778" s="1"/>
      <c r="T778" s="1"/>
      <c r="U778" s="28"/>
      <c r="V778" s="28"/>
      <c r="W778" s="28"/>
      <c r="X778" s="1"/>
      <c r="Y778" s="1"/>
      <c r="Z778" s="1"/>
    </row>
    <row r="779" spans="1:26" x14ac:dyDescent="0.25">
      <c r="A779" s="1"/>
      <c r="B779" s="33" t="str">
        <f t="shared" si="22"/>
        <v/>
      </c>
      <c r="C779" s="33" t="str">
        <f t="shared" si="23"/>
        <v/>
      </c>
      <c r="D779" s="22"/>
      <c r="E779" s="1"/>
      <c r="F779" s="1"/>
      <c r="G779" s="1"/>
      <c r="H779" s="1"/>
      <c r="I779" s="1"/>
      <c r="J779" s="1"/>
      <c r="K779" s="1"/>
      <c r="L779" s="1"/>
      <c r="M779" s="1"/>
      <c r="N779" s="1"/>
      <c r="O779" s="1"/>
      <c r="P779" s="1"/>
      <c r="Q779" s="1"/>
      <c r="R779" s="1"/>
      <c r="S779" s="1"/>
      <c r="T779" s="1"/>
      <c r="X779" s="1"/>
      <c r="Y779" s="1"/>
      <c r="Z779" s="1"/>
    </row>
    <row r="780" spans="1:26" x14ac:dyDescent="0.25">
      <c r="A780" s="1"/>
      <c r="B780" s="33" t="str">
        <f t="shared" si="22"/>
        <v/>
      </c>
      <c r="C780" s="33" t="str">
        <f t="shared" si="23"/>
        <v/>
      </c>
      <c r="D780" s="22"/>
      <c r="E780" s="1"/>
      <c r="F780" s="1"/>
      <c r="G780" s="1"/>
      <c r="H780" s="1"/>
      <c r="I780" s="1"/>
      <c r="J780" s="1"/>
      <c r="K780" s="1"/>
      <c r="L780" s="1"/>
      <c r="M780" s="1"/>
      <c r="N780" s="1"/>
      <c r="O780" s="1"/>
      <c r="P780" s="1"/>
      <c r="Q780" s="1"/>
      <c r="R780" s="1"/>
      <c r="S780" s="1"/>
      <c r="T780" s="1"/>
      <c r="X780" s="1"/>
      <c r="Y780" s="1"/>
      <c r="Z780" s="1"/>
    </row>
    <row r="781" spans="1:26" x14ac:dyDescent="0.25">
      <c r="A781" s="1"/>
      <c r="B781" s="33" t="str">
        <f t="shared" si="22"/>
        <v/>
      </c>
      <c r="C781" s="33" t="str">
        <f t="shared" si="23"/>
        <v/>
      </c>
      <c r="D781" s="22"/>
      <c r="E781" s="1"/>
      <c r="F781" s="1"/>
      <c r="G781" s="1"/>
      <c r="H781" s="1"/>
      <c r="I781" s="1"/>
      <c r="J781" s="1"/>
      <c r="K781" s="1"/>
      <c r="L781" s="1"/>
      <c r="M781" s="1"/>
      <c r="N781" s="1"/>
      <c r="O781" s="1"/>
      <c r="P781" s="1"/>
      <c r="Q781" s="1"/>
      <c r="R781" s="1"/>
      <c r="S781" s="1"/>
      <c r="T781" s="1"/>
      <c r="X781" s="1"/>
      <c r="Y781" s="1"/>
      <c r="Z781" s="1"/>
    </row>
    <row r="782" spans="1:26" x14ac:dyDescent="0.25">
      <c r="A782" s="1"/>
      <c r="B782" s="33" t="str">
        <f t="shared" si="22"/>
        <v/>
      </c>
      <c r="C782" s="33" t="str">
        <f t="shared" si="23"/>
        <v/>
      </c>
      <c r="D782" s="22"/>
      <c r="E782" s="1"/>
      <c r="F782" s="1"/>
      <c r="G782" s="1"/>
      <c r="H782" s="1"/>
      <c r="I782" s="1"/>
      <c r="J782" s="1"/>
      <c r="K782" s="1"/>
      <c r="L782" s="1"/>
      <c r="M782" s="1"/>
      <c r="N782" s="1"/>
      <c r="O782" s="1"/>
      <c r="P782" s="1"/>
      <c r="Q782" s="1"/>
      <c r="R782" s="1"/>
      <c r="S782" s="1"/>
      <c r="T782" s="1"/>
      <c r="X782" s="1"/>
      <c r="Y782" s="1"/>
      <c r="Z782" s="1"/>
    </row>
    <row r="783" spans="1:26" x14ac:dyDescent="0.25">
      <c r="A783" s="1"/>
      <c r="B783" s="33" t="str">
        <f t="shared" si="22"/>
        <v/>
      </c>
      <c r="C783" s="33" t="str">
        <f t="shared" si="23"/>
        <v/>
      </c>
      <c r="D783" s="22"/>
      <c r="E783" s="1"/>
      <c r="F783" s="1"/>
      <c r="G783" s="1"/>
      <c r="H783" s="1"/>
      <c r="I783" s="1"/>
      <c r="J783" s="1"/>
      <c r="K783" s="1"/>
      <c r="L783" s="1"/>
      <c r="M783" s="1"/>
      <c r="N783" s="1"/>
      <c r="O783" s="1"/>
      <c r="P783" s="1"/>
      <c r="Q783" s="1"/>
      <c r="R783" s="1"/>
      <c r="S783" s="1"/>
      <c r="T783" s="1"/>
      <c r="U783" s="28"/>
      <c r="V783" s="28"/>
      <c r="W783" s="28"/>
      <c r="X783" s="1"/>
      <c r="Y783" s="1"/>
      <c r="Z783" s="1"/>
    </row>
    <row r="784" spans="1:26" x14ac:dyDescent="0.25">
      <c r="A784" s="1"/>
      <c r="B784" s="33" t="str">
        <f t="shared" si="22"/>
        <v/>
      </c>
      <c r="C784" s="33" t="str">
        <f t="shared" si="23"/>
        <v/>
      </c>
      <c r="D784" s="22"/>
      <c r="E784" s="1"/>
      <c r="F784" s="1"/>
      <c r="G784" s="1"/>
      <c r="H784" s="1"/>
      <c r="I784" s="1"/>
      <c r="J784" s="1"/>
      <c r="K784" s="1"/>
      <c r="L784" s="1"/>
      <c r="M784" s="1"/>
      <c r="N784" s="1"/>
      <c r="O784" s="1"/>
      <c r="P784" s="1"/>
      <c r="Q784" s="1"/>
      <c r="R784" s="1"/>
      <c r="S784" s="1"/>
      <c r="T784" s="1"/>
      <c r="X784" s="1"/>
      <c r="Y784" s="1"/>
      <c r="Z784" s="1"/>
    </row>
    <row r="785" spans="1:26" x14ac:dyDescent="0.25">
      <c r="A785" s="1"/>
      <c r="B785" s="33" t="str">
        <f t="shared" si="22"/>
        <v/>
      </c>
      <c r="C785" s="33" t="str">
        <f t="shared" si="23"/>
        <v/>
      </c>
      <c r="D785" s="22"/>
      <c r="E785" s="1"/>
      <c r="F785" s="1"/>
      <c r="G785" s="1"/>
      <c r="H785" s="1"/>
      <c r="I785" s="1"/>
      <c r="J785" s="1"/>
      <c r="K785" s="1"/>
      <c r="L785" s="1"/>
      <c r="M785" s="1"/>
      <c r="N785" s="1"/>
      <c r="O785" s="1"/>
      <c r="P785" s="1"/>
      <c r="Q785" s="1"/>
      <c r="R785" s="1"/>
      <c r="S785" s="1"/>
      <c r="T785" s="1"/>
      <c r="U785" s="28"/>
      <c r="V785" s="28"/>
      <c r="W785" s="28"/>
      <c r="X785" s="1"/>
      <c r="Y785" s="1"/>
      <c r="Z785" s="1"/>
    </row>
    <row r="786" spans="1:26" x14ac:dyDescent="0.25">
      <c r="A786" s="1"/>
      <c r="B786" s="33" t="str">
        <f t="shared" si="22"/>
        <v/>
      </c>
      <c r="C786" s="33" t="str">
        <f t="shared" si="23"/>
        <v/>
      </c>
      <c r="D786" s="22"/>
      <c r="E786" s="1"/>
      <c r="F786" s="1"/>
      <c r="G786" s="1"/>
      <c r="H786" s="1"/>
      <c r="I786" s="1"/>
      <c r="J786" s="1"/>
      <c r="K786" s="1"/>
      <c r="L786" s="1"/>
      <c r="M786" s="1"/>
      <c r="N786" s="1"/>
      <c r="O786" s="1"/>
      <c r="P786" s="1"/>
      <c r="Q786" s="1"/>
      <c r="R786" s="1"/>
      <c r="S786" s="1"/>
      <c r="T786" s="1"/>
      <c r="U786" s="28"/>
      <c r="V786" s="28"/>
      <c r="W786" s="28"/>
      <c r="X786" s="1"/>
      <c r="Y786" s="1"/>
      <c r="Z786" s="1"/>
    </row>
    <row r="787" spans="1:26" x14ac:dyDescent="0.25">
      <c r="A787" s="1"/>
      <c r="B787" s="33" t="str">
        <f t="shared" si="22"/>
        <v/>
      </c>
      <c r="C787" s="33" t="str">
        <f t="shared" si="23"/>
        <v/>
      </c>
      <c r="D787" s="22"/>
      <c r="E787" s="1"/>
      <c r="F787" s="1"/>
      <c r="G787" s="1"/>
      <c r="H787" s="1"/>
      <c r="I787" s="1"/>
      <c r="J787" s="1"/>
      <c r="K787" s="1"/>
      <c r="L787" s="1"/>
      <c r="M787" s="1"/>
      <c r="N787" s="1"/>
      <c r="O787" s="1"/>
      <c r="P787" s="1"/>
      <c r="Q787" s="1"/>
      <c r="R787" s="1"/>
      <c r="S787" s="1"/>
      <c r="T787" s="1"/>
      <c r="U787" s="28"/>
      <c r="V787" s="28"/>
      <c r="W787" s="28"/>
      <c r="X787" s="1"/>
      <c r="Y787" s="1"/>
      <c r="Z787" s="1"/>
    </row>
    <row r="788" spans="1:26" x14ac:dyDescent="0.25">
      <c r="A788" s="1"/>
      <c r="B788" s="33" t="str">
        <f t="shared" si="22"/>
        <v/>
      </c>
      <c r="C788" s="33" t="str">
        <f t="shared" si="23"/>
        <v/>
      </c>
      <c r="D788" s="22"/>
      <c r="E788" s="1"/>
      <c r="F788" s="1"/>
      <c r="G788" s="1"/>
      <c r="H788" s="1"/>
      <c r="I788" s="1"/>
      <c r="J788" s="1"/>
      <c r="K788" s="1"/>
      <c r="L788" s="1"/>
      <c r="M788" s="1"/>
      <c r="N788" s="1"/>
      <c r="O788" s="1"/>
      <c r="P788" s="1"/>
      <c r="Q788" s="1"/>
      <c r="R788" s="1"/>
      <c r="S788" s="1"/>
      <c r="T788" s="1"/>
      <c r="U788" s="28"/>
      <c r="V788" s="28"/>
      <c r="W788" s="28"/>
      <c r="X788" s="1"/>
      <c r="Y788" s="1"/>
      <c r="Z788" s="1"/>
    </row>
    <row r="789" spans="1:26" x14ac:dyDescent="0.25">
      <c r="A789" s="1"/>
      <c r="B789" s="33" t="str">
        <f t="shared" si="22"/>
        <v/>
      </c>
      <c r="C789" s="33" t="str">
        <f t="shared" si="23"/>
        <v/>
      </c>
      <c r="D789" s="22"/>
      <c r="E789" s="1"/>
      <c r="F789" s="1"/>
      <c r="G789" s="1"/>
      <c r="H789" s="1"/>
      <c r="I789" s="1"/>
      <c r="J789" s="1"/>
      <c r="K789" s="1"/>
      <c r="L789" s="1"/>
      <c r="M789" s="1"/>
      <c r="N789" s="1"/>
      <c r="O789" s="1"/>
      <c r="P789" s="1"/>
      <c r="Q789" s="1"/>
      <c r="R789" s="1"/>
      <c r="S789" s="1"/>
      <c r="T789" s="1"/>
      <c r="U789" s="28"/>
      <c r="V789" s="28"/>
      <c r="W789" s="28"/>
      <c r="X789" s="1"/>
      <c r="Y789" s="1"/>
      <c r="Z789" s="1"/>
    </row>
    <row r="790" spans="1:26" x14ac:dyDescent="0.25">
      <c r="A790" s="1"/>
      <c r="B790" s="33" t="str">
        <f t="shared" si="22"/>
        <v/>
      </c>
      <c r="C790" s="33" t="str">
        <f t="shared" si="23"/>
        <v/>
      </c>
      <c r="D790" s="22"/>
      <c r="E790" s="1"/>
      <c r="F790" s="1"/>
      <c r="G790" s="1"/>
      <c r="H790" s="1"/>
      <c r="I790" s="1"/>
      <c r="J790" s="1"/>
      <c r="K790" s="1"/>
      <c r="L790" s="1"/>
      <c r="M790" s="1"/>
      <c r="N790" s="1"/>
      <c r="O790" s="1"/>
      <c r="P790" s="1"/>
      <c r="Q790" s="1"/>
      <c r="R790" s="1"/>
      <c r="S790" s="1"/>
      <c r="T790" s="1"/>
      <c r="U790" s="28"/>
      <c r="V790" s="28"/>
      <c r="W790" s="28"/>
      <c r="X790" s="1"/>
      <c r="Y790" s="1"/>
      <c r="Z790" s="1"/>
    </row>
    <row r="791" spans="1:26" x14ac:dyDescent="0.25">
      <c r="A791" s="1"/>
      <c r="B791" s="33" t="str">
        <f t="shared" si="22"/>
        <v/>
      </c>
      <c r="C791" s="33" t="str">
        <f t="shared" si="23"/>
        <v/>
      </c>
      <c r="D791" s="22"/>
      <c r="E791" s="1"/>
      <c r="F791" s="1"/>
      <c r="G791" s="1"/>
      <c r="H791" s="1"/>
      <c r="I791" s="1"/>
      <c r="J791" s="1"/>
      <c r="K791" s="1"/>
      <c r="L791" s="1"/>
      <c r="M791" s="1"/>
      <c r="N791" s="1"/>
      <c r="O791" s="1"/>
      <c r="P791" s="1"/>
      <c r="Q791" s="1"/>
      <c r="R791" s="1"/>
      <c r="S791" s="1"/>
      <c r="T791" s="1"/>
      <c r="U791" s="28"/>
      <c r="V791" s="28"/>
      <c r="W791" s="28"/>
      <c r="X791" s="1"/>
      <c r="Y791" s="1"/>
      <c r="Z791" s="1"/>
    </row>
    <row r="792" spans="1:26" x14ac:dyDescent="0.25">
      <c r="A792" s="1"/>
      <c r="B792" s="33" t="str">
        <f t="shared" si="22"/>
        <v/>
      </c>
      <c r="C792" s="33" t="str">
        <f t="shared" si="23"/>
        <v/>
      </c>
      <c r="D792" s="22"/>
      <c r="E792" s="1"/>
      <c r="F792" s="1"/>
      <c r="G792" s="1"/>
      <c r="H792" s="1"/>
      <c r="I792" s="1"/>
      <c r="J792" s="1"/>
      <c r="K792" s="1"/>
      <c r="L792" s="1"/>
      <c r="M792" s="1"/>
      <c r="N792" s="1"/>
      <c r="O792" s="1"/>
      <c r="P792" s="1"/>
      <c r="Q792" s="1"/>
      <c r="R792" s="1"/>
      <c r="S792" s="1"/>
      <c r="T792" s="1"/>
      <c r="U792" s="28"/>
      <c r="V792" s="28"/>
      <c r="W792" s="28"/>
      <c r="X792" s="1"/>
      <c r="Y792" s="1"/>
      <c r="Z792" s="1"/>
    </row>
    <row r="793" spans="1:26" x14ac:dyDescent="0.25">
      <c r="A793" s="1"/>
      <c r="B793" s="33" t="str">
        <f t="shared" si="22"/>
        <v/>
      </c>
      <c r="C793" s="33" t="str">
        <f t="shared" si="23"/>
        <v/>
      </c>
      <c r="D793" s="22"/>
      <c r="E793" s="1"/>
      <c r="F793" s="1"/>
      <c r="G793" s="1"/>
      <c r="H793" s="1"/>
      <c r="I793" s="1"/>
      <c r="J793" s="1"/>
      <c r="K793" s="1"/>
      <c r="L793" s="1"/>
      <c r="M793" s="1"/>
      <c r="N793" s="1"/>
      <c r="O793" s="1"/>
      <c r="P793" s="1"/>
      <c r="Q793" s="1"/>
      <c r="R793" s="1"/>
      <c r="S793" s="1"/>
      <c r="T793" s="1"/>
      <c r="X793" s="1"/>
      <c r="Y793" s="1"/>
      <c r="Z793" s="1"/>
    </row>
    <row r="794" spans="1:26" x14ac:dyDescent="0.25">
      <c r="A794" s="1"/>
      <c r="B794" s="33" t="str">
        <f t="shared" si="22"/>
        <v/>
      </c>
      <c r="C794" s="33" t="str">
        <f t="shared" si="23"/>
        <v/>
      </c>
      <c r="D794" s="22"/>
      <c r="E794" s="1"/>
      <c r="F794" s="1"/>
      <c r="G794" s="1"/>
      <c r="H794" s="1"/>
      <c r="I794" s="1"/>
      <c r="J794" s="1"/>
      <c r="K794" s="1"/>
      <c r="L794" s="1"/>
      <c r="M794" s="1"/>
      <c r="N794" s="1"/>
      <c r="O794" s="1"/>
      <c r="P794" s="1"/>
      <c r="Q794" s="1"/>
      <c r="R794" s="1"/>
      <c r="S794" s="1"/>
      <c r="T794" s="1"/>
      <c r="U794" s="28"/>
      <c r="V794" s="28"/>
      <c r="W794" s="28"/>
      <c r="X794" s="1"/>
      <c r="Y794" s="1"/>
      <c r="Z794" s="1"/>
    </row>
    <row r="795" spans="1:26" x14ac:dyDescent="0.25">
      <c r="A795" s="1"/>
      <c r="B795" s="33" t="str">
        <f t="shared" si="22"/>
        <v/>
      </c>
      <c r="C795" s="33" t="str">
        <f t="shared" si="23"/>
        <v/>
      </c>
      <c r="D795" s="22"/>
      <c r="E795" s="1"/>
      <c r="F795" s="1"/>
      <c r="G795" s="1"/>
      <c r="H795" s="1"/>
      <c r="I795" s="1"/>
      <c r="J795" s="1"/>
      <c r="K795" s="1"/>
      <c r="L795" s="1"/>
      <c r="M795" s="1"/>
      <c r="N795" s="1"/>
      <c r="O795" s="1"/>
      <c r="P795" s="1"/>
      <c r="Q795" s="1"/>
      <c r="R795" s="1"/>
      <c r="S795" s="1"/>
      <c r="T795" s="1"/>
      <c r="U795" s="28"/>
      <c r="V795" s="28"/>
      <c r="W795" s="28"/>
      <c r="X795" s="1"/>
      <c r="Y795" s="1"/>
      <c r="Z795" s="1"/>
    </row>
    <row r="796" spans="1:26" x14ac:dyDescent="0.25">
      <c r="A796" s="1"/>
      <c r="B796" s="33" t="str">
        <f t="shared" si="22"/>
        <v/>
      </c>
      <c r="C796" s="33" t="str">
        <f t="shared" si="23"/>
        <v/>
      </c>
      <c r="D796" s="22"/>
      <c r="E796" s="1"/>
      <c r="F796" s="1"/>
      <c r="G796" s="1"/>
      <c r="H796" s="1"/>
      <c r="I796" s="1"/>
      <c r="J796" s="1"/>
      <c r="K796" s="1"/>
      <c r="L796" s="1"/>
      <c r="M796" s="1"/>
      <c r="N796" s="1"/>
      <c r="O796" s="1"/>
      <c r="P796" s="1"/>
      <c r="Q796" s="1"/>
      <c r="R796" s="1"/>
      <c r="S796" s="1"/>
      <c r="T796" s="1"/>
      <c r="U796" s="28"/>
      <c r="V796" s="28"/>
      <c r="W796" s="28"/>
      <c r="X796" s="1"/>
      <c r="Y796" s="1"/>
      <c r="Z796" s="1"/>
    </row>
    <row r="797" spans="1:26" x14ac:dyDescent="0.25">
      <c r="A797" s="1"/>
      <c r="B797" s="33" t="str">
        <f t="shared" si="22"/>
        <v/>
      </c>
      <c r="C797" s="33" t="str">
        <f t="shared" si="23"/>
        <v/>
      </c>
      <c r="D797" s="22"/>
      <c r="E797" s="1"/>
      <c r="F797" s="1"/>
      <c r="G797" s="1"/>
      <c r="H797" s="1"/>
      <c r="I797" s="1"/>
      <c r="J797" s="1"/>
      <c r="K797" s="1"/>
      <c r="L797" s="1"/>
      <c r="M797" s="1"/>
      <c r="N797" s="1"/>
      <c r="O797" s="1"/>
      <c r="P797" s="1"/>
      <c r="Q797" s="1"/>
      <c r="R797" s="1"/>
      <c r="S797" s="1"/>
      <c r="T797" s="1"/>
      <c r="U797" s="28"/>
      <c r="V797" s="28"/>
      <c r="W797" s="28"/>
      <c r="X797" s="1"/>
      <c r="Y797" s="1"/>
      <c r="Z797" s="1"/>
    </row>
    <row r="798" spans="1:26" x14ac:dyDescent="0.25">
      <c r="A798" s="1"/>
      <c r="B798" s="33" t="str">
        <f t="shared" si="22"/>
        <v/>
      </c>
      <c r="C798" s="33" t="str">
        <f t="shared" si="23"/>
        <v/>
      </c>
      <c r="D798" s="22"/>
      <c r="E798" s="1"/>
      <c r="F798" s="1"/>
      <c r="G798" s="1"/>
      <c r="H798" s="1"/>
      <c r="I798" s="1"/>
      <c r="J798" s="1"/>
      <c r="K798" s="1"/>
      <c r="L798" s="1"/>
      <c r="M798" s="1"/>
      <c r="N798" s="1"/>
      <c r="O798" s="1"/>
      <c r="P798" s="1"/>
      <c r="Q798" s="1"/>
      <c r="R798" s="1"/>
      <c r="S798" s="1"/>
      <c r="T798" s="1"/>
      <c r="U798" s="28"/>
      <c r="V798" s="28"/>
      <c r="W798" s="28"/>
      <c r="X798" s="1"/>
      <c r="Y798" s="1"/>
      <c r="Z798" s="1"/>
    </row>
    <row r="799" spans="1:26" x14ac:dyDescent="0.25">
      <c r="A799" s="1"/>
      <c r="B799" s="33" t="str">
        <f t="shared" si="22"/>
        <v/>
      </c>
      <c r="C799" s="33" t="str">
        <f t="shared" si="23"/>
        <v/>
      </c>
      <c r="D799" s="22"/>
      <c r="E799" s="1"/>
      <c r="F799" s="1"/>
      <c r="G799" s="1"/>
      <c r="H799" s="1"/>
      <c r="I799" s="1"/>
      <c r="J799" s="1"/>
      <c r="K799" s="1"/>
      <c r="L799" s="1"/>
      <c r="M799" s="1"/>
      <c r="N799" s="1"/>
      <c r="O799" s="1"/>
      <c r="P799" s="1"/>
      <c r="Q799" s="1"/>
      <c r="R799" s="1"/>
      <c r="S799" s="1"/>
      <c r="T799" s="1"/>
      <c r="U799" s="28"/>
      <c r="V799" s="28"/>
      <c r="W799" s="28"/>
      <c r="X799" s="1"/>
      <c r="Y799" s="1"/>
      <c r="Z799" s="1"/>
    </row>
    <row r="800" spans="1:26" x14ac:dyDescent="0.25">
      <c r="A800" s="1"/>
      <c r="B800" s="33" t="str">
        <f t="shared" si="22"/>
        <v/>
      </c>
      <c r="C800" s="33" t="str">
        <f t="shared" si="23"/>
        <v/>
      </c>
      <c r="D800" s="22"/>
      <c r="E800" s="1"/>
      <c r="F800" s="1"/>
      <c r="G800" s="1"/>
      <c r="H800" s="1"/>
      <c r="I800" s="1"/>
      <c r="J800" s="1"/>
      <c r="K800" s="1"/>
      <c r="L800" s="1"/>
      <c r="M800" s="1"/>
      <c r="N800" s="1"/>
      <c r="O800" s="1"/>
      <c r="P800" s="1"/>
      <c r="Q800" s="1"/>
      <c r="R800" s="1"/>
      <c r="S800" s="1"/>
      <c r="T800" s="1"/>
      <c r="U800" s="28"/>
      <c r="V800" s="28"/>
      <c r="W800" s="28"/>
      <c r="X800" s="1"/>
      <c r="Y800" s="1"/>
      <c r="Z800" s="1"/>
    </row>
    <row r="801" spans="1:26" x14ac:dyDescent="0.25">
      <c r="A801" s="1"/>
      <c r="B801" s="33" t="str">
        <f t="shared" si="22"/>
        <v/>
      </c>
      <c r="C801" s="33" t="str">
        <f t="shared" si="23"/>
        <v/>
      </c>
      <c r="D801" s="22"/>
      <c r="E801" s="1"/>
      <c r="F801" s="1"/>
      <c r="G801" s="1"/>
      <c r="H801" s="1"/>
      <c r="I801" s="1"/>
      <c r="J801" s="1"/>
      <c r="K801" s="1"/>
      <c r="L801" s="1"/>
      <c r="M801" s="1"/>
      <c r="N801" s="1"/>
      <c r="O801" s="1"/>
      <c r="P801" s="1"/>
      <c r="Q801" s="1"/>
      <c r="R801" s="1"/>
      <c r="S801" s="1"/>
      <c r="T801" s="1"/>
      <c r="X801" s="1"/>
      <c r="Y801" s="1"/>
      <c r="Z801" s="1"/>
    </row>
    <row r="802" spans="1:26" x14ac:dyDescent="0.25">
      <c r="A802" s="1"/>
      <c r="B802" s="33" t="str">
        <f t="shared" si="22"/>
        <v/>
      </c>
      <c r="C802" s="33" t="str">
        <f t="shared" si="23"/>
        <v/>
      </c>
      <c r="D802" s="22"/>
      <c r="E802" s="1"/>
      <c r="F802" s="1"/>
      <c r="G802" s="1"/>
      <c r="H802" s="1"/>
      <c r="I802" s="1"/>
      <c r="J802" s="1"/>
      <c r="K802" s="1"/>
      <c r="L802" s="1"/>
      <c r="M802" s="1"/>
      <c r="N802" s="1"/>
      <c r="O802" s="1"/>
      <c r="P802" s="1"/>
      <c r="Q802" s="1"/>
      <c r="R802" s="1"/>
      <c r="S802" s="1"/>
      <c r="T802" s="1"/>
      <c r="U802" s="28"/>
      <c r="V802" s="28"/>
      <c r="W802" s="28"/>
      <c r="X802" s="1"/>
      <c r="Y802" s="1"/>
      <c r="Z802" s="1"/>
    </row>
    <row r="803" spans="1:26" x14ac:dyDescent="0.25">
      <c r="A803" s="1"/>
      <c r="B803" s="33" t="str">
        <f t="shared" si="22"/>
        <v/>
      </c>
      <c r="C803" s="33" t="str">
        <f t="shared" si="23"/>
        <v/>
      </c>
      <c r="D803" s="22"/>
      <c r="E803" s="1"/>
      <c r="F803" s="1"/>
      <c r="G803" s="1"/>
      <c r="H803" s="1"/>
      <c r="I803" s="1"/>
      <c r="J803" s="1"/>
      <c r="K803" s="1"/>
      <c r="L803" s="1"/>
      <c r="M803" s="1"/>
      <c r="N803" s="1"/>
      <c r="O803" s="1"/>
      <c r="P803" s="1"/>
      <c r="Q803" s="1"/>
      <c r="R803" s="1"/>
      <c r="S803" s="1"/>
      <c r="T803" s="1"/>
      <c r="U803" s="28"/>
      <c r="V803" s="28"/>
      <c r="W803" s="28"/>
      <c r="X803" s="1"/>
      <c r="Y803" s="1"/>
      <c r="Z803" s="1"/>
    </row>
    <row r="804" spans="1:26" x14ac:dyDescent="0.25">
      <c r="A804" s="1"/>
      <c r="B804" s="33" t="str">
        <f t="shared" si="22"/>
        <v/>
      </c>
      <c r="C804" s="33" t="str">
        <f t="shared" si="23"/>
        <v/>
      </c>
      <c r="D804" s="22"/>
      <c r="E804" s="1"/>
      <c r="F804" s="1"/>
      <c r="G804" s="1"/>
      <c r="H804" s="1"/>
      <c r="I804" s="1"/>
      <c r="J804" s="1"/>
      <c r="K804" s="1"/>
      <c r="L804" s="1"/>
      <c r="M804" s="1"/>
      <c r="N804" s="1"/>
      <c r="O804" s="1"/>
      <c r="P804" s="1"/>
      <c r="Q804" s="1"/>
      <c r="R804" s="1"/>
      <c r="S804" s="1"/>
      <c r="T804" s="1"/>
      <c r="U804" s="28"/>
      <c r="V804" s="28"/>
      <c r="W804" s="28"/>
      <c r="X804" s="1"/>
      <c r="Y804" s="1"/>
      <c r="Z804" s="1"/>
    </row>
    <row r="805" spans="1:26" x14ac:dyDescent="0.25">
      <c r="A805" s="1"/>
      <c r="B805" s="33" t="str">
        <f t="shared" si="22"/>
        <v/>
      </c>
      <c r="C805" s="33" t="str">
        <f t="shared" si="23"/>
        <v/>
      </c>
      <c r="D805" s="22"/>
      <c r="E805" s="1"/>
      <c r="F805" s="1"/>
      <c r="G805" s="1"/>
      <c r="H805" s="1"/>
      <c r="I805" s="1"/>
      <c r="J805" s="1"/>
      <c r="K805" s="1"/>
      <c r="L805" s="1"/>
      <c r="M805" s="1"/>
      <c r="N805" s="1"/>
      <c r="O805" s="1"/>
      <c r="P805" s="1"/>
      <c r="Q805" s="1"/>
      <c r="R805" s="1"/>
      <c r="S805" s="1"/>
      <c r="T805" s="1"/>
      <c r="U805" s="28"/>
      <c r="V805" s="28"/>
      <c r="W805" s="28"/>
      <c r="X805" s="1"/>
      <c r="Y805" s="1"/>
      <c r="Z805" s="1"/>
    </row>
    <row r="806" spans="1:26" x14ac:dyDescent="0.25">
      <c r="A806" s="1"/>
      <c r="B806" s="33" t="str">
        <f t="shared" si="22"/>
        <v/>
      </c>
      <c r="C806" s="33" t="str">
        <f t="shared" si="23"/>
        <v/>
      </c>
      <c r="D806" s="22"/>
      <c r="E806" s="1"/>
      <c r="F806" s="1"/>
      <c r="G806" s="1"/>
      <c r="H806" s="1"/>
      <c r="I806" s="1"/>
      <c r="J806" s="1"/>
      <c r="K806" s="1"/>
      <c r="L806" s="1"/>
      <c r="M806" s="1"/>
      <c r="N806" s="1"/>
      <c r="O806" s="1"/>
      <c r="P806" s="1"/>
      <c r="Q806" s="1"/>
      <c r="R806" s="1"/>
      <c r="S806" s="1"/>
      <c r="T806" s="1"/>
      <c r="U806" s="28"/>
      <c r="V806" s="28"/>
      <c r="W806" s="28"/>
      <c r="X806" s="1"/>
      <c r="Y806" s="1"/>
      <c r="Z806" s="1"/>
    </row>
    <row r="807" spans="1:26" x14ac:dyDescent="0.25">
      <c r="A807" s="1"/>
      <c r="B807" s="33" t="str">
        <f t="shared" si="22"/>
        <v/>
      </c>
      <c r="C807" s="33" t="str">
        <f t="shared" si="23"/>
        <v/>
      </c>
      <c r="D807" s="22"/>
      <c r="E807" s="1"/>
      <c r="F807" s="1"/>
      <c r="G807" s="1"/>
      <c r="H807" s="1"/>
      <c r="I807" s="1"/>
      <c r="J807" s="1"/>
      <c r="K807" s="1"/>
      <c r="L807" s="1"/>
      <c r="M807" s="1"/>
      <c r="N807" s="1"/>
      <c r="O807" s="1"/>
      <c r="P807" s="1"/>
      <c r="Q807" s="1"/>
      <c r="R807" s="1"/>
      <c r="S807" s="1"/>
      <c r="T807" s="1"/>
      <c r="U807" s="28"/>
      <c r="V807" s="28"/>
      <c r="W807" s="28"/>
      <c r="X807" s="1"/>
      <c r="Y807" s="1"/>
      <c r="Z807" s="1"/>
    </row>
    <row r="808" spans="1:26" x14ac:dyDescent="0.25">
      <c r="A808" s="1"/>
      <c r="B808" s="33" t="str">
        <f t="shared" si="22"/>
        <v/>
      </c>
      <c r="C808" s="33" t="str">
        <f t="shared" si="23"/>
        <v/>
      </c>
      <c r="D808" s="22"/>
      <c r="E808" s="1"/>
      <c r="F808" s="1"/>
      <c r="G808" s="1"/>
      <c r="H808" s="1"/>
      <c r="I808" s="1"/>
      <c r="J808" s="1"/>
      <c r="K808" s="1"/>
      <c r="L808" s="1"/>
      <c r="M808" s="1"/>
      <c r="N808" s="1"/>
      <c r="O808" s="1"/>
      <c r="P808" s="1"/>
      <c r="Q808" s="1"/>
      <c r="R808" s="1"/>
      <c r="S808" s="1"/>
      <c r="T808" s="1"/>
      <c r="U808" s="28"/>
      <c r="V808" s="28"/>
      <c r="W808" s="28"/>
      <c r="X808" s="1"/>
      <c r="Y808" s="1"/>
      <c r="Z808" s="1"/>
    </row>
    <row r="809" spans="1:26" x14ac:dyDescent="0.25">
      <c r="A809" s="1"/>
      <c r="B809" s="33" t="str">
        <f t="shared" si="22"/>
        <v/>
      </c>
      <c r="C809" s="33" t="str">
        <f t="shared" si="23"/>
        <v/>
      </c>
      <c r="D809" s="22"/>
      <c r="E809" s="1"/>
      <c r="F809" s="1"/>
      <c r="G809" s="1"/>
      <c r="H809" s="1"/>
      <c r="I809" s="1"/>
      <c r="J809" s="1"/>
      <c r="K809" s="1"/>
      <c r="L809" s="1"/>
      <c r="M809" s="1"/>
      <c r="N809" s="1"/>
      <c r="O809" s="1"/>
      <c r="P809" s="1"/>
      <c r="Q809" s="1"/>
      <c r="R809" s="1"/>
      <c r="S809" s="1"/>
      <c r="T809" s="1"/>
      <c r="U809" s="28"/>
      <c r="V809" s="28"/>
      <c r="W809" s="28"/>
      <c r="X809" s="1"/>
      <c r="Y809" s="1"/>
      <c r="Z809" s="1"/>
    </row>
    <row r="810" spans="1:26" x14ac:dyDescent="0.25">
      <c r="A810" s="1"/>
      <c r="B810" s="33" t="str">
        <f t="shared" si="22"/>
        <v/>
      </c>
      <c r="C810" s="33" t="str">
        <f t="shared" si="23"/>
        <v/>
      </c>
      <c r="D810" s="22"/>
      <c r="E810" s="1"/>
      <c r="F810" s="1"/>
      <c r="G810" s="1"/>
      <c r="H810" s="1"/>
      <c r="I810" s="1"/>
      <c r="J810" s="1"/>
      <c r="K810" s="1"/>
      <c r="L810" s="1"/>
      <c r="M810" s="1"/>
      <c r="N810" s="1"/>
      <c r="O810" s="1"/>
      <c r="P810" s="1"/>
      <c r="Q810" s="1"/>
      <c r="R810" s="1"/>
      <c r="S810" s="1"/>
      <c r="T810" s="1"/>
      <c r="U810" s="28"/>
      <c r="V810" s="28"/>
      <c r="W810" s="28"/>
      <c r="X810" s="1"/>
      <c r="Y810" s="1"/>
      <c r="Z810" s="1"/>
    </row>
    <row r="811" spans="1:26" x14ac:dyDescent="0.25">
      <c r="A811" s="1"/>
      <c r="B811" s="33" t="str">
        <f t="shared" si="22"/>
        <v/>
      </c>
      <c r="C811" s="33" t="str">
        <f t="shared" si="23"/>
        <v/>
      </c>
      <c r="D811" s="22"/>
      <c r="E811" s="1"/>
      <c r="F811" s="1"/>
      <c r="G811" s="1"/>
      <c r="H811" s="1"/>
      <c r="I811" s="1"/>
      <c r="J811" s="1"/>
      <c r="K811" s="1"/>
      <c r="L811" s="1"/>
      <c r="M811" s="1"/>
      <c r="N811" s="1"/>
      <c r="O811" s="1"/>
      <c r="P811" s="1"/>
      <c r="Q811" s="1"/>
      <c r="R811" s="1"/>
      <c r="S811" s="1"/>
      <c r="T811" s="1"/>
      <c r="U811" s="28"/>
      <c r="V811" s="28"/>
      <c r="W811" s="28"/>
      <c r="X811" s="1"/>
      <c r="Y811" s="1"/>
      <c r="Z811" s="1"/>
    </row>
    <row r="812" spans="1:26" x14ac:dyDescent="0.25">
      <c r="A812" s="1"/>
      <c r="B812" s="33" t="str">
        <f t="shared" si="22"/>
        <v/>
      </c>
      <c r="C812" s="33" t="str">
        <f t="shared" si="23"/>
        <v/>
      </c>
      <c r="D812" s="22"/>
      <c r="E812" s="1"/>
      <c r="F812" s="1"/>
      <c r="G812" s="1"/>
      <c r="H812" s="1"/>
      <c r="I812" s="1"/>
      <c r="J812" s="1"/>
      <c r="K812" s="1"/>
      <c r="L812" s="1"/>
      <c r="M812" s="1"/>
      <c r="N812" s="1"/>
      <c r="O812" s="1"/>
      <c r="P812" s="1"/>
      <c r="Q812" s="1"/>
      <c r="R812" s="1"/>
      <c r="S812" s="1"/>
      <c r="T812" s="1"/>
      <c r="U812" s="28"/>
      <c r="V812" s="28"/>
      <c r="W812" s="28"/>
      <c r="X812" s="1"/>
      <c r="Y812" s="1"/>
      <c r="Z812" s="1"/>
    </row>
    <row r="813" spans="1:26" x14ac:dyDescent="0.25">
      <c r="A813" s="1"/>
      <c r="B813" s="33" t="str">
        <f t="shared" si="22"/>
        <v/>
      </c>
      <c r="C813" s="33" t="str">
        <f t="shared" si="23"/>
        <v/>
      </c>
      <c r="D813" s="22"/>
      <c r="E813" s="1"/>
      <c r="F813" s="1"/>
      <c r="G813" s="1"/>
      <c r="H813" s="1"/>
      <c r="I813" s="1"/>
      <c r="J813" s="1"/>
      <c r="K813" s="1"/>
      <c r="L813" s="1"/>
      <c r="M813" s="1"/>
      <c r="N813" s="1"/>
      <c r="O813" s="1"/>
      <c r="P813" s="1"/>
      <c r="Q813" s="1"/>
      <c r="R813" s="1"/>
      <c r="S813" s="1"/>
      <c r="T813" s="1"/>
      <c r="X813" s="1"/>
      <c r="Y813" s="1"/>
      <c r="Z813" s="1"/>
    </row>
    <row r="814" spans="1:26" x14ac:dyDescent="0.25">
      <c r="A814" s="1"/>
      <c r="B814" s="33" t="str">
        <f t="shared" si="22"/>
        <v/>
      </c>
      <c r="C814" s="33" t="str">
        <f t="shared" si="23"/>
        <v/>
      </c>
      <c r="D814" s="22"/>
      <c r="E814" s="1"/>
      <c r="F814" s="1"/>
      <c r="G814" s="1"/>
      <c r="H814" s="1"/>
      <c r="I814" s="1"/>
      <c r="J814" s="1"/>
      <c r="K814" s="1"/>
      <c r="L814" s="1"/>
      <c r="M814" s="1"/>
      <c r="N814" s="1"/>
      <c r="O814" s="1"/>
      <c r="P814" s="1"/>
      <c r="Q814" s="1"/>
      <c r="R814" s="1"/>
      <c r="S814" s="1"/>
      <c r="T814" s="1"/>
      <c r="U814" s="28"/>
      <c r="V814" s="28"/>
      <c r="W814" s="28"/>
      <c r="X814" s="1"/>
      <c r="Y814" s="1"/>
      <c r="Z814" s="1"/>
    </row>
    <row r="815" spans="1:26" x14ac:dyDescent="0.25">
      <c r="A815" s="1"/>
      <c r="B815" s="33" t="str">
        <f t="shared" ref="B815:B878" si="24">IF(W817=1,U817,"")</f>
        <v/>
      </c>
      <c r="C815" s="33" t="str">
        <f t="shared" ref="C815:C878" si="25">IF(W817=1,V817,"")</f>
        <v/>
      </c>
      <c r="D815" s="22"/>
      <c r="E815" s="1"/>
      <c r="F815" s="1"/>
      <c r="G815" s="1"/>
      <c r="H815" s="1"/>
      <c r="I815" s="1"/>
      <c r="J815" s="1"/>
      <c r="K815" s="1"/>
      <c r="L815" s="1"/>
      <c r="M815" s="1"/>
      <c r="N815" s="1"/>
      <c r="O815" s="1"/>
      <c r="P815" s="1"/>
      <c r="Q815" s="1"/>
      <c r="R815" s="1"/>
      <c r="S815" s="1"/>
      <c r="T815" s="1"/>
      <c r="U815" s="28"/>
      <c r="V815" s="28"/>
      <c r="W815" s="28"/>
      <c r="X815" s="1"/>
      <c r="Y815" s="1"/>
      <c r="Z815" s="1"/>
    </row>
    <row r="816" spans="1:26" x14ac:dyDescent="0.25">
      <c r="A816" s="1"/>
      <c r="B816" s="33" t="str">
        <f t="shared" si="24"/>
        <v/>
      </c>
      <c r="C816" s="33" t="str">
        <f t="shared" si="25"/>
        <v/>
      </c>
      <c r="D816" s="22"/>
      <c r="E816" s="1"/>
      <c r="F816" s="1"/>
      <c r="G816" s="1"/>
      <c r="H816" s="1"/>
      <c r="I816" s="1"/>
      <c r="J816" s="1"/>
      <c r="K816" s="1"/>
      <c r="L816" s="1"/>
      <c r="M816" s="1"/>
      <c r="N816" s="1"/>
      <c r="O816" s="1"/>
      <c r="P816" s="1"/>
      <c r="Q816" s="1"/>
      <c r="R816" s="1"/>
      <c r="S816" s="1"/>
      <c r="T816" s="1"/>
      <c r="X816" s="1"/>
      <c r="Y816" s="1"/>
      <c r="Z816" s="1"/>
    </row>
    <row r="817" spans="1:26" x14ac:dyDescent="0.25">
      <c r="A817" s="1"/>
      <c r="B817" s="33" t="str">
        <f t="shared" si="24"/>
        <v/>
      </c>
      <c r="C817" s="33" t="str">
        <f t="shared" si="25"/>
        <v/>
      </c>
      <c r="D817" s="22"/>
      <c r="E817" s="1"/>
      <c r="F817" s="1"/>
      <c r="G817" s="1"/>
      <c r="H817" s="1"/>
      <c r="I817" s="1"/>
      <c r="J817" s="1"/>
      <c r="K817" s="1"/>
      <c r="L817" s="1"/>
      <c r="M817" s="1"/>
      <c r="N817" s="1"/>
      <c r="O817" s="1"/>
      <c r="P817" s="1"/>
      <c r="Q817" s="1"/>
      <c r="R817" s="1"/>
      <c r="S817" s="1"/>
      <c r="T817" s="1"/>
      <c r="X817" s="1"/>
      <c r="Y817" s="1"/>
      <c r="Z817" s="1"/>
    </row>
    <row r="818" spans="1:26" x14ac:dyDescent="0.25">
      <c r="A818" s="1"/>
      <c r="B818" s="33" t="str">
        <f t="shared" si="24"/>
        <v/>
      </c>
      <c r="C818" s="33" t="str">
        <f t="shared" si="25"/>
        <v/>
      </c>
      <c r="D818" s="22"/>
      <c r="E818" s="1"/>
      <c r="F818" s="1"/>
      <c r="G818" s="1"/>
      <c r="H818" s="1"/>
      <c r="I818" s="1"/>
      <c r="J818" s="1"/>
      <c r="K818" s="1"/>
      <c r="L818" s="1"/>
      <c r="M818" s="1"/>
      <c r="N818" s="1"/>
      <c r="O818" s="1"/>
      <c r="P818" s="1"/>
      <c r="Q818" s="1"/>
      <c r="R818" s="1"/>
      <c r="S818" s="1"/>
      <c r="T818" s="1"/>
      <c r="X818" s="1"/>
      <c r="Y818" s="1"/>
      <c r="Z818" s="1"/>
    </row>
    <row r="819" spans="1:26" x14ac:dyDescent="0.25">
      <c r="A819" s="1"/>
      <c r="B819" s="33" t="str">
        <f t="shared" si="24"/>
        <v/>
      </c>
      <c r="C819" s="33" t="str">
        <f t="shared" si="25"/>
        <v/>
      </c>
      <c r="D819" s="22"/>
      <c r="E819" s="1"/>
      <c r="F819" s="1"/>
      <c r="G819" s="1"/>
      <c r="H819" s="1"/>
      <c r="I819" s="1"/>
      <c r="J819" s="1"/>
      <c r="K819" s="1"/>
      <c r="L819" s="1"/>
      <c r="M819" s="1"/>
      <c r="N819" s="1"/>
      <c r="O819" s="1"/>
      <c r="P819" s="1"/>
      <c r="Q819" s="1"/>
      <c r="R819" s="1"/>
      <c r="S819" s="1"/>
      <c r="T819" s="1"/>
      <c r="X819" s="1"/>
      <c r="Y819" s="1"/>
      <c r="Z819" s="1"/>
    </row>
    <row r="820" spans="1:26" x14ac:dyDescent="0.25">
      <c r="A820" s="1"/>
      <c r="B820" s="33" t="str">
        <f t="shared" si="24"/>
        <v/>
      </c>
      <c r="C820" s="33" t="str">
        <f t="shared" si="25"/>
        <v/>
      </c>
      <c r="D820" s="22"/>
      <c r="E820" s="1"/>
      <c r="F820" s="1"/>
      <c r="G820" s="1"/>
      <c r="H820" s="1"/>
      <c r="I820" s="1"/>
      <c r="J820" s="1"/>
      <c r="K820" s="1"/>
      <c r="L820" s="1"/>
      <c r="M820" s="1"/>
      <c r="N820" s="1"/>
      <c r="O820" s="1"/>
      <c r="P820" s="1"/>
      <c r="Q820" s="1"/>
      <c r="R820" s="1"/>
      <c r="S820" s="1"/>
      <c r="T820" s="1"/>
      <c r="U820" s="28"/>
      <c r="V820" s="28"/>
      <c r="W820" s="28"/>
      <c r="X820" s="1"/>
      <c r="Y820" s="1"/>
      <c r="Z820" s="1"/>
    </row>
    <row r="821" spans="1:26" x14ac:dyDescent="0.25">
      <c r="A821" s="1"/>
      <c r="B821" s="33" t="str">
        <f t="shared" si="24"/>
        <v/>
      </c>
      <c r="C821" s="33" t="str">
        <f t="shared" si="25"/>
        <v/>
      </c>
      <c r="D821" s="22"/>
      <c r="E821" s="1"/>
      <c r="F821" s="1"/>
      <c r="G821" s="1"/>
      <c r="H821" s="1"/>
      <c r="I821" s="1"/>
      <c r="J821" s="1"/>
      <c r="K821" s="1"/>
      <c r="L821" s="1"/>
      <c r="M821" s="1"/>
      <c r="N821" s="1"/>
      <c r="O821" s="1"/>
      <c r="P821" s="1"/>
      <c r="Q821" s="1"/>
      <c r="R821" s="1"/>
      <c r="S821" s="1"/>
      <c r="T821" s="1"/>
      <c r="U821" s="28"/>
      <c r="V821" s="28"/>
      <c r="W821" s="28"/>
      <c r="X821" s="1"/>
      <c r="Y821" s="1"/>
      <c r="Z821" s="1"/>
    </row>
    <row r="822" spans="1:26" x14ac:dyDescent="0.25">
      <c r="A822" s="1"/>
      <c r="B822" s="33" t="str">
        <f t="shared" si="24"/>
        <v/>
      </c>
      <c r="C822" s="33" t="str">
        <f t="shared" si="25"/>
        <v/>
      </c>
      <c r="D822" s="22"/>
      <c r="E822" s="1"/>
      <c r="F822" s="1"/>
      <c r="G822" s="1"/>
      <c r="H822" s="1"/>
      <c r="I822" s="1"/>
      <c r="J822" s="1"/>
      <c r="K822" s="1"/>
      <c r="L822" s="1"/>
      <c r="M822" s="1"/>
      <c r="N822" s="1"/>
      <c r="O822" s="1"/>
      <c r="P822" s="1"/>
      <c r="Q822" s="1"/>
      <c r="R822" s="1"/>
      <c r="S822" s="1"/>
      <c r="T822" s="1"/>
      <c r="U822" s="28"/>
      <c r="V822" s="28"/>
      <c r="W822" s="28"/>
      <c r="X822" s="1"/>
      <c r="Y822" s="1"/>
      <c r="Z822" s="1"/>
    </row>
    <row r="823" spans="1:26" x14ac:dyDescent="0.25">
      <c r="A823" s="1"/>
      <c r="B823" s="33" t="str">
        <f t="shared" si="24"/>
        <v/>
      </c>
      <c r="C823" s="33" t="str">
        <f t="shared" si="25"/>
        <v/>
      </c>
      <c r="D823" s="22"/>
      <c r="E823" s="1"/>
      <c r="F823" s="1"/>
      <c r="G823" s="1"/>
      <c r="H823" s="1"/>
      <c r="I823" s="1"/>
      <c r="J823" s="1"/>
      <c r="K823" s="1"/>
      <c r="L823" s="1"/>
      <c r="M823" s="1"/>
      <c r="N823" s="1"/>
      <c r="O823" s="1"/>
      <c r="P823" s="1"/>
      <c r="Q823" s="1"/>
      <c r="R823" s="1"/>
      <c r="S823" s="1"/>
      <c r="T823" s="1"/>
      <c r="U823" s="28"/>
      <c r="V823" s="28"/>
      <c r="W823" s="28"/>
      <c r="X823" s="1"/>
      <c r="Y823" s="1"/>
      <c r="Z823" s="1"/>
    </row>
    <row r="824" spans="1:26" x14ac:dyDescent="0.25">
      <c r="A824" s="1"/>
      <c r="B824" s="33" t="str">
        <f t="shared" si="24"/>
        <v/>
      </c>
      <c r="C824" s="33" t="str">
        <f t="shared" si="25"/>
        <v/>
      </c>
      <c r="D824" s="22"/>
      <c r="E824" s="1"/>
      <c r="F824" s="1"/>
      <c r="G824" s="1"/>
      <c r="H824" s="1"/>
      <c r="I824" s="1"/>
      <c r="J824" s="1"/>
      <c r="K824" s="1"/>
      <c r="L824" s="1"/>
      <c r="M824" s="1"/>
      <c r="N824" s="1"/>
      <c r="O824" s="1"/>
      <c r="P824" s="1"/>
      <c r="Q824" s="1"/>
      <c r="R824" s="1"/>
      <c r="S824" s="1"/>
      <c r="T824" s="1"/>
      <c r="U824" s="28"/>
      <c r="V824" s="28"/>
      <c r="W824" s="28"/>
      <c r="X824" s="1"/>
      <c r="Y824" s="1"/>
      <c r="Z824" s="1"/>
    </row>
    <row r="825" spans="1:26" x14ac:dyDescent="0.25">
      <c r="A825" s="1"/>
      <c r="B825" s="33" t="str">
        <f t="shared" si="24"/>
        <v/>
      </c>
      <c r="C825" s="33" t="str">
        <f t="shared" si="25"/>
        <v/>
      </c>
      <c r="D825" s="22"/>
      <c r="E825" s="1"/>
      <c r="F825" s="1"/>
      <c r="G825" s="1"/>
      <c r="H825" s="1"/>
      <c r="I825" s="1"/>
      <c r="J825" s="1"/>
      <c r="K825" s="1"/>
      <c r="L825" s="1"/>
      <c r="M825" s="1"/>
      <c r="N825" s="1"/>
      <c r="O825" s="1"/>
      <c r="P825" s="1"/>
      <c r="Q825" s="1"/>
      <c r="R825" s="1"/>
      <c r="S825" s="1"/>
      <c r="T825" s="1"/>
      <c r="U825" s="28"/>
      <c r="V825" s="28"/>
      <c r="W825" s="28"/>
      <c r="X825" s="1"/>
      <c r="Y825" s="1"/>
      <c r="Z825" s="1"/>
    </row>
    <row r="826" spans="1:26" x14ac:dyDescent="0.25">
      <c r="A826" s="1"/>
      <c r="B826" s="33" t="str">
        <f t="shared" si="24"/>
        <v/>
      </c>
      <c r="C826" s="33" t="str">
        <f t="shared" si="25"/>
        <v/>
      </c>
      <c r="D826" s="22"/>
      <c r="E826" s="1"/>
      <c r="F826" s="1"/>
      <c r="G826" s="1"/>
      <c r="H826" s="1"/>
      <c r="I826" s="1"/>
      <c r="J826" s="1"/>
      <c r="K826" s="1"/>
      <c r="L826" s="1"/>
      <c r="M826" s="1"/>
      <c r="N826" s="1"/>
      <c r="O826" s="1"/>
      <c r="P826" s="1"/>
      <c r="Q826" s="1"/>
      <c r="R826" s="1"/>
      <c r="S826" s="1"/>
      <c r="T826" s="1"/>
      <c r="U826" s="28"/>
      <c r="V826" s="28"/>
      <c r="W826" s="28"/>
      <c r="X826" s="1"/>
      <c r="Y826" s="1"/>
      <c r="Z826" s="1"/>
    </row>
    <row r="827" spans="1:26" x14ac:dyDescent="0.25">
      <c r="A827" s="1"/>
      <c r="B827" s="33" t="str">
        <f t="shared" si="24"/>
        <v/>
      </c>
      <c r="C827" s="33" t="str">
        <f t="shared" si="25"/>
        <v/>
      </c>
      <c r="D827" s="22"/>
      <c r="E827" s="1"/>
      <c r="F827" s="1"/>
      <c r="G827" s="1"/>
      <c r="H827" s="1"/>
      <c r="I827" s="1"/>
      <c r="J827" s="1"/>
      <c r="K827" s="1"/>
      <c r="L827" s="1"/>
      <c r="M827" s="1"/>
      <c r="N827" s="1"/>
      <c r="O827" s="1"/>
      <c r="P827" s="1"/>
      <c r="Q827" s="1"/>
      <c r="R827" s="1"/>
      <c r="S827" s="1"/>
      <c r="T827" s="1"/>
      <c r="X827" s="1"/>
      <c r="Y827" s="1"/>
      <c r="Z827" s="1"/>
    </row>
    <row r="828" spans="1:26" x14ac:dyDescent="0.25">
      <c r="A828" s="1"/>
      <c r="B828" s="33" t="str">
        <f t="shared" si="24"/>
        <v/>
      </c>
      <c r="C828" s="33" t="str">
        <f t="shared" si="25"/>
        <v/>
      </c>
      <c r="D828" s="22"/>
      <c r="E828" s="1"/>
      <c r="F828" s="1"/>
      <c r="G828" s="1"/>
      <c r="H828" s="1"/>
      <c r="I828" s="1"/>
      <c r="J828" s="1"/>
      <c r="K828" s="1"/>
      <c r="L828" s="1"/>
      <c r="M828" s="1"/>
      <c r="N828" s="1"/>
      <c r="O828" s="1"/>
      <c r="P828" s="1"/>
      <c r="Q828" s="1"/>
      <c r="R828" s="1"/>
      <c r="S828" s="1"/>
      <c r="T828" s="1"/>
      <c r="U828" s="28"/>
      <c r="V828" s="28"/>
      <c r="W828" s="28"/>
      <c r="X828" s="1"/>
      <c r="Y828" s="1"/>
      <c r="Z828" s="1"/>
    </row>
    <row r="829" spans="1:26" x14ac:dyDescent="0.25">
      <c r="A829" s="1"/>
      <c r="B829" s="33" t="str">
        <f t="shared" si="24"/>
        <v/>
      </c>
      <c r="C829" s="33" t="str">
        <f t="shared" si="25"/>
        <v/>
      </c>
      <c r="D829" s="22"/>
      <c r="E829" s="1"/>
      <c r="F829" s="1"/>
      <c r="G829" s="1"/>
      <c r="H829" s="1"/>
      <c r="I829" s="1"/>
      <c r="J829" s="1"/>
      <c r="K829" s="1"/>
      <c r="L829" s="1"/>
      <c r="M829" s="1"/>
      <c r="N829" s="1"/>
      <c r="O829" s="1"/>
      <c r="P829" s="1"/>
      <c r="Q829" s="1"/>
      <c r="R829" s="1"/>
      <c r="S829" s="1"/>
      <c r="T829" s="1"/>
      <c r="U829" s="28"/>
      <c r="V829" s="28"/>
      <c r="W829" s="28"/>
      <c r="X829" s="1"/>
      <c r="Y829" s="1"/>
      <c r="Z829" s="1"/>
    </row>
    <row r="830" spans="1:26" x14ac:dyDescent="0.25">
      <c r="A830" s="1"/>
      <c r="B830" s="33" t="str">
        <f t="shared" si="24"/>
        <v/>
      </c>
      <c r="C830" s="33" t="str">
        <f t="shared" si="25"/>
        <v/>
      </c>
      <c r="D830" s="22"/>
      <c r="E830" s="1"/>
      <c r="F830" s="1"/>
      <c r="G830" s="1"/>
      <c r="H830" s="1"/>
      <c r="I830" s="1"/>
      <c r="J830" s="1"/>
      <c r="K830" s="1"/>
      <c r="L830" s="1"/>
      <c r="M830" s="1"/>
      <c r="N830" s="1"/>
      <c r="O830" s="1"/>
      <c r="P830" s="1"/>
      <c r="Q830" s="1"/>
      <c r="R830" s="1"/>
      <c r="S830" s="1"/>
      <c r="T830" s="1"/>
      <c r="U830" s="28"/>
      <c r="V830" s="28"/>
      <c r="W830" s="28"/>
      <c r="X830" s="1"/>
      <c r="Y830" s="1"/>
      <c r="Z830" s="1"/>
    </row>
    <row r="831" spans="1:26" x14ac:dyDescent="0.25">
      <c r="A831" s="1"/>
      <c r="B831" s="33" t="str">
        <f t="shared" si="24"/>
        <v/>
      </c>
      <c r="C831" s="33" t="str">
        <f t="shared" si="25"/>
        <v/>
      </c>
      <c r="D831" s="22"/>
      <c r="E831" s="1"/>
      <c r="F831" s="1"/>
      <c r="G831" s="1"/>
      <c r="H831" s="1"/>
      <c r="I831" s="1"/>
      <c r="J831" s="1"/>
      <c r="K831" s="1"/>
      <c r="L831" s="1"/>
      <c r="M831" s="1"/>
      <c r="N831" s="1"/>
      <c r="O831" s="1"/>
      <c r="P831" s="1"/>
      <c r="Q831" s="1"/>
      <c r="R831" s="1"/>
      <c r="S831" s="1"/>
      <c r="T831" s="1"/>
      <c r="X831" s="1"/>
      <c r="Y831" s="1"/>
      <c r="Z831" s="1"/>
    </row>
    <row r="832" spans="1:26" x14ac:dyDescent="0.25">
      <c r="A832" s="1"/>
      <c r="B832" s="33" t="str">
        <f t="shared" si="24"/>
        <v/>
      </c>
      <c r="C832" s="33" t="str">
        <f t="shared" si="25"/>
        <v/>
      </c>
      <c r="D832" s="22"/>
      <c r="E832" s="1"/>
      <c r="F832" s="1"/>
      <c r="G832" s="1"/>
      <c r="H832" s="1"/>
      <c r="I832" s="1"/>
      <c r="J832" s="1"/>
      <c r="K832" s="1"/>
      <c r="L832" s="1"/>
      <c r="M832" s="1"/>
      <c r="N832" s="1"/>
      <c r="O832" s="1"/>
      <c r="P832" s="1"/>
      <c r="Q832" s="1"/>
      <c r="R832" s="1"/>
      <c r="S832" s="1"/>
      <c r="T832" s="1"/>
      <c r="U832" s="28"/>
      <c r="V832" s="28"/>
      <c r="W832" s="28"/>
      <c r="X832" s="1"/>
      <c r="Y832" s="1"/>
      <c r="Z832" s="1"/>
    </row>
    <row r="833" spans="1:26" x14ac:dyDescent="0.25">
      <c r="A833" s="1"/>
      <c r="B833" s="33" t="str">
        <f t="shared" si="24"/>
        <v/>
      </c>
      <c r="C833" s="33" t="str">
        <f t="shared" si="25"/>
        <v/>
      </c>
      <c r="D833" s="22"/>
      <c r="E833" s="1"/>
      <c r="F833" s="1"/>
      <c r="G833" s="1"/>
      <c r="H833" s="1"/>
      <c r="I833" s="1"/>
      <c r="J833" s="1"/>
      <c r="K833" s="1"/>
      <c r="L833" s="1"/>
      <c r="M833" s="1"/>
      <c r="N833" s="1"/>
      <c r="O833" s="1"/>
      <c r="P833" s="1"/>
      <c r="Q833" s="1"/>
      <c r="R833" s="1"/>
      <c r="S833" s="1"/>
      <c r="T833" s="1"/>
      <c r="U833" s="28"/>
      <c r="V833" s="28"/>
      <c r="W833" s="28"/>
      <c r="X833" s="1"/>
      <c r="Y833" s="1"/>
      <c r="Z833" s="1"/>
    </row>
    <row r="834" spans="1:26" x14ac:dyDescent="0.25">
      <c r="A834" s="1"/>
      <c r="B834" s="33" t="str">
        <f t="shared" si="24"/>
        <v/>
      </c>
      <c r="C834" s="33" t="str">
        <f t="shared" si="25"/>
        <v/>
      </c>
      <c r="D834" s="22"/>
      <c r="E834" s="1"/>
      <c r="F834" s="1"/>
      <c r="G834" s="1"/>
      <c r="H834" s="1"/>
      <c r="I834" s="1"/>
      <c r="J834" s="1"/>
      <c r="K834" s="1"/>
      <c r="L834" s="1"/>
      <c r="M834" s="1"/>
      <c r="N834" s="1"/>
      <c r="O834" s="1"/>
      <c r="P834" s="1"/>
      <c r="Q834" s="1"/>
      <c r="R834" s="1"/>
      <c r="S834" s="1"/>
      <c r="T834" s="1"/>
      <c r="U834" s="28"/>
      <c r="V834" s="28"/>
      <c r="W834" s="28"/>
      <c r="X834" s="1"/>
      <c r="Y834" s="1"/>
      <c r="Z834" s="1"/>
    </row>
    <row r="835" spans="1:26" x14ac:dyDescent="0.25">
      <c r="A835" s="1"/>
      <c r="B835" s="33" t="str">
        <f t="shared" si="24"/>
        <v/>
      </c>
      <c r="C835" s="33" t="str">
        <f t="shared" si="25"/>
        <v/>
      </c>
      <c r="D835" s="22"/>
      <c r="E835" s="1"/>
      <c r="F835" s="1"/>
      <c r="G835" s="1"/>
      <c r="H835" s="1"/>
      <c r="I835" s="1"/>
      <c r="J835" s="1"/>
      <c r="K835" s="1"/>
      <c r="L835" s="1"/>
      <c r="M835" s="1"/>
      <c r="N835" s="1"/>
      <c r="O835" s="1"/>
      <c r="P835" s="1"/>
      <c r="Q835" s="1"/>
      <c r="R835" s="1"/>
      <c r="S835" s="1"/>
      <c r="T835" s="1"/>
      <c r="U835" s="28"/>
      <c r="V835" s="28"/>
      <c r="W835" s="28"/>
      <c r="X835" s="1"/>
      <c r="Y835" s="1"/>
      <c r="Z835" s="1"/>
    </row>
    <row r="836" spans="1:26" x14ac:dyDescent="0.25">
      <c r="A836" s="1"/>
      <c r="B836" s="33" t="str">
        <f t="shared" si="24"/>
        <v/>
      </c>
      <c r="C836" s="33" t="str">
        <f t="shared" si="25"/>
        <v/>
      </c>
      <c r="D836" s="22"/>
      <c r="E836" s="1"/>
      <c r="F836" s="1"/>
      <c r="G836" s="1"/>
      <c r="H836" s="1"/>
      <c r="I836" s="1"/>
      <c r="J836" s="1"/>
      <c r="K836" s="1"/>
      <c r="L836" s="1"/>
      <c r="M836" s="1"/>
      <c r="N836" s="1"/>
      <c r="O836" s="1"/>
      <c r="P836" s="1"/>
      <c r="Q836" s="1"/>
      <c r="R836" s="1"/>
      <c r="S836" s="1"/>
      <c r="T836" s="1"/>
      <c r="U836" s="28"/>
      <c r="V836" s="28"/>
      <c r="W836" s="28"/>
      <c r="X836" s="1"/>
      <c r="Y836" s="1"/>
      <c r="Z836" s="1"/>
    </row>
    <row r="837" spans="1:26" x14ac:dyDescent="0.25">
      <c r="A837" s="1"/>
      <c r="B837" s="33" t="str">
        <f t="shared" si="24"/>
        <v/>
      </c>
      <c r="C837" s="33" t="str">
        <f t="shared" si="25"/>
        <v/>
      </c>
      <c r="D837" s="22"/>
      <c r="E837" s="1"/>
      <c r="F837" s="1"/>
      <c r="G837" s="1"/>
      <c r="H837" s="1"/>
      <c r="I837" s="1"/>
      <c r="J837" s="1"/>
      <c r="K837" s="1"/>
      <c r="L837" s="1"/>
      <c r="M837" s="1"/>
      <c r="N837" s="1"/>
      <c r="O837" s="1"/>
      <c r="P837" s="1"/>
      <c r="Q837" s="1"/>
      <c r="R837" s="1"/>
      <c r="S837" s="1"/>
      <c r="T837" s="1"/>
      <c r="U837" s="28"/>
      <c r="V837" s="28"/>
      <c r="W837" s="28"/>
      <c r="X837" s="1"/>
      <c r="Y837" s="1"/>
      <c r="Z837" s="1"/>
    </row>
    <row r="838" spans="1:26" x14ac:dyDescent="0.25">
      <c r="A838" s="1"/>
      <c r="B838" s="33" t="str">
        <f t="shared" si="24"/>
        <v/>
      </c>
      <c r="C838" s="33" t="str">
        <f t="shared" si="25"/>
        <v/>
      </c>
      <c r="D838" s="22"/>
      <c r="E838" s="1"/>
      <c r="F838" s="1"/>
      <c r="G838" s="1"/>
      <c r="H838" s="1"/>
      <c r="I838" s="1"/>
      <c r="J838" s="1"/>
      <c r="K838" s="1"/>
      <c r="L838" s="1"/>
      <c r="M838" s="1"/>
      <c r="N838" s="1"/>
      <c r="O838" s="1"/>
      <c r="P838" s="1"/>
      <c r="Q838" s="1"/>
      <c r="R838" s="1"/>
      <c r="S838" s="1"/>
      <c r="T838" s="1"/>
      <c r="U838" s="28"/>
      <c r="V838" s="28"/>
      <c r="W838" s="28"/>
      <c r="X838" s="1"/>
      <c r="Y838" s="1"/>
      <c r="Z838" s="1"/>
    </row>
    <row r="839" spans="1:26" x14ac:dyDescent="0.25">
      <c r="A839" s="1"/>
      <c r="B839" s="33" t="str">
        <f t="shared" si="24"/>
        <v/>
      </c>
      <c r="C839" s="33" t="str">
        <f t="shared" si="25"/>
        <v/>
      </c>
      <c r="D839" s="22"/>
      <c r="E839" s="1"/>
      <c r="F839" s="1"/>
      <c r="G839" s="1"/>
      <c r="H839" s="1"/>
      <c r="I839" s="1"/>
      <c r="J839" s="1"/>
      <c r="K839" s="1"/>
      <c r="L839" s="1"/>
      <c r="M839" s="1"/>
      <c r="N839" s="1"/>
      <c r="O839" s="1"/>
      <c r="P839" s="1"/>
      <c r="Q839" s="1"/>
      <c r="R839" s="1"/>
      <c r="S839" s="1"/>
      <c r="T839" s="1"/>
      <c r="U839" s="28"/>
      <c r="V839" s="28"/>
      <c r="W839" s="28"/>
      <c r="X839" s="1"/>
      <c r="Y839" s="1"/>
      <c r="Z839" s="1"/>
    </row>
    <row r="840" spans="1:26" x14ac:dyDescent="0.25">
      <c r="A840" s="1"/>
      <c r="B840" s="33" t="str">
        <f t="shared" si="24"/>
        <v/>
      </c>
      <c r="C840" s="33" t="str">
        <f t="shared" si="25"/>
        <v/>
      </c>
      <c r="D840" s="22"/>
      <c r="E840" s="1"/>
      <c r="F840" s="1"/>
      <c r="G840" s="1"/>
      <c r="H840" s="1"/>
      <c r="I840" s="1"/>
      <c r="J840" s="1"/>
      <c r="K840" s="1"/>
      <c r="L840" s="1"/>
      <c r="M840" s="1"/>
      <c r="N840" s="1"/>
      <c r="O840" s="1"/>
      <c r="P840" s="1"/>
      <c r="Q840" s="1"/>
      <c r="R840" s="1"/>
      <c r="S840" s="1"/>
      <c r="T840" s="1"/>
      <c r="U840" s="28"/>
      <c r="V840" s="28"/>
      <c r="W840" s="28"/>
      <c r="X840" s="1"/>
      <c r="Y840" s="1"/>
      <c r="Z840" s="1"/>
    </row>
    <row r="841" spans="1:26" x14ac:dyDescent="0.25">
      <c r="A841" s="1"/>
      <c r="B841" s="33" t="str">
        <f t="shared" si="24"/>
        <v/>
      </c>
      <c r="C841" s="33" t="str">
        <f t="shared" si="25"/>
        <v/>
      </c>
      <c r="D841" s="22"/>
      <c r="E841" s="1"/>
      <c r="F841" s="1"/>
      <c r="G841" s="1"/>
      <c r="H841" s="1"/>
      <c r="I841" s="1"/>
      <c r="J841" s="1"/>
      <c r="K841" s="1"/>
      <c r="L841" s="1"/>
      <c r="M841" s="1"/>
      <c r="N841" s="1"/>
      <c r="O841" s="1"/>
      <c r="P841" s="1"/>
      <c r="Q841" s="1"/>
      <c r="R841" s="1"/>
      <c r="S841" s="1"/>
      <c r="T841" s="1"/>
      <c r="U841" s="28"/>
      <c r="V841" s="28"/>
      <c r="W841" s="28"/>
      <c r="X841" s="1"/>
      <c r="Y841" s="1"/>
      <c r="Z841" s="1"/>
    </row>
    <row r="842" spans="1:26" x14ac:dyDescent="0.25">
      <c r="A842" s="1"/>
      <c r="B842" s="33" t="str">
        <f t="shared" si="24"/>
        <v/>
      </c>
      <c r="C842" s="33" t="str">
        <f t="shared" si="25"/>
        <v/>
      </c>
      <c r="D842" s="22"/>
      <c r="E842" s="1"/>
      <c r="F842" s="1"/>
      <c r="G842" s="1"/>
      <c r="H842" s="1"/>
      <c r="I842" s="1"/>
      <c r="J842" s="1"/>
      <c r="K842" s="1"/>
      <c r="L842" s="1"/>
      <c r="M842" s="1"/>
      <c r="N842" s="1"/>
      <c r="O842" s="1"/>
      <c r="P842" s="1"/>
      <c r="Q842" s="1"/>
      <c r="R842" s="1"/>
      <c r="S842" s="1"/>
      <c r="T842" s="1"/>
      <c r="U842" s="28"/>
      <c r="V842" s="28"/>
      <c r="W842" s="28"/>
      <c r="X842" s="1"/>
      <c r="Y842" s="1"/>
      <c r="Z842" s="1"/>
    </row>
    <row r="843" spans="1:26" x14ac:dyDescent="0.25">
      <c r="A843" s="1"/>
      <c r="B843" s="33" t="str">
        <f t="shared" si="24"/>
        <v/>
      </c>
      <c r="C843" s="33" t="str">
        <f t="shared" si="25"/>
        <v/>
      </c>
      <c r="D843" s="22"/>
      <c r="E843" s="1"/>
      <c r="F843" s="1"/>
      <c r="G843" s="1"/>
      <c r="H843" s="1"/>
      <c r="I843" s="1"/>
      <c r="J843" s="1"/>
      <c r="K843" s="1"/>
      <c r="L843" s="1"/>
      <c r="M843" s="1"/>
      <c r="N843" s="1"/>
      <c r="O843" s="1"/>
      <c r="P843" s="1"/>
      <c r="Q843" s="1"/>
      <c r="R843" s="1"/>
      <c r="S843" s="1"/>
      <c r="T843" s="1"/>
      <c r="U843" s="28"/>
      <c r="V843" s="28"/>
      <c r="W843" s="28"/>
      <c r="X843" s="1"/>
      <c r="Y843" s="1"/>
      <c r="Z843" s="1"/>
    </row>
    <row r="844" spans="1:26" x14ac:dyDescent="0.25">
      <c r="A844" s="1"/>
      <c r="B844" s="33" t="str">
        <f t="shared" si="24"/>
        <v/>
      </c>
      <c r="C844" s="33" t="str">
        <f t="shared" si="25"/>
        <v/>
      </c>
      <c r="D844" s="22"/>
      <c r="E844" s="1"/>
      <c r="F844" s="1"/>
      <c r="G844" s="1"/>
      <c r="H844" s="1"/>
      <c r="I844" s="1"/>
      <c r="J844" s="1"/>
      <c r="K844" s="1"/>
      <c r="L844" s="1"/>
      <c r="M844" s="1"/>
      <c r="N844" s="1"/>
      <c r="O844" s="1"/>
      <c r="P844" s="1"/>
      <c r="Q844" s="1"/>
      <c r="R844" s="1"/>
      <c r="S844" s="1"/>
      <c r="T844" s="1"/>
      <c r="U844" s="28"/>
      <c r="V844" s="28"/>
      <c r="W844" s="28"/>
      <c r="X844" s="1"/>
      <c r="Y844" s="1"/>
      <c r="Z844" s="1"/>
    </row>
    <row r="845" spans="1:26" x14ac:dyDescent="0.25">
      <c r="A845" s="1"/>
      <c r="B845" s="33" t="str">
        <f t="shared" si="24"/>
        <v/>
      </c>
      <c r="C845" s="33" t="str">
        <f t="shared" si="25"/>
        <v/>
      </c>
      <c r="D845" s="22"/>
      <c r="E845" s="1"/>
      <c r="F845" s="1"/>
      <c r="G845" s="1"/>
      <c r="H845" s="1"/>
      <c r="I845" s="1"/>
      <c r="J845" s="1"/>
      <c r="K845" s="1"/>
      <c r="L845" s="1"/>
      <c r="M845" s="1"/>
      <c r="N845" s="1"/>
      <c r="O845" s="1"/>
      <c r="P845" s="1"/>
      <c r="Q845" s="1"/>
      <c r="R845" s="1"/>
      <c r="S845" s="1"/>
      <c r="T845" s="1"/>
      <c r="U845" s="28"/>
      <c r="V845" s="28"/>
      <c r="W845" s="28"/>
      <c r="X845" s="1"/>
      <c r="Y845" s="1"/>
      <c r="Z845" s="1"/>
    </row>
    <row r="846" spans="1:26" x14ac:dyDescent="0.25">
      <c r="A846" s="1"/>
      <c r="B846" s="33" t="str">
        <f t="shared" si="24"/>
        <v/>
      </c>
      <c r="C846" s="33" t="str">
        <f t="shared" si="25"/>
        <v/>
      </c>
      <c r="D846" s="22"/>
      <c r="E846" s="1"/>
      <c r="F846" s="1"/>
      <c r="G846" s="1"/>
      <c r="H846" s="1"/>
      <c r="I846" s="1"/>
      <c r="J846" s="1"/>
      <c r="K846" s="1"/>
      <c r="L846" s="1"/>
      <c r="M846" s="1"/>
      <c r="N846" s="1"/>
      <c r="O846" s="1"/>
      <c r="P846" s="1"/>
      <c r="Q846" s="1"/>
      <c r="R846" s="1"/>
      <c r="S846" s="1"/>
      <c r="T846" s="1"/>
      <c r="U846" s="28"/>
      <c r="V846" s="28"/>
      <c r="W846" s="28"/>
      <c r="X846" s="1"/>
      <c r="Y846" s="1"/>
      <c r="Z846" s="1"/>
    </row>
    <row r="847" spans="1:26" x14ac:dyDescent="0.25">
      <c r="A847" s="1"/>
      <c r="B847" s="33" t="str">
        <f t="shared" si="24"/>
        <v/>
      </c>
      <c r="C847" s="33" t="str">
        <f t="shared" si="25"/>
        <v/>
      </c>
      <c r="D847" s="22"/>
      <c r="E847" s="1"/>
      <c r="F847" s="1"/>
      <c r="G847" s="1"/>
      <c r="H847" s="1"/>
      <c r="I847" s="1"/>
      <c r="J847" s="1"/>
      <c r="K847" s="1"/>
      <c r="L847" s="1"/>
      <c r="M847" s="1"/>
      <c r="N847" s="1"/>
      <c r="O847" s="1"/>
      <c r="P847" s="1"/>
      <c r="Q847" s="1"/>
      <c r="R847" s="1"/>
      <c r="S847" s="1"/>
      <c r="T847" s="1"/>
      <c r="U847" s="28"/>
      <c r="V847" s="28"/>
      <c r="W847" s="28"/>
      <c r="X847" s="1"/>
      <c r="Y847" s="1"/>
      <c r="Z847" s="1"/>
    </row>
    <row r="848" spans="1:26" x14ac:dyDescent="0.25">
      <c r="A848" s="1"/>
      <c r="B848" s="33" t="str">
        <f t="shared" si="24"/>
        <v/>
      </c>
      <c r="C848" s="33" t="str">
        <f t="shared" si="25"/>
        <v/>
      </c>
      <c r="D848" s="22"/>
      <c r="E848" s="1"/>
      <c r="F848" s="1"/>
      <c r="G848" s="1"/>
      <c r="H848" s="1"/>
      <c r="I848" s="1"/>
      <c r="J848" s="1"/>
      <c r="K848" s="1"/>
      <c r="L848" s="1"/>
      <c r="M848" s="1"/>
      <c r="N848" s="1"/>
      <c r="O848" s="1"/>
      <c r="P848" s="1"/>
      <c r="Q848" s="1"/>
      <c r="R848" s="1"/>
      <c r="S848" s="1"/>
      <c r="T848" s="1"/>
      <c r="U848" s="28"/>
      <c r="V848" s="28"/>
      <c r="W848" s="28"/>
      <c r="X848" s="1"/>
      <c r="Y848" s="1"/>
      <c r="Z848" s="1"/>
    </row>
    <row r="849" spans="1:26" x14ac:dyDescent="0.25">
      <c r="A849" s="1"/>
      <c r="B849" s="33" t="str">
        <f t="shared" si="24"/>
        <v/>
      </c>
      <c r="C849" s="33" t="str">
        <f t="shared" si="25"/>
        <v/>
      </c>
      <c r="D849" s="22"/>
      <c r="E849" s="1"/>
      <c r="F849" s="1"/>
      <c r="G849" s="1"/>
      <c r="H849" s="1"/>
      <c r="I849" s="1"/>
      <c r="J849" s="1"/>
      <c r="K849" s="1"/>
      <c r="L849" s="1"/>
      <c r="M849" s="1"/>
      <c r="N849" s="1"/>
      <c r="O849" s="1"/>
      <c r="P849" s="1"/>
      <c r="Q849" s="1"/>
      <c r="R849" s="1"/>
      <c r="S849" s="1"/>
      <c r="T849" s="1"/>
      <c r="X849" s="1"/>
      <c r="Y849" s="1"/>
      <c r="Z849" s="1"/>
    </row>
    <row r="850" spans="1:26" x14ac:dyDescent="0.25">
      <c r="A850" s="1"/>
      <c r="B850" s="33" t="str">
        <f t="shared" si="24"/>
        <v/>
      </c>
      <c r="C850" s="33" t="str">
        <f t="shared" si="25"/>
        <v/>
      </c>
      <c r="D850" s="22"/>
      <c r="E850" s="1"/>
      <c r="F850" s="1"/>
      <c r="G850" s="1"/>
      <c r="H850" s="1"/>
      <c r="I850" s="1"/>
      <c r="J850" s="1"/>
      <c r="K850" s="1"/>
      <c r="L850" s="1"/>
      <c r="M850" s="1"/>
      <c r="N850" s="1"/>
      <c r="O850" s="1"/>
      <c r="P850" s="1"/>
      <c r="Q850" s="1"/>
      <c r="R850" s="1"/>
      <c r="S850" s="1"/>
      <c r="T850" s="1"/>
      <c r="U850" s="28"/>
      <c r="V850" s="28"/>
      <c r="W850" s="28"/>
      <c r="X850" s="1"/>
      <c r="Y850" s="1"/>
      <c r="Z850" s="1"/>
    </row>
    <row r="851" spans="1:26" x14ac:dyDescent="0.25">
      <c r="A851" s="1"/>
      <c r="B851" s="33" t="str">
        <f t="shared" si="24"/>
        <v/>
      </c>
      <c r="C851" s="33" t="str">
        <f t="shared" si="25"/>
        <v/>
      </c>
      <c r="D851" s="22"/>
      <c r="E851" s="1"/>
      <c r="F851" s="1"/>
      <c r="G851" s="1"/>
      <c r="H851" s="1"/>
      <c r="I851" s="1"/>
      <c r="J851" s="1"/>
      <c r="K851" s="1"/>
      <c r="L851" s="1"/>
      <c r="M851" s="1"/>
      <c r="N851" s="1"/>
      <c r="O851" s="1"/>
      <c r="P851" s="1"/>
      <c r="Q851" s="1"/>
      <c r="R851" s="1"/>
      <c r="S851" s="1"/>
      <c r="T851" s="1"/>
      <c r="X851" s="1"/>
      <c r="Y851" s="1"/>
      <c r="Z851" s="1"/>
    </row>
    <row r="852" spans="1:26" x14ac:dyDescent="0.25">
      <c r="A852" s="1"/>
      <c r="B852" s="33" t="str">
        <f t="shared" si="24"/>
        <v/>
      </c>
      <c r="C852" s="33" t="str">
        <f t="shared" si="25"/>
        <v/>
      </c>
      <c r="D852" s="22"/>
      <c r="E852" s="1"/>
      <c r="F852" s="1"/>
      <c r="G852" s="1"/>
      <c r="H852" s="1"/>
      <c r="I852" s="1"/>
      <c r="J852" s="1"/>
      <c r="K852" s="1"/>
      <c r="L852" s="1"/>
      <c r="M852" s="1"/>
      <c r="N852" s="1"/>
      <c r="O852" s="1"/>
      <c r="P852" s="1"/>
      <c r="Q852" s="1"/>
      <c r="R852" s="1"/>
      <c r="S852" s="1"/>
      <c r="T852" s="1"/>
      <c r="U852" s="28"/>
      <c r="V852" s="28"/>
      <c r="W852" s="28"/>
      <c r="X852" s="1"/>
      <c r="Y852" s="1"/>
      <c r="Z852" s="1"/>
    </row>
    <row r="853" spans="1:26" x14ac:dyDescent="0.25">
      <c r="A853" s="1"/>
      <c r="B853" s="33" t="str">
        <f t="shared" si="24"/>
        <v/>
      </c>
      <c r="C853" s="33" t="str">
        <f t="shared" si="25"/>
        <v/>
      </c>
      <c r="D853" s="22"/>
      <c r="E853" s="1"/>
      <c r="F853" s="1"/>
      <c r="G853" s="1"/>
      <c r="H853" s="1"/>
      <c r="I853" s="1"/>
      <c r="J853" s="1"/>
      <c r="K853" s="1"/>
      <c r="L853" s="1"/>
      <c r="M853" s="1"/>
      <c r="N853" s="1"/>
      <c r="O853" s="1"/>
      <c r="P853" s="1"/>
      <c r="Q853" s="1"/>
      <c r="R853" s="1"/>
      <c r="S853" s="1"/>
      <c r="T853" s="1"/>
      <c r="U853" s="28"/>
      <c r="V853" s="28"/>
      <c r="W853" s="28"/>
      <c r="X853" s="1"/>
      <c r="Y853" s="1"/>
      <c r="Z853" s="1"/>
    </row>
    <row r="854" spans="1:26" x14ac:dyDescent="0.25">
      <c r="A854" s="1"/>
      <c r="B854" s="33" t="str">
        <f t="shared" si="24"/>
        <v/>
      </c>
      <c r="C854" s="33" t="str">
        <f t="shared" si="25"/>
        <v/>
      </c>
      <c r="D854" s="22"/>
      <c r="E854" s="1"/>
      <c r="F854" s="1"/>
      <c r="G854" s="1"/>
      <c r="H854" s="1"/>
      <c r="I854" s="1"/>
      <c r="J854" s="1"/>
      <c r="K854" s="1"/>
      <c r="L854" s="1"/>
      <c r="M854" s="1"/>
      <c r="N854" s="1"/>
      <c r="O854" s="1"/>
      <c r="P854" s="1"/>
      <c r="Q854" s="1"/>
      <c r="R854" s="1"/>
      <c r="S854" s="1"/>
      <c r="T854" s="1"/>
      <c r="U854" s="28"/>
      <c r="V854" s="28"/>
      <c r="W854" s="28"/>
      <c r="X854" s="1"/>
      <c r="Y854" s="1"/>
      <c r="Z854" s="1"/>
    </row>
    <row r="855" spans="1:26" x14ac:dyDescent="0.25">
      <c r="A855" s="1"/>
      <c r="B855" s="33" t="str">
        <f t="shared" si="24"/>
        <v/>
      </c>
      <c r="C855" s="33" t="str">
        <f t="shared" si="25"/>
        <v/>
      </c>
      <c r="D855" s="22"/>
      <c r="E855" s="1"/>
      <c r="F855" s="1"/>
      <c r="G855" s="1"/>
      <c r="H855" s="1"/>
      <c r="I855" s="1"/>
      <c r="J855" s="1"/>
      <c r="K855" s="1"/>
      <c r="L855" s="1"/>
      <c r="M855" s="1"/>
      <c r="N855" s="1"/>
      <c r="O855" s="1"/>
      <c r="P855" s="1"/>
      <c r="Q855" s="1"/>
      <c r="R855" s="1"/>
      <c r="S855" s="1"/>
      <c r="T855" s="1"/>
      <c r="U855" s="28"/>
      <c r="V855" s="28"/>
      <c r="W855" s="28"/>
      <c r="X855" s="1"/>
      <c r="Y855" s="1"/>
      <c r="Z855" s="1"/>
    </row>
    <row r="856" spans="1:26" x14ac:dyDescent="0.25">
      <c r="A856" s="1"/>
      <c r="B856" s="33" t="str">
        <f t="shared" si="24"/>
        <v/>
      </c>
      <c r="C856" s="33" t="str">
        <f t="shared" si="25"/>
        <v/>
      </c>
      <c r="D856" s="22"/>
      <c r="E856" s="1"/>
      <c r="F856" s="1"/>
      <c r="G856" s="1"/>
      <c r="H856" s="1"/>
      <c r="I856" s="1"/>
      <c r="J856" s="1"/>
      <c r="K856" s="1"/>
      <c r="L856" s="1"/>
      <c r="M856" s="1"/>
      <c r="N856" s="1"/>
      <c r="O856" s="1"/>
      <c r="P856" s="1"/>
      <c r="Q856" s="1"/>
      <c r="R856" s="1"/>
      <c r="S856" s="1"/>
      <c r="T856" s="1"/>
      <c r="U856" s="28"/>
      <c r="V856" s="28"/>
      <c r="W856" s="28"/>
      <c r="X856" s="1"/>
      <c r="Y856" s="1"/>
      <c r="Z856" s="1"/>
    </row>
    <row r="857" spans="1:26" x14ac:dyDescent="0.25">
      <c r="A857" s="1"/>
      <c r="B857" s="33" t="str">
        <f t="shared" si="24"/>
        <v/>
      </c>
      <c r="C857" s="33" t="str">
        <f t="shared" si="25"/>
        <v/>
      </c>
      <c r="D857" s="22"/>
      <c r="E857" s="1"/>
      <c r="F857" s="1"/>
      <c r="G857" s="1"/>
      <c r="H857" s="1"/>
      <c r="I857" s="1"/>
      <c r="J857" s="1"/>
      <c r="K857" s="1"/>
      <c r="L857" s="1"/>
      <c r="M857" s="1"/>
      <c r="N857" s="1"/>
      <c r="O857" s="1"/>
      <c r="P857" s="1"/>
      <c r="Q857" s="1"/>
      <c r="R857" s="1"/>
      <c r="S857" s="1"/>
      <c r="T857" s="1"/>
      <c r="U857" s="28"/>
      <c r="V857" s="28"/>
      <c r="W857" s="28"/>
      <c r="X857" s="1"/>
      <c r="Y857" s="1"/>
      <c r="Z857" s="1"/>
    </row>
    <row r="858" spans="1:26" x14ac:dyDescent="0.25">
      <c r="A858" s="1"/>
      <c r="B858" s="33" t="str">
        <f t="shared" si="24"/>
        <v/>
      </c>
      <c r="C858" s="33" t="str">
        <f t="shared" si="25"/>
        <v/>
      </c>
      <c r="D858" s="22"/>
      <c r="E858" s="1"/>
      <c r="F858" s="1"/>
      <c r="G858" s="1"/>
      <c r="H858" s="1"/>
      <c r="I858" s="1"/>
      <c r="J858" s="1"/>
      <c r="K858" s="1"/>
      <c r="L858" s="1"/>
      <c r="M858" s="1"/>
      <c r="N858" s="1"/>
      <c r="O858" s="1"/>
      <c r="P858" s="1"/>
      <c r="Q858" s="1"/>
      <c r="R858" s="1"/>
      <c r="S858" s="1"/>
      <c r="T858" s="1"/>
      <c r="U858" s="28"/>
      <c r="V858" s="28"/>
      <c r="W858" s="28"/>
      <c r="X858" s="1"/>
      <c r="Y858" s="1"/>
      <c r="Z858" s="1"/>
    </row>
    <row r="859" spans="1:26" x14ac:dyDescent="0.25">
      <c r="A859" s="1"/>
      <c r="B859" s="33" t="str">
        <f t="shared" si="24"/>
        <v/>
      </c>
      <c r="C859" s="33" t="str">
        <f t="shared" si="25"/>
        <v/>
      </c>
      <c r="D859" s="22"/>
      <c r="E859" s="1"/>
      <c r="F859" s="1"/>
      <c r="G859" s="1"/>
      <c r="H859" s="1"/>
      <c r="I859" s="1"/>
      <c r="J859" s="1"/>
      <c r="K859" s="1"/>
      <c r="L859" s="1"/>
      <c r="M859" s="1"/>
      <c r="N859" s="1"/>
      <c r="O859" s="1"/>
      <c r="P859" s="1"/>
      <c r="Q859" s="1"/>
      <c r="R859" s="1"/>
      <c r="S859" s="1"/>
      <c r="T859" s="1"/>
      <c r="U859" s="28"/>
      <c r="V859" s="28"/>
      <c r="W859" s="28"/>
      <c r="X859" s="1"/>
      <c r="Y859" s="1"/>
      <c r="Z859" s="1"/>
    </row>
    <row r="860" spans="1:26" x14ac:dyDescent="0.25">
      <c r="A860" s="1"/>
      <c r="B860" s="33" t="str">
        <f t="shared" si="24"/>
        <v/>
      </c>
      <c r="C860" s="33" t="str">
        <f t="shared" si="25"/>
        <v/>
      </c>
      <c r="D860" s="22"/>
      <c r="E860" s="1"/>
      <c r="F860" s="1"/>
      <c r="G860" s="1"/>
      <c r="H860" s="1"/>
      <c r="I860" s="1"/>
      <c r="J860" s="1"/>
      <c r="K860" s="1"/>
      <c r="L860" s="1"/>
      <c r="M860" s="1"/>
      <c r="N860" s="1"/>
      <c r="O860" s="1"/>
      <c r="P860" s="1"/>
      <c r="Q860" s="1"/>
      <c r="R860" s="1"/>
      <c r="S860" s="1"/>
      <c r="T860" s="1"/>
      <c r="U860" s="28"/>
      <c r="V860" s="28"/>
      <c r="W860" s="28"/>
      <c r="X860" s="1"/>
      <c r="Y860" s="1"/>
      <c r="Z860" s="1"/>
    </row>
    <row r="861" spans="1:26" x14ac:dyDescent="0.25">
      <c r="A861" s="1"/>
      <c r="B861" s="33" t="str">
        <f t="shared" si="24"/>
        <v/>
      </c>
      <c r="C861" s="33" t="str">
        <f t="shared" si="25"/>
        <v/>
      </c>
      <c r="D861" s="22"/>
      <c r="E861" s="1"/>
      <c r="F861" s="1"/>
      <c r="G861" s="1"/>
      <c r="H861" s="1"/>
      <c r="I861" s="1"/>
      <c r="J861" s="1"/>
      <c r="K861" s="1"/>
      <c r="L861" s="1"/>
      <c r="M861" s="1"/>
      <c r="N861" s="1"/>
      <c r="O861" s="1"/>
      <c r="P861" s="1"/>
      <c r="Q861" s="1"/>
      <c r="R861" s="1"/>
      <c r="S861" s="1"/>
      <c r="T861" s="1"/>
      <c r="U861" s="28"/>
      <c r="V861" s="28"/>
      <c r="W861" s="28"/>
      <c r="X861" s="1"/>
      <c r="Y861" s="1"/>
      <c r="Z861" s="1"/>
    </row>
    <row r="862" spans="1:26" x14ac:dyDescent="0.25">
      <c r="A862" s="1"/>
      <c r="B862" s="33" t="str">
        <f t="shared" si="24"/>
        <v/>
      </c>
      <c r="C862" s="33" t="str">
        <f t="shared" si="25"/>
        <v/>
      </c>
      <c r="D862" s="22"/>
      <c r="E862" s="1"/>
      <c r="F862" s="1"/>
      <c r="G862" s="1"/>
      <c r="H862" s="1"/>
      <c r="I862" s="1"/>
      <c r="J862" s="1"/>
      <c r="K862" s="1"/>
      <c r="L862" s="1"/>
      <c r="M862" s="1"/>
      <c r="N862" s="1"/>
      <c r="O862" s="1"/>
      <c r="P862" s="1"/>
      <c r="Q862" s="1"/>
      <c r="R862" s="1"/>
      <c r="S862" s="1"/>
      <c r="T862" s="1"/>
      <c r="U862" s="28"/>
      <c r="V862" s="28"/>
      <c r="W862" s="28"/>
      <c r="X862" s="1"/>
      <c r="Y862" s="1"/>
      <c r="Z862" s="1"/>
    </row>
    <row r="863" spans="1:26" x14ac:dyDescent="0.25">
      <c r="A863" s="1"/>
      <c r="B863" s="33" t="str">
        <f t="shared" si="24"/>
        <v/>
      </c>
      <c r="C863" s="33" t="str">
        <f t="shared" si="25"/>
        <v/>
      </c>
      <c r="D863" s="22"/>
      <c r="E863" s="1"/>
      <c r="F863" s="1"/>
      <c r="G863" s="1"/>
      <c r="H863" s="1"/>
      <c r="I863" s="1"/>
      <c r="J863" s="1"/>
      <c r="K863" s="1"/>
      <c r="L863" s="1"/>
      <c r="M863" s="1"/>
      <c r="N863" s="1"/>
      <c r="O863" s="1"/>
      <c r="P863" s="1"/>
      <c r="Q863" s="1"/>
      <c r="R863" s="1"/>
      <c r="S863" s="1"/>
      <c r="T863" s="1"/>
      <c r="U863" s="28"/>
      <c r="V863" s="28"/>
      <c r="W863" s="28"/>
      <c r="X863" s="1"/>
      <c r="Y863" s="1"/>
      <c r="Z863" s="1"/>
    </row>
    <row r="864" spans="1:26" x14ac:dyDescent="0.25">
      <c r="A864" s="1"/>
      <c r="B864" s="33" t="str">
        <f t="shared" si="24"/>
        <v/>
      </c>
      <c r="C864" s="33" t="str">
        <f t="shared" si="25"/>
        <v/>
      </c>
      <c r="D864" s="22"/>
      <c r="E864" s="1"/>
      <c r="F864" s="1"/>
      <c r="G864" s="1"/>
      <c r="H864" s="1"/>
      <c r="I864" s="1"/>
      <c r="J864" s="1"/>
      <c r="K864" s="1"/>
      <c r="L864" s="1"/>
      <c r="M864" s="1"/>
      <c r="N864" s="1"/>
      <c r="O864" s="1"/>
      <c r="P864" s="1"/>
      <c r="Q864" s="1"/>
      <c r="R864" s="1"/>
      <c r="S864" s="1"/>
      <c r="T864" s="1"/>
      <c r="U864" s="28"/>
      <c r="V864" s="28"/>
      <c r="W864" s="28"/>
      <c r="X864" s="1"/>
      <c r="Y864" s="1"/>
      <c r="Z864" s="1"/>
    </row>
    <row r="865" spans="1:26" x14ac:dyDescent="0.25">
      <c r="A865" s="1"/>
      <c r="B865" s="33" t="str">
        <f t="shared" si="24"/>
        <v/>
      </c>
      <c r="C865" s="33" t="str">
        <f t="shared" si="25"/>
        <v/>
      </c>
      <c r="D865" s="22"/>
      <c r="E865" s="1"/>
      <c r="F865" s="1"/>
      <c r="G865" s="1"/>
      <c r="H865" s="1"/>
      <c r="I865" s="1"/>
      <c r="J865" s="1"/>
      <c r="K865" s="1"/>
      <c r="L865" s="1"/>
      <c r="M865" s="1"/>
      <c r="N865" s="1"/>
      <c r="O865" s="1"/>
      <c r="P865" s="1"/>
      <c r="Q865" s="1"/>
      <c r="R865" s="1"/>
      <c r="S865" s="1"/>
      <c r="T865" s="1"/>
      <c r="X865" s="1"/>
      <c r="Y865" s="1"/>
      <c r="Z865" s="1"/>
    </row>
    <row r="866" spans="1:26" x14ac:dyDescent="0.25">
      <c r="A866" s="1"/>
      <c r="B866" s="33" t="str">
        <f t="shared" si="24"/>
        <v/>
      </c>
      <c r="C866" s="33" t="str">
        <f t="shared" si="25"/>
        <v/>
      </c>
      <c r="D866" s="22"/>
      <c r="E866" s="1"/>
      <c r="F866" s="1"/>
      <c r="G866" s="1"/>
      <c r="H866" s="1"/>
      <c r="I866" s="1"/>
      <c r="J866" s="1"/>
      <c r="K866" s="1"/>
      <c r="L866" s="1"/>
      <c r="M866" s="1"/>
      <c r="N866" s="1"/>
      <c r="O866" s="1"/>
      <c r="P866" s="1"/>
      <c r="Q866" s="1"/>
      <c r="R866" s="1"/>
      <c r="S866" s="1"/>
      <c r="T866" s="1"/>
      <c r="U866" s="28"/>
      <c r="V866" s="28"/>
      <c r="W866" s="28"/>
      <c r="X866" s="1"/>
      <c r="Y866" s="1"/>
      <c r="Z866" s="1"/>
    </row>
    <row r="867" spans="1:26" x14ac:dyDescent="0.25">
      <c r="A867" s="1"/>
      <c r="B867" s="33" t="str">
        <f t="shared" si="24"/>
        <v/>
      </c>
      <c r="C867" s="33" t="str">
        <f t="shared" si="25"/>
        <v/>
      </c>
      <c r="D867" s="22"/>
      <c r="E867" s="1"/>
      <c r="F867" s="1"/>
      <c r="G867" s="1"/>
      <c r="H867" s="1"/>
      <c r="I867" s="1"/>
      <c r="J867" s="1"/>
      <c r="K867" s="1"/>
      <c r="L867" s="1"/>
      <c r="M867" s="1"/>
      <c r="N867" s="1"/>
      <c r="O867" s="1"/>
      <c r="P867" s="1"/>
      <c r="Q867" s="1"/>
      <c r="R867" s="1"/>
      <c r="S867" s="1"/>
      <c r="T867" s="1"/>
      <c r="U867" s="28"/>
      <c r="V867" s="28"/>
      <c r="W867" s="28"/>
      <c r="X867" s="1"/>
      <c r="Y867" s="1"/>
      <c r="Z867" s="1"/>
    </row>
    <row r="868" spans="1:26" x14ac:dyDescent="0.25">
      <c r="A868" s="1"/>
      <c r="B868" s="33" t="str">
        <f t="shared" si="24"/>
        <v/>
      </c>
      <c r="C868" s="33" t="str">
        <f t="shared" si="25"/>
        <v/>
      </c>
      <c r="D868" s="22"/>
      <c r="E868" s="1"/>
      <c r="F868" s="1"/>
      <c r="G868" s="1"/>
      <c r="H868" s="1"/>
      <c r="I868" s="1"/>
      <c r="J868" s="1"/>
      <c r="K868" s="1"/>
      <c r="L868" s="1"/>
      <c r="M868" s="1"/>
      <c r="N868" s="1"/>
      <c r="O868" s="1"/>
      <c r="P868" s="1"/>
      <c r="Q868" s="1"/>
      <c r="R868" s="1"/>
      <c r="S868" s="1"/>
      <c r="T868" s="1"/>
      <c r="U868" s="28"/>
      <c r="V868" s="28"/>
      <c r="W868" s="28"/>
      <c r="X868" s="1"/>
      <c r="Y868" s="1"/>
      <c r="Z868" s="1"/>
    </row>
    <row r="869" spans="1:26" x14ac:dyDescent="0.25">
      <c r="A869" s="1"/>
      <c r="B869" s="33" t="str">
        <f t="shared" si="24"/>
        <v/>
      </c>
      <c r="C869" s="33" t="str">
        <f t="shared" si="25"/>
        <v/>
      </c>
      <c r="D869" s="22"/>
      <c r="E869" s="1"/>
      <c r="F869" s="1"/>
      <c r="G869" s="1"/>
      <c r="H869" s="1"/>
      <c r="I869" s="1"/>
      <c r="J869" s="1"/>
      <c r="K869" s="1"/>
      <c r="L869" s="1"/>
      <c r="M869" s="1"/>
      <c r="N869" s="1"/>
      <c r="O869" s="1"/>
      <c r="P869" s="1"/>
      <c r="Q869" s="1"/>
      <c r="R869" s="1"/>
      <c r="S869" s="1"/>
      <c r="T869" s="1"/>
      <c r="U869" s="28"/>
      <c r="V869" s="28"/>
      <c r="W869" s="28"/>
      <c r="X869" s="1"/>
      <c r="Y869" s="1"/>
      <c r="Z869" s="1"/>
    </row>
    <row r="870" spans="1:26" x14ac:dyDescent="0.25">
      <c r="A870" s="1"/>
      <c r="B870" s="33" t="str">
        <f t="shared" si="24"/>
        <v/>
      </c>
      <c r="C870" s="33" t="str">
        <f t="shared" si="25"/>
        <v/>
      </c>
      <c r="D870" s="22"/>
      <c r="E870" s="1"/>
      <c r="F870" s="1"/>
      <c r="G870" s="1"/>
      <c r="H870" s="1"/>
      <c r="I870" s="1"/>
      <c r="J870" s="1"/>
      <c r="K870" s="1"/>
      <c r="L870" s="1"/>
      <c r="M870" s="1"/>
      <c r="N870" s="1"/>
      <c r="O870" s="1"/>
      <c r="P870" s="1"/>
      <c r="Q870" s="1"/>
      <c r="R870" s="1"/>
      <c r="S870" s="1"/>
      <c r="T870" s="1"/>
      <c r="U870" s="28"/>
      <c r="V870" s="28"/>
      <c r="W870" s="28"/>
      <c r="X870" s="1"/>
      <c r="Y870" s="1"/>
      <c r="Z870" s="1"/>
    </row>
    <row r="871" spans="1:26" x14ac:dyDescent="0.25">
      <c r="A871" s="1"/>
      <c r="B871" s="33" t="str">
        <f t="shared" si="24"/>
        <v/>
      </c>
      <c r="C871" s="33" t="str">
        <f t="shared" si="25"/>
        <v/>
      </c>
      <c r="D871" s="22"/>
      <c r="E871" s="1"/>
      <c r="F871" s="1"/>
      <c r="G871" s="1"/>
      <c r="H871" s="1"/>
      <c r="I871" s="1"/>
      <c r="J871" s="1"/>
      <c r="K871" s="1"/>
      <c r="L871" s="1"/>
      <c r="M871" s="1"/>
      <c r="N871" s="1"/>
      <c r="O871" s="1"/>
      <c r="P871" s="1"/>
      <c r="Q871" s="1"/>
      <c r="R871" s="1"/>
      <c r="S871" s="1"/>
      <c r="T871" s="1"/>
      <c r="U871" s="28"/>
      <c r="V871" s="28"/>
      <c r="W871" s="28"/>
      <c r="X871" s="1"/>
      <c r="Y871" s="1"/>
      <c r="Z871" s="1"/>
    </row>
    <row r="872" spans="1:26" x14ac:dyDescent="0.25">
      <c r="A872" s="1"/>
      <c r="B872" s="33" t="str">
        <f t="shared" si="24"/>
        <v/>
      </c>
      <c r="C872" s="33" t="str">
        <f t="shared" si="25"/>
        <v/>
      </c>
      <c r="D872" s="22"/>
      <c r="E872" s="1"/>
      <c r="F872" s="1"/>
      <c r="G872" s="1"/>
      <c r="H872" s="1"/>
      <c r="I872" s="1"/>
      <c r="J872" s="1"/>
      <c r="K872" s="1"/>
      <c r="L872" s="1"/>
      <c r="M872" s="1"/>
      <c r="N872" s="1"/>
      <c r="O872" s="1"/>
      <c r="P872" s="1"/>
      <c r="Q872" s="1"/>
      <c r="R872" s="1"/>
      <c r="S872" s="1"/>
      <c r="T872" s="1"/>
      <c r="U872" s="28"/>
      <c r="V872" s="28"/>
      <c r="W872" s="28"/>
      <c r="X872" s="1"/>
      <c r="Y872" s="1"/>
      <c r="Z872" s="1"/>
    </row>
    <row r="873" spans="1:26" x14ac:dyDescent="0.25">
      <c r="A873" s="1"/>
      <c r="B873" s="33" t="str">
        <f t="shared" si="24"/>
        <v/>
      </c>
      <c r="C873" s="33" t="str">
        <f t="shared" si="25"/>
        <v/>
      </c>
      <c r="D873" s="22"/>
      <c r="E873" s="1"/>
      <c r="F873" s="1"/>
      <c r="G873" s="1"/>
      <c r="H873" s="1"/>
      <c r="I873" s="1"/>
      <c r="J873" s="1"/>
      <c r="K873" s="1"/>
      <c r="L873" s="1"/>
      <c r="M873" s="1"/>
      <c r="N873" s="1"/>
      <c r="O873" s="1"/>
      <c r="P873" s="1"/>
      <c r="Q873" s="1"/>
      <c r="R873" s="1"/>
      <c r="S873" s="1"/>
      <c r="T873" s="1"/>
      <c r="U873" s="28"/>
      <c r="V873" s="28"/>
      <c r="W873" s="28"/>
      <c r="X873" s="1"/>
      <c r="Y873" s="1"/>
      <c r="Z873" s="1"/>
    </row>
    <row r="874" spans="1:26" x14ac:dyDescent="0.25">
      <c r="A874" s="1"/>
      <c r="B874" s="33" t="str">
        <f t="shared" si="24"/>
        <v/>
      </c>
      <c r="C874" s="33" t="str">
        <f t="shared" si="25"/>
        <v/>
      </c>
      <c r="D874" s="22"/>
      <c r="E874" s="1"/>
      <c r="F874" s="1"/>
      <c r="G874" s="1"/>
      <c r="H874" s="1"/>
      <c r="I874" s="1"/>
      <c r="J874" s="1"/>
      <c r="K874" s="1"/>
      <c r="L874" s="1"/>
      <c r="M874" s="1"/>
      <c r="N874" s="1"/>
      <c r="O874" s="1"/>
      <c r="P874" s="1"/>
      <c r="Q874" s="1"/>
      <c r="R874" s="1"/>
      <c r="S874" s="1"/>
      <c r="T874" s="1"/>
      <c r="U874" s="28"/>
      <c r="V874" s="28"/>
      <c r="W874" s="28"/>
      <c r="X874" s="1"/>
      <c r="Y874" s="1"/>
      <c r="Z874" s="1"/>
    </row>
    <row r="875" spans="1:26" x14ac:dyDescent="0.25">
      <c r="A875" s="1"/>
      <c r="B875" s="33" t="str">
        <f t="shared" si="24"/>
        <v/>
      </c>
      <c r="C875" s="33" t="str">
        <f t="shared" si="25"/>
        <v/>
      </c>
      <c r="D875" s="22"/>
      <c r="E875" s="1"/>
      <c r="F875" s="1"/>
      <c r="G875" s="1"/>
      <c r="H875" s="1"/>
      <c r="I875" s="1"/>
      <c r="J875" s="1"/>
      <c r="K875" s="1"/>
      <c r="L875" s="1"/>
      <c r="M875" s="1"/>
      <c r="N875" s="1"/>
      <c r="O875" s="1"/>
      <c r="P875" s="1"/>
      <c r="Q875" s="1"/>
      <c r="R875" s="1"/>
      <c r="S875" s="1"/>
      <c r="T875" s="1"/>
      <c r="U875" s="28"/>
      <c r="V875" s="28"/>
      <c r="W875" s="28"/>
      <c r="X875" s="1"/>
      <c r="Y875" s="1"/>
      <c r="Z875" s="1"/>
    </row>
    <row r="876" spans="1:26" x14ac:dyDescent="0.25">
      <c r="A876" s="1"/>
      <c r="B876" s="33" t="str">
        <f t="shared" si="24"/>
        <v/>
      </c>
      <c r="C876" s="33" t="str">
        <f t="shared" si="25"/>
        <v/>
      </c>
      <c r="D876" s="22"/>
      <c r="E876" s="1"/>
      <c r="F876" s="1"/>
      <c r="G876" s="1"/>
      <c r="H876" s="1"/>
      <c r="I876" s="1"/>
      <c r="J876" s="1"/>
      <c r="K876" s="1"/>
      <c r="L876" s="1"/>
      <c r="M876" s="1"/>
      <c r="N876" s="1"/>
      <c r="O876" s="1"/>
      <c r="P876" s="1"/>
      <c r="Q876" s="1"/>
      <c r="R876" s="1"/>
      <c r="S876" s="1"/>
      <c r="T876" s="1"/>
      <c r="U876" s="28"/>
      <c r="V876" s="28"/>
      <c r="W876" s="28"/>
      <c r="X876" s="1"/>
      <c r="Y876" s="1"/>
      <c r="Z876" s="1"/>
    </row>
    <row r="877" spans="1:26" x14ac:dyDescent="0.25">
      <c r="A877" s="1"/>
      <c r="B877" s="33" t="str">
        <f t="shared" si="24"/>
        <v/>
      </c>
      <c r="C877" s="33" t="str">
        <f t="shared" si="25"/>
        <v/>
      </c>
      <c r="D877" s="22"/>
      <c r="E877" s="1"/>
      <c r="F877" s="1"/>
      <c r="G877" s="1"/>
      <c r="H877" s="1"/>
      <c r="I877" s="1"/>
      <c r="J877" s="1"/>
      <c r="K877" s="1"/>
      <c r="L877" s="1"/>
      <c r="M877" s="1"/>
      <c r="N877" s="1"/>
      <c r="O877" s="1"/>
      <c r="P877" s="1"/>
      <c r="Q877" s="1"/>
      <c r="R877" s="1"/>
      <c r="S877" s="1"/>
      <c r="T877" s="1"/>
      <c r="U877" s="28"/>
      <c r="V877" s="28"/>
      <c r="W877" s="28"/>
      <c r="X877" s="1"/>
      <c r="Y877" s="1"/>
      <c r="Z877" s="1"/>
    </row>
    <row r="878" spans="1:26" x14ac:dyDescent="0.25">
      <c r="A878" s="1"/>
      <c r="B878" s="33" t="str">
        <f t="shared" si="24"/>
        <v/>
      </c>
      <c r="C878" s="33" t="str">
        <f t="shared" si="25"/>
        <v/>
      </c>
      <c r="D878" s="22"/>
      <c r="E878" s="1"/>
      <c r="F878" s="1"/>
      <c r="G878" s="1"/>
      <c r="H878" s="1"/>
      <c r="I878" s="1"/>
      <c r="J878" s="1"/>
      <c r="K878" s="1"/>
      <c r="L878" s="1"/>
      <c r="M878" s="1"/>
      <c r="N878" s="1"/>
      <c r="O878" s="1"/>
      <c r="P878" s="1"/>
      <c r="Q878" s="1"/>
      <c r="R878" s="1"/>
      <c r="S878" s="1"/>
      <c r="T878" s="1"/>
      <c r="U878" s="28"/>
      <c r="V878" s="28"/>
      <c r="W878" s="28"/>
      <c r="X878" s="1"/>
      <c r="Y878" s="1"/>
      <c r="Z878" s="1"/>
    </row>
    <row r="879" spans="1:26" x14ac:dyDescent="0.25">
      <c r="A879" s="1"/>
      <c r="B879" s="33" t="str">
        <f t="shared" ref="B879:B942" si="26">IF(W881=1,U881,"")</f>
        <v/>
      </c>
      <c r="C879" s="33" t="str">
        <f t="shared" ref="C879:C942" si="27">IF(W881=1,V881,"")</f>
        <v/>
      </c>
      <c r="D879" s="22"/>
      <c r="E879" s="1"/>
      <c r="F879" s="1"/>
      <c r="G879" s="1"/>
      <c r="H879" s="1"/>
      <c r="I879" s="1"/>
      <c r="J879" s="1"/>
      <c r="K879" s="1"/>
      <c r="L879" s="1"/>
      <c r="M879" s="1"/>
      <c r="N879" s="1"/>
      <c r="O879" s="1"/>
      <c r="P879" s="1"/>
      <c r="Q879" s="1"/>
      <c r="R879" s="1"/>
      <c r="S879" s="1"/>
      <c r="T879" s="1"/>
      <c r="U879" s="28"/>
      <c r="V879" s="28"/>
      <c r="W879" s="28"/>
      <c r="X879" s="1"/>
      <c r="Y879" s="1"/>
      <c r="Z879" s="1"/>
    </row>
    <row r="880" spans="1:26" x14ac:dyDescent="0.25">
      <c r="A880" s="1"/>
      <c r="B880" s="33" t="str">
        <f t="shared" si="26"/>
        <v/>
      </c>
      <c r="C880" s="33" t="str">
        <f t="shared" si="27"/>
        <v/>
      </c>
      <c r="D880" s="22"/>
      <c r="E880" s="1"/>
      <c r="F880" s="1"/>
      <c r="G880" s="1"/>
      <c r="H880" s="1"/>
      <c r="I880" s="1"/>
      <c r="J880" s="1"/>
      <c r="K880" s="1"/>
      <c r="L880" s="1"/>
      <c r="M880" s="1"/>
      <c r="N880" s="1"/>
      <c r="O880" s="1"/>
      <c r="P880" s="1"/>
      <c r="Q880" s="1"/>
      <c r="R880" s="1"/>
      <c r="S880" s="1"/>
      <c r="T880" s="1"/>
      <c r="U880" s="28"/>
      <c r="V880" s="28"/>
      <c r="W880" s="28"/>
      <c r="X880" s="1"/>
      <c r="Y880" s="1"/>
      <c r="Z880" s="1"/>
    </row>
    <row r="881" spans="1:26" x14ac:dyDescent="0.25">
      <c r="A881" s="1"/>
      <c r="B881" s="33" t="str">
        <f t="shared" si="26"/>
        <v/>
      </c>
      <c r="C881" s="33" t="str">
        <f t="shared" si="27"/>
        <v/>
      </c>
      <c r="D881" s="22"/>
      <c r="E881" s="1"/>
      <c r="F881" s="1"/>
      <c r="G881" s="1"/>
      <c r="H881" s="1"/>
      <c r="I881" s="1"/>
      <c r="J881" s="1"/>
      <c r="K881" s="1"/>
      <c r="L881" s="1"/>
      <c r="M881" s="1"/>
      <c r="N881" s="1"/>
      <c r="O881" s="1"/>
      <c r="P881" s="1"/>
      <c r="Q881" s="1"/>
      <c r="R881" s="1"/>
      <c r="S881" s="1"/>
      <c r="T881" s="1"/>
      <c r="U881" s="28"/>
      <c r="V881" s="28"/>
      <c r="W881" s="28"/>
      <c r="X881" s="1"/>
      <c r="Y881" s="1"/>
      <c r="Z881" s="1"/>
    </row>
    <row r="882" spans="1:26" x14ac:dyDescent="0.25">
      <c r="A882" s="1"/>
      <c r="B882" s="33" t="str">
        <f t="shared" si="26"/>
        <v/>
      </c>
      <c r="C882" s="33" t="str">
        <f t="shared" si="27"/>
        <v/>
      </c>
      <c r="D882" s="22"/>
      <c r="E882" s="1"/>
      <c r="F882" s="1"/>
      <c r="G882" s="1"/>
      <c r="H882" s="1"/>
      <c r="I882" s="1"/>
      <c r="J882" s="1"/>
      <c r="K882" s="1"/>
      <c r="L882" s="1"/>
      <c r="M882" s="1"/>
      <c r="N882" s="1"/>
      <c r="O882" s="1"/>
      <c r="P882" s="1"/>
      <c r="Q882" s="1"/>
      <c r="R882" s="1"/>
      <c r="S882" s="1"/>
      <c r="T882" s="1"/>
      <c r="U882" s="28"/>
      <c r="V882" s="28"/>
      <c r="W882" s="28"/>
      <c r="X882" s="1"/>
      <c r="Y882" s="1"/>
      <c r="Z882" s="1"/>
    </row>
    <row r="883" spans="1:26" x14ac:dyDescent="0.25">
      <c r="A883" s="1"/>
      <c r="B883" s="33" t="str">
        <f t="shared" si="26"/>
        <v/>
      </c>
      <c r="C883" s="33" t="str">
        <f t="shared" si="27"/>
        <v/>
      </c>
      <c r="D883" s="22"/>
      <c r="E883" s="1"/>
      <c r="F883" s="1"/>
      <c r="G883" s="1"/>
      <c r="H883" s="1"/>
      <c r="I883" s="1"/>
      <c r="J883" s="1"/>
      <c r="K883" s="1"/>
      <c r="L883" s="1"/>
      <c r="M883" s="1"/>
      <c r="N883" s="1"/>
      <c r="O883" s="1"/>
      <c r="P883" s="1"/>
      <c r="Q883" s="1"/>
      <c r="R883" s="1"/>
      <c r="S883" s="1"/>
      <c r="T883" s="1"/>
      <c r="U883" s="28"/>
      <c r="V883" s="28"/>
      <c r="W883" s="28"/>
      <c r="X883" s="1"/>
      <c r="Y883" s="1"/>
      <c r="Z883" s="1"/>
    </row>
    <row r="884" spans="1:26" x14ac:dyDescent="0.25">
      <c r="A884" s="1"/>
      <c r="B884" s="33" t="str">
        <f t="shared" si="26"/>
        <v/>
      </c>
      <c r="C884" s="33" t="str">
        <f t="shared" si="27"/>
        <v/>
      </c>
      <c r="D884" s="22"/>
      <c r="E884" s="1"/>
      <c r="F884" s="1"/>
      <c r="G884" s="1"/>
      <c r="H884" s="1"/>
      <c r="I884" s="1"/>
      <c r="J884" s="1"/>
      <c r="K884" s="1"/>
      <c r="L884" s="1"/>
      <c r="M884" s="1"/>
      <c r="N884" s="1"/>
      <c r="O884" s="1"/>
      <c r="P884" s="1"/>
      <c r="Q884" s="1"/>
      <c r="R884" s="1"/>
      <c r="S884" s="1"/>
      <c r="T884" s="1"/>
      <c r="U884" s="28"/>
      <c r="V884" s="28"/>
      <c r="W884" s="28"/>
      <c r="X884" s="1"/>
      <c r="Y884" s="1"/>
      <c r="Z884" s="1"/>
    </row>
    <row r="885" spans="1:26" x14ac:dyDescent="0.25">
      <c r="A885" s="1"/>
      <c r="B885" s="33" t="str">
        <f t="shared" si="26"/>
        <v/>
      </c>
      <c r="C885" s="33" t="str">
        <f t="shared" si="27"/>
        <v/>
      </c>
      <c r="D885" s="22"/>
      <c r="E885" s="1"/>
      <c r="F885" s="1"/>
      <c r="G885" s="1"/>
      <c r="H885" s="1"/>
      <c r="I885" s="1"/>
      <c r="J885" s="1"/>
      <c r="K885" s="1"/>
      <c r="L885" s="1"/>
      <c r="M885" s="1"/>
      <c r="N885" s="1"/>
      <c r="O885" s="1"/>
      <c r="P885" s="1"/>
      <c r="Q885" s="1"/>
      <c r="R885" s="1"/>
      <c r="S885" s="1"/>
      <c r="T885" s="1"/>
      <c r="U885" s="28"/>
      <c r="V885" s="28"/>
      <c r="W885" s="28"/>
      <c r="X885" s="1"/>
      <c r="Y885" s="1"/>
      <c r="Z885" s="1"/>
    </row>
    <row r="886" spans="1:26" x14ac:dyDescent="0.25">
      <c r="A886" s="1"/>
      <c r="B886" s="33" t="str">
        <f t="shared" si="26"/>
        <v/>
      </c>
      <c r="C886" s="33" t="str">
        <f t="shared" si="27"/>
        <v/>
      </c>
      <c r="D886" s="22"/>
      <c r="E886" s="1"/>
      <c r="F886" s="1"/>
      <c r="G886" s="1"/>
      <c r="H886" s="1"/>
      <c r="I886" s="1"/>
      <c r="J886" s="1"/>
      <c r="K886" s="1"/>
      <c r="L886" s="1"/>
      <c r="M886" s="1"/>
      <c r="N886" s="1"/>
      <c r="O886" s="1"/>
      <c r="P886" s="1"/>
      <c r="Q886" s="1"/>
      <c r="R886" s="1"/>
      <c r="S886" s="1"/>
      <c r="T886" s="1"/>
      <c r="U886" s="28"/>
      <c r="V886" s="28"/>
      <c r="W886" s="28"/>
      <c r="X886" s="1"/>
      <c r="Y886" s="1"/>
      <c r="Z886" s="1"/>
    </row>
    <row r="887" spans="1:26" x14ac:dyDescent="0.25">
      <c r="A887" s="1"/>
      <c r="B887" s="33" t="str">
        <f t="shared" si="26"/>
        <v/>
      </c>
      <c r="C887" s="33" t="str">
        <f t="shared" si="27"/>
        <v/>
      </c>
      <c r="D887" s="22"/>
      <c r="E887" s="1"/>
      <c r="F887" s="1"/>
      <c r="G887" s="1"/>
      <c r="H887" s="1"/>
      <c r="I887" s="1"/>
      <c r="J887" s="1"/>
      <c r="K887" s="1"/>
      <c r="L887" s="1"/>
      <c r="M887" s="1"/>
      <c r="N887" s="1"/>
      <c r="O887" s="1"/>
      <c r="P887" s="1"/>
      <c r="Q887" s="1"/>
      <c r="R887" s="1"/>
      <c r="S887" s="1"/>
      <c r="T887" s="1"/>
      <c r="U887" s="28"/>
      <c r="V887" s="28"/>
      <c r="W887" s="28"/>
      <c r="X887" s="1"/>
      <c r="Y887" s="1"/>
      <c r="Z887" s="1"/>
    </row>
    <row r="888" spans="1:26" x14ac:dyDescent="0.25">
      <c r="A888" s="1"/>
      <c r="B888" s="33" t="str">
        <f t="shared" si="26"/>
        <v/>
      </c>
      <c r="C888" s="33" t="str">
        <f t="shared" si="27"/>
        <v/>
      </c>
      <c r="D888" s="22"/>
      <c r="E888" s="1"/>
      <c r="F888" s="1"/>
      <c r="G888" s="1"/>
      <c r="H888" s="1"/>
      <c r="I888" s="1"/>
      <c r="J888" s="1"/>
      <c r="K888" s="1"/>
      <c r="L888" s="1"/>
      <c r="M888" s="1"/>
      <c r="N888" s="1"/>
      <c r="O888" s="1"/>
      <c r="P888" s="1"/>
      <c r="Q888" s="1"/>
      <c r="R888" s="1"/>
      <c r="S888" s="1"/>
      <c r="T888" s="1"/>
      <c r="X888" s="1"/>
      <c r="Y888" s="1"/>
      <c r="Z888" s="1"/>
    </row>
    <row r="889" spans="1:26" x14ac:dyDescent="0.25">
      <c r="A889" s="1"/>
      <c r="B889" s="33" t="str">
        <f t="shared" si="26"/>
        <v/>
      </c>
      <c r="C889" s="33" t="str">
        <f t="shared" si="27"/>
        <v/>
      </c>
      <c r="D889" s="22"/>
      <c r="E889" s="1"/>
      <c r="F889" s="1"/>
      <c r="G889" s="1"/>
      <c r="H889" s="1"/>
      <c r="I889" s="1"/>
      <c r="J889" s="1"/>
      <c r="K889" s="1"/>
      <c r="L889" s="1"/>
      <c r="M889" s="1"/>
      <c r="N889" s="1"/>
      <c r="O889" s="1"/>
      <c r="P889" s="1"/>
      <c r="Q889" s="1"/>
      <c r="R889" s="1"/>
      <c r="S889" s="1"/>
      <c r="T889" s="1"/>
      <c r="U889" s="28"/>
      <c r="V889" s="28"/>
      <c r="W889" s="28"/>
      <c r="X889" s="1"/>
      <c r="Y889" s="1"/>
      <c r="Z889" s="1"/>
    </row>
    <row r="890" spans="1:26" x14ac:dyDescent="0.25">
      <c r="A890" s="1"/>
      <c r="B890" s="33" t="str">
        <f t="shared" si="26"/>
        <v/>
      </c>
      <c r="C890" s="33" t="str">
        <f t="shared" si="27"/>
        <v/>
      </c>
      <c r="D890" s="22"/>
      <c r="E890" s="1"/>
      <c r="F890" s="1"/>
      <c r="G890" s="1"/>
      <c r="H890" s="1"/>
      <c r="I890" s="1"/>
      <c r="J890" s="1"/>
      <c r="K890" s="1"/>
      <c r="L890" s="1"/>
      <c r="M890" s="1"/>
      <c r="N890" s="1"/>
      <c r="O890" s="1"/>
      <c r="P890" s="1"/>
      <c r="Q890" s="1"/>
      <c r="R890" s="1"/>
      <c r="S890" s="1"/>
      <c r="T890" s="1"/>
      <c r="U890" s="28"/>
      <c r="V890" s="28"/>
      <c r="W890" s="28"/>
      <c r="X890" s="1"/>
      <c r="Y890" s="1"/>
      <c r="Z890" s="1"/>
    </row>
    <row r="891" spans="1:26" x14ac:dyDescent="0.25">
      <c r="A891" s="1"/>
      <c r="B891" s="33" t="str">
        <f t="shared" si="26"/>
        <v/>
      </c>
      <c r="C891" s="33" t="str">
        <f t="shared" si="27"/>
        <v/>
      </c>
      <c r="D891" s="22"/>
      <c r="E891" s="1"/>
      <c r="F891" s="1"/>
      <c r="G891" s="1"/>
      <c r="H891" s="1"/>
      <c r="I891" s="1"/>
      <c r="J891" s="1"/>
      <c r="K891" s="1"/>
      <c r="L891" s="1"/>
      <c r="M891" s="1"/>
      <c r="N891" s="1"/>
      <c r="O891" s="1"/>
      <c r="P891" s="1"/>
      <c r="Q891" s="1"/>
      <c r="R891" s="1"/>
      <c r="S891" s="1"/>
      <c r="T891" s="1"/>
      <c r="U891" s="28"/>
      <c r="V891" s="28"/>
      <c r="W891" s="28"/>
      <c r="X891" s="1"/>
      <c r="Y891" s="1"/>
      <c r="Z891" s="1"/>
    </row>
    <row r="892" spans="1:26" x14ac:dyDescent="0.25">
      <c r="A892" s="1"/>
      <c r="B892" s="33" t="str">
        <f t="shared" si="26"/>
        <v/>
      </c>
      <c r="C892" s="33" t="str">
        <f t="shared" si="27"/>
        <v/>
      </c>
      <c r="D892" s="22"/>
      <c r="E892" s="1"/>
      <c r="F892" s="1"/>
      <c r="G892" s="1"/>
      <c r="H892" s="1"/>
      <c r="I892" s="1"/>
      <c r="J892" s="1"/>
      <c r="K892" s="1"/>
      <c r="L892" s="1"/>
      <c r="M892" s="1"/>
      <c r="N892" s="1"/>
      <c r="O892" s="1"/>
      <c r="P892" s="1"/>
      <c r="Q892" s="1"/>
      <c r="R892" s="1"/>
      <c r="S892" s="1"/>
      <c r="T892" s="1"/>
      <c r="U892" s="28"/>
      <c r="V892" s="28"/>
      <c r="W892" s="28"/>
      <c r="X892" s="1"/>
      <c r="Y892" s="1"/>
      <c r="Z892" s="1"/>
    </row>
    <row r="893" spans="1:26" x14ac:dyDescent="0.25">
      <c r="A893" s="1"/>
      <c r="B893" s="33" t="str">
        <f t="shared" si="26"/>
        <v/>
      </c>
      <c r="C893" s="33" t="str">
        <f t="shared" si="27"/>
        <v/>
      </c>
      <c r="D893" s="22"/>
      <c r="E893" s="1"/>
      <c r="F893" s="1"/>
      <c r="G893" s="1"/>
      <c r="H893" s="1"/>
      <c r="I893" s="1"/>
      <c r="J893" s="1"/>
      <c r="K893" s="1"/>
      <c r="L893" s="1"/>
      <c r="M893" s="1"/>
      <c r="N893" s="1"/>
      <c r="O893" s="1"/>
      <c r="P893" s="1"/>
      <c r="Q893" s="1"/>
      <c r="R893" s="1"/>
      <c r="S893" s="1"/>
      <c r="T893" s="1"/>
      <c r="U893" s="28"/>
      <c r="V893" s="28"/>
      <c r="W893" s="28"/>
      <c r="X893" s="1"/>
      <c r="Y893" s="1"/>
      <c r="Z893" s="1"/>
    </row>
    <row r="894" spans="1:26" x14ac:dyDescent="0.25">
      <c r="A894" s="1"/>
      <c r="B894" s="33" t="str">
        <f t="shared" si="26"/>
        <v/>
      </c>
      <c r="C894" s="33" t="str">
        <f t="shared" si="27"/>
        <v/>
      </c>
      <c r="D894" s="22"/>
      <c r="E894" s="1"/>
      <c r="F894" s="1"/>
      <c r="G894" s="1"/>
      <c r="H894" s="1"/>
      <c r="I894" s="1"/>
      <c r="J894" s="1"/>
      <c r="K894" s="1"/>
      <c r="L894" s="1"/>
      <c r="M894" s="1"/>
      <c r="N894" s="1"/>
      <c r="O894" s="1"/>
      <c r="P894" s="1"/>
      <c r="Q894" s="1"/>
      <c r="R894" s="1"/>
      <c r="S894" s="1"/>
      <c r="T894" s="1"/>
      <c r="U894" s="28"/>
      <c r="V894" s="28"/>
      <c r="W894" s="28"/>
      <c r="X894" s="1"/>
      <c r="Y894" s="1"/>
      <c r="Z894" s="1"/>
    </row>
    <row r="895" spans="1:26" x14ac:dyDescent="0.25">
      <c r="A895" s="1"/>
      <c r="B895" s="33" t="str">
        <f t="shared" si="26"/>
        <v/>
      </c>
      <c r="C895" s="33" t="str">
        <f t="shared" si="27"/>
        <v/>
      </c>
      <c r="D895" s="22"/>
      <c r="E895" s="1"/>
      <c r="F895" s="1"/>
      <c r="G895" s="1"/>
      <c r="H895" s="1"/>
      <c r="I895" s="1"/>
      <c r="J895" s="1"/>
      <c r="K895" s="1"/>
      <c r="L895" s="1"/>
      <c r="M895" s="1"/>
      <c r="N895" s="1"/>
      <c r="O895" s="1"/>
      <c r="P895" s="1"/>
      <c r="Q895" s="1"/>
      <c r="R895" s="1"/>
      <c r="S895" s="1"/>
      <c r="T895" s="1"/>
      <c r="U895" s="28"/>
      <c r="V895" s="28"/>
      <c r="W895" s="28"/>
      <c r="X895" s="1"/>
      <c r="Y895" s="1"/>
      <c r="Z895" s="1"/>
    </row>
    <row r="896" spans="1:26" x14ac:dyDescent="0.25">
      <c r="A896" s="1"/>
      <c r="B896" s="33" t="str">
        <f t="shared" si="26"/>
        <v/>
      </c>
      <c r="C896" s="33" t="str">
        <f t="shared" si="27"/>
        <v/>
      </c>
      <c r="D896" s="22"/>
      <c r="E896" s="1"/>
      <c r="F896" s="1"/>
      <c r="G896" s="1"/>
      <c r="H896" s="1"/>
      <c r="I896" s="1"/>
      <c r="J896" s="1"/>
      <c r="K896" s="1"/>
      <c r="L896" s="1"/>
      <c r="M896" s="1"/>
      <c r="N896" s="1"/>
      <c r="O896" s="1"/>
      <c r="P896" s="1"/>
      <c r="Q896" s="1"/>
      <c r="R896" s="1"/>
      <c r="S896" s="1"/>
      <c r="T896" s="1"/>
      <c r="U896" s="28"/>
      <c r="V896" s="28"/>
      <c r="W896" s="28"/>
      <c r="X896" s="1"/>
      <c r="Y896" s="1"/>
      <c r="Z896" s="1"/>
    </row>
    <row r="897" spans="1:26" x14ac:dyDescent="0.25">
      <c r="A897" s="1"/>
      <c r="B897" s="33" t="str">
        <f t="shared" si="26"/>
        <v/>
      </c>
      <c r="C897" s="33" t="str">
        <f t="shared" si="27"/>
        <v/>
      </c>
      <c r="D897" s="22"/>
      <c r="E897" s="1"/>
      <c r="F897" s="1"/>
      <c r="G897" s="1"/>
      <c r="H897" s="1"/>
      <c r="I897" s="1"/>
      <c r="J897" s="1"/>
      <c r="K897" s="1"/>
      <c r="L897" s="1"/>
      <c r="M897" s="1"/>
      <c r="N897" s="1"/>
      <c r="O897" s="1"/>
      <c r="P897" s="1"/>
      <c r="Q897" s="1"/>
      <c r="R897" s="1"/>
      <c r="S897" s="1"/>
      <c r="T897" s="1"/>
      <c r="U897" s="28"/>
      <c r="V897" s="28"/>
      <c r="W897" s="28"/>
      <c r="X897" s="1"/>
      <c r="Y897" s="1"/>
      <c r="Z897" s="1"/>
    </row>
    <row r="898" spans="1:26" x14ac:dyDescent="0.25">
      <c r="A898" s="1"/>
      <c r="B898" s="33" t="str">
        <f t="shared" si="26"/>
        <v/>
      </c>
      <c r="C898" s="33" t="str">
        <f t="shared" si="27"/>
        <v/>
      </c>
      <c r="D898" s="22"/>
      <c r="E898" s="1"/>
      <c r="F898" s="1"/>
      <c r="G898" s="1"/>
      <c r="H898" s="1"/>
      <c r="I898" s="1"/>
      <c r="J898" s="1"/>
      <c r="K898" s="1"/>
      <c r="L898" s="1"/>
      <c r="M898" s="1"/>
      <c r="N898" s="1"/>
      <c r="O898" s="1"/>
      <c r="P898" s="1"/>
      <c r="Q898" s="1"/>
      <c r="R898" s="1"/>
      <c r="S898" s="1"/>
      <c r="T898" s="1"/>
      <c r="U898" s="28"/>
      <c r="V898" s="28"/>
      <c r="W898" s="28"/>
      <c r="X898" s="1"/>
      <c r="Y898" s="1"/>
      <c r="Z898" s="1"/>
    </row>
    <row r="899" spans="1:26" x14ac:dyDescent="0.25">
      <c r="A899" s="1"/>
      <c r="B899" s="33" t="str">
        <f t="shared" si="26"/>
        <v/>
      </c>
      <c r="C899" s="33" t="str">
        <f t="shared" si="27"/>
        <v/>
      </c>
      <c r="D899" s="22"/>
      <c r="E899" s="1"/>
      <c r="F899" s="1"/>
      <c r="G899" s="1"/>
      <c r="H899" s="1"/>
      <c r="I899" s="1"/>
      <c r="J899" s="1"/>
      <c r="K899" s="1"/>
      <c r="L899" s="1"/>
      <c r="M899" s="1"/>
      <c r="N899" s="1"/>
      <c r="O899" s="1"/>
      <c r="P899" s="1"/>
      <c r="Q899" s="1"/>
      <c r="R899" s="1"/>
      <c r="S899" s="1"/>
      <c r="T899" s="1"/>
      <c r="U899" s="28"/>
      <c r="V899" s="28"/>
      <c r="W899" s="28"/>
      <c r="X899" s="1"/>
      <c r="Y899" s="1"/>
      <c r="Z899" s="1"/>
    </row>
    <row r="900" spans="1:26" x14ac:dyDescent="0.25">
      <c r="A900" s="1"/>
      <c r="B900" s="33" t="str">
        <f t="shared" si="26"/>
        <v/>
      </c>
      <c r="C900" s="33" t="str">
        <f t="shared" si="27"/>
        <v/>
      </c>
      <c r="D900" s="22"/>
      <c r="E900" s="1"/>
      <c r="F900" s="1"/>
      <c r="G900" s="1"/>
      <c r="H900" s="1"/>
      <c r="I900" s="1"/>
      <c r="J900" s="1"/>
      <c r="K900" s="1"/>
      <c r="L900" s="1"/>
      <c r="M900" s="1"/>
      <c r="N900" s="1"/>
      <c r="O900" s="1"/>
      <c r="P900" s="1"/>
      <c r="Q900" s="1"/>
      <c r="R900" s="1"/>
      <c r="S900" s="1"/>
      <c r="T900" s="1"/>
      <c r="U900" s="28"/>
      <c r="V900" s="28"/>
      <c r="W900" s="28"/>
      <c r="X900" s="1"/>
      <c r="Y900" s="1"/>
      <c r="Z900" s="1"/>
    </row>
    <row r="901" spans="1:26" x14ac:dyDescent="0.25">
      <c r="A901" s="1"/>
      <c r="B901" s="33" t="str">
        <f t="shared" si="26"/>
        <v/>
      </c>
      <c r="C901" s="33" t="str">
        <f t="shared" si="27"/>
        <v/>
      </c>
      <c r="D901" s="22"/>
      <c r="E901" s="1"/>
      <c r="F901" s="1"/>
      <c r="G901" s="1"/>
      <c r="H901" s="1"/>
      <c r="I901" s="1"/>
      <c r="J901" s="1"/>
      <c r="K901" s="1"/>
      <c r="L901" s="1"/>
      <c r="M901" s="1"/>
      <c r="N901" s="1"/>
      <c r="O901" s="1"/>
      <c r="P901" s="1"/>
      <c r="Q901" s="1"/>
      <c r="R901" s="1"/>
      <c r="S901" s="1"/>
      <c r="T901" s="1"/>
      <c r="U901" s="28"/>
      <c r="V901" s="28"/>
      <c r="W901" s="28"/>
      <c r="X901" s="1"/>
      <c r="Y901" s="1"/>
      <c r="Z901" s="1"/>
    </row>
    <row r="902" spans="1:26" x14ac:dyDescent="0.25">
      <c r="A902" s="1"/>
      <c r="B902" s="33" t="str">
        <f t="shared" si="26"/>
        <v/>
      </c>
      <c r="C902" s="33" t="str">
        <f t="shared" si="27"/>
        <v/>
      </c>
      <c r="D902" s="22"/>
      <c r="E902" s="1"/>
      <c r="F902" s="1"/>
      <c r="G902" s="1"/>
      <c r="H902" s="1"/>
      <c r="I902" s="1"/>
      <c r="J902" s="1"/>
      <c r="K902" s="1"/>
      <c r="L902" s="1"/>
      <c r="M902" s="1"/>
      <c r="N902" s="1"/>
      <c r="O902" s="1"/>
      <c r="P902" s="1"/>
      <c r="Q902" s="1"/>
      <c r="R902" s="1"/>
      <c r="S902" s="1"/>
      <c r="T902" s="1"/>
      <c r="U902" s="28"/>
      <c r="V902" s="28"/>
      <c r="W902" s="28"/>
      <c r="X902" s="1"/>
      <c r="Y902" s="1"/>
      <c r="Z902" s="1"/>
    </row>
    <row r="903" spans="1:26" x14ac:dyDescent="0.25">
      <c r="A903" s="1"/>
      <c r="B903" s="33" t="str">
        <f t="shared" si="26"/>
        <v/>
      </c>
      <c r="C903" s="33" t="str">
        <f t="shared" si="27"/>
        <v/>
      </c>
      <c r="D903" s="22"/>
      <c r="E903" s="1"/>
      <c r="F903" s="1"/>
      <c r="G903" s="1"/>
      <c r="H903" s="1"/>
      <c r="I903" s="1"/>
      <c r="J903" s="1"/>
      <c r="K903" s="1"/>
      <c r="L903" s="1"/>
      <c r="M903" s="1"/>
      <c r="N903" s="1"/>
      <c r="O903" s="1"/>
      <c r="P903" s="1"/>
      <c r="Q903" s="1"/>
      <c r="R903" s="1"/>
      <c r="S903" s="1"/>
      <c r="T903" s="1"/>
      <c r="U903" s="28"/>
      <c r="V903" s="28"/>
      <c r="W903" s="28"/>
      <c r="X903" s="1"/>
      <c r="Y903" s="1"/>
      <c r="Z903" s="1"/>
    </row>
    <row r="904" spans="1:26" x14ac:dyDescent="0.25">
      <c r="A904" s="1"/>
      <c r="B904" s="33" t="str">
        <f t="shared" si="26"/>
        <v/>
      </c>
      <c r="C904" s="33" t="str">
        <f t="shared" si="27"/>
        <v/>
      </c>
      <c r="D904" s="22"/>
      <c r="E904" s="1"/>
      <c r="F904" s="1"/>
      <c r="G904" s="1"/>
      <c r="H904" s="1"/>
      <c r="I904" s="1"/>
      <c r="J904" s="1"/>
      <c r="K904" s="1"/>
      <c r="L904" s="1"/>
      <c r="M904" s="1"/>
      <c r="N904" s="1"/>
      <c r="O904" s="1"/>
      <c r="P904" s="1"/>
      <c r="Q904" s="1"/>
      <c r="R904" s="1"/>
      <c r="S904" s="1"/>
      <c r="T904" s="1"/>
      <c r="X904" s="1"/>
      <c r="Y904" s="1"/>
      <c r="Z904" s="1"/>
    </row>
    <row r="905" spans="1:26" x14ac:dyDescent="0.25">
      <c r="A905" s="1"/>
      <c r="B905" s="33" t="str">
        <f t="shared" si="26"/>
        <v/>
      </c>
      <c r="C905" s="33" t="str">
        <f t="shared" si="27"/>
        <v/>
      </c>
      <c r="D905" s="22"/>
      <c r="E905" s="1"/>
      <c r="F905" s="1"/>
      <c r="G905" s="1"/>
      <c r="H905" s="1"/>
      <c r="I905" s="1"/>
      <c r="J905" s="1"/>
      <c r="K905" s="1"/>
      <c r="L905" s="1"/>
      <c r="M905" s="1"/>
      <c r="N905" s="1"/>
      <c r="O905" s="1"/>
      <c r="P905" s="1"/>
      <c r="Q905" s="1"/>
      <c r="R905" s="1"/>
      <c r="S905" s="1"/>
      <c r="T905" s="1"/>
      <c r="U905" s="28"/>
      <c r="V905" s="28"/>
      <c r="W905" s="28"/>
      <c r="X905" s="1"/>
      <c r="Y905" s="1"/>
      <c r="Z905" s="1"/>
    </row>
    <row r="906" spans="1:26" x14ac:dyDescent="0.25">
      <c r="A906" s="1"/>
      <c r="B906" s="33" t="str">
        <f t="shared" si="26"/>
        <v/>
      </c>
      <c r="C906" s="33" t="str">
        <f t="shared" si="27"/>
        <v/>
      </c>
      <c r="D906" s="22"/>
      <c r="E906" s="1"/>
      <c r="F906" s="1"/>
      <c r="G906" s="1"/>
      <c r="H906" s="1"/>
      <c r="I906" s="1"/>
      <c r="J906" s="1"/>
      <c r="K906" s="1"/>
      <c r="L906" s="1"/>
      <c r="M906" s="1"/>
      <c r="N906" s="1"/>
      <c r="O906" s="1"/>
      <c r="P906" s="1"/>
      <c r="Q906" s="1"/>
      <c r="R906" s="1"/>
      <c r="S906" s="1"/>
      <c r="T906" s="1"/>
      <c r="U906" s="28"/>
      <c r="V906" s="28"/>
      <c r="W906" s="28"/>
      <c r="X906" s="1"/>
      <c r="Y906" s="1"/>
      <c r="Z906" s="1"/>
    </row>
    <row r="907" spans="1:26" x14ac:dyDescent="0.25">
      <c r="A907" s="1"/>
      <c r="B907" s="33" t="str">
        <f t="shared" si="26"/>
        <v/>
      </c>
      <c r="C907" s="33" t="str">
        <f t="shared" si="27"/>
        <v/>
      </c>
      <c r="D907" s="22"/>
      <c r="E907" s="1"/>
      <c r="F907" s="1"/>
      <c r="G907" s="1"/>
      <c r="H907" s="1"/>
      <c r="I907" s="1"/>
      <c r="J907" s="1"/>
      <c r="K907" s="1"/>
      <c r="L907" s="1"/>
      <c r="M907" s="1"/>
      <c r="N907" s="1"/>
      <c r="O907" s="1"/>
      <c r="P907" s="1"/>
      <c r="Q907" s="1"/>
      <c r="R907" s="1"/>
      <c r="S907" s="1"/>
      <c r="T907" s="1"/>
      <c r="U907" s="28"/>
      <c r="V907" s="28"/>
      <c r="W907" s="28"/>
      <c r="X907" s="1"/>
      <c r="Y907" s="1"/>
      <c r="Z907" s="1"/>
    </row>
    <row r="908" spans="1:26" x14ac:dyDescent="0.25">
      <c r="A908" s="1"/>
      <c r="B908" s="33" t="str">
        <f t="shared" si="26"/>
        <v/>
      </c>
      <c r="C908" s="33" t="str">
        <f t="shared" si="27"/>
        <v/>
      </c>
      <c r="D908" s="22"/>
      <c r="E908" s="1"/>
      <c r="F908" s="1"/>
      <c r="G908" s="1"/>
      <c r="H908" s="1"/>
      <c r="I908" s="1"/>
      <c r="J908" s="1"/>
      <c r="K908" s="1"/>
      <c r="L908" s="1"/>
      <c r="M908" s="1"/>
      <c r="N908" s="1"/>
      <c r="O908" s="1"/>
      <c r="P908" s="1"/>
      <c r="Q908" s="1"/>
      <c r="R908" s="1"/>
      <c r="S908" s="1"/>
      <c r="T908" s="1"/>
      <c r="U908" s="28"/>
      <c r="V908" s="28"/>
      <c r="W908" s="28"/>
      <c r="X908" s="1"/>
      <c r="Y908" s="1"/>
      <c r="Z908" s="1"/>
    </row>
    <row r="909" spans="1:26" x14ac:dyDescent="0.25">
      <c r="A909" s="1"/>
      <c r="B909" s="33" t="str">
        <f t="shared" si="26"/>
        <v/>
      </c>
      <c r="C909" s="33" t="str">
        <f t="shared" si="27"/>
        <v/>
      </c>
      <c r="D909" s="22"/>
      <c r="E909" s="1"/>
      <c r="F909" s="1"/>
      <c r="G909" s="1"/>
      <c r="H909" s="1"/>
      <c r="I909" s="1"/>
      <c r="J909" s="1"/>
      <c r="K909" s="1"/>
      <c r="L909" s="1"/>
      <c r="M909" s="1"/>
      <c r="N909" s="1"/>
      <c r="O909" s="1"/>
      <c r="P909" s="1"/>
      <c r="Q909" s="1"/>
      <c r="R909" s="1"/>
      <c r="S909" s="1"/>
      <c r="T909" s="1"/>
      <c r="U909" s="28"/>
      <c r="V909" s="28"/>
      <c r="W909" s="28"/>
      <c r="X909" s="1"/>
      <c r="Y909" s="1"/>
      <c r="Z909" s="1"/>
    </row>
    <row r="910" spans="1:26" x14ac:dyDescent="0.25">
      <c r="A910" s="1"/>
      <c r="B910" s="33" t="str">
        <f t="shared" si="26"/>
        <v/>
      </c>
      <c r="C910" s="33" t="str">
        <f t="shared" si="27"/>
        <v/>
      </c>
      <c r="D910" s="22"/>
      <c r="E910" s="1"/>
      <c r="F910" s="1"/>
      <c r="G910" s="1"/>
      <c r="H910" s="1"/>
      <c r="I910" s="1"/>
      <c r="J910" s="1"/>
      <c r="K910" s="1"/>
      <c r="L910" s="1"/>
      <c r="M910" s="1"/>
      <c r="N910" s="1"/>
      <c r="O910" s="1"/>
      <c r="P910" s="1"/>
      <c r="Q910" s="1"/>
      <c r="R910" s="1"/>
      <c r="S910" s="1"/>
      <c r="T910" s="1"/>
      <c r="U910" s="28"/>
      <c r="V910" s="28"/>
      <c r="W910" s="28"/>
      <c r="X910" s="1"/>
      <c r="Y910" s="1"/>
      <c r="Z910" s="1"/>
    </row>
    <row r="911" spans="1:26" x14ac:dyDescent="0.25">
      <c r="A911" s="1"/>
      <c r="B911" s="33" t="str">
        <f t="shared" si="26"/>
        <v/>
      </c>
      <c r="C911" s="33" t="str">
        <f t="shared" si="27"/>
        <v/>
      </c>
      <c r="D911" s="22"/>
      <c r="E911" s="1"/>
      <c r="F911" s="1"/>
      <c r="G911" s="1"/>
      <c r="H911" s="1"/>
      <c r="I911" s="1"/>
      <c r="J911" s="1"/>
      <c r="K911" s="1"/>
      <c r="L911" s="1"/>
      <c r="M911" s="1"/>
      <c r="N911" s="1"/>
      <c r="O911" s="1"/>
      <c r="P911" s="1"/>
      <c r="Q911" s="1"/>
      <c r="R911" s="1"/>
      <c r="S911" s="1"/>
      <c r="T911" s="1"/>
      <c r="U911" s="28"/>
      <c r="V911" s="28"/>
      <c r="W911" s="28"/>
      <c r="X911" s="1"/>
      <c r="Y911" s="1"/>
      <c r="Z911" s="1"/>
    </row>
    <row r="912" spans="1:26" x14ac:dyDescent="0.25">
      <c r="A912" s="1"/>
      <c r="B912" s="33" t="str">
        <f t="shared" si="26"/>
        <v/>
      </c>
      <c r="C912" s="33" t="str">
        <f t="shared" si="27"/>
        <v/>
      </c>
      <c r="D912" s="22"/>
      <c r="E912" s="1"/>
      <c r="F912" s="1"/>
      <c r="G912" s="1"/>
      <c r="H912" s="1"/>
      <c r="I912" s="1"/>
      <c r="J912" s="1"/>
      <c r="K912" s="1"/>
      <c r="L912" s="1"/>
      <c r="M912" s="1"/>
      <c r="N912" s="1"/>
      <c r="O912" s="1"/>
      <c r="P912" s="1"/>
      <c r="Q912" s="1"/>
      <c r="R912" s="1"/>
      <c r="S912" s="1"/>
      <c r="T912" s="1"/>
      <c r="U912" s="28"/>
      <c r="V912" s="28"/>
      <c r="W912" s="28"/>
      <c r="X912" s="1"/>
      <c r="Y912" s="1"/>
      <c r="Z912" s="1"/>
    </row>
    <row r="913" spans="1:26" x14ac:dyDescent="0.25">
      <c r="A913" s="1"/>
      <c r="B913" s="33" t="str">
        <f t="shared" si="26"/>
        <v/>
      </c>
      <c r="C913" s="33" t="str">
        <f t="shared" si="27"/>
        <v/>
      </c>
      <c r="D913" s="22"/>
      <c r="E913" s="1"/>
      <c r="F913" s="1"/>
      <c r="G913" s="1"/>
      <c r="H913" s="1"/>
      <c r="I913" s="1"/>
      <c r="J913" s="1"/>
      <c r="K913" s="1"/>
      <c r="L913" s="1"/>
      <c r="M913" s="1"/>
      <c r="N913" s="1"/>
      <c r="O913" s="1"/>
      <c r="P913" s="1"/>
      <c r="Q913" s="1"/>
      <c r="R913" s="1"/>
      <c r="S913" s="1"/>
      <c r="T913" s="1"/>
      <c r="U913" s="28"/>
      <c r="V913" s="28"/>
      <c r="W913" s="28"/>
      <c r="X913" s="1"/>
      <c r="Y913" s="1"/>
      <c r="Z913" s="1"/>
    </row>
    <row r="914" spans="1:26" x14ac:dyDescent="0.25">
      <c r="A914" s="1"/>
      <c r="B914" s="33" t="str">
        <f t="shared" si="26"/>
        <v/>
      </c>
      <c r="C914" s="33" t="str">
        <f t="shared" si="27"/>
        <v/>
      </c>
      <c r="D914" s="22"/>
      <c r="E914" s="1"/>
      <c r="F914" s="1"/>
      <c r="G914" s="1"/>
      <c r="H914" s="1"/>
      <c r="I914" s="1"/>
      <c r="J914" s="1"/>
      <c r="K914" s="1"/>
      <c r="L914" s="1"/>
      <c r="M914" s="1"/>
      <c r="N914" s="1"/>
      <c r="O914" s="1"/>
      <c r="P914" s="1"/>
      <c r="Q914" s="1"/>
      <c r="R914" s="1"/>
      <c r="S914" s="1"/>
      <c r="T914" s="1"/>
      <c r="U914" s="28"/>
      <c r="V914" s="28"/>
      <c r="W914" s="28"/>
      <c r="X914" s="1"/>
      <c r="Y914" s="1"/>
      <c r="Z914" s="1"/>
    </row>
    <row r="915" spans="1:26" x14ac:dyDescent="0.25">
      <c r="A915" s="1"/>
      <c r="B915" s="33" t="str">
        <f t="shared" si="26"/>
        <v/>
      </c>
      <c r="C915" s="33" t="str">
        <f t="shared" si="27"/>
        <v/>
      </c>
      <c r="D915" s="22"/>
      <c r="E915" s="1"/>
      <c r="F915" s="1"/>
      <c r="G915" s="1"/>
      <c r="H915" s="1"/>
      <c r="I915" s="1"/>
      <c r="J915" s="1"/>
      <c r="K915" s="1"/>
      <c r="L915" s="1"/>
      <c r="M915" s="1"/>
      <c r="N915" s="1"/>
      <c r="O915" s="1"/>
      <c r="P915" s="1"/>
      <c r="Q915" s="1"/>
      <c r="R915" s="1"/>
      <c r="S915" s="1"/>
      <c r="T915" s="1"/>
      <c r="U915" s="28"/>
      <c r="V915" s="28"/>
      <c r="W915" s="28"/>
      <c r="X915" s="1"/>
      <c r="Y915" s="1"/>
      <c r="Z915" s="1"/>
    </row>
    <row r="916" spans="1:26" x14ac:dyDescent="0.25">
      <c r="A916" s="1"/>
      <c r="B916" s="33" t="str">
        <f t="shared" si="26"/>
        <v/>
      </c>
      <c r="C916" s="33" t="str">
        <f t="shared" si="27"/>
        <v/>
      </c>
      <c r="D916" s="22"/>
      <c r="E916" s="1"/>
      <c r="F916" s="1"/>
      <c r="G916" s="1"/>
      <c r="H916" s="1"/>
      <c r="I916" s="1"/>
      <c r="J916" s="1"/>
      <c r="K916" s="1"/>
      <c r="L916" s="1"/>
      <c r="M916" s="1"/>
      <c r="N916" s="1"/>
      <c r="O916" s="1"/>
      <c r="P916" s="1"/>
      <c r="Q916" s="1"/>
      <c r="R916" s="1"/>
      <c r="S916" s="1"/>
      <c r="T916" s="1"/>
      <c r="U916" s="28"/>
      <c r="V916" s="28"/>
      <c r="W916" s="28"/>
      <c r="X916" s="1"/>
      <c r="Y916" s="1"/>
      <c r="Z916" s="1"/>
    </row>
    <row r="917" spans="1:26" x14ac:dyDescent="0.25">
      <c r="A917" s="1"/>
      <c r="B917" s="33" t="str">
        <f t="shared" si="26"/>
        <v/>
      </c>
      <c r="C917" s="33" t="str">
        <f t="shared" si="27"/>
        <v/>
      </c>
      <c r="D917" s="22"/>
      <c r="E917" s="1"/>
      <c r="F917" s="1"/>
      <c r="G917" s="1"/>
      <c r="H917" s="1"/>
      <c r="I917" s="1"/>
      <c r="J917" s="1"/>
      <c r="K917" s="1"/>
      <c r="L917" s="1"/>
      <c r="M917" s="1"/>
      <c r="N917" s="1"/>
      <c r="O917" s="1"/>
      <c r="P917" s="1"/>
      <c r="Q917" s="1"/>
      <c r="R917" s="1"/>
      <c r="S917" s="1"/>
      <c r="T917" s="1"/>
      <c r="U917" s="28"/>
      <c r="V917" s="28"/>
      <c r="W917" s="28"/>
      <c r="X917" s="1"/>
      <c r="Y917" s="1"/>
      <c r="Z917" s="1"/>
    </row>
    <row r="918" spans="1:26" x14ac:dyDescent="0.25">
      <c r="A918" s="1"/>
      <c r="B918" s="33" t="str">
        <f t="shared" si="26"/>
        <v/>
      </c>
      <c r="C918" s="33" t="str">
        <f t="shared" si="27"/>
        <v/>
      </c>
      <c r="D918" s="22"/>
      <c r="E918" s="1"/>
      <c r="F918" s="1"/>
      <c r="G918" s="1"/>
      <c r="H918" s="1"/>
      <c r="I918" s="1"/>
      <c r="J918" s="1"/>
      <c r="K918" s="1"/>
      <c r="L918" s="1"/>
      <c r="M918" s="1"/>
      <c r="N918" s="1"/>
      <c r="O918" s="1"/>
      <c r="P918" s="1"/>
      <c r="Q918" s="1"/>
      <c r="R918" s="1"/>
      <c r="S918" s="1"/>
      <c r="T918" s="1"/>
      <c r="U918" s="28"/>
      <c r="V918" s="28"/>
      <c r="W918" s="28"/>
      <c r="X918" s="1"/>
      <c r="Y918" s="1"/>
      <c r="Z918" s="1"/>
    </row>
    <row r="919" spans="1:26" x14ac:dyDescent="0.25">
      <c r="A919" s="1"/>
      <c r="B919" s="33" t="str">
        <f t="shared" si="26"/>
        <v/>
      </c>
      <c r="C919" s="33" t="str">
        <f t="shared" si="27"/>
        <v/>
      </c>
      <c r="D919" s="22"/>
      <c r="E919" s="1"/>
      <c r="F919" s="1"/>
      <c r="G919" s="1"/>
      <c r="H919" s="1"/>
      <c r="I919" s="1"/>
      <c r="J919" s="1"/>
      <c r="K919" s="1"/>
      <c r="L919" s="1"/>
      <c r="M919" s="1"/>
      <c r="N919" s="1"/>
      <c r="O919" s="1"/>
      <c r="P919" s="1"/>
      <c r="Q919" s="1"/>
      <c r="R919" s="1"/>
      <c r="S919" s="1"/>
      <c r="T919" s="1"/>
      <c r="U919" s="28"/>
      <c r="V919" s="28"/>
      <c r="W919" s="28"/>
      <c r="X919" s="1"/>
      <c r="Y919" s="1"/>
      <c r="Z919" s="1"/>
    </row>
    <row r="920" spans="1:26" x14ac:dyDescent="0.25">
      <c r="A920" s="1"/>
      <c r="B920" s="33" t="str">
        <f t="shared" si="26"/>
        <v/>
      </c>
      <c r="C920" s="33" t="str">
        <f t="shared" si="27"/>
        <v/>
      </c>
      <c r="D920" s="22"/>
      <c r="E920" s="1"/>
      <c r="F920" s="1"/>
      <c r="G920" s="1"/>
      <c r="H920" s="1"/>
      <c r="I920" s="1"/>
      <c r="J920" s="1"/>
      <c r="K920" s="1"/>
      <c r="L920" s="1"/>
      <c r="M920" s="1"/>
      <c r="N920" s="1"/>
      <c r="O920" s="1"/>
      <c r="P920" s="1"/>
      <c r="Q920" s="1"/>
      <c r="R920" s="1"/>
      <c r="S920" s="1"/>
      <c r="T920" s="1"/>
      <c r="U920" s="28"/>
      <c r="V920" s="28"/>
      <c r="W920" s="28"/>
      <c r="X920" s="1"/>
      <c r="Y920" s="1"/>
      <c r="Z920" s="1"/>
    </row>
    <row r="921" spans="1:26" x14ac:dyDescent="0.25">
      <c r="A921" s="1"/>
      <c r="B921" s="33" t="str">
        <f t="shared" si="26"/>
        <v/>
      </c>
      <c r="C921" s="33" t="str">
        <f t="shared" si="27"/>
        <v/>
      </c>
      <c r="D921" s="22"/>
      <c r="E921" s="1"/>
      <c r="F921" s="1"/>
      <c r="G921" s="1"/>
      <c r="H921" s="1"/>
      <c r="I921" s="1"/>
      <c r="J921" s="1"/>
      <c r="K921" s="1"/>
      <c r="L921" s="1"/>
      <c r="M921" s="1"/>
      <c r="N921" s="1"/>
      <c r="O921" s="1"/>
      <c r="P921" s="1"/>
      <c r="Q921" s="1"/>
      <c r="R921" s="1"/>
      <c r="S921" s="1"/>
      <c r="T921" s="1"/>
      <c r="U921" s="28"/>
      <c r="V921" s="28"/>
      <c r="W921" s="28"/>
      <c r="X921" s="1"/>
      <c r="Y921" s="1"/>
      <c r="Z921" s="1"/>
    </row>
    <row r="922" spans="1:26" x14ac:dyDescent="0.25">
      <c r="A922" s="1"/>
      <c r="B922" s="33" t="str">
        <f t="shared" si="26"/>
        <v/>
      </c>
      <c r="C922" s="33" t="str">
        <f t="shared" si="27"/>
        <v/>
      </c>
      <c r="D922" s="22"/>
      <c r="E922" s="1"/>
      <c r="F922" s="1"/>
      <c r="G922" s="1"/>
      <c r="H922" s="1"/>
      <c r="I922" s="1"/>
      <c r="J922" s="1"/>
      <c r="K922" s="1"/>
      <c r="L922" s="1"/>
      <c r="M922" s="1"/>
      <c r="N922" s="1"/>
      <c r="O922" s="1"/>
      <c r="P922" s="1"/>
      <c r="Q922" s="1"/>
      <c r="R922" s="1"/>
      <c r="S922" s="1"/>
      <c r="T922" s="1"/>
      <c r="U922" s="28"/>
      <c r="V922" s="28"/>
      <c r="W922" s="28"/>
      <c r="X922" s="1"/>
      <c r="Y922" s="1"/>
      <c r="Z922" s="1"/>
    </row>
    <row r="923" spans="1:26" x14ac:dyDescent="0.25">
      <c r="A923" s="1"/>
      <c r="B923" s="33" t="str">
        <f t="shared" si="26"/>
        <v/>
      </c>
      <c r="C923" s="33" t="str">
        <f t="shared" si="27"/>
        <v/>
      </c>
      <c r="D923" s="22"/>
      <c r="E923" s="1"/>
      <c r="F923" s="1"/>
      <c r="G923" s="1"/>
      <c r="H923" s="1"/>
      <c r="I923" s="1"/>
      <c r="J923" s="1"/>
      <c r="K923" s="1"/>
      <c r="L923" s="1"/>
      <c r="M923" s="1"/>
      <c r="N923" s="1"/>
      <c r="O923" s="1"/>
      <c r="P923" s="1"/>
      <c r="Q923" s="1"/>
      <c r="R923" s="1"/>
      <c r="S923" s="1"/>
      <c r="T923" s="1"/>
      <c r="U923" s="28"/>
      <c r="V923" s="28"/>
      <c r="W923" s="28"/>
      <c r="X923" s="1"/>
      <c r="Y923" s="1"/>
      <c r="Z923" s="1"/>
    </row>
    <row r="924" spans="1:26" x14ac:dyDescent="0.25">
      <c r="A924" s="1"/>
      <c r="B924" s="33" t="str">
        <f t="shared" si="26"/>
        <v/>
      </c>
      <c r="C924" s="33" t="str">
        <f t="shared" si="27"/>
        <v/>
      </c>
      <c r="D924" s="22"/>
      <c r="E924" s="1"/>
      <c r="F924" s="1"/>
      <c r="G924" s="1"/>
      <c r="H924" s="1"/>
      <c r="I924" s="1"/>
      <c r="J924" s="1"/>
      <c r="K924" s="1"/>
      <c r="L924" s="1"/>
      <c r="M924" s="1"/>
      <c r="N924" s="1"/>
      <c r="O924" s="1"/>
      <c r="P924" s="1"/>
      <c r="Q924" s="1"/>
      <c r="R924" s="1"/>
      <c r="S924" s="1"/>
      <c r="T924" s="1"/>
      <c r="U924" s="28"/>
      <c r="V924" s="28"/>
      <c r="W924" s="28"/>
      <c r="X924" s="1"/>
      <c r="Y924" s="1"/>
      <c r="Z924" s="1"/>
    </row>
    <row r="925" spans="1:26" x14ac:dyDescent="0.25">
      <c r="A925" s="1"/>
      <c r="B925" s="33" t="str">
        <f t="shared" si="26"/>
        <v/>
      </c>
      <c r="C925" s="33" t="str">
        <f t="shared" si="27"/>
        <v/>
      </c>
      <c r="D925" s="22"/>
      <c r="E925" s="1"/>
      <c r="F925" s="1"/>
      <c r="G925" s="1"/>
      <c r="H925" s="1"/>
      <c r="I925" s="1"/>
      <c r="J925" s="1"/>
      <c r="K925" s="1"/>
      <c r="L925" s="1"/>
      <c r="M925" s="1"/>
      <c r="N925" s="1"/>
      <c r="O925" s="1"/>
      <c r="P925" s="1"/>
      <c r="Q925" s="1"/>
      <c r="R925" s="1"/>
      <c r="S925" s="1"/>
      <c r="T925" s="1"/>
      <c r="U925" s="28"/>
      <c r="V925" s="28"/>
      <c r="W925" s="28"/>
      <c r="X925" s="1"/>
      <c r="Y925" s="1"/>
      <c r="Z925" s="1"/>
    </row>
    <row r="926" spans="1:26" x14ac:dyDescent="0.25">
      <c r="A926" s="1"/>
      <c r="B926" s="33" t="str">
        <f t="shared" si="26"/>
        <v/>
      </c>
      <c r="C926" s="33" t="str">
        <f t="shared" si="27"/>
        <v/>
      </c>
      <c r="D926" s="22"/>
      <c r="E926" s="1"/>
      <c r="F926" s="1"/>
      <c r="G926" s="1"/>
      <c r="H926" s="1"/>
      <c r="I926" s="1"/>
      <c r="J926" s="1"/>
      <c r="K926" s="1"/>
      <c r="L926" s="1"/>
      <c r="M926" s="1"/>
      <c r="N926" s="1"/>
      <c r="O926" s="1"/>
      <c r="P926" s="1"/>
      <c r="Q926" s="1"/>
      <c r="R926" s="1"/>
      <c r="S926" s="1"/>
      <c r="T926" s="1"/>
      <c r="U926" s="28"/>
      <c r="V926" s="28"/>
      <c r="W926" s="28"/>
      <c r="X926" s="1"/>
      <c r="Y926" s="1"/>
      <c r="Z926" s="1"/>
    </row>
    <row r="927" spans="1:26" x14ac:dyDescent="0.25">
      <c r="A927" s="1"/>
      <c r="B927" s="33" t="str">
        <f t="shared" si="26"/>
        <v/>
      </c>
      <c r="C927" s="33" t="str">
        <f t="shared" si="27"/>
        <v/>
      </c>
      <c r="D927" s="22"/>
      <c r="E927" s="1"/>
      <c r="F927" s="1"/>
      <c r="G927" s="1"/>
      <c r="H927" s="1"/>
      <c r="I927" s="1"/>
      <c r="J927" s="1"/>
      <c r="K927" s="1"/>
      <c r="L927" s="1"/>
      <c r="M927" s="1"/>
      <c r="N927" s="1"/>
      <c r="O927" s="1"/>
      <c r="P927" s="1"/>
      <c r="Q927" s="1"/>
      <c r="R927" s="1"/>
      <c r="S927" s="1"/>
      <c r="T927" s="1"/>
      <c r="U927" s="28"/>
      <c r="V927" s="28"/>
      <c r="W927" s="28"/>
      <c r="X927" s="1"/>
      <c r="Y927" s="1"/>
      <c r="Z927" s="1"/>
    </row>
    <row r="928" spans="1:26" x14ac:dyDescent="0.25">
      <c r="A928" s="1"/>
      <c r="B928" s="33" t="str">
        <f t="shared" si="26"/>
        <v/>
      </c>
      <c r="C928" s="33" t="str">
        <f t="shared" si="27"/>
        <v/>
      </c>
      <c r="D928" s="22"/>
      <c r="E928" s="1"/>
      <c r="F928" s="1"/>
      <c r="G928" s="1"/>
      <c r="H928" s="1"/>
      <c r="I928" s="1"/>
      <c r="J928" s="1"/>
      <c r="K928" s="1"/>
      <c r="L928" s="1"/>
      <c r="M928" s="1"/>
      <c r="N928" s="1"/>
      <c r="O928" s="1"/>
      <c r="P928" s="1"/>
      <c r="Q928" s="1"/>
      <c r="R928" s="1"/>
      <c r="S928" s="1"/>
      <c r="T928" s="1"/>
      <c r="U928" s="28"/>
      <c r="V928" s="28"/>
      <c r="W928" s="28"/>
      <c r="X928" s="1"/>
      <c r="Y928" s="1"/>
      <c r="Z928" s="1"/>
    </row>
    <row r="929" spans="1:26" x14ac:dyDescent="0.25">
      <c r="A929" s="1"/>
      <c r="B929" s="33" t="str">
        <f t="shared" si="26"/>
        <v/>
      </c>
      <c r="C929" s="33" t="str">
        <f t="shared" si="27"/>
        <v/>
      </c>
      <c r="D929" s="22"/>
      <c r="E929" s="1"/>
      <c r="F929" s="1"/>
      <c r="G929" s="1"/>
      <c r="H929" s="1"/>
      <c r="I929" s="1"/>
      <c r="J929" s="1"/>
      <c r="K929" s="1"/>
      <c r="L929" s="1"/>
      <c r="M929" s="1"/>
      <c r="N929" s="1"/>
      <c r="O929" s="1"/>
      <c r="P929" s="1"/>
      <c r="Q929" s="1"/>
      <c r="R929" s="1"/>
      <c r="S929" s="1"/>
      <c r="T929" s="1"/>
      <c r="U929" s="28"/>
      <c r="V929" s="28"/>
      <c r="W929" s="28"/>
      <c r="X929" s="1"/>
      <c r="Y929" s="1"/>
      <c r="Z929" s="1"/>
    </row>
    <row r="930" spans="1:26" x14ac:dyDescent="0.25">
      <c r="A930" s="1"/>
      <c r="B930" s="33" t="str">
        <f t="shared" si="26"/>
        <v/>
      </c>
      <c r="C930" s="33" t="str">
        <f t="shared" si="27"/>
        <v/>
      </c>
      <c r="D930" s="22"/>
      <c r="E930" s="1"/>
      <c r="F930" s="1"/>
      <c r="G930" s="1"/>
      <c r="H930" s="1"/>
      <c r="I930" s="1"/>
      <c r="J930" s="1"/>
      <c r="K930" s="1"/>
      <c r="L930" s="1"/>
      <c r="M930" s="1"/>
      <c r="N930" s="1"/>
      <c r="O930" s="1"/>
      <c r="P930" s="1"/>
      <c r="Q930" s="1"/>
      <c r="R930" s="1"/>
      <c r="S930" s="1"/>
      <c r="T930" s="1"/>
      <c r="U930" s="28"/>
      <c r="V930" s="28"/>
      <c r="W930" s="28"/>
      <c r="X930" s="1"/>
      <c r="Y930" s="1"/>
      <c r="Z930" s="1"/>
    </row>
    <row r="931" spans="1:26" x14ac:dyDescent="0.25">
      <c r="A931" s="1"/>
      <c r="B931" s="33" t="str">
        <f t="shared" si="26"/>
        <v/>
      </c>
      <c r="C931" s="33" t="str">
        <f t="shared" si="27"/>
        <v/>
      </c>
      <c r="D931" s="22"/>
      <c r="E931" s="1"/>
      <c r="F931" s="1"/>
      <c r="G931" s="1"/>
      <c r="H931" s="1"/>
      <c r="I931" s="1"/>
      <c r="J931" s="1"/>
      <c r="K931" s="1"/>
      <c r="L931" s="1"/>
      <c r="M931" s="1"/>
      <c r="N931" s="1"/>
      <c r="O931" s="1"/>
      <c r="P931" s="1"/>
      <c r="Q931" s="1"/>
      <c r="R931" s="1"/>
      <c r="S931" s="1"/>
      <c r="T931" s="1"/>
      <c r="U931" s="28"/>
      <c r="V931" s="28"/>
      <c r="W931" s="28"/>
      <c r="X931" s="1"/>
      <c r="Y931" s="1"/>
      <c r="Z931" s="1"/>
    </row>
    <row r="932" spans="1:26" x14ac:dyDescent="0.25">
      <c r="A932" s="1"/>
      <c r="B932" s="33" t="str">
        <f t="shared" si="26"/>
        <v/>
      </c>
      <c r="C932" s="33" t="str">
        <f t="shared" si="27"/>
        <v/>
      </c>
      <c r="D932" s="22"/>
      <c r="E932" s="1"/>
      <c r="F932" s="1"/>
      <c r="G932" s="1"/>
      <c r="H932" s="1"/>
      <c r="I932" s="1"/>
      <c r="J932" s="1"/>
      <c r="K932" s="1"/>
      <c r="L932" s="1"/>
      <c r="M932" s="1"/>
      <c r="N932" s="1"/>
      <c r="O932" s="1"/>
      <c r="P932" s="1"/>
      <c r="Q932" s="1"/>
      <c r="R932" s="1"/>
      <c r="S932" s="1"/>
      <c r="T932" s="1"/>
      <c r="U932" s="28"/>
      <c r="V932" s="28"/>
      <c r="W932" s="28"/>
      <c r="X932" s="1"/>
      <c r="Y932" s="1"/>
      <c r="Z932" s="1"/>
    </row>
    <row r="933" spans="1:26" x14ac:dyDescent="0.25">
      <c r="A933" s="1"/>
      <c r="B933" s="33" t="str">
        <f t="shared" si="26"/>
        <v/>
      </c>
      <c r="C933" s="33" t="str">
        <f t="shared" si="27"/>
        <v/>
      </c>
      <c r="D933" s="22"/>
      <c r="E933" s="1"/>
      <c r="F933" s="1"/>
      <c r="G933" s="1"/>
      <c r="H933" s="1"/>
      <c r="I933" s="1"/>
      <c r="J933" s="1"/>
      <c r="K933" s="1"/>
      <c r="L933" s="1"/>
      <c r="M933" s="1"/>
      <c r="N933" s="1"/>
      <c r="O933" s="1"/>
      <c r="P933" s="1"/>
      <c r="Q933" s="1"/>
      <c r="R933" s="1"/>
      <c r="S933" s="1"/>
      <c r="T933" s="1"/>
      <c r="U933" s="28"/>
      <c r="V933" s="28"/>
      <c r="W933" s="28"/>
      <c r="X933" s="1"/>
      <c r="Y933" s="1"/>
      <c r="Z933" s="1"/>
    </row>
    <row r="934" spans="1:26" x14ac:dyDescent="0.25">
      <c r="A934" s="1"/>
      <c r="B934" s="33" t="str">
        <f t="shared" si="26"/>
        <v/>
      </c>
      <c r="C934" s="33" t="str">
        <f t="shared" si="27"/>
        <v/>
      </c>
      <c r="D934" s="22"/>
      <c r="E934" s="1"/>
      <c r="F934" s="1"/>
      <c r="G934" s="1"/>
      <c r="H934" s="1"/>
      <c r="I934" s="1"/>
      <c r="J934" s="1"/>
      <c r="K934" s="1"/>
      <c r="L934" s="1"/>
      <c r="M934" s="1"/>
      <c r="N934" s="1"/>
      <c r="O934" s="1"/>
      <c r="P934" s="1"/>
      <c r="Q934" s="1"/>
      <c r="R934" s="1"/>
      <c r="S934" s="1"/>
      <c r="T934" s="1"/>
      <c r="U934" s="28"/>
      <c r="V934" s="28"/>
      <c r="W934" s="28"/>
      <c r="X934" s="1"/>
      <c r="Y934" s="1"/>
      <c r="Z934" s="1"/>
    </row>
    <row r="935" spans="1:26" x14ac:dyDescent="0.25">
      <c r="A935" s="1"/>
      <c r="B935" s="33" t="str">
        <f t="shared" si="26"/>
        <v/>
      </c>
      <c r="C935" s="33" t="str">
        <f t="shared" si="27"/>
        <v/>
      </c>
      <c r="D935" s="22"/>
      <c r="E935" s="1"/>
      <c r="F935" s="1"/>
      <c r="G935" s="1"/>
      <c r="H935" s="1"/>
      <c r="I935" s="1"/>
      <c r="J935" s="1"/>
      <c r="K935" s="1"/>
      <c r="L935" s="1"/>
      <c r="M935" s="1"/>
      <c r="N935" s="1"/>
      <c r="O935" s="1"/>
      <c r="P935" s="1"/>
      <c r="Q935" s="1"/>
      <c r="R935" s="1"/>
      <c r="S935" s="1"/>
      <c r="T935" s="1"/>
      <c r="U935" s="28"/>
      <c r="V935" s="28"/>
      <c r="W935" s="28"/>
      <c r="X935" s="1"/>
      <c r="Y935" s="1"/>
      <c r="Z935" s="1"/>
    </row>
    <row r="936" spans="1:26" x14ac:dyDescent="0.25">
      <c r="A936" s="1"/>
      <c r="B936" s="33" t="str">
        <f t="shared" si="26"/>
        <v/>
      </c>
      <c r="C936" s="33" t="str">
        <f t="shared" si="27"/>
        <v/>
      </c>
      <c r="D936" s="22"/>
      <c r="E936" s="1"/>
      <c r="F936" s="1"/>
      <c r="G936" s="1"/>
      <c r="H936" s="1"/>
      <c r="I936" s="1"/>
      <c r="J936" s="1"/>
      <c r="K936" s="1"/>
      <c r="L936" s="1"/>
      <c r="M936" s="1"/>
      <c r="N936" s="1"/>
      <c r="O936" s="1"/>
      <c r="P936" s="1"/>
      <c r="Q936" s="1"/>
      <c r="R936" s="1"/>
      <c r="S936" s="1"/>
      <c r="T936" s="1"/>
      <c r="U936" s="28"/>
      <c r="V936" s="28"/>
      <c r="W936" s="28"/>
      <c r="X936" s="1"/>
      <c r="Y936" s="1"/>
      <c r="Z936" s="1"/>
    </row>
    <row r="937" spans="1:26" x14ac:dyDescent="0.25">
      <c r="A937" s="1"/>
      <c r="B937" s="33" t="str">
        <f t="shared" si="26"/>
        <v/>
      </c>
      <c r="C937" s="33" t="str">
        <f t="shared" si="27"/>
        <v/>
      </c>
      <c r="D937" s="22"/>
      <c r="E937" s="1"/>
      <c r="F937" s="1"/>
      <c r="G937" s="1"/>
      <c r="H937" s="1"/>
      <c r="I937" s="1"/>
      <c r="J937" s="1"/>
      <c r="K937" s="1"/>
      <c r="L937" s="1"/>
      <c r="M937" s="1"/>
      <c r="N937" s="1"/>
      <c r="O937" s="1"/>
      <c r="P937" s="1"/>
      <c r="Q937" s="1"/>
      <c r="R937" s="1"/>
      <c r="S937" s="1"/>
      <c r="T937" s="1"/>
      <c r="U937" s="28"/>
      <c r="V937" s="28"/>
      <c r="W937" s="28"/>
      <c r="X937" s="1"/>
      <c r="Y937" s="1"/>
      <c r="Z937" s="1"/>
    </row>
    <row r="938" spans="1:26" x14ac:dyDescent="0.25">
      <c r="A938" s="1"/>
      <c r="B938" s="33" t="str">
        <f t="shared" si="26"/>
        <v/>
      </c>
      <c r="C938" s="33" t="str">
        <f t="shared" si="27"/>
        <v/>
      </c>
      <c r="D938" s="22"/>
      <c r="E938" s="1"/>
      <c r="F938" s="1"/>
      <c r="G938" s="1"/>
      <c r="H938" s="1"/>
      <c r="I938" s="1"/>
      <c r="J938" s="1"/>
      <c r="K938" s="1"/>
      <c r="L938" s="1"/>
      <c r="M938" s="1"/>
      <c r="N938" s="1"/>
      <c r="O938" s="1"/>
      <c r="P938" s="1"/>
      <c r="Q938" s="1"/>
      <c r="R938" s="1"/>
      <c r="S938" s="1"/>
      <c r="T938" s="1"/>
      <c r="U938" s="28"/>
      <c r="V938" s="28"/>
      <c r="W938" s="28"/>
      <c r="X938" s="1"/>
      <c r="Y938" s="1"/>
      <c r="Z938" s="1"/>
    </row>
    <row r="939" spans="1:26" x14ac:dyDescent="0.25">
      <c r="A939" s="1"/>
      <c r="B939" s="33" t="str">
        <f t="shared" si="26"/>
        <v/>
      </c>
      <c r="C939" s="33" t="str">
        <f t="shared" si="27"/>
        <v/>
      </c>
      <c r="D939" s="22"/>
      <c r="E939" s="1"/>
      <c r="F939" s="1"/>
      <c r="G939" s="1"/>
      <c r="H939" s="1"/>
      <c r="I939" s="1"/>
      <c r="J939" s="1"/>
      <c r="K939" s="1"/>
      <c r="L939" s="1"/>
      <c r="M939" s="1"/>
      <c r="N939" s="1"/>
      <c r="O939" s="1"/>
      <c r="P939" s="1"/>
      <c r="Q939" s="1"/>
      <c r="R939" s="1"/>
      <c r="S939" s="1"/>
      <c r="T939" s="1"/>
      <c r="U939" s="28"/>
      <c r="V939" s="28"/>
      <c r="W939" s="28"/>
      <c r="X939" s="1"/>
      <c r="Y939" s="1"/>
      <c r="Z939" s="1"/>
    </row>
    <row r="940" spans="1:26" x14ac:dyDescent="0.25">
      <c r="A940" s="1"/>
      <c r="B940" s="33" t="str">
        <f t="shared" si="26"/>
        <v/>
      </c>
      <c r="C940" s="33" t="str">
        <f t="shared" si="27"/>
        <v/>
      </c>
      <c r="D940" s="22"/>
      <c r="E940" s="1"/>
      <c r="F940" s="1"/>
      <c r="G940" s="1"/>
      <c r="H940" s="1"/>
      <c r="I940" s="1"/>
      <c r="J940" s="1"/>
      <c r="K940" s="1"/>
      <c r="L940" s="1"/>
      <c r="M940" s="1"/>
      <c r="N940" s="1"/>
      <c r="O940" s="1"/>
      <c r="P940" s="1"/>
      <c r="Q940" s="1"/>
      <c r="R940" s="1"/>
      <c r="S940" s="1"/>
      <c r="T940" s="1"/>
      <c r="U940" s="28"/>
      <c r="V940" s="28"/>
      <c r="W940" s="28"/>
      <c r="X940" s="1"/>
      <c r="Y940" s="1"/>
      <c r="Z940" s="1"/>
    </row>
    <row r="941" spans="1:26" x14ac:dyDescent="0.25">
      <c r="A941" s="1"/>
      <c r="B941" s="33" t="str">
        <f t="shared" si="26"/>
        <v/>
      </c>
      <c r="C941" s="33" t="str">
        <f t="shared" si="27"/>
        <v/>
      </c>
      <c r="D941" s="22"/>
      <c r="E941" s="1"/>
      <c r="F941" s="1"/>
      <c r="G941" s="1"/>
      <c r="H941" s="1"/>
      <c r="I941" s="1"/>
      <c r="J941" s="1"/>
      <c r="K941" s="1"/>
      <c r="L941" s="1"/>
      <c r="M941" s="1"/>
      <c r="N941" s="1"/>
      <c r="O941" s="1"/>
      <c r="P941" s="1"/>
      <c r="Q941" s="1"/>
      <c r="R941" s="1"/>
      <c r="S941" s="1"/>
      <c r="T941" s="1"/>
      <c r="U941" s="28"/>
      <c r="V941" s="28"/>
      <c r="W941" s="28"/>
      <c r="X941" s="1"/>
      <c r="Y941" s="1"/>
      <c r="Z941" s="1"/>
    </row>
    <row r="942" spans="1:26" x14ac:dyDescent="0.25">
      <c r="A942" s="1"/>
      <c r="B942" s="33" t="str">
        <f t="shared" si="26"/>
        <v/>
      </c>
      <c r="C942" s="33" t="str">
        <f t="shared" si="27"/>
        <v/>
      </c>
      <c r="D942" s="22"/>
      <c r="E942" s="1"/>
      <c r="F942" s="1"/>
      <c r="G942" s="1"/>
      <c r="H942" s="1"/>
      <c r="I942" s="1"/>
      <c r="J942" s="1"/>
      <c r="K942" s="1"/>
      <c r="L942" s="1"/>
      <c r="M942" s="1"/>
      <c r="N942" s="1"/>
      <c r="O942" s="1"/>
      <c r="P942" s="1"/>
      <c r="Q942" s="1"/>
      <c r="R942" s="1"/>
      <c r="S942" s="1"/>
      <c r="T942" s="1"/>
      <c r="U942" s="28"/>
      <c r="V942" s="28"/>
      <c r="W942" s="28"/>
      <c r="X942" s="1"/>
      <c r="Y942" s="1"/>
      <c r="Z942" s="1"/>
    </row>
    <row r="943" spans="1:26" x14ac:dyDescent="0.25">
      <c r="A943" s="1"/>
      <c r="B943" s="33" t="str">
        <f t="shared" ref="B943:B1006" si="28">IF(W945=1,U945,"")</f>
        <v/>
      </c>
      <c r="C943" s="33" t="str">
        <f t="shared" ref="C943:C1006" si="29">IF(W945=1,V945,"")</f>
        <v/>
      </c>
      <c r="D943" s="22"/>
      <c r="E943" s="1"/>
      <c r="F943" s="1"/>
      <c r="G943" s="1"/>
      <c r="H943" s="1"/>
      <c r="I943" s="1"/>
      <c r="J943" s="1"/>
      <c r="K943" s="1"/>
      <c r="L943" s="1"/>
      <c r="M943" s="1"/>
      <c r="N943" s="1"/>
      <c r="O943" s="1"/>
      <c r="P943" s="1"/>
      <c r="Q943" s="1"/>
      <c r="R943" s="1"/>
      <c r="S943" s="1"/>
      <c r="T943" s="1"/>
      <c r="U943" s="28"/>
      <c r="V943" s="28"/>
      <c r="W943" s="28"/>
      <c r="X943" s="1"/>
      <c r="Y943" s="1"/>
      <c r="Z943" s="1"/>
    </row>
    <row r="944" spans="1:26" x14ac:dyDescent="0.25">
      <c r="A944" s="1"/>
      <c r="B944" s="33" t="str">
        <f t="shared" si="28"/>
        <v/>
      </c>
      <c r="C944" s="33" t="str">
        <f t="shared" si="29"/>
        <v/>
      </c>
      <c r="D944" s="22"/>
      <c r="E944" s="1"/>
      <c r="F944" s="1"/>
      <c r="G944" s="1"/>
      <c r="H944" s="1"/>
      <c r="I944" s="1"/>
      <c r="J944" s="1"/>
      <c r="K944" s="1"/>
      <c r="L944" s="1"/>
      <c r="M944" s="1"/>
      <c r="N944" s="1"/>
      <c r="O944" s="1"/>
      <c r="P944" s="1"/>
      <c r="Q944" s="1"/>
      <c r="R944" s="1"/>
      <c r="S944" s="1"/>
      <c r="T944" s="1"/>
      <c r="U944" s="28"/>
      <c r="V944" s="28"/>
      <c r="W944" s="28"/>
      <c r="X944" s="1"/>
      <c r="Y944" s="1"/>
      <c r="Z944" s="1"/>
    </row>
    <row r="945" spans="1:26" x14ac:dyDescent="0.25">
      <c r="A945" s="1"/>
      <c r="B945" s="33" t="str">
        <f t="shared" si="28"/>
        <v/>
      </c>
      <c r="C945" s="33" t="str">
        <f t="shared" si="29"/>
        <v/>
      </c>
      <c r="D945" s="22"/>
      <c r="E945" s="1"/>
      <c r="F945" s="1"/>
      <c r="G945" s="1"/>
      <c r="H945" s="1"/>
      <c r="I945" s="1"/>
      <c r="J945" s="1"/>
      <c r="K945" s="1"/>
      <c r="L945" s="1"/>
      <c r="M945" s="1"/>
      <c r="N945" s="1"/>
      <c r="O945" s="1"/>
      <c r="P945" s="1"/>
      <c r="Q945" s="1"/>
      <c r="R945" s="1"/>
      <c r="S945" s="1"/>
      <c r="T945" s="1"/>
      <c r="U945" s="28"/>
      <c r="V945" s="28"/>
      <c r="W945" s="28"/>
      <c r="X945" s="1"/>
      <c r="Y945" s="1"/>
      <c r="Z945" s="1"/>
    </row>
    <row r="946" spans="1:26" x14ac:dyDescent="0.25">
      <c r="A946" s="1"/>
      <c r="B946" s="33" t="str">
        <f t="shared" si="28"/>
        <v/>
      </c>
      <c r="C946" s="33" t="str">
        <f t="shared" si="29"/>
        <v/>
      </c>
      <c r="D946" s="22"/>
      <c r="E946" s="1"/>
      <c r="F946" s="1"/>
      <c r="G946" s="1"/>
      <c r="H946" s="1"/>
      <c r="I946" s="1"/>
      <c r="J946" s="1"/>
      <c r="K946" s="1"/>
      <c r="L946" s="1"/>
      <c r="M946" s="1"/>
      <c r="N946" s="1"/>
      <c r="O946" s="1"/>
      <c r="P946" s="1"/>
      <c r="Q946" s="1"/>
      <c r="R946" s="1"/>
      <c r="S946" s="1"/>
      <c r="T946" s="1"/>
      <c r="U946" s="28"/>
      <c r="V946" s="28"/>
      <c r="W946" s="28"/>
      <c r="X946" s="1"/>
      <c r="Y946" s="1"/>
      <c r="Z946" s="1"/>
    </row>
    <row r="947" spans="1:26" x14ac:dyDescent="0.25">
      <c r="A947" s="1"/>
      <c r="B947" s="33" t="str">
        <f t="shared" si="28"/>
        <v/>
      </c>
      <c r="C947" s="33" t="str">
        <f t="shared" si="29"/>
        <v/>
      </c>
      <c r="D947" s="22"/>
      <c r="E947" s="1"/>
      <c r="F947" s="1"/>
      <c r="G947" s="1"/>
      <c r="H947" s="1"/>
      <c r="I947" s="1"/>
      <c r="J947" s="1"/>
      <c r="K947" s="1"/>
      <c r="L947" s="1"/>
      <c r="M947" s="1"/>
      <c r="N947" s="1"/>
      <c r="O947" s="1"/>
      <c r="P947" s="1"/>
      <c r="Q947" s="1"/>
      <c r="R947" s="1"/>
      <c r="S947" s="1"/>
      <c r="T947" s="1"/>
      <c r="U947" s="28"/>
      <c r="V947" s="28"/>
      <c r="W947" s="28"/>
      <c r="X947" s="1"/>
      <c r="Y947" s="1"/>
      <c r="Z947" s="1"/>
    </row>
    <row r="948" spans="1:26" x14ac:dyDescent="0.25">
      <c r="A948" s="1"/>
      <c r="B948" s="33" t="str">
        <f t="shared" si="28"/>
        <v/>
      </c>
      <c r="C948" s="33" t="str">
        <f t="shared" si="29"/>
        <v/>
      </c>
      <c r="D948" s="22"/>
      <c r="E948" s="1"/>
      <c r="F948" s="1"/>
      <c r="G948" s="1"/>
      <c r="H948" s="1"/>
      <c r="I948" s="1"/>
      <c r="J948" s="1"/>
      <c r="K948" s="1"/>
      <c r="L948" s="1"/>
      <c r="M948" s="1"/>
      <c r="N948" s="1"/>
      <c r="O948" s="1"/>
      <c r="P948" s="1"/>
      <c r="Q948" s="1"/>
      <c r="R948" s="1"/>
      <c r="S948" s="1"/>
      <c r="T948" s="1"/>
      <c r="U948" s="28"/>
      <c r="V948" s="28"/>
      <c r="W948" s="28"/>
      <c r="X948" s="1"/>
      <c r="Y948" s="1"/>
      <c r="Z948" s="1"/>
    </row>
    <row r="949" spans="1:26" x14ac:dyDescent="0.25">
      <c r="A949" s="1"/>
      <c r="B949" s="33" t="str">
        <f t="shared" si="28"/>
        <v/>
      </c>
      <c r="C949" s="33" t="str">
        <f t="shared" si="29"/>
        <v/>
      </c>
      <c r="D949" s="22"/>
      <c r="E949" s="1"/>
      <c r="F949" s="1"/>
      <c r="G949" s="1"/>
      <c r="H949" s="1"/>
      <c r="I949" s="1"/>
      <c r="J949" s="1"/>
      <c r="K949" s="1"/>
      <c r="L949" s="1"/>
      <c r="M949" s="1"/>
      <c r="N949" s="1"/>
      <c r="O949" s="1"/>
      <c r="P949" s="1"/>
      <c r="Q949" s="1"/>
      <c r="R949" s="1"/>
      <c r="S949" s="1"/>
      <c r="T949" s="1"/>
      <c r="U949" s="28"/>
      <c r="V949" s="28"/>
      <c r="W949" s="28"/>
      <c r="X949" s="1"/>
      <c r="Y949" s="1"/>
      <c r="Z949" s="1"/>
    </row>
    <row r="950" spans="1:26" x14ac:dyDescent="0.25">
      <c r="A950" s="1"/>
      <c r="B950" s="33" t="str">
        <f t="shared" si="28"/>
        <v/>
      </c>
      <c r="C950" s="33" t="str">
        <f t="shared" si="29"/>
        <v/>
      </c>
      <c r="D950" s="22"/>
      <c r="E950" s="1"/>
      <c r="F950" s="1"/>
      <c r="G950" s="1"/>
      <c r="H950" s="1"/>
      <c r="I950" s="1"/>
      <c r="J950" s="1"/>
      <c r="K950" s="1"/>
      <c r="L950" s="1"/>
      <c r="M950" s="1"/>
      <c r="N950" s="1"/>
      <c r="O950" s="1"/>
      <c r="P950" s="1"/>
      <c r="Q950" s="1"/>
      <c r="R950" s="1"/>
      <c r="S950" s="1"/>
      <c r="T950" s="1"/>
      <c r="U950" s="28"/>
      <c r="V950" s="28"/>
      <c r="W950" s="28"/>
      <c r="X950" s="1"/>
      <c r="Y950" s="1"/>
      <c r="Z950" s="1"/>
    </row>
    <row r="951" spans="1:26" x14ac:dyDescent="0.25">
      <c r="A951" s="1"/>
      <c r="B951" s="33" t="str">
        <f t="shared" si="28"/>
        <v/>
      </c>
      <c r="C951" s="33" t="str">
        <f t="shared" si="29"/>
        <v/>
      </c>
      <c r="D951" s="22"/>
      <c r="E951" s="1"/>
      <c r="F951" s="1"/>
      <c r="G951" s="1"/>
      <c r="H951" s="1"/>
      <c r="I951" s="1"/>
      <c r="J951" s="1"/>
      <c r="K951" s="1"/>
      <c r="L951" s="1"/>
      <c r="M951" s="1"/>
      <c r="N951" s="1"/>
      <c r="O951" s="1"/>
      <c r="P951" s="1"/>
      <c r="Q951" s="1"/>
      <c r="R951" s="1"/>
      <c r="S951" s="1"/>
      <c r="T951" s="1"/>
      <c r="U951" s="28"/>
      <c r="V951" s="28"/>
      <c r="W951" s="28"/>
      <c r="X951" s="1"/>
      <c r="Y951" s="1"/>
      <c r="Z951" s="1"/>
    </row>
    <row r="952" spans="1:26" x14ac:dyDescent="0.25">
      <c r="A952" s="1"/>
      <c r="B952" s="33" t="str">
        <f t="shared" si="28"/>
        <v/>
      </c>
      <c r="C952" s="33" t="str">
        <f t="shared" si="29"/>
        <v/>
      </c>
      <c r="D952" s="22"/>
      <c r="E952" s="1"/>
      <c r="F952" s="1"/>
      <c r="G952" s="1"/>
      <c r="H952" s="1"/>
      <c r="I952" s="1"/>
      <c r="J952" s="1"/>
      <c r="K952" s="1"/>
      <c r="L952" s="1"/>
      <c r="M952" s="1"/>
      <c r="N952" s="1"/>
      <c r="O952" s="1"/>
      <c r="P952" s="1"/>
      <c r="Q952" s="1"/>
      <c r="R952" s="1"/>
      <c r="S952" s="1"/>
      <c r="T952" s="1"/>
      <c r="U952" s="28"/>
      <c r="V952" s="28"/>
      <c r="W952" s="28"/>
      <c r="X952" s="1"/>
      <c r="Y952" s="1"/>
      <c r="Z952" s="1"/>
    </row>
    <row r="953" spans="1:26" x14ac:dyDescent="0.25">
      <c r="A953" s="1"/>
      <c r="B953" s="33" t="str">
        <f t="shared" si="28"/>
        <v/>
      </c>
      <c r="C953" s="33" t="str">
        <f t="shared" si="29"/>
        <v/>
      </c>
      <c r="D953" s="22"/>
      <c r="E953" s="1"/>
      <c r="F953" s="1"/>
      <c r="G953" s="1"/>
      <c r="H953" s="1"/>
      <c r="I953" s="1"/>
      <c r="J953" s="1"/>
      <c r="K953" s="1"/>
      <c r="L953" s="1"/>
      <c r="M953" s="1"/>
      <c r="N953" s="1"/>
      <c r="O953" s="1"/>
      <c r="P953" s="1"/>
      <c r="Q953" s="1"/>
      <c r="R953" s="1"/>
      <c r="S953" s="1"/>
      <c r="T953" s="1"/>
      <c r="U953" s="28"/>
      <c r="V953" s="28"/>
      <c r="W953" s="28"/>
      <c r="X953" s="1"/>
      <c r="Y953" s="1"/>
      <c r="Z953" s="1"/>
    </row>
    <row r="954" spans="1:26" x14ac:dyDescent="0.25">
      <c r="A954" s="1"/>
      <c r="B954" s="33" t="str">
        <f t="shared" si="28"/>
        <v/>
      </c>
      <c r="C954" s="33" t="str">
        <f t="shared" si="29"/>
        <v/>
      </c>
      <c r="D954" s="22"/>
      <c r="E954" s="1"/>
      <c r="F954" s="1"/>
      <c r="G954" s="1"/>
      <c r="H954" s="1"/>
      <c r="I954" s="1"/>
      <c r="J954" s="1"/>
      <c r="K954" s="1"/>
      <c r="L954" s="1"/>
      <c r="M954" s="1"/>
      <c r="N954" s="1"/>
      <c r="O954" s="1"/>
      <c r="P954" s="1"/>
      <c r="Q954" s="1"/>
      <c r="R954" s="1"/>
      <c r="S954" s="1"/>
      <c r="T954" s="1"/>
      <c r="U954" s="28"/>
      <c r="V954" s="28"/>
      <c r="W954" s="28"/>
      <c r="X954" s="1"/>
      <c r="Y954" s="1"/>
      <c r="Z954" s="1"/>
    </row>
    <row r="955" spans="1:26" x14ac:dyDescent="0.25">
      <c r="A955" s="1"/>
      <c r="B955" s="33" t="str">
        <f t="shared" si="28"/>
        <v/>
      </c>
      <c r="C955" s="33" t="str">
        <f t="shared" si="29"/>
        <v/>
      </c>
      <c r="D955" s="22"/>
      <c r="E955" s="1"/>
      <c r="F955" s="1"/>
      <c r="G955" s="1"/>
      <c r="H955" s="1"/>
      <c r="I955" s="1"/>
      <c r="J955" s="1"/>
      <c r="K955" s="1"/>
      <c r="L955" s="1"/>
      <c r="M955" s="1"/>
      <c r="N955" s="1"/>
      <c r="O955" s="1"/>
      <c r="P955" s="1"/>
      <c r="Q955" s="1"/>
      <c r="R955" s="1"/>
      <c r="S955" s="1"/>
      <c r="T955" s="1"/>
      <c r="U955" s="28"/>
      <c r="V955" s="28"/>
      <c r="W955" s="28"/>
      <c r="X955" s="1"/>
      <c r="Y955" s="1"/>
      <c r="Z955" s="1"/>
    </row>
    <row r="956" spans="1:26" x14ac:dyDescent="0.25">
      <c r="A956" s="1"/>
      <c r="B956" s="33" t="str">
        <f t="shared" si="28"/>
        <v/>
      </c>
      <c r="C956" s="33" t="str">
        <f t="shared" si="29"/>
        <v/>
      </c>
      <c r="D956" s="22"/>
      <c r="E956" s="1"/>
      <c r="F956" s="1"/>
      <c r="G956" s="1"/>
      <c r="H956" s="1"/>
      <c r="I956" s="1"/>
      <c r="J956" s="1"/>
      <c r="K956" s="1"/>
      <c r="L956" s="1"/>
      <c r="M956" s="1"/>
      <c r="N956" s="1"/>
      <c r="O956" s="1"/>
      <c r="P956" s="1"/>
      <c r="Q956" s="1"/>
      <c r="R956" s="1"/>
      <c r="S956" s="1"/>
      <c r="T956" s="1"/>
      <c r="U956" s="28"/>
      <c r="V956" s="28"/>
      <c r="W956" s="28"/>
      <c r="X956" s="1"/>
      <c r="Y956" s="1"/>
      <c r="Z956" s="1"/>
    </row>
    <row r="957" spans="1:26" x14ac:dyDescent="0.25">
      <c r="A957" s="1"/>
      <c r="B957" s="33" t="str">
        <f t="shared" si="28"/>
        <v/>
      </c>
      <c r="C957" s="33" t="str">
        <f t="shared" si="29"/>
        <v/>
      </c>
      <c r="D957" s="22"/>
      <c r="E957" s="1"/>
      <c r="F957" s="1"/>
      <c r="G957" s="1"/>
      <c r="H957" s="1"/>
      <c r="I957" s="1"/>
      <c r="J957" s="1"/>
      <c r="K957" s="1"/>
      <c r="L957" s="1"/>
      <c r="M957" s="1"/>
      <c r="N957" s="1"/>
      <c r="O957" s="1"/>
      <c r="P957" s="1"/>
      <c r="Q957" s="1"/>
      <c r="R957" s="1"/>
      <c r="S957" s="1"/>
      <c r="T957" s="1"/>
      <c r="U957" s="28"/>
      <c r="V957" s="28"/>
      <c r="W957" s="28"/>
      <c r="X957" s="1"/>
      <c r="Y957" s="1"/>
      <c r="Z957" s="1"/>
    </row>
    <row r="958" spans="1:26" x14ac:dyDescent="0.25">
      <c r="A958" s="1"/>
      <c r="B958" s="33" t="str">
        <f t="shared" si="28"/>
        <v/>
      </c>
      <c r="C958" s="33" t="str">
        <f t="shared" si="29"/>
        <v/>
      </c>
      <c r="D958" s="22"/>
      <c r="E958" s="1"/>
      <c r="F958" s="1"/>
      <c r="G958" s="1"/>
      <c r="H958" s="1"/>
      <c r="I958" s="1"/>
      <c r="J958" s="1"/>
      <c r="K958" s="1"/>
      <c r="L958" s="1"/>
      <c r="M958" s="1"/>
      <c r="N958" s="1"/>
      <c r="O958" s="1"/>
      <c r="P958" s="1"/>
      <c r="Q958" s="1"/>
      <c r="R958" s="1"/>
      <c r="S958" s="1"/>
      <c r="T958" s="1"/>
      <c r="U958" s="28"/>
      <c r="V958" s="28"/>
      <c r="W958" s="28"/>
      <c r="X958" s="1"/>
      <c r="Y958" s="1"/>
      <c r="Z958" s="1"/>
    </row>
    <row r="959" spans="1:26" x14ac:dyDescent="0.25">
      <c r="A959" s="1"/>
      <c r="B959" s="33" t="str">
        <f t="shared" si="28"/>
        <v/>
      </c>
      <c r="C959" s="33" t="str">
        <f t="shared" si="29"/>
        <v/>
      </c>
      <c r="D959" s="22"/>
      <c r="E959" s="1"/>
      <c r="F959" s="1"/>
      <c r="G959" s="1"/>
      <c r="H959" s="1"/>
      <c r="I959" s="1"/>
      <c r="J959" s="1"/>
      <c r="K959" s="1"/>
      <c r="L959" s="1"/>
      <c r="M959" s="1"/>
      <c r="N959" s="1"/>
      <c r="O959" s="1"/>
      <c r="P959" s="1"/>
      <c r="Q959" s="1"/>
      <c r="R959" s="1"/>
      <c r="S959" s="1"/>
      <c r="T959" s="1"/>
      <c r="U959" s="28"/>
      <c r="V959" s="28"/>
      <c r="W959" s="28"/>
      <c r="X959" s="1"/>
      <c r="Y959" s="1"/>
      <c r="Z959" s="1"/>
    </row>
    <row r="960" spans="1:26" x14ac:dyDescent="0.25">
      <c r="A960" s="1"/>
      <c r="B960" s="33" t="str">
        <f t="shared" si="28"/>
        <v/>
      </c>
      <c r="C960" s="33" t="str">
        <f t="shared" si="29"/>
        <v/>
      </c>
      <c r="D960" s="22"/>
      <c r="E960" s="1"/>
      <c r="F960" s="1"/>
      <c r="G960" s="1"/>
      <c r="H960" s="1"/>
      <c r="I960" s="1"/>
      <c r="J960" s="1"/>
      <c r="K960" s="1"/>
      <c r="L960" s="1"/>
      <c r="M960" s="1"/>
      <c r="N960" s="1"/>
      <c r="O960" s="1"/>
      <c r="P960" s="1"/>
      <c r="Q960" s="1"/>
      <c r="R960" s="1"/>
      <c r="S960" s="1"/>
      <c r="T960" s="1"/>
      <c r="U960" s="28"/>
      <c r="V960" s="28"/>
      <c r="W960" s="28"/>
      <c r="X960" s="1"/>
      <c r="Y960" s="1"/>
      <c r="Z960" s="1"/>
    </row>
    <row r="961" spans="1:26" x14ac:dyDescent="0.25">
      <c r="A961" s="1"/>
      <c r="B961" s="33" t="str">
        <f t="shared" si="28"/>
        <v/>
      </c>
      <c r="C961" s="33" t="str">
        <f t="shared" si="29"/>
        <v/>
      </c>
      <c r="D961" s="22"/>
      <c r="E961" s="1"/>
      <c r="F961" s="1"/>
      <c r="G961" s="1"/>
      <c r="H961" s="1"/>
      <c r="I961" s="1"/>
      <c r="J961" s="1"/>
      <c r="K961" s="1"/>
      <c r="L961" s="1"/>
      <c r="M961" s="1"/>
      <c r="N961" s="1"/>
      <c r="O961" s="1"/>
      <c r="P961" s="1"/>
      <c r="Q961" s="1"/>
      <c r="R961" s="1"/>
      <c r="S961" s="1"/>
      <c r="T961" s="1"/>
      <c r="U961" s="28"/>
      <c r="V961" s="28"/>
      <c r="W961" s="28"/>
      <c r="X961" s="1"/>
      <c r="Y961" s="1"/>
      <c r="Z961" s="1"/>
    </row>
    <row r="962" spans="1:26" x14ac:dyDescent="0.25">
      <c r="A962" s="1"/>
      <c r="B962" s="33" t="str">
        <f t="shared" si="28"/>
        <v/>
      </c>
      <c r="C962" s="33" t="str">
        <f t="shared" si="29"/>
        <v/>
      </c>
      <c r="D962" s="22"/>
      <c r="E962" s="1"/>
      <c r="F962" s="1"/>
      <c r="G962" s="1"/>
      <c r="H962" s="1"/>
      <c r="I962" s="1"/>
      <c r="J962" s="1"/>
      <c r="K962" s="1"/>
      <c r="L962" s="1"/>
      <c r="M962" s="1"/>
      <c r="N962" s="1"/>
      <c r="O962" s="1"/>
      <c r="P962" s="1"/>
      <c r="Q962" s="1"/>
      <c r="R962" s="1"/>
      <c r="S962" s="1"/>
      <c r="T962" s="1"/>
      <c r="U962" s="28"/>
      <c r="V962" s="28"/>
      <c r="W962" s="28"/>
      <c r="X962" s="1"/>
      <c r="Y962" s="1"/>
      <c r="Z962" s="1"/>
    </row>
    <row r="963" spans="1:26" x14ac:dyDescent="0.25">
      <c r="A963" s="1"/>
      <c r="B963" s="33" t="str">
        <f t="shared" si="28"/>
        <v/>
      </c>
      <c r="C963" s="33" t="str">
        <f t="shared" si="29"/>
        <v/>
      </c>
      <c r="D963" s="22"/>
      <c r="E963" s="1"/>
      <c r="F963" s="1"/>
      <c r="G963" s="1"/>
      <c r="H963" s="1"/>
      <c r="I963" s="1"/>
      <c r="J963" s="1"/>
      <c r="K963" s="1"/>
      <c r="L963" s="1"/>
      <c r="M963" s="1"/>
      <c r="N963" s="1"/>
      <c r="O963" s="1"/>
      <c r="P963" s="1"/>
      <c r="Q963" s="1"/>
      <c r="R963" s="1"/>
      <c r="S963" s="1"/>
      <c r="T963" s="1"/>
      <c r="U963" s="28"/>
      <c r="V963" s="28"/>
      <c r="W963" s="28"/>
      <c r="X963" s="1"/>
      <c r="Y963" s="1"/>
      <c r="Z963" s="1"/>
    </row>
    <row r="964" spans="1:26" x14ac:dyDescent="0.25">
      <c r="A964" s="1"/>
      <c r="B964" s="33" t="str">
        <f t="shared" si="28"/>
        <v/>
      </c>
      <c r="C964" s="33" t="str">
        <f t="shared" si="29"/>
        <v/>
      </c>
      <c r="D964" s="22"/>
      <c r="E964" s="1"/>
      <c r="F964" s="1"/>
      <c r="G964" s="1"/>
      <c r="H964" s="1"/>
      <c r="I964" s="1"/>
      <c r="J964" s="1"/>
      <c r="K964" s="1"/>
      <c r="L964" s="1"/>
      <c r="M964" s="1"/>
      <c r="N964" s="1"/>
      <c r="O964" s="1"/>
      <c r="P964" s="1"/>
      <c r="Q964" s="1"/>
      <c r="R964" s="1"/>
      <c r="S964" s="1"/>
      <c r="T964" s="1"/>
      <c r="U964" s="28"/>
      <c r="V964" s="28"/>
      <c r="W964" s="28"/>
      <c r="X964" s="1"/>
      <c r="Y964" s="1"/>
      <c r="Z964" s="1"/>
    </row>
    <row r="965" spans="1:26" x14ac:dyDescent="0.25">
      <c r="A965" s="1"/>
      <c r="B965" s="33" t="str">
        <f t="shared" si="28"/>
        <v/>
      </c>
      <c r="C965" s="33" t="str">
        <f t="shared" si="29"/>
        <v/>
      </c>
      <c r="D965" s="22"/>
      <c r="E965" s="1"/>
      <c r="F965" s="1"/>
      <c r="G965" s="1"/>
      <c r="H965" s="1"/>
      <c r="I965" s="1"/>
      <c r="J965" s="1"/>
      <c r="K965" s="1"/>
      <c r="L965" s="1"/>
      <c r="M965" s="1"/>
      <c r="N965" s="1"/>
      <c r="O965" s="1"/>
      <c r="P965" s="1"/>
      <c r="Q965" s="1"/>
      <c r="R965" s="1"/>
      <c r="S965" s="1"/>
      <c r="T965" s="1"/>
      <c r="U965" s="28"/>
      <c r="V965" s="28"/>
      <c r="W965" s="28"/>
      <c r="X965" s="1"/>
      <c r="Y965" s="1"/>
      <c r="Z965" s="1"/>
    </row>
    <row r="966" spans="1:26" x14ac:dyDescent="0.25">
      <c r="A966" s="1"/>
      <c r="B966" s="33" t="str">
        <f t="shared" si="28"/>
        <v/>
      </c>
      <c r="C966" s="33" t="str">
        <f t="shared" si="29"/>
        <v/>
      </c>
      <c r="D966" s="22"/>
      <c r="E966" s="1"/>
      <c r="F966" s="1"/>
      <c r="G966" s="1"/>
      <c r="H966" s="1"/>
      <c r="I966" s="1"/>
      <c r="J966" s="1"/>
      <c r="K966" s="1"/>
      <c r="L966" s="1"/>
      <c r="M966" s="1"/>
      <c r="N966" s="1"/>
      <c r="O966" s="1"/>
      <c r="P966" s="1"/>
      <c r="Q966" s="1"/>
      <c r="R966" s="1"/>
      <c r="S966" s="1"/>
      <c r="T966" s="1"/>
      <c r="U966" s="28"/>
      <c r="V966" s="28"/>
      <c r="W966" s="28"/>
      <c r="X966" s="1"/>
      <c r="Y966" s="1"/>
      <c r="Z966" s="1"/>
    </row>
    <row r="967" spans="1:26" x14ac:dyDescent="0.25">
      <c r="A967" s="1"/>
      <c r="B967" s="33" t="str">
        <f t="shared" si="28"/>
        <v/>
      </c>
      <c r="C967" s="33" t="str">
        <f t="shared" si="29"/>
        <v/>
      </c>
      <c r="D967" s="22"/>
      <c r="E967" s="1"/>
      <c r="F967" s="1"/>
      <c r="G967" s="1"/>
      <c r="H967" s="1"/>
      <c r="I967" s="1"/>
      <c r="J967" s="1"/>
      <c r="K967" s="1"/>
      <c r="L967" s="1"/>
      <c r="M967" s="1"/>
      <c r="N967" s="1"/>
      <c r="O967" s="1"/>
      <c r="P967" s="1"/>
      <c r="Q967" s="1"/>
      <c r="R967" s="1"/>
      <c r="S967" s="1"/>
      <c r="T967" s="1"/>
      <c r="U967" s="28"/>
      <c r="V967" s="28"/>
      <c r="W967" s="28"/>
      <c r="X967" s="1"/>
      <c r="Y967" s="1"/>
      <c r="Z967" s="1"/>
    </row>
    <row r="968" spans="1:26" x14ac:dyDescent="0.25">
      <c r="A968" s="1"/>
      <c r="B968" s="33" t="str">
        <f t="shared" si="28"/>
        <v/>
      </c>
      <c r="C968" s="33" t="str">
        <f t="shared" si="29"/>
        <v/>
      </c>
      <c r="D968" s="22"/>
      <c r="E968" s="1"/>
      <c r="F968" s="1"/>
      <c r="G968" s="1"/>
      <c r="H968" s="1"/>
      <c r="I968" s="1"/>
      <c r="J968" s="1"/>
      <c r="K968" s="1"/>
      <c r="L968" s="1"/>
      <c r="M968" s="1"/>
      <c r="N968" s="1"/>
      <c r="O968" s="1"/>
      <c r="P968" s="1"/>
      <c r="Q968" s="1"/>
      <c r="R968" s="1"/>
      <c r="S968" s="1"/>
      <c r="T968" s="1"/>
      <c r="U968" s="28"/>
      <c r="V968" s="28"/>
      <c r="W968" s="28"/>
      <c r="X968" s="1"/>
      <c r="Y968" s="1"/>
      <c r="Z968" s="1"/>
    </row>
    <row r="969" spans="1:26" x14ac:dyDescent="0.25">
      <c r="A969" s="1"/>
      <c r="B969" s="33" t="str">
        <f t="shared" si="28"/>
        <v/>
      </c>
      <c r="C969" s="33" t="str">
        <f t="shared" si="29"/>
        <v/>
      </c>
      <c r="D969" s="22"/>
      <c r="E969" s="1"/>
      <c r="F969" s="1"/>
      <c r="G969" s="1"/>
      <c r="H969" s="1"/>
      <c r="I969" s="1"/>
      <c r="J969" s="1"/>
      <c r="K969" s="1"/>
      <c r="L969" s="1"/>
      <c r="M969" s="1"/>
      <c r="N969" s="1"/>
      <c r="O969" s="1"/>
      <c r="P969" s="1"/>
      <c r="Q969" s="1"/>
      <c r="R969" s="1"/>
      <c r="S969" s="1"/>
      <c r="T969" s="1"/>
      <c r="U969" s="28"/>
      <c r="V969" s="28"/>
      <c r="W969" s="28"/>
      <c r="X969" s="1"/>
      <c r="Y969" s="1"/>
      <c r="Z969" s="1"/>
    </row>
    <row r="970" spans="1:26" x14ac:dyDescent="0.25">
      <c r="A970" s="1"/>
      <c r="B970" s="33" t="str">
        <f t="shared" si="28"/>
        <v/>
      </c>
      <c r="C970" s="33" t="str">
        <f t="shared" si="29"/>
        <v/>
      </c>
      <c r="D970" s="22"/>
      <c r="E970" s="1"/>
      <c r="F970" s="1"/>
      <c r="G970" s="1"/>
      <c r="H970" s="1"/>
      <c r="I970" s="1"/>
      <c r="J970" s="1"/>
      <c r="K970" s="1"/>
      <c r="L970" s="1"/>
      <c r="M970" s="1"/>
      <c r="N970" s="1"/>
      <c r="O970" s="1"/>
      <c r="P970" s="1"/>
      <c r="Q970" s="1"/>
      <c r="R970" s="1"/>
      <c r="S970" s="1"/>
      <c r="T970" s="1"/>
      <c r="U970" s="28"/>
      <c r="V970" s="28"/>
      <c r="W970" s="28"/>
      <c r="X970" s="1"/>
      <c r="Y970" s="1"/>
      <c r="Z970" s="1"/>
    </row>
    <row r="971" spans="1:26" x14ac:dyDescent="0.25">
      <c r="A971" s="1"/>
      <c r="B971" s="33" t="str">
        <f t="shared" si="28"/>
        <v/>
      </c>
      <c r="C971" s="33" t="str">
        <f t="shared" si="29"/>
        <v/>
      </c>
      <c r="D971" s="22"/>
      <c r="E971" s="1"/>
      <c r="F971" s="1"/>
      <c r="G971" s="1"/>
      <c r="H971" s="1"/>
      <c r="I971" s="1"/>
      <c r="J971" s="1"/>
      <c r="K971" s="1"/>
      <c r="L971" s="1"/>
      <c r="M971" s="1"/>
      <c r="N971" s="1"/>
      <c r="O971" s="1"/>
      <c r="P971" s="1"/>
      <c r="Q971" s="1"/>
      <c r="R971" s="1"/>
      <c r="S971" s="1"/>
      <c r="T971" s="1"/>
      <c r="U971" s="28"/>
      <c r="V971" s="28"/>
      <c r="W971" s="28"/>
      <c r="X971" s="1"/>
      <c r="Y971" s="1"/>
      <c r="Z971" s="1"/>
    </row>
    <row r="972" spans="1:26" x14ac:dyDescent="0.25">
      <c r="A972" s="1"/>
      <c r="B972" s="33" t="str">
        <f t="shared" si="28"/>
        <v/>
      </c>
      <c r="C972" s="33" t="str">
        <f t="shared" si="29"/>
        <v/>
      </c>
      <c r="D972" s="22"/>
      <c r="E972" s="1"/>
      <c r="F972" s="1"/>
      <c r="G972" s="1"/>
      <c r="H972" s="1"/>
      <c r="I972" s="1"/>
      <c r="J972" s="1"/>
      <c r="K972" s="1"/>
      <c r="L972" s="1"/>
      <c r="M972" s="1"/>
      <c r="N972" s="1"/>
      <c r="O972" s="1"/>
      <c r="P972" s="1"/>
      <c r="Q972" s="1"/>
      <c r="R972" s="1"/>
      <c r="S972" s="1"/>
      <c r="T972" s="1"/>
      <c r="U972" s="28"/>
      <c r="V972" s="28"/>
      <c r="W972" s="28"/>
      <c r="X972" s="1"/>
      <c r="Y972" s="1"/>
      <c r="Z972" s="1"/>
    </row>
    <row r="973" spans="1:26" x14ac:dyDescent="0.25">
      <c r="A973" s="1"/>
      <c r="B973" s="33" t="str">
        <f t="shared" si="28"/>
        <v/>
      </c>
      <c r="C973" s="33" t="str">
        <f t="shared" si="29"/>
        <v/>
      </c>
      <c r="D973" s="22"/>
      <c r="E973" s="1"/>
      <c r="F973" s="1"/>
      <c r="G973" s="1"/>
      <c r="H973" s="1"/>
      <c r="I973" s="1"/>
      <c r="J973" s="1"/>
      <c r="K973" s="1"/>
      <c r="L973" s="1"/>
      <c r="M973" s="1"/>
      <c r="N973" s="1"/>
      <c r="O973" s="1"/>
      <c r="P973" s="1"/>
      <c r="Q973" s="1"/>
      <c r="R973" s="1"/>
      <c r="S973" s="1"/>
      <c r="T973" s="1"/>
      <c r="U973" s="28"/>
      <c r="V973" s="28"/>
      <c r="W973" s="28"/>
      <c r="X973" s="1"/>
      <c r="Y973" s="1"/>
      <c r="Z973" s="1"/>
    </row>
    <row r="974" spans="1:26" x14ac:dyDescent="0.25">
      <c r="A974" s="1"/>
      <c r="B974" s="33" t="str">
        <f t="shared" si="28"/>
        <v/>
      </c>
      <c r="C974" s="33" t="str">
        <f t="shared" si="29"/>
        <v/>
      </c>
      <c r="D974" s="22"/>
      <c r="E974" s="1"/>
      <c r="F974" s="1"/>
      <c r="G974" s="1"/>
      <c r="H974" s="1"/>
      <c r="I974" s="1"/>
      <c r="J974" s="1"/>
      <c r="K974" s="1"/>
      <c r="L974" s="1"/>
      <c r="M974" s="1"/>
      <c r="N974" s="1"/>
      <c r="O974" s="1"/>
      <c r="P974" s="1"/>
      <c r="Q974" s="1"/>
      <c r="R974" s="1"/>
      <c r="S974" s="1"/>
      <c r="T974" s="1"/>
      <c r="U974" s="28"/>
      <c r="V974" s="28"/>
      <c r="W974" s="28"/>
      <c r="X974" s="1"/>
      <c r="Y974" s="1"/>
      <c r="Z974" s="1"/>
    </row>
    <row r="975" spans="1:26" x14ac:dyDescent="0.25">
      <c r="A975" s="1"/>
      <c r="B975" s="33" t="str">
        <f t="shared" si="28"/>
        <v/>
      </c>
      <c r="C975" s="33" t="str">
        <f t="shared" si="29"/>
        <v/>
      </c>
      <c r="D975" s="22"/>
      <c r="E975" s="1"/>
      <c r="F975" s="1"/>
      <c r="G975" s="1"/>
      <c r="H975" s="1"/>
      <c r="I975" s="1"/>
      <c r="J975" s="1"/>
      <c r="K975" s="1"/>
      <c r="L975" s="1"/>
      <c r="M975" s="1"/>
      <c r="N975" s="1"/>
      <c r="O975" s="1"/>
      <c r="P975" s="1"/>
      <c r="Q975" s="1"/>
      <c r="R975" s="1"/>
      <c r="S975" s="1"/>
      <c r="T975" s="1"/>
      <c r="U975" s="28"/>
      <c r="V975" s="28"/>
      <c r="W975" s="28"/>
      <c r="X975" s="1"/>
      <c r="Y975" s="1"/>
      <c r="Z975" s="1"/>
    </row>
    <row r="976" spans="1:26" x14ac:dyDescent="0.25">
      <c r="A976" s="1"/>
      <c r="B976" s="33" t="str">
        <f t="shared" si="28"/>
        <v/>
      </c>
      <c r="C976" s="33" t="str">
        <f t="shared" si="29"/>
        <v/>
      </c>
      <c r="D976" s="22"/>
      <c r="E976" s="1"/>
      <c r="F976" s="1"/>
      <c r="G976" s="1"/>
      <c r="H976" s="1"/>
      <c r="I976" s="1"/>
      <c r="J976" s="1"/>
      <c r="K976" s="1"/>
      <c r="L976" s="1"/>
      <c r="M976" s="1"/>
      <c r="N976" s="1"/>
      <c r="O976" s="1"/>
      <c r="P976" s="1"/>
      <c r="Q976" s="1"/>
      <c r="R976" s="1"/>
      <c r="S976" s="1"/>
      <c r="T976" s="1"/>
      <c r="U976" s="28"/>
      <c r="V976" s="28"/>
      <c r="W976" s="28"/>
      <c r="X976" s="1"/>
      <c r="Y976" s="1"/>
      <c r="Z976" s="1"/>
    </row>
    <row r="977" spans="1:26" x14ac:dyDescent="0.25">
      <c r="A977" s="1"/>
      <c r="B977" s="33" t="str">
        <f t="shared" si="28"/>
        <v/>
      </c>
      <c r="C977" s="33" t="str">
        <f t="shared" si="29"/>
        <v/>
      </c>
      <c r="D977" s="22"/>
      <c r="E977" s="1"/>
      <c r="F977" s="1"/>
      <c r="G977" s="1"/>
      <c r="H977" s="1"/>
      <c r="I977" s="1"/>
      <c r="J977" s="1"/>
      <c r="K977" s="1"/>
      <c r="L977" s="1"/>
      <c r="M977" s="1"/>
      <c r="N977" s="1"/>
      <c r="O977" s="1"/>
      <c r="P977" s="1"/>
      <c r="Q977" s="1"/>
      <c r="R977" s="1"/>
      <c r="S977" s="1"/>
      <c r="T977" s="1"/>
      <c r="U977" s="28"/>
      <c r="V977" s="28"/>
      <c r="W977" s="28"/>
      <c r="X977" s="1"/>
      <c r="Y977" s="1"/>
      <c r="Z977" s="1"/>
    </row>
    <row r="978" spans="1:26" x14ac:dyDescent="0.25">
      <c r="A978" s="1"/>
      <c r="B978" s="33" t="str">
        <f t="shared" si="28"/>
        <v/>
      </c>
      <c r="C978" s="33" t="str">
        <f t="shared" si="29"/>
        <v/>
      </c>
      <c r="D978" s="22"/>
      <c r="E978" s="1"/>
      <c r="F978" s="1"/>
      <c r="G978" s="1"/>
      <c r="H978" s="1"/>
      <c r="I978" s="1"/>
      <c r="J978" s="1"/>
      <c r="K978" s="1"/>
      <c r="L978" s="1"/>
      <c r="M978" s="1"/>
      <c r="N978" s="1"/>
      <c r="O978" s="1"/>
      <c r="P978" s="1"/>
      <c r="Q978" s="1"/>
      <c r="R978" s="1"/>
      <c r="S978" s="1"/>
      <c r="T978" s="1"/>
      <c r="U978" s="28"/>
      <c r="V978" s="28"/>
      <c r="W978" s="28"/>
      <c r="X978" s="1"/>
      <c r="Y978" s="1"/>
      <c r="Z978" s="1"/>
    </row>
    <row r="979" spans="1:26" x14ac:dyDescent="0.25">
      <c r="A979" s="1"/>
      <c r="B979" s="33" t="str">
        <f t="shared" si="28"/>
        <v/>
      </c>
      <c r="C979" s="33" t="str">
        <f t="shared" si="29"/>
        <v/>
      </c>
      <c r="D979" s="22"/>
      <c r="E979" s="1"/>
      <c r="F979" s="1"/>
      <c r="G979" s="1"/>
      <c r="H979" s="1"/>
      <c r="I979" s="1"/>
      <c r="J979" s="1"/>
      <c r="K979" s="1"/>
      <c r="L979" s="1"/>
      <c r="M979" s="1"/>
      <c r="N979" s="1"/>
      <c r="O979" s="1"/>
      <c r="P979" s="1"/>
      <c r="Q979" s="1"/>
      <c r="R979" s="1"/>
      <c r="S979" s="1"/>
      <c r="T979" s="1"/>
      <c r="U979" s="28"/>
      <c r="V979" s="28"/>
      <c r="W979" s="28"/>
      <c r="X979" s="1"/>
      <c r="Y979" s="1"/>
      <c r="Z979" s="1"/>
    </row>
    <row r="980" spans="1:26" x14ac:dyDescent="0.25">
      <c r="A980" s="1"/>
      <c r="B980" s="33" t="str">
        <f t="shared" si="28"/>
        <v/>
      </c>
      <c r="C980" s="33" t="str">
        <f t="shared" si="29"/>
        <v/>
      </c>
      <c r="D980" s="22"/>
      <c r="E980" s="1"/>
      <c r="F980" s="1"/>
      <c r="G980" s="1"/>
      <c r="H980" s="1"/>
      <c r="I980" s="1"/>
      <c r="J980" s="1"/>
      <c r="K980" s="1"/>
      <c r="L980" s="1"/>
      <c r="M980" s="1"/>
      <c r="N980" s="1"/>
      <c r="O980" s="1"/>
      <c r="P980" s="1"/>
      <c r="Q980" s="1"/>
      <c r="R980" s="1"/>
      <c r="S980" s="1"/>
      <c r="T980" s="1"/>
      <c r="U980" s="28"/>
      <c r="V980" s="28"/>
      <c r="W980" s="28"/>
      <c r="X980" s="1"/>
      <c r="Y980" s="1"/>
      <c r="Z980" s="1"/>
    </row>
    <row r="981" spans="1:26" x14ac:dyDescent="0.25">
      <c r="A981" s="1"/>
      <c r="B981" s="33" t="str">
        <f t="shared" si="28"/>
        <v/>
      </c>
      <c r="C981" s="33" t="str">
        <f t="shared" si="29"/>
        <v/>
      </c>
      <c r="D981" s="22"/>
      <c r="E981" s="1"/>
      <c r="F981" s="1"/>
      <c r="G981" s="1"/>
      <c r="H981" s="1"/>
      <c r="I981" s="1"/>
      <c r="J981" s="1"/>
      <c r="K981" s="1"/>
      <c r="L981" s="1"/>
      <c r="M981" s="1"/>
      <c r="N981" s="1"/>
      <c r="O981" s="1"/>
      <c r="P981" s="1"/>
      <c r="Q981" s="1"/>
      <c r="R981" s="1"/>
      <c r="S981" s="1"/>
      <c r="T981" s="1"/>
      <c r="U981" s="28"/>
      <c r="V981" s="28"/>
      <c r="W981" s="28"/>
      <c r="X981" s="1"/>
      <c r="Y981" s="1"/>
      <c r="Z981" s="1"/>
    </row>
    <row r="982" spans="1:26" x14ac:dyDescent="0.25">
      <c r="A982" s="1"/>
      <c r="B982" s="33" t="str">
        <f t="shared" si="28"/>
        <v/>
      </c>
      <c r="C982" s="33" t="str">
        <f t="shared" si="29"/>
        <v/>
      </c>
      <c r="D982" s="22"/>
      <c r="E982" s="1"/>
      <c r="F982" s="1"/>
      <c r="G982" s="1"/>
      <c r="H982" s="1"/>
      <c r="I982" s="1"/>
      <c r="J982" s="1"/>
      <c r="K982" s="1"/>
      <c r="L982" s="1"/>
      <c r="M982" s="1"/>
      <c r="N982" s="1"/>
      <c r="O982" s="1"/>
      <c r="P982" s="1"/>
      <c r="Q982" s="1"/>
      <c r="R982" s="1"/>
      <c r="S982" s="1"/>
      <c r="T982" s="1"/>
      <c r="U982" s="28"/>
      <c r="V982" s="28"/>
      <c r="W982" s="28"/>
      <c r="X982" s="1"/>
      <c r="Y982" s="1"/>
      <c r="Z982" s="1"/>
    </row>
    <row r="983" spans="1:26" x14ac:dyDescent="0.25">
      <c r="A983" s="1"/>
      <c r="B983" s="33" t="str">
        <f t="shared" si="28"/>
        <v/>
      </c>
      <c r="C983" s="33" t="str">
        <f t="shared" si="29"/>
        <v/>
      </c>
      <c r="D983" s="22"/>
      <c r="E983" s="1"/>
      <c r="F983" s="1"/>
      <c r="G983" s="1"/>
      <c r="H983" s="1"/>
      <c r="I983" s="1"/>
      <c r="J983" s="1"/>
      <c r="K983" s="1"/>
      <c r="L983" s="1"/>
      <c r="M983" s="1"/>
      <c r="N983" s="1"/>
      <c r="O983" s="1"/>
      <c r="P983" s="1"/>
      <c r="Q983" s="1"/>
      <c r="R983" s="1"/>
      <c r="S983" s="1"/>
      <c r="T983" s="1"/>
      <c r="X983" s="1"/>
      <c r="Y983" s="1"/>
      <c r="Z983" s="1"/>
    </row>
    <row r="984" spans="1:26" x14ac:dyDescent="0.25">
      <c r="A984" s="1"/>
      <c r="B984" s="33" t="str">
        <f t="shared" si="28"/>
        <v/>
      </c>
      <c r="C984" s="33" t="str">
        <f t="shared" si="29"/>
        <v/>
      </c>
      <c r="D984" s="22"/>
      <c r="E984" s="1"/>
      <c r="F984" s="1"/>
      <c r="G984" s="1"/>
      <c r="H984" s="1"/>
      <c r="I984" s="1"/>
      <c r="J984" s="1"/>
      <c r="K984" s="1"/>
      <c r="L984" s="1"/>
      <c r="M984" s="1"/>
      <c r="N984" s="1"/>
      <c r="O984" s="1"/>
      <c r="P984" s="1"/>
      <c r="Q984" s="1"/>
      <c r="R984" s="1"/>
      <c r="S984" s="1"/>
      <c r="T984" s="1"/>
      <c r="X984" s="1"/>
      <c r="Y984" s="1"/>
      <c r="Z984" s="1"/>
    </row>
    <row r="985" spans="1:26" x14ac:dyDescent="0.25">
      <c r="A985" s="1"/>
      <c r="B985" s="33" t="str">
        <f t="shared" si="28"/>
        <v/>
      </c>
      <c r="C985" s="33" t="str">
        <f t="shared" si="29"/>
        <v/>
      </c>
      <c r="D985" s="22"/>
      <c r="E985" s="1"/>
      <c r="F985" s="1"/>
      <c r="G985" s="1"/>
      <c r="H985" s="1"/>
      <c r="I985" s="1"/>
      <c r="J985" s="1"/>
      <c r="K985" s="1"/>
      <c r="L985" s="1"/>
      <c r="M985" s="1"/>
      <c r="N985" s="1"/>
      <c r="O985" s="1"/>
      <c r="P985" s="1"/>
      <c r="Q985" s="1"/>
      <c r="R985" s="1"/>
      <c r="S985" s="1"/>
      <c r="T985" s="1"/>
      <c r="X985" s="1"/>
      <c r="Y985" s="1"/>
      <c r="Z985" s="1"/>
    </row>
    <row r="986" spans="1:26" x14ac:dyDescent="0.25">
      <c r="A986" s="1"/>
      <c r="B986" s="33" t="str">
        <f t="shared" si="28"/>
        <v/>
      </c>
      <c r="C986" s="33" t="str">
        <f t="shared" si="29"/>
        <v/>
      </c>
      <c r="D986" s="22"/>
      <c r="E986" s="1"/>
      <c r="F986" s="1"/>
      <c r="G986" s="1"/>
      <c r="H986" s="1"/>
      <c r="I986" s="1"/>
      <c r="J986" s="1"/>
      <c r="K986" s="1"/>
      <c r="L986" s="1"/>
      <c r="M986" s="1"/>
      <c r="N986" s="1"/>
      <c r="O986" s="1"/>
      <c r="P986" s="1"/>
      <c r="Q986" s="1"/>
      <c r="R986" s="1"/>
      <c r="S986" s="1"/>
      <c r="T986" s="1"/>
      <c r="U986" s="28"/>
      <c r="V986" s="28"/>
      <c r="W986" s="28"/>
      <c r="X986" s="1"/>
      <c r="Y986" s="1"/>
      <c r="Z986" s="1"/>
    </row>
    <row r="987" spans="1:26" x14ac:dyDescent="0.25">
      <c r="A987" s="1"/>
      <c r="B987" s="33" t="str">
        <f t="shared" si="28"/>
        <v/>
      </c>
      <c r="C987" s="33" t="str">
        <f t="shared" si="29"/>
        <v/>
      </c>
      <c r="D987" s="22"/>
      <c r="E987" s="1"/>
      <c r="F987" s="1"/>
      <c r="G987" s="1"/>
      <c r="H987" s="1"/>
      <c r="I987" s="1"/>
      <c r="J987" s="1"/>
      <c r="K987" s="1"/>
      <c r="L987" s="1"/>
      <c r="M987" s="1"/>
      <c r="N987" s="1"/>
      <c r="O987" s="1"/>
      <c r="P987" s="1"/>
      <c r="Q987" s="1"/>
      <c r="R987" s="1"/>
      <c r="S987" s="1"/>
      <c r="T987" s="1"/>
      <c r="U987" s="28"/>
      <c r="V987" s="28"/>
      <c r="W987" s="28"/>
      <c r="X987" s="1"/>
      <c r="Y987" s="1"/>
      <c r="Z987" s="1"/>
    </row>
    <row r="988" spans="1:26" x14ac:dyDescent="0.25">
      <c r="A988" s="1"/>
      <c r="B988" s="33" t="str">
        <f t="shared" si="28"/>
        <v/>
      </c>
      <c r="C988" s="33" t="str">
        <f t="shared" si="29"/>
        <v/>
      </c>
      <c r="D988" s="22"/>
      <c r="E988" s="1"/>
      <c r="F988" s="1"/>
      <c r="G988" s="1"/>
      <c r="H988" s="1"/>
      <c r="I988" s="1"/>
      <c r="J988" s="1"/>
      <c r="K988" s="1"/>
      <c r="L988" s="1"/>
      <c r="M988" s="1"/>
      <c r="N988" s="1"/>
      <c r="O988" s="1"/>
      <c r="P988" s="1"/>
      <c r="Q988" s="1"/>
      <c r="R988" s="1"/>
      <c r="S988" s="1"/>
      <c r="T988" s="1"/>
      <c r="U988" s="28"/>
      <c r="V988" s="28"/>
      <c r="W988" s="28"/>
      <c r="X988" s="1"/>
      <c r="Y988" s="1"/>
      <c r="Z988" s="1"/>
    </row>
    <row r="989" spans="1:26" x14ac:dyDescent="0.25">
      <c r="A989" s="1"/>
      <c r="B989" s="33" t="str">
        <f t="shared" si="28"/>
        <v/>
      </c>
      <c r="C989" s="33" t="str">
        <f t="shared" si="29"/>
        <v/>
      </c>
      <c r="D989" s="22"/>
      <c r="E989" s="1"/>
      <c r="F989" s="1"/>
      <c r="G989" s="1"/>
      <c r="H989" s="1"/>
      <c r="I989" s="1"/>
      <c r="J989" s="1"/>
      <c r="K989" s="1"/>
      <c r="L989" s="1"/>
      <c r="M989" s="1"/>
      <c r="N989" s="1"/>
      <c r="O989" s="1"/>
      <c r="P989" s="1"/>
      <c r="Q989" s="1"/>
      <c r="R989" s="1"/>
      <c r="S989" s="1"/>
      <c r="T989" s="1"/>
      <c r="U989" s="28"/>
      <c r="V989" s="28"/>
      <c r="W989" s="28"/>
      <c r="X989" s="1"/>
      <c r="Y989" s="1"/>
      <c r="Z989" s="1"/>
    </row>
    <row r="990" spans="1:26" x14ac:dyDescent="0.25">
      <c r="A990" s="1"/>
      <c r="B990" s="33" t="str">
        <f t="shared" si="28"/>
        <v/>
      </c>
      <c r="C990" s="33" t="str">
        <f t="shared" si="29"/>
        <v/>
      </c>
      <c r="D990" s="22"/>
      <c r="E990" s="1"/>
      <c r="F990" s="1"/>
      <c r="G990" s="1"/>
      <c r="H990" s="1"/>
      <c r="I990" s="1"/>
      <c r="J990" s="1"/>
      <c r="K990" s="1"/>
      <c r="L990" s="1"/>
      <c r="M990" s="1"/>
      <c r="N990" s="1"/>
      <c r="O990" s="1"/>
      <c r="P990" s="1"/>
      <c r="Q990" s="1"/>
      <c r="R990" s="1"/>
      <c r="S990" s="1"/>
      <c r="T990" s="1"/>
      <c r="U990" s="28"/>
      <c r="V990" s="28"/>
      <c r="W990" s="28"/>
      <c r="X990" s="1"/>
      <c r="Y990" s="1"/>
      <c r="Z990" s="1"/>
    </row>
    <row r="991" spans="1:26" x14ac:dyDescent="0.25">
      <c r="A991" s="1"/>
      <c r="B991" s="33" t="str">
        <f t="shared" si="28"/>
        <v/>
      </c>
      <c r="C991" s="33" t="str">
        <f t="shared" si="29"/>
        <v/>
      </c>
      <c r="D991" s="22"/>
      <c r="E991" s="1"/>
      <c r="F991" s="1"/>
      <c r="G991" s="1"/>
      <c r="H991" s="1"/>
      <c r="I991" s="1"/>
      <c r="J991" s="1"/>
      <c r="K991" s="1"/>
      <c r="L991" s="1"/>
      <c r="M991" s="1"/>
      <c r="N991" s="1"/>
      <c r="O991" s="1"/>
      <c r="P991" s="1"/>
      <c r="Q991" s="1"/>
      <c r="R991" s="1"/>
      <c r="S991" s="1"/>
      <c r="T991" s="1"/>
      <c r="U991" s="28"/>
      <c r="V991" s="28"/>
      <c r="W991" s="28"/>
      <c r="X991" s="1"/>
      <c r="Y991" s="1"/>
      <c r="Z991" s="1"/>
    </row>
    <row r="992" spans="1:26" x14ac:dyDescent="0.25">
      <c r="A992" s="1"/>
      <c r="B992" s="33" t="str">
        <f t="shared" si="28"/>
        <v/>
      </c>
      <c r="C992" s="33" t="str">
        <f t="shared" si="29"/>
        <v/>
      </c>
      <c r="D992" s="22"/>
      <c r="E992" s="1"/>
      <c r="F992" s="1"/>
      <c r="G992" s="1"/>
      <c r="H992" s="1"/>
      <c r="I992" s="1"/>
      <c r="J992" s="1"/>
      <c r="K992" s="1"/>
      <c r="L992" s="1"/>
      <c r="M992" s="1"/>
      <c r="N992" s="1"/>
      <c r="O992" s="1"/>
      <c r="P992" s="1"/>
      <c r="Q992" s="1"/>
      <c r="R992" s="1"/>
      <c r="S992" s="1"/>
      <c r="T992" s="1"/>
      <c r="U992" s="28"/>
      <c r="V992" s="28"/>
      <c r="W992" s="28"/>
      <c r="X992" s="1"/>
      <c r="Y992" s="1"/>
      <c r="Z992" s="1"/>
    </row>
    <row r="993" spans="1:26" x14ac:dyDescent="0.25">
      <c r="A993" s="1"/>
      <c r="B993" s="33" t="str">
        <f t="shared" si="28"/>
        <v/>
      </c>
      <c r="C993" s="33" t="str">
        <f t="shared" si="29"/>
        <v/>
      </c>
      <c r="D993" s="22"/>
      <c r="E993" s="1"/>
      <c r="F993" s="1"/>
      <c r="G993" s="1"/>
      <c r="H993" s="1"/>
      <c r="I993" s="1"/>
      <c r="J993" s="1"/>
      <c r="K993" s="1"/>
      <c r="L993" s="1"/>
      <c r="M993" s="1"/>
      <c r="N993" s="1"/>
      <c r="O993" s="1"/>
      <c r="P993" s="1"/>
      <c r="Q993" s="1"/>
      <c r="R993" s="1"/>
      <c r="S993" s="1"/>
      <c r="T993" s="1"/>
      <c r="U993" s="28"/>
      <c r="V993" s="28"/>
      <c r="W993" s="28"/>
      <c r="X993" s="1"/>
      <c r="Y993" s="1"/>
      <c r="Z993" s="1"/>
    </row>
    <row r="994" spans="1:26" x14ac:dyDescent="0.25">
      <c r="A994" s="1"/>
      <c r="B994" s="33" t="str">
        <f t="shared" si="28"/>
        <v/>
      </c>
      <c r="C994" s="33" t="str">
        <f t="shared" si="29"/>
        <v/>
      </c>
      <c r="D994" s="22"/>
      <c r="E994" s="1"/>
      <c r="F994" s="1"/>
      <c r="G994" s="1"/>
      <c r="H994" s="1"/>
      <c r="I994" s="1"/>
      <c r="J994" s="1"/>
      <c r="K994" s="1"/>
      <c r="L994" s="1"/>
      <c r="M994" s="1"/>
      <c r="N994" s="1"/>
      <c r="O994" s="1"/>
      <c r="P994" s="1"/>
      <c r="Q994" s="1"/>
      <c r="R994" s="1"/>
      <c r="S994" s="1"/>
      <c r="T994" s="1"/>
      <c r="U994" s="28"/>
      <c r="V994" s="28"/>
      <c r="W994" s="28"/>
      <c r="X994" s="1"/>
      <c r="Y994" s="1"/>
      <c r="Z994" s="1"/>
    </row>
    <row r="995" spans="1:26" x14ac:dyDescent="0.25">
      <c r="A995" s="1"/>
      <c r="B995" s="33" t="str">
        <f t="shared" si="28"/>
        <v/>
      </c>
      <c r="C995" s="33" t="str">
        <f t="shared" si="29"/>
        <v/>
      </c>
      <c r="D995" s="22"/>
      <c r="E995" s="1"/>
      <c r="F995" s="1"/>
      <c r="G995" s="1"/>
      <c r="H995" s="1"/>
      <c r="I995" s="1"/>
      <c r="J995" s="1"/>
      <c r="K995" s="1"/>
      <c r="L995" s="1"/>
      <c r="M995" s="1"/>
      <c r="N995" s="1"/>
      <c r="O995" s="1"/>
      <c r="P995" s="1"/>
      <c r="Q995" s="1"/>
      <c r="R995" s="1"/>
      <c r="S995" s="1"/>
      <c r="T995" s="1"/>
      <c r="U995" s="28"/>
      <c r="V995" s="28"/>
      <c r="W995" s="28"/>
      <c r="X995" s="1"/>
      <c r="Y995" s="1"/>
      <c r="Z995" s="1"/>
    </row>
    <row r="996" spans="1:26" x14ac:dyDescent="0.25">
      <c r="A996" s="1"/>
      <c r="B996" s="33" t="str">
        <f t="shared" si="28"/>
        <v/>
      </c>
      <c r="C996" s="33" t="str">
        <f t="shared" si="29"/>
        <v/>
      </c>
      <c r="D996" s="22"/>
      <c r="E996" s="1"/>
      <c r="F996" s="1"/>
      <c r="G996" s="1"/>
      <c r="H996" s="1"/>
      <c r="I996" s="1"/>
      <c r="J996" s="1"/>
      <c r="K996" s="1"/>
      <c r="L996" s="1"/>
      <c r="M996" s="1"/>
      <c r="N996" s="1"/>
      <c r="O996" s="1"/>
      <c r="P996" s="1"/>
      <c r="Q996" s="1"/>
      <c r="R996" s="1"/>
      <c r="S996" s="1"/>
      <c r="T996" s="1"/>
      <c r="U996" s="28"/>
      <c r="V996" s="28"/>
      <c r="W996" s="28"/>
      <c r="X996" s="1"/>
      <c r="Y996" s="1"/>
      <c r="Z996" s="1"/>
    </row>
    <row r="997" spans="1:26" x14ac:dyDescent="0.25">
      <c r="A997" s="1"/>
      <c r="B997" s="33" t="str">
        <f t="shared" si="28"/>
        <v/>
      </c>
      <c r="C997" s="33" t="str">
        <f t="shared" si="29"/>
        <v/>
      </c>
      <c r="D997" s="22"/>
      <c r="E997" s="1"/>
      <c r="F997" s="1"/>
      <c r="G997" s="1"/>
      <c r="H997" s="1"/>
      <c r="I997" s="1"/>
      <c r="J997" s="1"/>
      <c r="K997" s="1"/>
      <c r="L997" s="1"/>
      <c r="M997" s="1"/>
      <c r="N997" s="1"/>
      <c r="O997" s="1"/>
      <c r="P997" s="1"/>
      <c r="Q997" s="1"/>
      <c r="R997" s="1"/>
      <c r="S997" s="1"/>
      <c r="T997" s="1"/>
      <c r="X997" s="1"/>
      <c r="Y997" s="1"/>
      <c r="Z997" s="1"/>
    </row>
    <row r="998" spans="1:26" x14ac:dyDescent="0.25">
      <c r="A998" s="1"/>
      <c r="B998" s="33" t="str">
        <f t="shared" si="28"/>
        <v/>
      </c>
      <c r="C998" s="33" t="str">
        <f t="shared" si="29"/>
        <v/>
      </c>
      <c r="D998" s="22"/>
      <c r="E998" s="1"/>
      <c r="F998" s="1"/>
      <c r="G998" s="1"/>
      <c r="H998" s="1"/>
      <c r="I998" s="1"/>
      <c r="J998" s="1"/>
      <c r="K998" s="1"/>
      <c r="L998" s="1"/>
      <c r="M998" s="1"/>
      <c r="N998" s="1"/>
      <c r="O998" s="1"/>
      <c r="P998" s="1"/>
      <c r="Q998" s="1"/>
      <c r="R998" s="1"/>
      <c r="S998" s="1"/>
      <c r="T998" s="1"/>
      <c r="X998" s="1"/>
      <c r="Y998" s="1"/>
      <c r="Z998" s="1"/>
    </row>
    <row r="999" spans="1:26" x14ac:dyDescent="0.25">
      <c r="A999" s="1"/>
      <c r="B999" s="33" t="str">
        <f t="shared" si="28"/>
        <v/>
      </c>
      <c r="C999" s="33" t="str">
        <f t="shared" si="29"/>
        <v/>
      </c>
      <c r="D999" s="22"/>
      <c r="E999" s="1"/>
      <c r="F999" s="1"/>
      <c r="G999" s="1"/>
      <c r="H999" s="1"/>
      <c r="I999" s="1"/>
      <c r="J999" s="1"/>
      <c r="K999" s="1"/>
      <c r="L999" s="1"/>
      <c r="M999" s="1"/>
      <c r="N999" s="1"/>
      <c r="O999" s="1"/>
      <c r="P999" s="1"/>
      <c r="Q999" s="1"/>
      <c r="R999" s="1"/>
      <c r="S999" s="1"/>
      <c r="T999" s="1"/>
      <c r="U999" s="28"/>
      <c r="V999" s="28"/>
      <c r="W999" s="28"/>
      <c r="X999" s="1"/>
      <c r="Y999" s="1"/>
      <c r="Z999" s="1"/>
    </row>
    <row r="1000" spans="1:26" x14ac:dyDescent="0.25">
      <c r="A1000" s="1"/>
      <c r="B1000" s="33" t="str">
        <f t="shared" si="28"/>
        <v/>
      </c>
      <c r="C1000" s="33" t="str">
        <f t="shared" si="29"/>
        <v/>
      </c>
      <c r="D1000" s="22"/>
      <c r="E1000" s="1"/>
      <c r="F1000" s="1"/>
      <c r="G1000" s="1"/>
      <c r="H1000" s="1"/>
      <c r="I1000" s="1"/>
      <c r="J1000" s="1"/>
      <c r="K1000" s="1"/>
      <c r="L1000" s="1"/>
      <c r="M1000" s="1"/>
      <c r="N1000" s="1"/>
      <c r="O1000" s="1"/>
      <c r="P1000" s="1"/>
      <c r="Q1000" s="1"/>
      <c r="R1000" s="1"/>
      <c r="S1000" s="1"/>
      <c r="T1000" s="1"/>
      <c r="U1000" s="28"/>
      <c r="V1000" s="28"/>
      <c r="W1000" s="28"/>
      <c r="X1000" s="1"/>
      <c r="Y1000" s="1"/>
      <c r="Z1000" s="1"/>
    </row>
    <row r="1001" spans="1:26" x14ac:dyDescent="0.25">
      <c r="A1001" s="1"/>
      <c r="B1001" s="33" t="str">
        <f t="shared" si="28"/>
        <v/>
      </c>
      <c r="C1001" s="33" t="str">
        <f t="shared" si="29"/>
        <v/>
      </c>
      <c r="D1001" s="22"/>
      <c r="E1001" s="1"/>
      <c r="F1001" s="1"/>
      <c r="G1001" s="1"/>
      <c r="H1001" s="1"/>
      <c r="I1001" s="1"/>
      <c r="J1001" s="1"/>
      <c r="K1001" s="1"/>
      <c r="L1001" s="1"/>
      <c r="M1001" s="1"/>
      <c r="N1001" s="1"/>
      <c r="O1001" s="1"/>
      <c r="P1001" s="1"/>
      <c r="Q1001" s="1"/>
      <c r="R1001" s="1"/>
      <c r="S1001" s="1"/>
      <c r="T1001" s="1"/>
      <c r="U1001" s="28"/>
      <c r="V1001" s="28"/>
      <c r="W1001" s="28"/>
      <c r="X1001" s="1"/>
      <c r="Y1001" s="1"/>
      <c r="Z1001" s="1"/>
    </row>
    <row r="1002" spans="1:26" x14ac:dyDescent="0.25">
      <c r="A1002" s="1"/>
      <c r="B1002" s="33" t="str">
        <f t="shared" si="28"/>
        <v/>
      </c>
      <c r="C1002" s="33" t="str">
        <f t="shared" si="29"/>
        <v/>
      </c>
      <c r="D1002" s="22"/>
      <c r="E1002" s="1"/>
      <c r="F1002" s="1"/>
      <c r="G1002" s="1"/>
      <c r="H1002" s="1"/>
      <c r="I1002" s="1"/>
      <c r="J1002" s="1"/>
      <c r="K1002" s="1"/>
      <c r="L1002" s="1"/>
      <c r="M1002" s="1"/>
      <c r="N1002" s="1"/>
      <c r="O1002" s="1"/>
      <c r="P1002" s="1"/>
      <c r="Q1002" s="1"/>
      <c r="R1002" s="1"/>
      <c r="S1002" s="1"/>
      <c r="T1002" s="1"/>
      <c r="U1002" s="28"/>
      <c r="V1002" s="28"/>
      <c r="W1002" s="28"/>
      <c r="X1002" s="1"/>
      <c r="Y1002" s="1"/>
      <c r="Z1002" s="1"/>
    </row>
    <row r="1003" spans="1:26" x14ac:dyDescent="0.25">
      <c r="A1003" s="1"/>
      <c r="B1003" s="33" t="str">
        <f t="shared" si="28"/>
        <v/>
      </c>
      <c r="C1003" s="33" t="str">
        <f t="shared" si="29"/>
        <v/>
      </c>
      <c r="D1003" s="22"/>
      <c r="E1003" s="1"/>
      <c r="F1003" s="1"/>
      <c r="G1003" s="1"/>
      <c r="H1003" s="1"/>
      <c r="I1003" s="1"/>
      <c r="J1003" s="1"/>
      <c r="K1003" s="1"/>
      <c r="L1003" s="1"/>
      <c r="M1003" s="1"/>
      <c r="N1003" s="1"/>
      <c r="O1003" s="1"/>
      <c r="P1003" s="1"/>
      <c r="Q1003" s="1"/>
      <c r="R1003" s="1"/>
      <c r="S1003" s="1"/>
      <c r="T1003" s="1"/>
      <c r="U1003" s="28"/>
      <c r="V1003" s="28"/>
      <c r="W1003" s="28"/>
      <c r="X1003" s="1"/>
      <c r="Y1003" s="1"/>
      <c r="Z1003" s="1"/>
    </row>
    <row r="1004" spans="1:26" x14ac:dyDescent="0.25">
      <c r="A1004" s="1"/>
      <c r="B1004" s="33" t="str">
        <f t="shared" si="28"/>
        <v/>
      </c>
      <c r="C1004" s="33" t="str">
        <f t="shared" si="29"/>
        <v/>
      </c>
      <c r="D1004" s="22"/>
      <c r="E1004" s="1"/>
      <c r="F1004" s="1"/>
      <c r="G1004" s="1"/>
      <c r="H1004" s="1"/>
      <c r="I1004" s="1"/>
      <c r="J1004" s="1"/>
      <c r="K1004" s="1"/>
      <c r="L1004" s="1"/>
      <c r="M1004" s="1"/>
      <c r="N1004" s="1"/>
      <c r="O1004" s="1"/>
      <c r="P1004" s="1"/>
      <c r="Q1004" s="1"/>
      <c r="R1004" s="1"/>
      <c r="S1004" s="1"/>
      <c r="T1004" s="1"/>
      <c r="U1004" s="28"/>
      <c r="V1004" s="28"/>
      <c r="W1004" s="28"/>
      <c r="X1004" s="1"/>
      <c r="Y1004" s="1"/>
      <c r="Z1004" s="1"/>
    </row>
    <row r="1005" spans="1:26" x14ac:dyDescent="0.25">
      <c r="A1005" s="1"/>
      <c r="B1005" s="33" t="str">
        <f t="shared" si="28"/>
        <v/>
      </c>
      <c r="C1005" s="33" t="str">
        <f t="shared" si="29"/>
        <v/>
      </c>
      <c r="D1005" s="22"/>
      <c r="E1005" s="1"/>
      <c r="F1005" s="1"/>
      <c r="G1005" s="1"/>
      <c r="H1005" s="1"/>
      <c r="I1005" s="1"/>
      <c r="J1005" s="1"/>
      <c r="K1005" s="1"/>
      <c r="L1005" s="1"/>
      <c r="M1005" s="1"/>
      <c r="N1005" s="1"/>
      <c r="O1005" s="1"/>
      <c r="P1005" s="1"/>
      <c r="Q1005" s="1"/>
      <c r="R1005" s="1"/>
      <c r="S1005" s="1"/>
      <c r="T1005" s="1"/>
      <c r="U1005" s="28"/>
      <c r="V1005" s="28"/>
      <c r="W1005" s="28"/>
      <c r="X1005" s="1"/>
      <c r="Y1005" s="1"/>
      <c r="Z1005" s="1"/>
    </row>
    <row r="1006" spans="1:26" x14ac:dyDescent="0.25">
      <c r="A1006" s="1"/>
      <c r="B1006" s="33" t="str">
        <f t="shared" si="28"/>
        <v/>
      </c>
      <c r="C1006" s="33" t="str">
        <f t="shared" si="29"/>
        <v/>
      </c>
      <c r="D1006" s="22"/>
      <c r="E1006" s="1"/>
      <c r="F1006" s="1"/>
      <c r="G1006" s="1"/>
      <c r="H1006" s="1"/>
      <c r="I1006" s="1"/>
      <c r="J1006" s="1"/>
      <c r="K1006" s="1"/>
      <c r="L1006" s="1"/>
      <c r="M1006" s="1"/>
      <c r="N1006" s="1"/>
      <c r="O1006" s="1"/>
      <c r="P1006" s="1"/>
      <c r="Q1006" s="1"/>
      <c r="R1006" s="1"/>
      <c r="S1006" s="1"/>
      <c r="T1006" s="1"/>
      <c r="U1006" s="28"/>
      <c r="V1006" s="28"/>
      <c r="W1006" s="28"/>
      <c r="X1006" s="1"/>
      <c r="Y1006" s="1"/>
      <c r="Z1006" s="1"/>
    </row>
    <row r="1007" spans="1:26" x14ac:dyDescent="0.25">
      <c r="A1007" s="1"/>
      <c r="B1007" s="33" t="str">
        <f t="shared" ref="B1007:B1070" si="30">IF(W1009=1,U1009,"")</f>
        <v/>
      </c>
      <c r="C1007" s="33" t="str">
        <f t="shared" ref="C1007:C1070" si="31">IF(W1009=1,V1009,"")</f>
        <v/>
      </c>
      <c r="D1007" s="22"/>
      <c r="E1007" s="1"/>
      <c r="F1007" s="1"/>
      <c r="G1007" s="1"/>
      <c r="H1007" s="1"/>
      <c r="I1007" s="1"/>
      <c r="J1007" s="1"/>
      <c r="K1007" s="1"/>
      <c r="L1007" s="1"/>
      <c r="M1007" s="1"/>
      <c r="N1007" s="1"/>
      <c r="O1007" s="1"/>
      <c r="P1007" s="1"/>
      <c r="Q1007" s="1"/>
      <c r="R1007" s="1"/>
      <c r="S1007" s="1"/>
      <c r="T1007" s="1"/>
      <c r="U1007" s="28"/>
      <c r="V1007" s="28"/>
      <c r="W1007" s="28"/>
      <c r="X1007" s="1"/>
      <c r="Y1007" s="1"/>
      <c r="Z1007" s="1"/>
    </row>
    <row r="1008" spans="1:26" x14ac:dyDescent="0.25">
      <c r="A1008" s="1"/>
      <c r="B1008" s="33" t="str">
        <f t="shared" si="30"/>
        <v/>
      </c>
      <c r="C1008" s="33" t="str">
        <f t="shared" si="31"/>
        <v/>
      </c>
      <c r="D1008" s="22"/>
      <c r="E1008" s="1"/>
      <c r="F1008" s="1"/>
      <c r="G1008" s="1"/>
      <c r="H1008" s="1"/>
      <c r="I1008" s="1"/>
      <c r="J1008" s="1"/>
      <c r="K1008" s="1"/>
      <c r="L1008" s="1"/>
      <c r="M1008" s="1"/>
      <c r="N1008" s="1"/>
      <c r="O1008" s="1"/>
      <c r="P1008" s="1"/>
      <c r="Q1008" s="1"/>
      <c r="R1008" s="1"/>
      <c r="S1008" s="1"/>
      <c r="T1008" s="1"/>
      <c r="U1008" s="28"/>
      <c r="V1008" s="28"/>
      <c r="W1008" s="28"/>
      <c r="X1008" s="1"/>
      <c r="Y1008" s="1"/>
      <c r="Z1008" s="1"/>
    </row>
    <row r="1009" spans="1:26" x14ac:dyDescent="0.25">
      <c r="A1009" s="1"/>
      <c r="B1009" s="33" t="str">
        <f t="shared" si="30"/>
        <v/>
      </c>
      <c r="C1009" s="33" t="str">
        <f t="shared" si="31"/>
        <v/>
      </c>
      <c r="D1009" s="22"/>
      <c r="E1009" s="1"/>
      <c r="F1009" s="1"/>
      <c r="G1009" s="1"/>
      <c r="H1009" s="1"/>
      <c r="I1009" s="1"/>
      <c r="J1009" s="1"/>
      <c r="K1009" s="1"/>
      <c r="L1009" s="1"/>
      <c r="M1009" s="1"/>
      <c r="N1009" s="1"/>
      <c r="O1009" s="1"/>
      <c r="P1009" s="1"/>
      <c r="Q1009" s="1"/>
      <c r="R1009" s="1"/>
      <c r="S1009" s="1"/>
      <c r="T1009" s="1"/>
      <c r="U1009" s="28"/>
      <c r="V1009" s="28"/>
      <c r="W1009" s="28"/>
      <c r="X1009" s="1"/>
      <c r="Y1009" s="1"/>
      <c r="Z1009" s="1"/>
    </row>
    <row r="1010" spans="1:26" x14ac:dyDescent="0.25">
      <c r="A1010" s="1"/>
      <c r="B1010" s="33" t="str">
        <f t="shared" si="30"/>
        <v/>
      </c>
      <c r="C1010" s="33" t="str">
        <f t="shared" si="31"/>
        <v/>
      </c>
      <c r="D1010" s="22"/>
      <c r="E1010" s="1"/>
      <c r="F1010" s="1"/>
      <c r="G1010" s="1"/>
      <c r="H1010" s="1"/>
      <c r="I1010" s="1"/>
      <c r="J1010" s="1"/>
      <c r="K1010" s="1"/>
      <c r="L1010" s="1"/>
      <c r="M1010" s="1"/>
      <c r="N1010" s="1"/>
      <c r="O1010" s="1"/>
      <c r="P1010" s="1"/>
      <c r="Q1010" s="1"/>
      <c r="R1010" s="1"/>
      <c r="S1010" s="1"/>
      <c r="T1010" s="1"/>
      <c r="U1010" s="28"/>
      <c r="V1010" s="28"/>
      <c r="W1010" s="28"/>
      <c r="X1010" s="1"/>
      <c r="Y1010" s="1"/>
      <c r="Z1010" s="1"/>
    </row>
    <row r="1011" spans="1:26" x14ac:dyDescent="0.25">
      <c r="A1011" s="1"/>
      <c r="B1011" s="33" t="str">
        <f t="shared" si="30"/>
        <v/>
      </c>
      <c r="C1011" s="33" t="str">
        <f t="shared" si="31"/>
        <v/>
      </c>
      <c r="D1011" s="22"/>
      <c r="E1011" s="1"/>
      <c r="F1011" s="1"/>
      <c r="G1011" s="1"/>
      <c r="H1011" s="1"/>
      <c r="I1011" s="1"/>
      <c r="J1011" s="1"/>
      <c r="K1011" s="1"/>
      <c r="L1011" s="1"/>
      <c r="M1011" s="1"/>
      <c r="N1011" s="1"/>
      <c r="O1011" s="1"/>
      <c r="P1011" s="1"/>
      <c r="Q1011" s="1"/>
      <c r="R1011" s="1"/>
      <c r="S1011" s="1"/>
      <c r="T1011" s="1"/>
      <c r="U1011" s="28"/>
      <c r="V1011" s="28"/>
      <c r="W1011" s="28"/>
      <c r="X1011" s="1"/>
      <c r="Y1011" s="1"/>
      <c r="Z1011" s="1"/>
    </row>
    <row r="1012" spans="1:26" x14ac:dyDescent="0.25">
      <c r="A1012" s="1"/>
      <c r="B1012" s="33" t="str">
        <f t="shared" si="30"/>
        <v/>
      </c>
      <c r="C1012" s="33" t="str">
        <f t="shared" si="31"/>
        <v/>
      </c>
      <c r="D1012" s="22"/>
      <c r="E1012" s="1"/>
      <c r="F1012" s="1"/>
      <c r="G1012" s="1"/>
      <c r="H1012" s="1"/>
      <c r="I1012" s="1"/>
      <c r="J1012" s="1"/>
      <c r="K1012" s="1"/>
      <c r="L1012" s="1"/>
      <c r="M1012" s="1"/>
      <c r="N1012" s="1"/>
      <c r="O1012" s="1"/>
      <c r="P1012" s="1"/>
      <c r="Q1012" s="1"/>
      <c r="R1012" s="1"/>
      <c r="S1012" s="1"/>
      <c r="T1012" s="1"/>
      <c r="U1012" s="28"/>
      <c r="V1012" s="28"/>
      <c r="W1012" s="28"/>
      <c r="X1012" s="1"/>
      <c r="Y1012" s="1"/>
      <c r="Z1012" s="1"/>
    </row>
    <row r="1013" spans="1:26" x14ac:dyDescent="0.25">
      <c r="A1013" s="1"/>
      <c r="B1013" s="33" t="str">
        <f t="shared" si="30"/>
        <v/>
      </c>
      <c r="C1013" s="33" t="str">
        <f t="shared" si="31"/>
        <v/>
      </c>
      <c r="D1013" s="22"/>
      <c r="E1013" s="1"/>
      <c r="F1013" s="1"/>
      <c r="G1013" s="1"/>
      <c r="H1013" s="1"/>
      <c r="I1013" s="1"/>
      <c r="J1013" s="1"/>
      <c r="K1013" s="1"/>
      <c r="L1013" s="1"/>
      <c r="M1013" s="1"/>
      <c r="N1013" s="1"/>
      <c r="O1013" s="1"/>
      <c r="P1013" s="1"/>
      <c r="Q1013" s="1"/>
      <c r="R1013" s="1"/>
      <c r="S1013" s="1"/>
      <c r="T1013" s="1"/>
      <c r="U1013" s="28"/>
      <c r="V1013" s="28"/>
      <c r="W1013" s="28"/>
      <c r="X1013" s="1"/>
      <c r="Y1013" s="1"/>
      <c r="Z1013" s="1"/>
    </row>
    <row r="1014" spans="1:26" x14ac:dyDescent="0.25">
      <c r="A1014" s="1"/>
      <c r="B1014" s="33" t="str">
        <f t="shared" si="30"/>
        <v/>
      </c>
      <c r="C1014" s="33" t="str">
        <f t="shared" si="31"/>
        <v/>
      </c>
      <c r="D1014" s="22"/>
      <c r="E1014" s="1"/>
      <c r="F1014" s="1"/>
      <c r="G1014" s="1"/>
      <c r="H1014" s="1"/>
      <c r="I1014" s="1"/>
      <c r="J1014" s="1"/>
      <c r="K1014" s="1"/>
      <c r="L1014" s="1"/>
      <c r="M1014" s="1"/>
      <c r="N1014" s="1"/>
      <c r="O1014" s="1"/>
      <c r="P1014" s="1"/>
      <c r="Q1014" s="1"/>
      <c r="R1014" s="1"/>
      <c r="S1014" s="1"/>
      <c r="T1014" s="1"/>
      <c r="U1014" s="28"/>
      <c r="V1014" s="28"/>
      <c r="W1014" s="28"/>
      <c r="X1014" s="1"/>
      <c r="Y1014" s="1"/>
      <c r="Z1014" s="1"/>
    </row>
    <row r="1015" spans="1:26" x14ac:dyDescent="0.25">
      <c r="A1015" s="1"/>
      <c r="B1015" s="33" t="str">
        <f t="shared" si="30"/>
        <v/>
      </c>
      <c r="C1015" s="33" t="str">
        <f t="shared" si="31"/>
        <v/>
      </c>
      <c r="D1015" s="22"/>
      <c r="E1015" s="1"/>
      <c r="F1015" s="1"/>
      <c r="G1015" s="1"/>
      <c r="H1015" s="1"/>
      <c r="I1015" s="1"/>
      <c r="J1015" s="1"/>
      <c r="K1015" s="1"/>
      <c r="L1015" s="1"/>
      <c r="M1015" s="1"/>
      <c r="N1015" s="1"/>
      <c r="O1015" s="1"/>
      <c r="P1015" s="1"/>
      <c r="Q1015" s="1"/>
      <c r="R1015" s="1"/>
      <c r="S1015" s="1"/>
      <c r="T1015" s="1"/>
      <c r="U1015" s="28"/>
      <c r="V1015" s="28"/>
      <c r="W1015" s="28"/>
      <c r="X1015" s="1"/>
      <c r="Y1015" s="1"/>
      <c r="Z1015" s="1"/>
    </row>
    <row r="1016" spans="1:26" x14ac:dyDescent="0.25">
      <c r="A1016" s="1"/>
      <c r="B1016" s="33" t="str">
        <f t="shared" si="30"/>
        <v/>
      </c>
      <c r="C1016" s="33" t="str">
        <f t="shared" si="31"/>
        <v/>
      </c>
      <c r="D1016" s="22"/>
      <c r="E1016" s="1"/>
      <c r="F1016" s="1"/>
      <c r="G1016" s="1"/>
      <c r="H1016" s="1"/>
      <c r="I1016" s="1"/>
      <c r="J1016" s="1"/>
      <c r="K1016" s="1"/>
      <c r="L1016" s="1"/>
      <c r="M1016" s="1"/>
      <c r="N1016" s="1"/>
      <c r="O1016" s="1"/>
      <c r="P1016" s="1"/>
      <c r="Q1016" s="1"/>
      <c r="R1016" s="1"/>
      <c r="S1016" s="1"/>
      <c r="T1016" s="1"/>
      <c r="U1016" s="28"/>
      <c r="V1016" s="28"/>
      <c r="W1016" s="28"/>
      <c r="X1016" s="1"/>
      <c r="Y1016" s="1"/>
      <c r="Z1016" s="1"/>
    </row>
    <row r="1017" spans="1:26" x14ac:dyDescent="0.25">
      <c r="A1017" s="1"/>
      <c r="B1017" s="33" t="str">
        <f t="shared" si="30"/>
        <v/>
      </c>
      <c r="C1017" s="33" t="str">
        <f t="shared" si="31"/>
        <v/>
      </c>
      <c r="D1017" s="22"/>
      <c r="E1017" s="1"/>
      <c r="F1017" s="1"/>
      <c r="G1017" s="1"/>
      <c r="H1017" s="1"/>
      <c r="I1017" s="1"/>
      <c r="J1017" s="1"/>
      <c r="K1017" s="1"/>
      <c r="L1017" s="1"/>
      <c r="M1017" s="1"/>
      <c r="N1017" s="1"/>
      <c r="O1017" s="1"/>
      <c r="P1017" s="1"/>
      <c r="Q1017" s="1"/>
      <c r="R1017" s="1"/>
      <c r="S1017" s="1"/>
      <c r="T1017" s="1"/>
      <c r="U1017" s="28"/>
      <c r="V1017" s="28"/>
      <c r="W1017" s="28"/>
      <c r="X1017" s="1"/>
      <c r="Y1017" s="1"/>
      <c r="Z1017" s="1"/>
    </row>
    <row r="1018" spans="1:26" x14ac:dyDescent="0.25">
      <c r="A1018" s="1"/>
      <c r="B1018" s="33" t="str">
        <f t="shared" si="30"/>
        <v/>
      </c>
      <c r="C1018" s="33" t="str">
        <f t="shared" si="31"/>
        <v/>
      </c>
      <c r="D1018" s="22"/>
      <c r="E1018" s="1"/>
      <c r="F1018" s="1"/>
      <c r="G1018" s="1"/>
      <c r="H1018" s="1"/>
      <c r="I1018" s="1"/>
      <c r="J1018" s="1"/>
      <c r="K1018" s="1"/>
      <c r="L1018" s="1"/>
      <c r="M1018" s="1"/>
      <c r="N1018" s="1"/>
      <c r="O1018" s="1"/>
      <c r="P1018" s="1"/>
      <c r="Q1018" s="1"/>
      <c r="R1018" s="1"/>
      <c r="S1018" s="1"/>
      <c r="T1018" s="1"/>
      <c r="U1018" s="28"/>
      <c r="V1018" s="28"/>
      <c r="W1018" s="28"/>
      <c r="X1018" s="1"/>
      <c r="Y1018" s="1"/>
      <c r="Z1018" s="1"/>
    </row>
    <row r="1019" spans="1:26" x14ac:dyDescent="0.25">
      <c r="A1019" s="1"/>
      <c r="B1019" s="33" t="str">
        <f t="shared" si="30"/>
        <v/>
      </c>
      <c r="C1019" s="33" t="str">
        <f t="shared" si="31"/>
        <v/>
      </c>
      <c r="D1019" s="22"/>
      <c r="E1019" s="1"/>
      <c r="F1019" s="1"/>
      <c r="G1019" s="1"/>
      <c r="H1019" s="1"/>
      <c r="I1019" s="1"/>
      <c r="J1019" s="1"/>
      <c r="K1019" s="1"/>
      <c r="L1019" s="1"/>
      <c r="M1019" s="1"/>
      <c r="N1019" s="1"/>
      <c r="O1019" s="1"/>
      <c r="P1019" s="1"/>
      <c r="Q1019" s="1"/>
      <c r="R1019" s="1"/>
      <c r="S1019" s="1"/>
      <c r="T1019" s="1"/>
      <c r="U1019" s="28"/>
      <c r="V1019" s="28"/>
      <c r="W1019" s="28"/>
      <c r="X1019" s="1"/>
      <c r="Y1019" s="1"/>
      <c r="Z1019" s="1"/>
    </row>
    <row r="1020" spans="1:26" x14ac:dyDescent="0.25">
      <c r="A1020" s="1"/>
      <c r="B1020" s="33" t="str">
        <f t="shared" si="30"/>
        <v/>
      </c>
      <c r="C1020" s="33" t="str">
        <f t="shared" si="31"/>
        <v/>
      </c>
      <c r="D1020" s="22"/>
      <c r="E1020" s="1"/>
      <c r="F1020" s="1"/>
      <c r="G1020" s="1"/>
      <c r="H1020" s="1"/>
      <c r="I1020" s="1"/>
      <c r="J1020" s="1"/>
      <c r="K1020" s="1"/>
      <c r="L1020" s="1"/>
      <c r="M1020" s="1"/>
      <c r="N1020" s="1"/>
      <c r="O1020" s="1"/>
      <c r="P1020" s="1"/>
      <c r="Q1020" s="1"/>
      <c r="R1020" s="1"/>
      <c r="S1020" s="1"/>
      <c r="T1020" s="1"/>
      <c r="U1020" s="28"/>
      <c r="V1020" s="28"/>
      <c r="W1020" s="28"/>
      <c r="X1020" s="1"/>
      <c r="Y1020" s="1"/>
      <c r="Z1020" s="1"/>
    </row>
    <row r="1021" spans="1:26" x14ac:dyDescent="0.25">
      <c r="A1021" s="1"/>
      <c r="B1021" s="33" t="str">
        <f t="shared" si="30"/>
        <v/>
      </c>
      <c r="C1021" s="33" t="str">
        <f t="shared" si="31"/>
        <v/>
      </c>
      <c r="D1021" s="22"/>
      <c r="E1021" s="1"/>
      <c r="F1021" s="1"/>
      <c r="G1021" s="1"/>
      <c r="H1021" s="1"/>
      <c r="I1021" s="1"/>
      <c r="J1021" s="1"/>
      <c r="K1021" s="1"/>
      <c r="L1021" s="1"/>
      <c r="M1021" s="1"/>
      <c r="N1021" s="1"/>
      <c r="O1021" s="1"/>
      <c r="P1021" s="1"/>
      <c r="Q1021" s="1"/>
      <c r="R1021" s="1"/>
      <c r="S1021" s="1"/>
      <c r="T1021" s="1"/>
      <c r="U1021" s="28"/>
      <c r="V1021" s="28"/>
      <c r="W1021" s="28"/>
      <c r="X1021" s="1"/>
      <c r="Y1021" s="1"/>
      <c r="Z1021" s="1"/>
    </row>
    <row r="1022" spans="1:26" x14ac:dyDescent="0.25">
      <c r="A1022" s="1"/>
      <c r="B1022" s="33" t="str">
        <f t="shared" si="30"/>
        <v/>
      </c>
      <c r="C1022" s="33" t="str">
        <f t="shared" si="31"/>
        <v/>
      </c>
      <c r="D1022" s="22"/>
      <c r="E1022" s="1"/>
      <c r="F1022" s="1"/>
      <c r="G1022" s="1"/>
      <c r="H1022" s="1"/>
      <c r="I1022" s="1"/>
      <c r="J1022" s="1"/>
      <c r="K1022" s="1"/>
      <c r="L1022" s="1"/>
      <c r="M1022" s="1"/>
      <c r="N1022" s="1"/>
      <c r="O1022" s="1"/>
      <c r="P1022" s="1"/>
      <c r="Q1022" s="1"/>
      <c r="R1022" s="1"/>
      <c r="S1022" s="1"/>
      <c r="T1022" s="1"/>
      <c r="U1022" s="28"/>
      <c r="V1022" s="28"/>
      <c r="W1022" s="28"/>
      <c r="X1022" s="1"/>
      <c r="Y1022" s="1"/>
      <c r="Z1022" s="1"/>
    </row>
    <row r="1023" spans="1:26" x14ac:dyDescent="0.25">
      <c r="A1023" s="1"/>
      <c r="B1023" s="33" t="str">
        <f t="shared" si="30"/>
        <v/>
      </c>
      <c r="C1023" s="33" t="str">
        <f t="shared" si="31"/>
        <v/>
      </c>
      <c r="D1023" s="22"/>
      <c r="E1023" s="1"/>
      <c r="F1023" s="1"/>
      <c r="G1023" s="1"/>
      <c r="H1023" s="1"/>
      <c r="I1023" s="1"/>
      <c r="J1023" s="1"/>
      <c r="K1023" s="1"/>
      <c r="L1023" s="1"/>
      <c r="M1023" s="1"/>
      <c r="N1023" s="1"/>
      <c r="O1023" s="1"/>
      <c r="P1023" s="1"/>
      <c r="Q1023" s="1"/>
      <c r="R1023" s="1"/>
      <c r="S1023" s="1"/>
      <c r="T1023" s="1"/>
      <c r="U1023" s="28"/>
      <c r="V1023" s="28"/>
      <c r="W1023" s="28"/>
      <c r="X1023" s="1"/>
      <c r="Y1023" s="1"/>
      <c r="Z1023" s="1"/>
    </row>
    <row r="1024" spans="1:26" x14ac:dyDescent="0.25">
      <c r="A1024" s="1"/>
      <c r="B1024" s="33" t="str">
        <f t="shared" si="30"/>
        <v/>
      </c>
      <c r="C1024" s="33" t="str">
        <f t="shared" si="31"/>
        <v/>
      </c>
      <c r="D1024" s="22"/>
      <c r="E1024" s="1"/>
      <c r="F1024" s="1"/>
      <c r="G1024" s="1"/>
      <c r="H1024" s="1"/>
      <c r="I1024" s="1"/>
      <c r="J1024" s="1"/>
      <c r="K1024" s="1"/>
      <c r="L1024" s="1"/>
      <c r="M1024" s="1"/>
      <c r="N1024" s="1"/>
      <c r="O1024" s="1"/>
      <c r="P1024" s="1"/>
      <c r="Q1024" s="1"/>
      <c r="R1024" s="1"/>
      <c r="S1024" s="1"/>
      <c r="T1024" s="1"/>
      <c r="U1024" s="28"/>
      <c r="V1024" s="28"/>
      <c r="W1024" s="28"/>
      <c r="X1024" s="1"/>
      <c r="Y1024" s="1"/>
      <c r="Z1024" s="1"/>
    </row>
    <row r="1025" spans="1:26" x14ac:dyDescent="0.25">
      <c r="A1025" s="1"/>
      <c r="B1025" s="33" t="str">
        <f t="shared" si="30"/>
        <v/>
      </c>
      <c r="C1025" s="33" t="str">
        <f t="shared" si="31"/>
        <v/>
      </c>
      <c r="D1025" s="22"/>
      <c r="E1025" s="1"/>
      <c r="F1025" s="1"/>
      <c r="G1025" s="1"/>
      <c r="H1025" s="1"/>
      <c r="I1025" s="1"/>
      <c r="J1025" s="1"/>
      <c r="K1025" s="1"/>
      <c r="L1025" s="1"/>
      <c r="M1025" s="1"/>
      <c r="N1025" s="1"/>
      <c r="O1025" s="1"/>
      <c r="P1025" s="1"/>
      <c r="Q1025" s="1"/>
      <c r="R1025" s="1"/>
      <c r="S1025" s="1"/>
      <c r="T1025" s="1"/>
      <c r="U1025" s="28"/>
      <c r="V1025" s="28"/>
      <c r="W1025" s="28"/>
      <c r="X1025" s="1"/>
      <c r="Y1025" s="1"/>
      <c r="Z1025" s="1"/>
    </row>
    <row r="1026" spans="1:26" x14ac:dyDescent="0.25">
      <c r="A1026" s="1"/>
      <c r="B1026" s="33" t="str">
        <f t="shared" si="30"/>
        <v/>
      </c>
      <c r="C1026" s="33" t="str">
        <f t="shared" si="31"/>
        <v/>
      </c>
      <c r="D1026" s="22"/>
      <c r="E1026" s="1"/>
      <c r="F1026" s="1"/>
      <c r="G1026" s="1"/>
      <c r="H1026" s="1"/>
      <c r="I1026" s="1"/>
      <c r="J1026" s="1"/>
      <c r="K1026" s="1"/>
      <c r="L1026" s="1"/>
      <c r="M1026" s="1"/>
      <c r="N1026" s="1"/>
      <c r="O1026" s="1"/>
      <c r="P1026" s="1"/>
      <c r="Q1026" s="1"/>
      <c r="R1026" s="1"/>
      <c r="S1026" s="1"/>
      <c r="T1026" s="1"/>
      <c r="U1026" s="28"/>
      <c r="V1026" s="28"/>
      <c r="W1026" s="28"/>
      <c r="X1026" s="1"/>
      <c r="Y1026" s="1"/>
      <c r="Z1026" s="1"/>
    </row>
    <row r="1027" spans="1:26" x14ac:dyDescent="0.25">
      <c r="A1027" s="1"/>
      <c r="B1027" s="33" t="str">
        <f t="shared" si="30"/>
        <v/>
      </c>
      <c r="C1027" s="33" t="str">
        <f t="shared" si="31"/>
        <v/>
      </c>
      <c r="D1027" s="22"/>
      <c r="E1027" s="1"/>
      <c r="F1027" s="1"/>
      <c r="G1027" s="1"/>
      <c r="H1027" s="1"/>
      <c r="I1027" s="1"/>
      <c r="J1027" s="1"/>
      <c r="K1027" s="1"/>
      <c r="L1027" s="1"/>
      <c r="M1027" s="1"/>
      <c r="N1027" s="1"/>
      <c r="O1027" s="1"/>
      <c r="P1027" s="1"/>
      <c r="Q1027" s="1"/>
      <c r="R1027" s="1"/>
      <c r="S1027" s="1"/>
      <c r="T1027" s="1"/>
      <c r="U1027" s="28"/>
      <c r="V1027" s="28"/>
      <c r="W1027" s="28"/>
      <c r="X1027" s="1"/>
      <c r="Y1027" s="1"/>
      <c r="Z1027" s="1"/>
    </row>
    <row r="1028" spans="1:26" x14ac:dyDescent="0.25">
      <c r="A1028" s="1"/>
      <c r="B1028" s="33" t="str">
        <f t="shared" si="30"/>
        <v/>
      </c>
      <c r="C1028" s="33" t="str">
        <f t="shared" si="31"/>
        <v/>
      </c>
      <c r="D1028" s="22"/>
      <c r="E1028" s="1"/>
      <c r="F1028" s="1"/>
      <c r="G1028" s="1"/>
      <c r="H1028" s="1"/>
      <c r="I1028" s="1"/>
      <c r="J1028" s="1"/>
      <c r="K1028" s="1"/>
      <c r="L1028" s="1"/>
      <c r="M1028" s="1"/>
      <c r="N1028" s="1"/>
      <c r="O1028" s="1"/>
      <c r="P1028" s="1"/>
      <c r="Q1028" s="1"/>
      <c r="R1028" s="1"/>
      <c r="S1028" s="1"/>
      <c r="T1028" s="1"/>
      <c r="U1028" s="28"/>
      <c r="V1028" s="28"/>
      <c r="W1028" s="28"/>
      <c r="X1028" s="1"/>
      <c r="Y1028" s="1"/>
      <c r="Z1028" s="1"/>
    </row>
    <row r="1029" spans="1:26" x14ac:dyDescent="0.25">
      <c r="A1029" s="1"/>
      <c r="B1029" s="33" t="str">
        <f t="shared" si="30"/>
        <v/>
      </c>
      <c r="C1029" s="33" t="str">
        <f t="shared" si="31"/>
        <v/>
      </c>
      <c r="D1029" s="22"/>
      <c r="E1029" s="1"/>
      <c r="F1029" s="1"/>
      <c r="G1029" s="1"/>
      <c r="H1029" s="1"/>
      <c r="I1029" s="1"/>
      <c r="J1029" s="1"/>
      <c r="K1029" s="1"/>
      <c r="L1029" s="1"/>
      <c r="M1029" s="1"/>
      <c r="N1029" s="1"/>
      <c r="O1029" s="1"/>
      <c r="P1029" s="1"/>
      <c r="Q1029" s="1"/>
      <c r="R1029" s="1"/>
      <c r="S1029" s="1"/>
      <c r="T1029" s="1"/>
      <c r="U1029" s="28"/>
      <c r="V1029" s="28"/>
      <c r="W1029" s="28"/>
      <c r="X1029" s="1"/>
      <c r="Y1029" s="1"/>
      <c r="Z1029" s="1"/>
    </row>
    <row r="1030" spans="1:26" x14ac:dyDescent="0.25">
      <c r="A1030" s="1"/>
      <c r="B1030" s="33" t="str">
        <f t="shared" si="30"/>
        <v/>
      </c>
      <c r="C1030" s="33" t="str">
        <f t="shared" si="31"/>
        <v/>
      </c>
      <c r="D1030" s="22"/>
      <c r="E1030" s="1"/>
      <c r="F1030" s="1"/>
      <c r="G1030" s="1"/>
      <c r="H1030" s="1"/>
      <c r="I1030" s="1"/>
      <c r="J1030" s="1"/>
      <c r="K1030" s="1"/>
      <c r="L1030" s="1"/>
      <c r="M1030" s="1"/>
      <c r="N1030" s="1"/>
      <c r="O1030" s="1"/>
      <c r="P1030" s="1"/>
      <c r="Q1030" s="1"/>
      <c r="R1030" s="1"/>
      <c r="S1030" s="1"/>
      <c r="T1030" s="1"/>
      <c r="U1030" s="28"/>
      <c r="V1030" s="28"/>
      <c r="W1030" s="28"/>
      <c r="X1030" s="1"/>
      <c r="Y1030" s="1"/>
      <c r="Z1030" s="1"/>
    </row>
    <row r="1031" spans="1:26" x14ac:dyDescent="0.25">
      <c r="A1031" s="1"/>
      <c r="B1031" s="33" t="str">
        <f t="shared" si="30"/>
        <v/>
      </c>
      <c r="C1031" s="33" t="str">
        <f t="shared" si="31"/>
        <v/>
      </c>
      <c r="D1031" s="22"/>
      <c r="E1031" s="1"/>
      <c r="F1031" s="1"/>
      <c r="G1031" s="1"/>
      <c r="H1031" s="1"/>
      <c r="I1031" s="1"/>
      <c r="J1031" s="1"/>
      <c r="K1031" s="1"/>
      <c r="L1031" s="1"/>
      <c r="M1031" s="1"/>
      <c r="N1031" s="1"/>
      <c r="O1031" s="1"/>
      <c r="P1031" s="1"/>
      <c r="Q1031" s="1"/>
      <c r="R1031" s="1"/>
      <c r="S1031" s="1"/>
      <c r="T1031" s="1"/>
      <c r="U1031" s="28"/>
      <c r="V1031" s="28"/>
      <c r="W1031" s="28"/>
      <c r="X1031" s="1"/>
      <c r="Y1031" s="1"/>
      <c r="Z1031" s="1"/>
    </row>
    <row r="1032" spans="1:26" x14ac:dyDescent="0.25">
      <c r="A1032" s="1"/>
      <c r="B1032" s="33" t="str">
        <f t="shared" si="30"/>
        <v/>
      </c>
      <c r="C1032" s="33" t="str">
        <f t="shared" si="31"/>
        <v/>
      </c>
      <c r="D1032" s="22"/>
      <c r="E1032" s="1"/>
      <c r="F1032" s="1"/>
      <c r="G1032" s="1"/>
      <c r="H1032" s="1"/>
      <c r="I1032" s="1"/>
      <c r="J1032" s="1"/>
      <c r="K1032" s="1"/>
      <c r="L1032" s="1"/>
      <c r="M1032" s="1"/>
      <c r="N1032" s="1"/>
      <c r="O1032" s="1"/>
      <c r="P1032" s="1"/>
      <c r="Q1032" s="1"/>
      <c r="R1032" s="1"/>
      <c r="S1032" s="1"/>
      <c r="T1032" s="1"/>
      <c r="U1032" s="28"/>
      <c r="V1032" s="28"/>
      <c r="W1032" s="28"/>
      <c r="X1032" s="1"/>
      <c r="Y1032" s="1"/>
      <c r="Z1032" s="1"/>
    </row>
    <row r="1033" spans="1:26" x14ac:dyDescent="0.25">
      <c r="A1033" s="1"/>
      <c r="B1033" s="33" t="str">
        <f t="shared" si="30"/>
        <v/>
      </c>
      <c r="C1033" s="33" t="str">
        <f t="shared" si="31"/>
        <v/>
      </c>
      <c r="D1033" s="22"/>
      <c r="E1033" s="1"/>
      <c r="F1033" s="1"/>
      <c r="G1033" s="1"/>
      <c r="H1033" s="1"/>
      <c r="I1033" s="1"/>
      <c r="J1033" s="1"/>
      <c r="K1033" s="1"/>
      <c r="L1033" s="1"/>
      <c r="M1033" s="1"/>
      <c r="N1033" s="1"/>
      <c r="O1033" s="1"/>
      <c r="P1033" s="1"/>
      <c r="Q1033" s="1"/>
      <c r="R1033" s="1"/>
      <c r="S1033" s="1"/>
      <c r="T1033" s="1"/>
      <c r="U1033" s="28"/>
      <c r="V1033" s="28"/>
      <c r="W1033" s="28"/>
      <c r="X1033" s="1"/>
      <c r="Y1033" s="1"/>
      <c r="Z1033" s="1"/>
    </row>
    <row r="1034" spans="1:26" x14ac:dyDescent="0.25">
      <c r="A1034" s="1"/>
      <c r="B1034" s="33" t="str">
        <f t="shared" si="30"/>
        <v/>
      </c>
      <c r="C1034" s="33" t="str">
        <f t="shared" si="31"/>
        <v/>
      </c>
      <c r="D1034" s="22"/>
      <c r="E1034" s="1"/>
      <c r="F1034" s="1"/>
      <c r="G1034" s="1"/>
      <c r="H1034" s="1"/>
      <c r="I1034" s="1"/>
      <c r="J1034" s="1"/>
      <c r="K1034" s="1"/>
      <c r="L1034" s="1"/>
      <c r="M1034" s="1"/>
      <c r="N1034" s="1"/>
      <c r="O1034" s="1"/>
      <c r="P1034" s="1"/>
      <c r="Q1034" s="1"/>
      <c r="R1034" s="1"/>
      <c r="S1034" s="1"/>
      <c r="T1034" s="1"/>
      <c r="U1034" s="28"/>
      <c r="V1034" s="28"/>
      <c r="W1034" s="28"/>
      <c r="X1034" s="1"/>
      <c r="Y1034" s="1"/>
      <c r="Z1034" s="1"/>
    </row>
    <row r="1035" spans="1:26" x14ac:dyDescent="0.25">
      <c r="A1035" s="1"/>
      <c r="B1035" s="33" t="str">
        <f t="shared" si="30"/>
        <v/>
      </c>
      <c r="C1035" s="33" t="str">
        <f t="shared" si="31"/>
        <v/>
      </c>
      <c r="D1035" s="22"/>
      <c r="E1035" s="1"/>
      <c r="F1035" s="1"/>
      <c r="G1035" s="1"/>
      <c r="H1035" s="1"/>
      <c r="I1035" s="1"/>
      <c r="J1035" s="1"/>
      <c r="K1035" s="1"/>
      <c r="L1035" s="1"/>
      <c r="M1035" s="1"/>
      <c r="N1035" s="1"/>
      <c r="O1035" s="1"/>
      <c r="P1035" s="1"/>
      <c r="Q1035" s="1"/>
      <c r="R1035" s="1"/>
      <c r="S1035" s="1"/>
      <c r="T1035" s="1"/>
      <c r="U1035" s="28"/>
      <c r="V1035" s="28"/>
      <c r="W1035" s="28"/>
      <c r="X1035" s="1"/>
      <c r="Y1035" s="1"/>
      <c r="Z1035" s="1"/>
    </row>
    <row r="1036" spans="1:26" x14ac:dyDescent="0.25">
      <c r="A1036" s="1"/>
      <c r="B1036" s="33" t="str">
        <f t="shared" si="30"/>
        <v/>
      </c>
      <c r="C1036" s="33" t="str">
        <f t="shared" si="31"/>
        <v/>
      </c>
      <c r="D1036" s="22"/>
      <c r="E1036" s="1"/>
      <c r="F1036" s="1"/>
      <c r="G1036" s="1"/>
      <c r="H1036" s="1"/>
      <c r="I1036" s="1"/>
      <c r="J1036" s="1"/>
      <c r="K1036" s="1"/>
      <c r="L1036" s="1"/>
      <c r="M1036" s="1"/>
      <c r="N1036" s="1"/>
      <c r="O1036" s="1"/>
      <c r="P1036" s="1"/>
      <c r="Q1036" s="1"/>
      <c r="R1036" s="1"/>
      <c r="S1036" s="1"/>
      <c r="T1036" s="1"/>
      <c r="U1036" s="28"/>
      <c r="V1036" s="28"/>
      <c r="W1036" s="28"/>
      <c r="X1036" s="1"/>
      <c r="Y1036" s="1"/>
      <c r="Z1036" s="1"/>
    </row>
    <row r="1037" spans="1:26" x14ac:dyDescent="0.25">
      <c r="A1037" s="1"/>
      <c r="B1037" s="33" t="str">
        <f t="shared" si="30"/>
        <v/>
      </c>
      <c r="C1037" s="33" t="str">
        <f t="shared" si="31"/>
        <v/>
      </c>
      <c r="D1037" s="22"/>
      <c r="E1037" s="1"/>
      <c r="F1037" s="1"/>
      <c r="G1037" s="1"/>
      <c r="H1037" s="1"/>
      <c r="I1037" s="1"/>
      <c r="J1037" s="1"/>
      <c r="K1037" s="1"/>
      <c r="L1037" s="1"/>
      <c r="M1037" s="1"/>
      <c r="N1037" s="1"/>
      <c r="O1037" s="1"/>
      <c r="P1037" s="1"/>
      <c r="Q1037" s="1"/>
      <c r="R1037" s="1"/>
      <c r="S1037" s="1"/>
      <c r="T1037" s="1"/>
      <c r="U1037" s="28"/>
      <c r="V1037" s="28"/>
      <c r="W1037" s="28"/>
      <c r="X1037" s="1"/>
      <c r="Y1037" s="1"/>
      <c r="Z1037" s="1"/>
    </row>
    <row r="1038" spans="1:26" x14ac:dyDescent="0.25">
      <c r="A1038" s="1"/>
      <c r="B1038" s="33" t="str">
        <f t="shared" si="30"/>
        <v/>
      </c>
      <c r="C1038" s="33" t="str">
        <f t="shared" si="31"/>
        <v/>
      </c>
      <c r="D1038" s="22"/>
      <c r="E1038" s="1"/>
      <c r="F1038" s="1"/>
      <c r="G1038" s="1"/>
      <c r="H1038" s="1"/>
      <c r="I1038" s="1"/>
      <c r="J1038" s="1"/>
      <c r="K1038" s="1"/>
      <c r="L1038" s="1"/>
      <c r="M1038" s="1"/>
      <c r="N1038" s="1"/>
      <c r="O1038" s="1"/>
      <c r="P1038" s="1"/>
      <c r="Q1038" s="1"/>
      <c r="R1038" s="1"/>
      <c r="S1038" s="1"/>
      <c r="T1038" s="1"/>
      <c r="U1038" s="28"/>
      <c r="V1038" s="28"/>
      <c r="W1038" s="28"/>
      <c r="X1038" s="1"/>
      <c r="Y1038" s="1"/>
      <c r="Z1038" s="1"/>
    </row>
    <row r="1039" spans="1:26" x14ac:dyDescent="0.25">
      <c r="A1039" s="1"/>
      <c r="B1039" s="33" t="str">
        <f t="shared" si="30"/>
        <v/>
      </c>
      <c r="C1039" s="33" t="str">
        <f t="shared" si="31"/>
        <v/>
      </c>
      <c r="D1039" s="22"/>
      <c r="E1039" s="1"/>
      <c r="F1039" s="1"/>
      <c r="G1039" s="1"/>
      <c r="H1039" s="1"/>
      <c r="I1039" s="1"/>
      <c r="J1039" s="1"/>
      <c r="K1039" s="1"/>
      <c r="L1039" s="1"/>
      <c r="M1039" s="1"/>
      <c r="N1039" s="1"/>
      <c r="O1039" s="1"/>
      <c r="P1039" s="1"/>
      <c r="Q1039" s="1"/>
      <c r="R1039" s="1"/>
      <c r="S1039" s="1"/>
      <c r="T1039" s="1"/>
      <c r="U1039" s="28"/>
      <c r="V1039" s="28"/>
      <c r="W1039" s="28"/>
      <c r="X1039" s="1"/>
      <c r="Y1039" s="1"/>
      <c r="Z1039" s="1"/>
    </row>
    <row r="1040" spans="1:26" x14ac:dyDescent="0.25">
      <c r="A1040" s="1"/>
      <c r="B1040" s="33" t="str">
        <f t="shared" si="30"/>
        <v/>
      </c>
      <c r="C1040" s="33" t="str">
        <f t="shared" si="31"/>
        <v/>
      </c>
      <c r="D1040" s="22"/>
      <c r="E1040" s="1"/>
      <c r="F1040" s="1"/>
      <c r="G1040" s="1"/>
      <c r="H1040" s="1"/>
      <c r="I1040" s="1"/>
      <c r="J1040" s="1"/>
      <c r="K1040" s="1"/>
      <c r="L1040" s="1"/>
      <c r="M1040" s="1"/>
      <c r="N1040" s="1"/>
      <c r="O1040" s="1"/>
      <c r="P1040" s="1"/>
      <c r="Q1040" s="1"/>
      <c r="R1040" s="1"/>
      <c r="S1040" s="1"/>
      <c r="T1040" s="1"/>
      <c r="U1040" s="28"/>
      <c r="V1040" s="28"/>
      <c r="W1040" s="28"/>
      <c r="X1040" s="1"/>
      <c r="Y1040" s="1"/>
      <c r="Z1040" s="1"/>
    </row>
    <row r="1041" spans="1:26" x14ac:dyDescent="0.25">
      <c r="A1041" s="1"/>
      <c r="B1041" s="33" t="str">
        <f t="shared" si="30"/>
        <v/>
      </c>
      <c r="C1041" s="33" t="str">
        <f t="shared" si="31"/>
        <v/>
      </c>
      <c r="D1041" s="22"/>
      <c r="E1041" s="1"/>
      <c r="F1041" s="1"/>
      <c r="G1041" s="1"/>
      <c r="H1041" s="1"/>
      <c r="I1041" s="1"/>
      <c r="J1041" s="1"/>
      <c r="K1041" s="1"/>
      <c r="L1041" s="1"/>
      <c r="M1041" s="1"/>
      <c r="N1041" s="1"/>
      <c r="O1041" s="1"/>
      <c r="P1041" s="1"/>
      <c r="Q1041" s="1"/>
      <c r="R1041" s="1"/>
      <c r="S1041" s="1"/>
      <c r="T1041" s="1"/>
      <c r="U1041" s="28"/>
      <c r="V1041" s="28"/>
      <c r="W1041" s="28"/>
      <c r="X1041" s="1"/>
      <c r="Y1041" s="1"/>
      <c r="Z1041" s="1"/>
    </row>
    <row r="1042" spans="1:26" x14ac:dyDescent="0.25">
      <c r="A1042" s="1"/>
      <c r="B1042" s="33" t="str">
        <f t="shared" si="30"/>
        <v/>
      </c>
      <c r="C1042" s="33" t="str">
        <f t="shared" si="31"/>
        <v/>
      </c>
      <c r="D1042" s="22"/>
      <c r="E1042" s="1"/>
      <c r="F1042" s="1"/>
      <c r="G1042" s="1"/>
      <c r="H1042" s="1"/>
      <c r="I1042" s="1"/>
      <c r="J1042" s="1"/>
      <c r="K1042" s="1"/>
      <c r="L1042" s="1"/>
      <c r="M1042" s="1"/>
      <c r="N1042" s="1"/>
      <c r="O1042" s="1"/>
      <c r="P1042" s="1"/>
      <c r="Q1042" s="1"/>
      <c r="R1042" s="1"/>
      <c r="S1042" s="1"/>
      <c r="T1042" s="1"/>
      <c r="X1042" s="1"/>
      <c r="Y1042" s="1"/>
      <c r="Z1042" s="1"/>
    </row>
    <row r="1043" spans="1:26" x14ac:dyDescent="0.25">
      <c r="A1043" s="1"/>
      <c r="B1043" s="33" t="str">
        <f t="shared" si="30"/>
        <v/>
      </c>
      <c r="C1043" s="33" t="str">
        <f t="shared" si="31"/>
        <v/>
      </c>
      <c r="D1043" s="22"/>
      <c r="E1043" s="1"/>
      <c r="F1043" s="1"/>
      <c r="G1043" s="1"/>
      <c r="H1043" s="1"/>
      <c r="I1043" s="1"/>
      <c r="J1043" s="1"/>
      <c r="K1043" s="1"/>
      <c r="L1043" s="1"/>
      <c r="M1043" s="1"/>
      <c r="N1043" s="1"/>
      <c r="O1043" s="1"/>
      <c r="P1043" s="1"/>
      <c r="Q1043" s="1"/>
      <c r="R1043" s="1"/>
      <c r="S1043" s="1"/>
      <c r="T1043" s="1"/>
      <c r="U1043" s="28"/>
      <c r="V1043" s="28"/>
      <c r="W1043" s="28"/>
      <c r="X1043" s="1"/>
      <c r="Y1043" s="1"/>
      <c r="Z1043" s="1"/>
    </row>
    <row r="1044" spans="1:26" x14ac:dyDescent="0.25">
      <c r="A1044" s="1"/>
      <c r="B1044" s="33" t="str">
        <f t="shared" si="30"/>
        <v/>
      </c>
      <c r="C1044" s="33" t="str">
        <f t="shared" si="31"/>
        <v/>
      </c>
      <c r="D1044" s="22"/>
      <c r="E1044" s="1"/>
      <c r="F1044" s="1"/>
      <c r="G1044" s="1"/>
      <c r="H1044" s="1"/>
      <c r="I1044" s="1"/>
      <c r="J1044" s="1"/>
      <c r="K1044" s="1"/>
      <c r="L1044" s="1"/>
      <c r="M1044" s="1"/>
      <c r="N1044" s="1"/>
      <c r="O1044" s="1"/>
      <c r="P1044" s="1"/>
      <c r="Q1044" s="1"/>
      <c r="R1044" s="1"/>
      <c r="S1044" s="1"/>
      <c r="T1044" s="1"/>
      <c r="U1044" s="28"/>
      <c r="V1044" s="28"/>
      <c r="W1044" s="28"/>
      <c r="X1044" s="1"/>
      <c r="Y1044" s="1"/>
      <c r="Z1044" s="1"/>
    </row>
    <row r="1045" spans="1:26" x14ac:dyDescent="0.25">
      <c r="A1045" s="1"/>
      <c r="B1045" s="33" t="str">
        <f t="shared" si="30"/>
        <v/>
      </c>
      <c r="C1045" s="33" t="str">
        <f t="shared" si="31"/>
        <v/>
      </c>
      <c r="D1045" s="22"/>
      <c r="E1045" s="1"/>
      <c r="F1045" s="1"/>
      <c r="G1045" s="1"/>
      <c r="H1045" s="1"/>
      <c r="I1045" s="1"/>
      <c r="J1045" s="1"/>
      <c r="K1045" s="1"/>
      <c r="L1045" s="1"/>
      <c r="M1045" s="1"/>
      <c r="N1045" s="1"/>
      <c r="O1045" s="1"/>
      <c r="P1045" s="1"/>
      <c r="Q1045" s="1"/>
      <c r="R1045" s="1"/>
      <c r="S1045" s="1"/>
      <c r="T1045" s="1"/>
      <c r="U1045" s="28"/>
      <c r="V1045" s="28"/>
      <c r="W1045" s="28"/>
      <c r="X1045" s="1"/>
      <c r="Y1045" s="1"/>
      <c r="Z1045" s="1"/>
    </row>
    <row r="1046" spans="1:26" x14ac:dyDescent="0.25">
      <c r="A1046" s="1"/>
      <c r="B1046" s="33" t="str">
        <f t="shared" si="30"/>
        <v/>
      </c>
      <c r="C1046" s="33" t="str">
        <f t="shared" si="31"/>
        <v/>
      </c>
      <c r="D1046" s="22"/>
      <c r="E1046" s="1"/>
      <c r="F1046" s="1"/>
      <c r="G1046" s="1"/>
      <c r="H1046" s="1"/>
      <c r="I1046" s="1"/>
      <c r="J1046" s="1"/>
      <c r="K1046" s="1"/>
      <c r="L1046" s="1"/>
      <c r="M1046" s="1"/>
      <c r="N1046" s="1"/>
      <c r="O1046" s="1"/>
      <c r="P1046" s="1"/>
      <c r="Q1046" s="1"/>
      <c r="R1046" s="1"/>
      <c r="S1046" s="1"/>
      <c r="T1046" s="1"/>
      <c r="U1046" s="28"/>
      <c r="V1046" s="28"/>
      <c r="W1046" s="28"/>
      <c r="X1046" s="1"/>
      <c r="Y1046" s="1"/>
      <c r="Z1046" s="1"/>
    </row>
    <row r="1047" spans="1:26" x14ac:dyDescent="0.25">
      <c r="A1047" s="1"/>
      <c r="B1047" s="33" t="str">
        <f t="shared" si="30"/>
        <v/>
      </c>
      <c r="C1047" s="33" t="str">
        <f t="shared" si="31"/>
        <v/>
      </c>
      <c r="D1047" s="22"/>
      <c r="E1047" s="1"/>
      <c r="F1047" s="1"/>
      <c r="G1047" s="1"/>
      <c r="H1047" s="1"/>
      <c r="I1047" s="1"/>
      <c r="J1047" s="1"/>
      <c r="K1047" s="1"/>
      <c r="L1047" s="1"/>
      <c r="M1047" s="1"/>
      <c r="N1047" s="1"/>
      <c r="O1047" s="1"/>
      <c r="P1047" s="1"/>
      <c r="Q1047" s="1"/>
      <c r="R1047" s="1"/>
      <c r="S1047" s="1"/>
      <c r="T1047" s="1"/>
      <c r="U1047" s="28"/>
      <c r="V1047" s="28"/>
      <c r="W1047" s="28"/>
      <c r="X1047" s="1"/>
      <c r="Y1047" s="1"/>
      <c r="Z1047" s="1"/>
    </row>
    <row r="1048" spans="1:26" x14ac:dyDescent="0.25">
      <c r="A1048" s="1"/>
      <c r="B1048" s="33" t="str">
        <f t="shared" si="30"/>
        <v/>
      </c>
      <c r="C1048" s="33" t="str">
        <f t="shared" si="31"/>
        <v/>
      </c>
      <c r="D1048" s="22"/>
      <c r="E1048" s="1"/>
      <c r="F1048" s="1"/>
      <c r="G1048" s="1"/>
      <c r="H1048" s="1"/>
      <c r="I1048" s="1"/>
      <c r="J1048" s="1"/>
      <c r="K1048" s="1"/>
      <c r="L1048" s="1"/>
      <c r="M1048" s="1"/>
      <c r="N1048" s="1"/>
      <c r="O1048" s="1"/>
      <c r="P1048" s="1"/>
      <c r="Q1048" s="1"/>
      <c r="R1048" s="1"/>
      <c r="S1048" s="1"/>
      <c r="T1048" s="1"/>
      <c r="U1048" s="28"/>
      <c r="V1048" s="28"/>
      <c r="W1048" s="28"/>
      <c r="X1048" s="1"/>
      <c r="Y1048" s="1"/>
      <c r="Z1048" s="1"/>
    </row>
    <row r="1049" spans="1:26" x14ac:dyDescent="0.25">
      <c r="A1049" s="1"/>
      <c r="B1049" s="33" t="str">
        <f t="shared" si="30"/>
        <v/>
      </c>
      <c r="C1049" s="33" t="str">
        <f t="shared" si="31"/>
        <v/>
      </c>
      <c r="D1049" s="22"/>
      <c r="E1049" s="1"/>
      <c r="F1049" s="1"/>
      <c r="G1049" s="1"/>
      <c r="H1049" s="1"/>
      <c r="I1049" s="1"/>
      <c r="J1049" s="1"/>
      <c r="K1049" s="1"/>
      <c r="L1049" s="1"/>
      <c r="M1049" s="1"/>
      <c r="N1049" s="1"/>
      <c r="O1049" s="1"/>
      <c r="P1049" s="1"/>
      <c r="Q1049" s="1"/>
      <c r="R1049" s="1"/>
      <c r="S1049" s="1"/>
      <c r="T1049" s="1"/>
      <c r="U1049" s="28"/>
      <c r="V1049" s="28"/>
      <c r="W1049" s="28"/>
      <c r="X1049" s="1"/>
      <c r="Y1049" s="1"/>
      <c r="Z1049" s="1"/>
    </row>
    <row r="1050" spans="1:26" x14ac:dyDescent="0.25">
      <c r="A1050" s="1"/>
      <c r="B1050" s="33" t="str">
        <f t="shared" si="30"/>
        <v/>
      </c>
      <c r="C1050" s="33" t="str">
        <f t="shared" si="31"/>
        <v/>
      </c>
      <c r="D1050" s="22"/>
      <c r="E1050" s="1"/>
      <c r="F1050" s="1"/>
      <c r="G1050" s="1"/>
      <c r="H1050" s="1"/>
      <c r="I1050" s="1"/>
      <c r="J1050" s="1"/>
      <c r="K1050" s="1"/>
      <c r="L1050" s="1"/>
      <c r="M1050" s="1"/>
      <c r="N1050" s="1"/>
      <c r="O1050" s="1"/>
      <c r="P1050" s="1"/>
      <c r="Q1050" s="1"/>
      <c r="R1050" s="1"/>
      <c r="S1050" s="1"/>
      <c r="T1050" s="1"/>
      <c r="X1050" s="1"/>
      <c r="Y1050" s="1"/>
      <c r="Z1050" s="1"/>
    </row>
    <row r="1051" spans="1:26" x14ac:dyDescent="0.25">
      <c r="A1051" s="1"/>
      <c r="B1051" s="33" t="str">
        <f t="shared" si="30"/>
        <v/>
      </c>
      <c r="C1051" s="33" t="str">
        <f t="shared" si="31"/>
        <v/>
      </c>
      <c r="D1051" s="22"/>
      <c r="E1051" s="1"/>
      <c r="F1051" s="1"/>
      <c r="G1051" s="1"/>
      <c r="H1051" s="1"/>
      <c r="I1051" s="1"/>
      <c r="J1051" s="1"/>
      <c r="K1051" s="1"/>
      <c r="L1051" s="1"/>
      <c r="M1051" s="1"/>
      <c r="N1051" s="1"/>
      <c r="O1051" s="1"/>
      <c r="P1051" s="1"/>
      <c r="Q1051" s="1"/>
      <c r="R1051" s="1"/>
      <c r="S1051" s="1"/>
      <c r="T1051" s="1"/>
      <c r="U1051" s="28"/>
      <c r="V1051" s="28"/>
      <c r="W1051" s="28"/>
      <c r="X1051" s="1"/>
      <c r="Y1051" s="1"/>
      <c r="Z1051" s="1"/>
    </row>
    <row r="1052" spans="1:26" x14ac:dyDescent="0.25">
      <c r="A1052" s="1"/>
      <c r="B1052" s="33" t="str">
        <f t="shared" si="30"/>
        <v/>
      </c>
      <c r="C1052" s="33" t="str">
        <f t="shared" si="31"/>
        <v/>
      </c>
      <c r="D1052" s="22"/>
      <c r="E1052" s="1"/>
      <c r="F1052" s="1"/>
      <c r="G1052" s="1"/>
      <c r="H1052" s="1"/>
      <c r="I1052" s="1"/>
      <c r="J1052" s="1"/>
      <c r="K1052" s="1"/>
      <c r="L1052" s="1"/>
      <c r="M1052" s="1"/>
      <c r="N1052" s="1"/>
      <c r="O1052" s="1"/>
      <c r="P1052" s="1"/>
      <c r="Q1052" s="1"/>
      <c r="R1052" s="1"/>
      <c r="S1052" s="1"/>
      <c r="T1052" s="1"/>
      <c r="U1052" s="28"/>
      <c r="V1052" s="28"/>
      <c r="W1052" s="28"/>
      <c r="X1052" s="1"/>
      <c r="Y1052" s="1"/>
      <c r="Z1052" s="1"/>
    </row>
    <row r="1053" spans="1:26" x14ac:dyDescent="0.25">
      <c r="A1053" s="1"/>
      <c r="B1053" s="33" t="str">
        <f t="shared" si="30"/>
        <v/>
      </c>
      <c r="C1053" s="33" t="str">
        <f t="shared" si="31"/>
        <v/>
      </c>
      <c r="D1053" s="22"/>
      <c r="E1053" s="1"/>
      <c r="F1053" s="1"/>
      <c r="G1053" s="1"/>
      <c r="H1053" s="1"/>
      <c r="I1053" s="1"/>
      <c r="J1053" s="1"/>
      <c r="K1053" s="1"/>
      <c r="L1053" s="1"/>
      <c r="M1053" s="1"/>
      <c r="N1053" s="1"/>
      <c r="O1053" s="1"/>
      <c r="P1053" s="1"/>
      <c r="Q1053" s="1"/>
      <c r="R1053" s="1"/>
      <c r="S1053" s="1"/>
      <c r="T1053" s="1"/>
      <c r="U1053" s="28"/>
      <c r="V1053" s="28"/>
      <c r="W1053" s="28"/>
      <c r="X1053" s="1"/>
      <c r="Y1053" s="1"/>
      <c r="Z1053" s="1"/>
    </row>
    <row r="1054" spans="1:26" x14ac:dyDescent="0.25">
      <c r="A1054" s="1"/>
      <c r="B1054" s="33" t="str">
        <f t="shared" si="30"/>
        <v/>
      </c>
      <c r="C1054" s="33" t="str">
        <f t="shared" si="31"/>
        <v/>
      </c>
      <c r="D1054" s="22"/>
      <c r="E1054" s="1"/>
      <c r="F1054" s="1"/>
      <c r="G1054" s="1"/>
      <c r="H1054" s="1"/>
      <c r="I1054" s="1"/>
      <c r="J1054" s="1"/>
      <c r="K1054" s="1"/>
      <c r="L1054" s="1"/>
      <c r="M1054" s="1"/>
      <c r="N1054" s="1"/>
      <c r="O1054" s="1"/>
      <c r="P1054" s="1"/>
      <c r="Q1054" s="1"/>
      <c r="R1054" s="1"/>
      <c r="S1054" s="1"/>
      <c r="T1054" s="1"/>
      <c r="U1054" s="28"/>
      <c r="V1054" s="28"/>
      <c r="W1054" s="28"/>
      <c r="X1054" s="1"/>
      <c r="Y1054" s="1"/>
      <c r="Z1054" s="1"/>
    </row>
    <row r="1055" spans="1:26" x14ac:dyDescent="0.25">
      <c r="A1055" s="1"/>
      <c r="B1055" s="33" t="str">
        <f t="shared" si="30"/>
        <v/>
      </c>
      <c r="C1055" s="33" t="str">
        <f t="shared" si="31"/>
        <v/>
      </c>
      <c r="D1055" s="22"/>
      <c r="E1055" s="1"/>
      <c r="F1055" s="1"/>
      <c r="G1055" s="1"/>
      <c r="H1055" s="1"/>
      <c r="I1055" s="1"/>
      <c r="J1055" s="1"/>
      <c r="K1055" s="1"/>
      <c r="L1055" s="1"/>
      <c r="M1055" s="1"/>
      <c r="N1055" s="1"/>
      <c r="O1055" s="1"/>
      <c r="P1055" s="1"/>
      <c r="Q1055" s="1"/>
      <c r="R1055" s="1"/>
      <c r="S1055" s="1"/>
      <c r="T1055" s="1"/>
      <c r="U1055" s="28"/>
      <c r="V1055" s="28"/>
      <c r="W1055" s="28"/>
      <c r="X1055" s="1"/>
      <c r="Y1055" s="1"/>
      <c r="Z1055" s="1"/>
    </row>
    <row r="1056" spans="1:26" x14ac:dyDescent="0.25">
      <c r="A1056" s="1"/>
      <c r="B1056" s="33" t="str">
        <f t="shared" si="30"/>
        <v/>
      </c>
      <c r="C1056" s="33" t="str">
        <f t="shared" si="31"/>
        <v/>
      </c>
      <c r="D1056" s="22"/>
      <c r="E1056" s="1"/>
      <c r="F1056" s="1"/>
      <c r="G1056" s="1"/>
      <c r="H1056" s="1"/>
      <c r="I1056" s="1"/>
      <c r="J1056" s="1"/>
      <c r="K1056" s="1"/>
      <c r="L1056" s="1"/>
      <c r="M1056" s="1"/>
      <c r="N1056" s="1"/>
      <c r="O1056" s="1"/>
      <c r="P1056" s="1"/>
      <c r="Q1056" s="1"/>
      <c r="R1056" s="1"/>
      <c r="S1056" s="1"/>
      <c r="T1056" s="1"/>
      <c r="U1056" s="28"/>
      <c r="V1056" s="28"/>
      <c r="W1056" s="28"/>
      <c r="X1056" s="1"/>
      <c r="Y1056" s="1"/>
      <c r="Z1056" s="1"/>
    </row>
    <row r="1057" spans="1:26" x14ac:dyDescent="0.25">
      <c r="A1057" s="1"/>
      <c r="B1057" s="33" t="str">
        <f t="shared" si="30"/>
        <v/>
      </c>
      <c r="C1057" s="33" t="str">
        <f t="shared" si="31"/>
        <v/>
      </c>
      <c r="D1057" s="22"/>
      <c r="E1057" s="1"/>
      <c r="F1057" s="1"/>
      <c r="G1057" s="1"/>
      <c r="H1057" s="1"/>
      <c r="I1057" s="1"/>
      <c r="J1057" s="1"/>
      <c r="K1057" s="1"/>
      <c r="L1057" s="1"/>
      <c r="M1057" s="1"/>
      <c r="N1057" s="1"/>
      <c r="O1057" s="1"/>
      <c r="P1057" s="1"/>
      <c r="Q1057" s="1"/>
      <c r="R1057" s="1"/>
      <c r="S1057" s="1"/>
      <c r="T1057" s="1"/>
      <c r="U1057" s="28"/>
      <c r="V1057" s="28"/>
      <c r="W1057" s="28"/>
      <c r="X1057" s="1"/>
      <c r="Y1057" s="1"/>
      <c r="Z1057" s="1"/>
    </row>
    <row r="1058" spans="1:26" x14ac:dyDescent="0.25">
      <c r="A1058" s="1"/>
      <c r="B1058" s="33" t="str">
        <f t="shared" si="30"/>
        <v/>
      </c>
      <c r="C1058" s="33" t="str">
        <f t="shared" si="31"/>
        <v/>
      </c>
      <c r="D1058" s="22"/>
      <c r="E1058" s="1"/>
      <c r="F1058" s="1"/>
      <c r="G1058" s="1"/>
      <c r="H1058" s="1"/>
      <c r="I1058" s="1"/>
      <c r="J1058" s="1"/>
      <c r="K1058" s="1"/>
      <c r="L1058" s="1"/>
      <c r="M1058" s="1"/>
      <c r="N1058" s="1"/>
      <c r="O1058" s="1"/>
      <c r="P1058" s="1"/>
      <c r="Q1058" s="1"/>
      <c r="R1058" s="1"/>
      <c r="S1058" s="1"/>
      <c r="T1058" s="1"/>
      <c r="U1058" s="28"/>
      <c r="V1058" s="28"/>
      <c r="W1058" s="28"/>
      <c r="X1058" s="1"/>
      <c r="Y1058" s="1"/>
      <c r="Z1058" s="1"/>
    </row>
    <row r="1059" spans="1:26" x14ac:dyDescent="0.25">
      <c r="A1059" s="1"/>
      <c r="B1059" s="33" t="str">
        <f t="shared" si="30"/>
        <v/>
      </c>
      <c r="C1059" s="33" t="str">
        <f t="shared" si="31"/>
        <v/>
      </c>
      <c r="D1059" s="22"/>
      <c r="E1059" s="1"/>
      <c r="F1059" s="1"/>
      <c r="G1059" s="1"/>
      <c r="H1059" s="1"/>
      <c r="I1059" s="1"/>
      <c r="J1059" s="1"/>
      <c r="K1059" s="1"/>
      <c r="L1059" s="1"/>
      <c r="M1059" s="1"/>
      <c r="N1059" s="1"/>
      <c r="O1059" s="1"/>
      <c r="P1059" s="1"/>
      <c r="Q1059" s="1"/>
      <c r="R1059" s="1"/>
      <c r="S1059" s="1"/>
      <c r="T1059" s="1"/>
      <c r="U1059" s="28"/>
      <c r="V1059" s="28"/>
      <c r="W1059" s="28"/>
      <c r="X1059" s="1"/>
      <c r="Y1059" s="1"/>
      <c r="Z1059" s="1"/>
    </row>
    <row r="1060" spans="1:26" x14ac:dyDescent="0.25">
      <c r="A1060" s="1"/>
      <c r="B1060" s="33" t="str">
        <f t="shared" si="30"/>
        <v/>
      </c>
      <c r="C1060" s="33" t="str">
        <f t="shared" si="31"/>
        <v/>
      </c>
      <c r="D1060" s="22"/>
      <c r="E1060" s="1"/>
      <c r="F1060" s="1"/>
      <c r="G1060" s="1"/>
      <c r="H1060" s="1"/>
      <c r="I1060" s="1"/>
      <c r="J1060" s="1"/>
      <c r="K1060" s="1"/>
      <c r="L1060" s="1"/>
      <c r="M1060" s="1"/>
      <c r="N1060" s="1"/>
      <c r="O1060" s="1"/>
      <c r="P1060" s="1"/>
      <c r="Q1060" s="1"/>
      <c r="R1060" s="1"/>
      <c r="S1060" s="1"/>
      <c r="T1060" s="1"/>
      <c r="X1060" s="1"/>
      <c r="Y1060" s="1"/>
      <c r="Z1060" s="1"/>
    </row>
    <row r="1061" spans="1:26" x14ac:dyDescent="0.25">
      <c r="A1061" s="1"/>
      <c r="B1061" s="33" t="str">
        <f t="shared" si="30"/>
        <v/>
      </c>
      <c r="C1061" s="33" t="str">
        <f t="shared" si="31"/>
        <v/>
      </c>
      <c r="D1061" s="22"/>
      <c r="E1061" s="1"/>
      <c r="F1061" s="1"/>
      <c r="G1061" s="1"/>
      <c r="H1061" s="1"/>
      <c r="I1061" s="1"/>
      <c r="J1061" s="1"/>
      <c r="K1061" s="1"/>
      <c r="L1061" s="1"/>
      <c r="M1061" s="1"/>
      <c r="N1061" s="1"/>
      <c r="O1061" s="1"/>
      <c r="P1061" s="1"/>
      <c r="Q1061" s="1"/>
      <c r="R1061" s="1"/>
      <c r="S1061" s="1"/>
      <c r="T1061" s="1"/>
      <c r="U1061" s="28"/>
      <c r="V1061" s="28"/>
      <c r="W1061" s="28"/>
      <c r="X1061" s="1"/>
      <c r="Y1061" s="1"/>
      <c r="Z1061" s="1"/>
    </row>
    <row r="1062" spans="1:26" x14ac:dyDescent="0.25">
      <c r="A1062" s="1"/>
      <c r="B1062" s="33" t="str">
        <f t="shared" si="30"/>
        <v/>
      </c>
      <c r="C1062" s="33" t="str">
        <f t="shared" si="31"/>
        <v/>
      </c>
      <c r="D1062" s="22"/>
      <c r="E1062" s="1"/>
      <c r="F1062" s="1"/>
      <c r="G1062" s="1"/>
      <c r="H1062" s="1"/>
      <c r="I1062" s="1"/>
      <c r="J1062" s="1"/>
      <c r="K1062" s="1"/>
      <c r="L1062" s="1"/>
      <c r="M1062" s="1"/>
      <c r="N1062" s="1"/>
      <c r="O1062" s="1"/>
      <c r="P1062" s="1"/>
      <c r="Q1062" s="1"/>
      <c r="R1062" s="1"/>
      <c r="S1062" s="1"/>
      <c r="T1062" s="1"/>
      <c r="U1062" s="28"/>
      <c r="V1062" s="28"/>
      <c r="W1062" s="28"/>
      <c r="X1062" s="1"/>
      <c r="Y1062" s="1"/>
      <c r="Z1062" s="1"/>
    </row>
    <row r="1063" spans="1:26" x14ac:dyDescent="0.25">
      <c r="A1063" s="1"/>
      <c r="B1063" s="33" t="str">
        <f t="shared" si="30"/>
        <v/>
      </c>
      <c r="C1063" s="33" t="str">
        <f t="shared" si="31"/>
        <v/>
      </c>
      <c r="D1063" s="22"/>
      <c r="E1063" s="1"/>
      <c r="F1063" s="1"/>
      <c r="G1063" s="1"/>
      <c r="H1063" s="1"/>
      <c r="I1063" s="1"/>
      <c r="J1063" s="1"/>
      <c r="K1063" s="1"/>
      <c r="L1063" s="1"/>
      <c r="M1063" s="1"/>
      <c r="N1063" s="1"/>
      <c r="O1063" s="1"/>
      <c r="P1063" s="1"/>
      <c r="Q1063" s="1"/>
      <c r="R1063" s="1"/>
      <c r="S1063" s="1"/>
      <c r="T1063" s="1"/>
      <c r="X1063" s="1"/>
      <c r="Y1063" s="1"/>
      <c r="Z1063" s="1"/>
    </row>
    <row r="1064" spans="1:26" x14ac:dyDescent="0.25">
      <c r="A1064" s="1"/>
      <c r="B1064" s="33" t="str">
        <f t="shared" si="30"/>
        <v/>
      </c>
      <c r="C1064" s="33" t="str">
        <f t="shared" si="31"/>
        <v/>
      </c>
      <c r="D1064" s="22"/>
      <c r="E1064" s="1"/>
      <c r="F1064" s="1"/>
      <c r="G1064" s="1"/>
      <c r="H1064" s="1"/>
      <c r="I1064" s="1"/>
      <c r="J1064" s="1"/>
      <c r="K1064" s="1"/>
      <c r="L1064" s="1"/>
      <c r="M1064" s="1"/>
      <c r="N1064" s="1"/>
      <c r="O1064" s="1"/>
      <c r="P1064" s="1"/>
      <c r="Q1064" s="1"/>
      <c r="R1064" s="1"/>
      <c r="S1064" s="1"/>
      <c r="T1064" s="1"/>
      <c r="U1064" s="28"/>
      <c r="V1064" s="28"/>
      <c r="W1064" s="28"/>
      <c r="X1064" s="1"/>
      <c r="Y1064" s="1"/>
      <c r="Z1064" s="1"/>
    </row>
    <row r="1065" spans="1:26" x14ac:dyDescent="0.25">
      <c r="A1065" s="1"/>
      <c r="B1065" s="33" t="str">
        <f t="shared" si="30"/>
        <v/>
      </c>
      <c r="C1065" s="33" t="str">
        <f t="shared" si="31"/>
        <v/>
      </c>
      <c r="D1065" s="22"/>
      <c r="E1065" s="1"/>
      <c r="F1065" s="1"/>
      <c r="G1065" s="1"/>
      <c r="H1065" s="1"/>
      <c r="I1065" s="1"/>
      <c r="J1065" s="1"/>
      <c r="K1065" s="1"/>
      <c r="L1065" s="1"/>
      <c r="M1065" s="1"/>
      <c r="N1065" s="1"/>
      <c r="O1065" s="1"/>
      <c r="P1065" s="1"/>
      <c r="Q1065" s="1"/>
      <c r="R1065" s="1"/>
      <c r="S1065" s="1"/>
      <c r="T1065" s="1"/>
      <c r="U1065" s="28"/>
      <c r="V1065" s="28"/>
      <c r="W1065" s="28"/>
      <c r="X1065" s="1"/>
      <c r="Y1065" s="1"/>
      <c r="Z1065" s="1"/>
    </row>
    <row r="1066" spans="1:26" x14ac:dyDescent="0.25">
      <c r="A1066" s="1"/>
      <c r="B1066" s="33" t="str">
        <f t="shared" si="30"/>
        <v/>
      </c>
      <c r="C1066" s="33" t="str">
        <f t="shared" si="31"/>
        <v/>
      </c>
      <c r="D1066" s="22"/>
      <c r="E1066" s="1"/>
      <c r="F1066" s="1"/>
      <c r="G1066" s="1"/>
      <c r="H1066" s="1"/>
      <c r="I1066" s="1"/>
      <c r="J1066" s="1"/>
      <c r="K1066" s="1"/>
      <c r="L1066" s="1"/>
      <c r="M1066" s="1"/>
      <c r="N1066" s="1"/>
      <c r="O1066" s="1"/>
      <c r="P1066" s="1"/>
      <c r="Q1066" s="1"/>
      <c r="R1066" s="1"/>
      <c r="S1066" s="1"/>
      <c r="T1066" s="1"/>
      <c r="U1066" s="28"/>
      <c r="V1066" s="28"/>
      <c r="W1066" s="28"/>
      <c r="X1066" s="1"/>
      <c r="Y1066" s="1"/>
      <c r="Z1066" s="1"/>
    </row>
    <row r="1067" spans="1:26" x14ac:dyDescent="0.25">
      <c r="A1067" s="1"/>
      <c r="B1067" s="33" t="str">
        <f t="shared" si="30"/>
        <v/>
      </c>
      <c r="C1067" s="33" t="str">
        <f t="shared" si="31"/>
        <v/>
      </c>
      <c r="D1067" s="22"/>
      <c r="E1067" s="1"/>
      <c r="F1067" s="1"/>
      <c r="G1067" s="1"/>
      <c r="H1067" s="1"/>
      <c r="I1067" s="1"/>
      <c r="J1067" s="1"/>
      <c r="K1067" s="1"/>
      <c r="L1067" s="1"/>
      <c r="M1067" s="1"/>
      <c r="N1067" s="1"/>
      <c r="O1067" s="1"/>
      <c r="P1067" s="1"/>
      <c r="Q1067" s="1"/>
      <c r="R1067" s="1"/>
      <c r="S1067" s="1"/>
      <c r="T1067" s="1"/>
      <c r="U1067" s="28"/>
      <c r="V1067" s="28"/>
      <c r="W1067" s="28"/>
      <c r="X1067" s="1"/>
      <c r="Y1067" s="1"/>
      <c r="Z1067" s="1"/>
    </row>
    <row r="1068" spans="1:26" x14ac:dyDescent="0.25">
      <c r="A1068" s="1"/>
      <c r="B1068" s="33" t="str">
        <f t="shared" si="30"/>
        <v/>
      </c>
      <c r="C1068" s="33" t="str">
        <f t="shared" si="31"/>
        <v/>
      </c>
      <c r="D1068" s="22"/>
      <c r="E1068" s="1"/>
      <c r="F1068" s="1"/>
      <c r="G1068" s="1"/>
      <c r="H1068" s="1"/>
      <c r="I1068" s="1"/>
      <c r="J1068" s="1"/>
      <c r="K1068" s="1"/>
      <c r="L1068" s="1"/>
      <c r="M1068" s="1"/>
      <c r="N1068" s="1"/>
      <c r="O1068" s="1"/>
      <c r="P1068" s="1"/>
      <c r="Q1068" s="1"/>
      <c r="R1068" s="1"/>
      <c r="S1068" s="1"/>
      <c r="T1068" s="1"/>
      <c r="U1068" s="28"/>
      <c r="V1068" s="28"/>
      <c r="W1068" s="28"/>
      <c r="X1068" s="1"/>
      <c r="Y1068" s="1"/>
      <c r="Z1068" s="1"/>
    </row>
    <row r="1069" spans="1:26" x14ac:dyDescent="0.25">
      <c r="A1069" s="1"/>
      <c r="B1069" s="33" t="str">
        <f t="shared" si="30"/>
        <v/>
      </c>
      <c r="C1069" s="33" t="str">
        <f t="shared" si="31"/>
        <v/>
      </c>
      <c r="D1069" s="22"/>
      <c r="E1069" s="1"/>
      <c r="F1069" s="1"/>
      <c r="G1069" s="1"/>
      <c r="H1069" s="1"/>
      <c r="I1069" s="1"/>
      <c r="J1069" s="1"/>
      <c r="K1069" s="1"/>
      <c r="L1069" s="1"/>
      <c r="M1069" s="1"/>
      <c r="N1069" s="1"/>
      <c r="O1069" s="1"/>
      <c r="P1069" s="1"/>
      <c r="Q1069" s="1"/>
      <c r="R1069" s="1"/>
      <c r="S1069" s="1"/>
      <c r="T1069" s="1"/>
      <c r="U1069" s="28"/>
      <c r="V1069" s="28"/>
      <c r="W1069" s="28"/>
      <c r="X1069" s="1"/>
      <c r="Y1069" s="1"/>
      <c r="Z1069" s="1"/>
    </row>
    <row r="1070" spans="1:26" x14ac:dyDescent="0.25">
      <c r="A1070" s="1"/>
      <c r="B1070" s="33" t="str">
        <f t="shared" si="30"/>
        <v/>
      </c>
      <c r="C1070" s="33" t="str">
        <f t="shared" si="31"/>
        <v/>
      </c>
      <c r="D1070" s="22"/>
      <c r="E1070" s="1"/>
      <c r="F1070" s="1"/>
      <c r="G1070" s="1"/>
      <c r="H1070" s="1"/>
      <c r="I1070" s="1"/>
      <c r="J1070" s="1"/>
      <c r="K1070" s="1"/>
      <c r="L1070" s="1"/>
      <c r="M1070" s="1"/>
      <c r="N1070" s="1"/>
      <c r="O1070" s="1"/>
      <c r="P1070" s="1"/>
      <c r="Q1070" s="1"/>
      <c r="R1070" s="1"/>
      <c r="S1070" s="1"/>
      <c r="T1070" s="1"/>
      <c r="U1070" s="28"/>
      <c r="V1070" s="28"/>
      <c r="W1070" s="28"/>
      <c r="X1070" s="1"/>
      <c r="Y1070" s="1"/>
      <c r="Z1070" s="1"/>
    </row>
    <row r="1071" spans="1:26" x14ac:dyDescent="0.25">
      <c r="A1071" s="1"/>
      <c r="B1071" s="33" t="str">
        <f t="shared" ref="B1071:B1134" si="32">IF(W1073=1,U1073,"")</f>
        <v/>
      </c>
      <c r="C1071" s="33" t="str">
        <f t="shared" ref="C1071:C1134" si="33">IF(W1073=1,V1073,"")</f>
        <v/>
      </c>
      <c r="D1071" s="22"/>
      <c r="E1071" s="1"/>
      <c r="F1071" s="1"/>
      <c r="G1071" s="1"/>
      <c r="H1071" s="1"/>
      <c r="I1071" s="1"/>
      <c r="J1071" s="1"/>
      <c r="K1071" s="1"/>
      <c r="L1071" s="1"/>
      <c r="M1071" s="1"/>
      <c r="N1071" s="1"/>
      <c r="O1071" s="1"/>
      <c r="P1071" s="1"/>
      <c r="Q1071" s="1"/>
      <c r="R1071" s="1"/>
      <c r="S1071" s="1"/>
      <c r="T1071" s="1"/>
      <c r="U1071" s="28"/>
      <c r="V1071" s="28"/>
      <c r="W1071" s="28"/>
      <c r="X1071" s="1"/>
      <c r="Y1071" s="1"/>
      <c r="Z1071" s="1"/>
    </row>
    <row r="1072" spans="1:26" x14ac:dyDescent="0.25">
      <c r="A1072" s="1"/>
      <c r="B1072" s="33" t="str">
        <f t="shared" si="32"/>
        <v/>
      </c>
      <c r="C1072" s="33" t="str">
        <f t="shared" si="33"/>
        <v/>
      </c>
      <c r="D1072" s="22"/>
      <c r="E1072" s="1"/>
      <c r="F1072" s="1"/>
      <c r="G1072" s="1"/>
      <c r="H1072" s="1"/>
      <c r="I1072" s="1"/>
      <c r="J1072" s="1"/>
      <c r="K1072" s="1"/>
      <c r="L1072" s="1"/>
      <c r="M1072" s="1"/>
      <c r="N1072" s="1"/>
      <c r="O1072" s="1"/>
      <c r="P1072" s="1"/>
      <c r="Q1072" s="1"/>
      <c r="R1072" s="1"/>
      <c r="S1072" s="1"/>
      <c r="T1072" s="1"/>
      <c r="U1072" s="28"/>
      <c r="V1072" s="28"/>
      <c r="W1072" s="28"/>
      <c r="X1072" s="1"/>
      <c r="Y1072" s="1"/>
      <c r="Z1072" s="1"/>
    </row>
    <row r="1073" spans="1:26" x14ac:dyDescent="0.25">
      <c r="A1073" s="1"/>
      <c r="B1073" s="33" t="str">
        <f t="shared" si="32"/>
        <v/>
      </c>
      <c r="C1073" s="33" t="str">
        <f t="shared" si="33"/>
        <v/>
      </c>
      <c r="D1073" s="22"/>
      <c r="E1073" s="1"/>
      <c r="F1073" s="1"/>
      <c r="G1073" s="1"/>
      <c r="H1073" s="1"/>
      <c r="I1073" s="1"/>
      <c r="J1073" s="1"/>
      <c r="K1073" s="1"/>
      <c r="L1073" s="1"/>
      <c r="M1073" s="1"/>
      <c r="N1073" s="1"/>
      <c r="O1073" s="1"/>
      <c r="P1073" s="1"/>
      <c r="Q1073" s="1"/>
      <c r="R1073" s="1"/>
      <c r="S1073" s="1"/>
      <c r="T1073" s="1"/>
      <c r="U1073" s="28"/>
      <c r="V1073" s="28"/>
      <c r="W1073" s="28"/>
      <c r="X1073" s="1"/>
      <c r="Y1073" s="1"/>
      <c r="Z1073" s="1"/>
    </row>
    <row r="1074" spans="1:26" x14ac:dyDescent="0.25">
      <c r="A1074" s="1"/>
      <c r="B1074" s="33" t="str">
        <f t="shared" si="32"/>
        <v/>
      </c>
      <c r="C1074" s="33" t="str">
        <f t="shared" si="33"/>
        <v/>
      </c>
      <c r="D1074" s="22"/>
      <c r="E1074" s="1"/>
      <c r="F1074" s="1"/>
      <c r="G1074" s="1"/>
      <c r="H1074" s="1"/>
      <c r="I1074" s="1"/>
      <c r="J1074" s="1"/>
      <c r="K1074" s="1"/>
      <c r="L1074" s="1"/>
      <c r="M1074" s="1"/>
      <c r="N1074" s="1"/>
      <c r="O1074" s="1"/>
      <c r="P1074" s="1"/>
      <c r="Q1074" s="1"/>
      <c r="R1074" s="1"/>
      <c r="S1074" s="1"/>
      <c r="T1074" s="1"/>
      <c r="U1074" s="28"/>
      <c r="V1074" s="28"/>
      <c r="W1074" s="28"/>
      <c r="X1074" s="1"/>
      <c r="Y1074" s="1"/>
      <c r="Z1074" s="1"/>
    </row>
    <row r="1075" spans="1:26" x14ac:dyDescent="0.25">
      <c r="A1075" s="1"/>
      <c r="B1075" s="33" t="str">
        <f t="shared" si="32"/>
        <v/>
      </c>
      <c r="C1075" s="33" t="str">
        <f t="shared" si="33"/>
        <v/>
      </c>
      <c r="D1075" s="22"/>
      <c r="E1075" s="1"/>
      <c r="F1075" s="1"/>
      <c r="G1075" s="1"/>
      <c r="H1075" s="1"/>
      <c r="I1075" s="1"/>
      <c r="J1075" s="1"/>
      <c r="K1075" s="1"/>
      <c r="L1075" s="1"/>
      <c r="M1075" s="1"/>
      <c r="N1075" s="1"/>
      <c r="O1075" s="1"/>
      <c r="P1075" s="1"/>
      <c r="Q1075" s="1"/>
      <c r="R1075" s="1"/>
      <c r="S1075" s="1"/>
      <c r="T1075" s="1"/>
      <c r="U1075" s="28"/>
      <c r="V1075" s="28"/>
      <c r="W1075" s="28"/>
      <c r="X1075" s="1"/>
      <c r="Y1075" s="1"/>
      <c r="Z1075" s="1"/>
    </row>
    <row r="1076" spans="1:26" x14ac:dyDescent="0.25">
      <c r="A1076" s="1"/>
      <c r="B1076" s="33" t="str">
        <f t="shared" si="32"/>
        <v/>
      </c>
      <c r="C1076" s="33" t="str">
        <f t="shared" si="33"/>
        <v/>
      </c>
      <c r="D1076" s="22"/>
      <c r="E1076" s="1"/>
      <c r="F1076" s="1"/>
      <c r="G1076" s="1"/>
      <c r="H1076" s="1"/>
      <c r="I1076" s="1"/>
      <c r="J1076" s="1"/>
      <c r="K1076" s="1"/>
      <c r="L1076" s="1"/>
      <c r="M1076" s="1"/>
      <c r="N1076" s="1"/>
      <c r="O1076" s="1"/>
      <c r="P1076" s="1"/>
      <c r="Q1076" s="1"/>
      <c r="R1076" s="1"/>
      <c r="S1076" s="1"/>
      <c r="T1076" s="1"/>
      <c r="U1076" s="28"/>
      <c r="V1076" s="28"/>
      <c r="W1076" s="28"/>
      <c r="X1076" s="1"/>
      <c r="Y1076" s="1"/>
      <c r="Z1076" s="1"/>
    </row>
    <row r="1077" spans="1:26" x14ac:dyDescent="0.25">
      <c r="A1077" s="1"/>
      <c r="B1077" s="33" t="str">
        <f t="shared" si="32"/>
        <v/>
      </c>
      <c r="C1077" s="33" t="str">
        <f t="shared" si="33"/>
        <v/>
      </c>
      <c r="D1077" s="22"/>
      <c r="E1077" s="1"/>
      <c r="F1077" s="1"/>
      <c r="G1077" s="1"/>
      <c r="H1077" s="1"/>
      <c r="I1077" s="1"/>
      <c r="J1077" s="1"/>
      <c r="K1077" s="1"/>
      <c r="L1077" s="1"/>
      <c r="M1077" s="1"/>
      <c r="N1077" s="1"/>
      <c r="O1077" s="1"/>
      <c r="P1077" s="1"/>
      <c r="Q1077" s="1"/>
      <c r="R1077" s="1"/>
      <c r="S1077" s="1"/>
      <c r="T1077" s="1"/>
      <c r="U1077" s="28"/>
      <c r="V1077" s="28"/>
      <c r="W1077" s="28"/>
      <c r="X1077" s="1"/>
      <c r="Y1077" s="1"/>
      <c r="Z1077" s="1"/>
    </row>
    <row r="1078" spans="1:26" x14ac:dyDescent="0.25">
      <c r="A1078" s="1"/>
      <c r="B1078" s="33" t="str">
        <f t="shared" si="32"/>
        <v/>
      </c>
      <c r="C1078" s="33" t="str">
        <f t="shared" si="33"/>
        <v/>
      </c>
      <c r="D1078" s="22"/>
      <c r="E1078" s="1"/>
      <c r="F1078" s="1"/>
      <c r="G1078" s="1"/>
      <c r="H1078" s="1"/>
      <c r="I1078" s="1"/>
      <c r="J1078" s="1"/>
      <c r="K1078" s="1"/>
      <c r="L1078" s="1"/>
      <c r="M1078" s="1"/>
      <c r="N1078" s="1"/>
      <c r="O1078" s="1"/>
      <c r="P1078" s="1"/>
      <c r="Q1078" s="1"/>
      <c r="R1078" s="1"/>
      <c r="S1078" s="1"/>
      <c r="T1078" s="1"/>
      <c r="U1078" s="28"/>
      <c r="V1078" s="28"/>
      <c r="W1078" s="28"/>
      <c r="X1078" s="1"/>
      <c r="Y1078" s="1"/>
      <c r="Z1078" s="1"/>
    </row>
    <row r="1079" spans="1:26" x14ac:dyDescent="0.25">
      <c r="A1079" s="1"/>
      <c r="B1079" s="33" t="str">
        <f t="shared" si="32"/>
        <v/>
      </c>
      <c r="C1079" s="33" t="str">
        <f t="shared" si="33"/>
        <v/>
      </c>
      <c r="D1079" s="22"/>
      <c r="E1079" s="1"/>
      <c r="F1079" s="1"/>
      <c r="G1079" s="1"/>
      <c r="H1079" s="1"/>
      <c r="I1079" s="1"/>
      <c r="J1079" s="1"/>
      <c r="K1079" s="1"/>
      <c r="L1079" s="1"/>
      <c r="M1079" s="1"/>
      <c r="N1079" s="1"/>
      <c r="O1079" s="1"/>
      <c r="P1079" s="1"/>
      <c r="Q1079" s="1"/>
      <c r="R1079" s="1"/>
      <c r="S1079" s="1"/>
      <c r="T1079" s="1"/>
      <c r="U1079" s="28"/>
      <c r="V1079" s="28"/>
      <c r="W1079" s="28"/>
      <c r="X1079" s="1"/>
      <c r="Y1079" s="1"/>
      <c r="Z1079" s="1"/>
    </row>
    <row r="1080" spans="1:26" x14ac:dyDescent="0.25">
      <c r="A1080" s="1"/>
      <c r="B1080" s="33" t="str">
        <f t="shared" si="32"/>
        <v/>
      </c>
      <c r="C1080" s="33" t="str">
        <f t="shared" si="33"/>
        <v/>
      </c>
      <c r="D1080" s="22"/>
      <c r="E1080" s="1"/>
      <c r="F1080" s="1"/>
      <c r="G1080" s="1"/>
      <c r="H1080" s="1"/>
      <c r="I1080" s="1"/>
      <c r="J1080" s="1"/>
      <c r="K1080" s="1"/>
      <c r="L1080" s="1"/>
      <c r="M1080" s="1"/>
      <c r="N1080" s="1"/>
      <c r="O1080" s="1"/>
      <c r="P1080" s="1"/>
      <c r="Q1080" s="1"/>
      <c r="R1080" s="1"/>
      <c r="S1080" s="1"/>
      <c r="T1080" s="1"/>
      <c r="U1080" s="28"/>
      <c r="V1080" s="28"/>
      <c r="W1080" s="28"/>
      <c r="X1080" s="1"/>
      <c r="Y1080" s="1"/>
      <c r="Z1080" s="1"/>
    </row>
    <row r="1081" spans="1:26" x14ac:dyDescent="0.25">
      <c r="A1081" s="1"/>
      <c r="B1081" s="33" t="str">
        <f t="shared" si="32"/>
        <v/>
      </c>
      <c r="C1081" s="33" t="str">
        <f t="shared" si="33"/>
        <v/>
      </c>
      <c r="D1081" s="22"/>
      <c r="E1081" s="1"/>
      <c r="F1081" s="1"/>
      <c r="G1081" s="1"/>
      <c r="H1081" s="1"/>
      <c r="I1081" s="1"/>
      <c r="J1081" s="1"/>
      <c r="K1081" s="1"/>
      <c r="L1081" s="1"/>
      <c r="M1081" s="1"/>
      <c r="N1081" s="1"/>
      <c r="O1081" s="1"/>
      <c r="P1081" s="1"/>
      <c r="Q1081" s="1"/>
      <c r="R1081" s="1"/>
      <c r="S1081" s="1"/>
      <c r="T1081" s="1"/>
      <c r="U1081" s="28"/>
      <c r="V1081" s="28"/>
      <c r="W1081" s="28"/>
      <c r="X1081" s="1"/>
      <c r="Y1081" s="1"/>
      <c r="Z1081" s="1"/>
    </row>
    <row r="1082" spans="1:26" x14ac:dyDescent="0.25">
      <c r="A1082" s="1"/>
      <c r="B1082" s="33" t="str">
        <f t="shared" si="32"/>
        <v/>
      </c>
      <c r="C1082" s="33" t="str">
        <f t="shared" si="33"/>
        <v/>
      </c>
      <c r="D1082" s="22"/>
      <c r="E1082" s="1"/>
      <c r="F1082" s="1"/>
      <c r="G1082" s="1"/>
      <c r="H1082" s="1"/>
      <c r="I1082" s="1"/>
      <c r="J1082" s="1"/>
      <c r="K1082" s="1"/>
      <c r="L1082" s="1"/>
      <c r="M1082" s="1"/>
      <c r="N1082" s="1"/>
      <c r="O1082" s="1"/>
      <c r="P1082" s="1"/>
      <c r="Q1082" s="1"/>
      <c r="R1082" s="1"/>
      <c r="S1082" s="1"/>
      <c r="T1082" s="1"/>
      <c r="X1082" s="1"/>
      <c r="Y1082" s="1"/>
      <c r="Z1082" s="1"/>
    </row>
    <row r="1083" spans="1:26" x14ac:dyDescent="0.25">
      <c r="A1083" s="1"/>
      <c r="B1083" s="33" t="str">
        <f t="shared" si="32"/>
        <v/>
      </c>
      <c r="C1083" s="33" t="str">
        <f t="shared" si="33"/>
        <v/>
      </c>
      <c r="D1083" s="22"/>
      <c r="E1083" s="1"/>
      <c r="F1083" s="1"/>
      <c r="G1083" s="1"/>
      <c r="H1083" s="1"/>
      <c r="I1083" s="1"/>
      <c r="J1083" s="1"/>
      <c r="K1083" s="1"/>
      <c r="L1083" s="1"/>
      <c r="M1083" s="1"/>
      <c r="N1083" s="1"/>
      <c r="O1083" s="1"/>
      <c r="P1083" s="1"/>
      <c r="Q1083" s="1"/>
      <c r="R1083" s="1"/>
      <c r="S1083" s="1"/>
      <c r="T1083" s="1"/>
      <c r="X1083" s="1"/>
      <c r="Y1083" s="1"/>
      <c r="Z1083" s="1"/>
    </row>
    <row r="1084" spans="1:26" x14ac:dyDescent="0.25">
      <c r="A1084" s="1"/>
      <c r="B1084" s="33" t="str">
        <f t="shared" si="32"/>
        <v/>
      </c>
      <c r="C1084" s="33" t="str">
        <f t="shared" si="33"/>
        <v/>
      </c>
      <c r="D1084" s="22"/>
      <c r="E1084" s="1"/>
      <c r="F1084" s="1"/>
      <c r="G1084" s="1"/>
      <c r="H1084" s="1"/>
      <c r="I1084" s="1"/>
      <c r="J1084" s="1"/>
      <c r="K1084" s="1"/>
      <c r="L1084" s="1"/>
      <c r="M1084" s="1"/>
      <c r="N1084" s="1"/>
      <c r="O1084" s="1"/>
      <c r="P1084" s="1"/>
      <c r="Q1084" s="1"/>
      <c r="R1084" s="1"/>
      <c r="S1084" s="1"/>
      <c r="T1084" s="1"/>
      <c r="X1084" s="1"/>
      <c r="Y1084" s="1"/>
      <c r="Z1084" s="1"/>
    </row>
    <row r="1085" spans="1:26" x14ac:dyDescent="0.25">
      <c r="A1085" s="1"/>
      <c r="B1085" s="33" t="str">
        <f t="shared" si="32"/>
        <v/>
      </c>
      <c r="C1085" s="33" t="str">
        <f t="shared" si="33"/>
        <v/>
      </c>
      <c r="D1085" s="22"/>
      <c r="E1085" s="1"/>
      <c r="F1085" s="1"/>
      <c r="G1085" s="1"/>
      <c r="H1085" s="1"/>
      <c r="I1085" s="1"/>
      <c r="J1085" s="1"/>
      <c r="K1085" s="1"/>
      <c r="L1085" s="1"/>
      <c r="M1085" s="1"/>
      <c r="N1085" s="1"/>
      <c r="O1085" s="1"/>
      <c r="P1085" s="1"/>
      <c r="Q1085" s="1"/>
      <c r="R1085" s="1"/>
      <c r="S1085" s="1"/>
      <c r="T1085" s="1"/>
      <c r="X1085" s="1"/>
      <c r="Y1085" s="1"/>
      <c r="Z1085" s="1"/>
    </row>
    <row r="1086" spans="1:26" x14ac:dyDescent="0.25">
      <c r="A1086" s="1"/>
      <c r="B1086" s="33" t="str">
        <f t="shared" si="32"/>
        <v/>
      </c>
      <c r="C1086" s="33" t="str">
        <f t="shared" si="33"/>
        <v/>
      </c>
      <c r="D1086" s="22"/>
      <c r="E1086" s="1"/>
      <c r="F1086" s="1"/>
      <c r="G1086" s="1"/>
      <c r="H1086" s="1"/>
      <c r="I1086" s="1"/>
      <c r="J1086" s="1"/>
      <c r="K1086" s="1"/>
      <c r="L1086" s="1"/>
      <c r="M1086" s="1"/>
      <c r="N1086" s="1"/>
      <c r="O1086" s="1"/>
      <c r="P1086" s="1"/>
      <c r="Q1086" s="1"/>
      <c r="R1086" s="1"/>
      <c r="S1086" s="1"/>
      <c r="T1086" s="1"/>
      <c r="X1086" s="1"/>
      <c r="Y1086" s="1"/>
      <c r="Z1086" s="1"/>
    </row>
    <row r="1087" spans="1:26" x14ac:dyDescent="0.25">
      <c r="A1087" s="1"/>
      <c r="B1087" s="33" t="str">
        <f t="shared" si="32"/>
        <v/>
      </c>
      <c r="C1087" s="33" t="str">
        <f t="shared" si="33"/>
        <v/>
      </c>
      <c r="D1087" s="22"/>
      <c r="E1087" s="1"/>
      <c r="F1087" s="1"/>
      <c r="G1087" s="1"/>
      <c r="H1087" s="1"/>
      <c r="I1087" s="1"/>
      <c r="J1087" s="1"/>
      <c r="K1087" s="1"/>
      <c r="L1087" s="1"/>
      <c r="M1087" s="1"/>
      <c r="N1087" s="1"/>
      <c r="O1087" s="1"/>
      <c r="P1087" s="1"/>
      <c r="Q1087" s="1"/>
      <c r="R1087" s="1"/>
      <c r="S1087" s="1"/>
      <c r="T1087" s="1"/>
      <c r="X1087" s="1"/>
      <c r="Y1087" s="1"/>
      <c r="Z1087" s="1"/>
    </row>
    <row r="1088" spans="1:26" x14ac:dyDescent="0.25">
      <c r="A1088" s="1"/>
      <c r="B1088" s="33" t="str">
        <f t="shared" si="32"/>
        <v/>
      </c>
      <c r="C1088" s="33" t="str">
        <f t="shared" si="33"/>
        <v/>
      </c>
      <c r="D1088" s="22"/>
      <c r="E1088" s="1"/>
      <c r="F1088" s="1"/>
      <c r="G1088" s="1"/>
      <c r="H1088" s="1"/>
      <c r="I1088" s="1"/>
      <c r="J1088" s="1"/>
      <c r="K1088" s="1"/>
      <c r="L1088" s="1"/>
      <c r="M1088" s="1"/>
      <c r="N1088" s="1"/>
      <c r="O1088" s="1"/>
      <c r="P1088" s="1"/>
      <c r="Q1088" s="1"/>
      <c r="R1088" s="1"/>
      <c r="S1088" s="1"/>
      <c r="T1088" s="1"/>
      <c r="X1088" s="1"/>
      <c r="Y1088" s="1"/>
      <c r="Z1088" s="1"/>
    </row>
    <row r="1089" spans="1:26" x14ac:dyDescent="0.25">
      <c r="A1089" s="1"/>
      <c r="B1089" s="33" t="str">
        <f t="shared" si="32"/>
        <v/>
      </c>
      <c r="C1089" s="33" t="str">
        <f t="shared" si="33"/>
        <v/>
      </c>
      <c r="D1089" s="22"/>
      <c r="E1089" s="1"/>
      <c r="F1089" s="1"/>
      <c r="G1089" s="1"/>
      <c r="H1089" s="1"/>
      <c r="I1089" s="1"/>
      <c r="J1089" s="1"/>
      <c r="K1089" s="1"/>
      <c r="L1089" s="1"/>
      <c r="M1089" s="1"/>
      <c r="N1089" s="1"/>
      <c r="O1089" s="1"/>
      <c r="P1089" s="1"/>
      <c r="Q1089" s="1"/>
      <c r="R1089" s="1"/>
      <c r="S1089" s="1"/>
      <c r="T1089" s="1"/>
      <c r="X1089" s="1"/>
      <c r="Y1089" s="1"/>
      <c r="Z1089" s="1"/>
    </row>
    <row r="1090" spans="1:26" x14ac:dyDescent="0.25">
      <c r="A1090" s="1"/>
      <c r="B1090" s="33" t="str">
        <f t="shared" si="32"/>
        <v/>
      </c>
      <c r="C1090" s="33" t="str">
        <f t="shared" si="33"/>
        <v/>
      </c>
      <c r="D1090" s="22"/>
      <c r="E1090" s="1"/>
      <c r="F1090" s="1"/>
      <c r="G1090" s="1"/>
      <c r="H1090" s="1"/>
      <c r="I1090" s="1"/>
      <c r="J1090" s="1"/>
      <c r="K1090" s="1"/>
      <c r="L1090" s="1"/>
      <c r="M1090" s="1"/>
      <c r="N1090" s="1"/>
      <c r="O1090" s="1"/>
      <c r="P1090" s="1"/>
      <c r="Q1090" s="1"/>
      <c r="R1090" s="1"/>
      <c r="S1090" s="1"/>
      <c r="T1090" s="1"/>
      <c r="X1090" s="1"/>
      <c r="Y1090" s="1"/>
      <c r="Z1090" s="1"/>
    </row>
    <row r="1091" spans="1:26" x14ac:dyDescent="0.25">
      <c r="A1091" s="1"/>
      <c r="B1091" s="33" t="str">
        <f t="shared" si="32"/>
        <v/>
      </c>
      <c r="C1091" s="33" t="str">
        <f t="shared" si="33"/>
        <v/>
      </c>
      <c r="D1091" s="22"/>
      <c r="E1091" s="1"/>
      <c r="F1091" s="1"/>
      <c r="G1091" s="1"/>
      <c r="H1091" s="1"/>
      <c r="I1091" s="1"/>
      <c r="J1091" s="1"/>
      <c r="K1091" s="1"/>
      <c r="L1091" s="1"/>
      <c r="M1091" s="1"/>
      <c r="N1091" s="1"/>
      <c r="O1091" s="1"/>
      <c r="P1091" s="1"/>
      <c r="Q1091" s="1"/>
      <c r="R1091" s="1"/>
      <c r="S1091" s="1"/>
      <c r="T1091" s="1"/>
      <c r="X1091" s="1"/>
      <c r="Y1091" s="1"/>
      <c r="Z1091" s="1"/>
    </row>
    <row r="1092" spans="1:26" x14ac:dyDescent="0.25">
      <c r="A1092" s="1"/>
      <c r="B1092" s="33" t="str">
        <f t="shared" si="32"/>
        <v/>
      </c>
      <c r="C1092" s="33" t="str">
        <f t="shared" si="33"/>
        <v/>
      </c>
      <c r="D1092" s="22"/>
      <c r="E1092" s="1"/>
      <c r="F1092" s="1"/>
      <c r="G1092" s="1"/>
      <c r="H1092" s="1"/>
      <c r="I1092" s="1"/>
      <c r="J1092" s="1"/>
      <c r="K1092" s="1"/>
      <c r="L1092" s="1"/>
      <c r="M1092" s="1"/>
      <c r="N1092" s="1"/>
      <c r="O1092" s="1"/>
      <c r="P1092" s="1"/>
      <c r="Q1092" s="1"/>
      <c r="R1092" s="1"/>
      <c r="S1092" s="1"/>
      <c r="T1092" s="1"/>
      <c r="X1092" s="1"/>
      <c r="Y1092" s="1"/>
      <c r="Z1092" s="1"/>
    </row>
    <row r="1093" spans="1:26" x14ac:dyDescent="0.25">
      <c r="A1093" s="1"/>
      <c r="B1093" s="33" t="str">
        <f t="shared" si="32"/>
        <v/>
      </c>
      <c r="C1093" s="33" t="str">
        <f t="shared" si="33"/>
        <v/>
      </c>
      <c r="D1093" s="22"/>
      <c r="E1093" s="1"/>
      <c r="F1093" s="1"/>
      <c r="G1093" s="1"/>
      <c r="H1093" s="1"/>
      <c r="I1093" s="1"/>
      <c r="J1093" s="1"/>
      <c r="K1093" s="1"/>
      <c r="L1093" s="1"/>
      <c r="M1093" s="1"/>
      <c r="N1093" s="1"/>
      <c r="O1093" s="1"/>
      <c r="P1093" s="1"/>
      <c r="Q1093" s="1"/>
      <c r="R1093" s="1"/>
      <c r="S1093" s="1"/>
      <c r="T1093" s="1"/>
      <c r="X1093" s="1"/>
      <c r="Y1093" s="1"/>
      <c r="Z1093" s="1"/>
    </row>
    <row r="1094" spans="1:26" x14ac:dyDescent="0.25">
      <c r="A1094" s="1"/>
      <c r="B1094" s="33" t="str">
        <f t="shared" si="32"/>
        <v/>
      </c>
      <c r="C1094" s="33" t="str">
        <f t="shared" si="33"/>
        <v/>
      </c>
      <c r="D1094" s="22"/>
      <c r="E1094" s="1"/>
      <c r="F1094" s="1"/>
      <c r="G1094" s="1"/>
      <c r="H1094" s="1"/>
      <c r="I1094" s="1"/>
      <c r="J1094" s="1"/>
      <c r="K1094" s="1"/>
      <c r="L1094" s="1"/>
      <c r="M1094" s="1"/>
      <c r="N1094" s="1"/>
      <c r="O1094" s="1"/>
      <c r="P1094" s="1"/>
      <c r="Q1094" s="1"/>
      <c r="R1094" s="1"/>
      <c r="S1094" s="1"/>
      <c r="T1094" s="1"/>
      <c r="X1094" s="1"/>
      <c r="Y1094" s="1"/>
      <c r="Z1094" s="1"/>
    </row>
    <row r="1095" spans="1:26" x14ac:dyDescent="0.25">
      <c r="A1095" s="1"/>
      <c r="B1095" s="33" t="str">
        <f t="shared" si="32"/>
        <v/>
      </c>
      <c r="C1095" s="33" t="str">
        <f t="shared" si="33"/>
        <v/>
      </c>
      <c r="D1095" s="22"/>
      <c r="E1095" s="1"/>
      <c r="F1095" s="1"/>
      <c r="G1095" s="1"/>
      <c r="H1095" s="1"/>
      <c r="I1095" s="1"/>
      <c r="J1095" s="1"/>
      <c r="K1095" s="1"/>
      <c r="L1095" s="1"/>
      <c r="M1095" s="1"/>
      <c r="N1095" s="1"/>
      <c r="O1095" s="1"/>
      <c r="P1095" s="1"/>
      <c r="Q1095" s="1"/>
      <c r="R1095" s="1"/>
      <c r="S1095" s="1"/>
      <c r="T1095" s="1"/>
      <c r="X1095" s="1"/>
      <c r="Y1095" s="1"/>
      <c r="Z1095" s="1"/>
    </row>
    <row r="1096" spans="1:26" x14ac:dyDescent="0.25">
      <c r="A1096" s="1"/>
      <c r="B1096" s="33" t="str">
        <f t="shared" si="32"/>
        <v/>
      </c>
      <c r="C1096" s="33" t="str">
        <f t="shared" si="33"/>
        <v/>
      </c>
      <c r="D1096" s="22"/>
      <c r="E1096" s="1"/>
      <c r="F1096" s="1"/>
      <c r="G1096" s="1"/>
      <c r="H1096" s="1"/>
      <c r="I1096" s="1"/>
      <c r="J1096" s="1"/>
      <c r="K1096" s="1"/>
      <c r="L1096" s="1"/>
      <c r="M1096" s="1"/>
      <c r="N1096" s="1"/>
      <c r="O1096" s="1"/>
      <c r="P1096" s="1"/>
      <c r="Q1096" s="1"/>
      <c r="R1096" s="1"/>
      <c r="S1096" s="1"/>
      <c r="T1096" s="1"/>
      <c r="X1096" s="1"/>
      <c r="Y1096" s="1"/>
      <c r="Z1096" s="1"/>
    </row>
    <row r="1097" spans="1:26" x14ac:dyDescent="0.25">
      <c r="A1097" s="1"/>
      <c r="B1097" s="33" t="str">
        <f t="shared" si="32"/>
        <v/>
      </c>
      <c r="C1097" s="33" t="str">
        <f t="shared" si="33"/>
        <v/>
      </c>
      <c r="D1097" s="22"/>
      <c r="E1097" s="1"/>
      <c r="F1097" s="1"/>
      <c r="G1097" s="1"/>
      <c r="H1097" s="1"/>
      <c r="I1097" s="1"/>
      <c r="J1097" s="1"/>
      <c r="K1097" s="1"/>
      <c r="L1097" s="1"/>
      <c r="M1097" s="1"/>
      <c r="N1097" s="1"/>
      <c r="O1097" s="1"/>
      <c r="P1097" s="1"/>
      <c r="Q1097" s="1"/>
      <c r="R1097" s="1"/>
      <c r="S1097" s="1"/>
      <c r="T1097" s="1"/>
      <c r="X1097" s="1"/>
      <c r="Y1097" s="1"/>
      <c r="Z1097" s="1"/>
    </row>
    <row r="1098" spans="1:26" x14ac:dyDescent="0.25">
      <c r="A1098" s="1"/>
      <c r="B1098" s="33" t="str">
        <f t="shared" si="32"/>
        <v/>
      </c>
      <c r="C1098" s="33" t="str">
        <f t="shared" si="33"/>
        <v/>
      </c>
      <c r="D1098" s="22"/>
      <c r="E1098" s="1"/>
      <c r="F1098" s="1"/>
      <c r="G1098" s="1"/>
      <c r="H1098" s="1"/>
      <c r="I1098" s="1"/>
      <c r="J1098" s="1"/>
      <c r="K1098" s="1"/>
      <c r="L1098" s="1"/>
      <c r="M1098" s="1"/>
      <c r="N1098" s="1"/>
      <c r="O1098" s="1"/>
      <c r="P1098" s="1"/>
      <c r="Q1098" s="1"/>
      <c r="R1098" s="1"/>
      <c r="S1098" s="1"/>
      <c r="T1098" s="1"/>
      <c r="X1098" s="1"/>
      <c r="Y1098" s="1"/>
      <c r="Z1098" s="1"/>
    </row>
    <row r="1099" spans="1:26" x14ac:dyDescent="0.25">
      <c r="A1099" s="1"/>
      <c r="B1099" s="33" t="str">
        <f t="shared" si="32"/>
        <v/>
      </c>
      <c r="C1099" s="33" t="str">
        <f t="shared" si="33"/>
        <v/>
      </c>
      <c r="D1099" s="22"/>
      <c r="E1099" s="1"/>
      <c r="F1099" s="1"/>
      <c r="G1099" s="1"/>
      <c r="H1099" s="1"/>
      <c r="I1099" s="1"/>
      <c r="J1099" s="1"/>
      <c r="K1099" s="1"/>
      <c r="L1099" s="1"/>
      <c r="M1099" s="1"/>
      <c r="N1099" s="1"/>
      <c r="O1099" s="1"/>
      <c r="P1099" s="1"/>
      <c r="Q1099" s="1"/>
      <c r="R1099" s="1"/>
      <c r="S1099" s="1"/>
      <c r="T1099" s="1"/>
      <c r="X1099" s="1"/>
      <c r="Y1099" s="1"/>
      <c r="Z1099" s="1"/>
    </row>
    <row r="1100" spans="1:26" x14ac:dyDescent="0.25">
      <c r="A1100" s="1"/>
      <c r="B1100" s="33" t="str">
        <f t="shared" si="32"/>
        <v/>
      </c>
      <c r="C1100" s="33" t="str">
        <f t="shared" si="33"/>
        <v/>
      </c>
      <c r="D1100" s="22"/>
      <c r="E1100" s="1"/>
      <c r="F1100" s="1"/>
      <c r="G1100" s="1"/>
      <c r="H1100" s="1"/>
      <c r="I1100" s="1"/>
      <c r="J1100" s="1"/>
      <c r="K1100" s="1"/>
      <c r="L1100" s="1"/>
      <c r="M1100" s="1"/>
      <c r="N1100" s="1"/>
      <c r="O1100" s="1"/>
      <c r="P1100" s="1"/>
      <c r="Q1100" s="1"/>
      <c r="R1100" s="1"/>
      <c r="S1100" s="1"/>
      <c r="T1100" s="1"/>
      <c r="U1100" s="28"/>
      <c r="V1100" s="28"/>
      <c r="W1100" s="28"/>
      <c r="X1100" s="1"/>
      <c r="Y1100" s="1"/>
      <c r="Z1100" s="1"/>
    </row>
    <row r="1101" spans="1:26" x14ac:dyDescent="0.25">
      <c r="A1101" s="1"/>
      <c r="B1101" s="33" t="str">
        <f t="shared" si="32"/>
        <v/>
      </c>
      <c r="C1101" s="33" t="str">
        <f t="shared" si="33"/>
        <v/>
      </c>
      <c r="D1101" s="22"/>
      <c r="E1101" s="1"/>
      <c r="F1101" s="1"/>
      <c r="G1101" s="1"/>
      <c r="H1101" s="1"/>
      <c r="I1101" s="1"/>
      <c r="J1101" s="1"/>
      <c r="K1101" s="1"/>
      <c r="L1101" s="1"/>
      <c r="M1101" s="1"/>
      <c r="N1101" s="1"/>
      <c r="O1101" s="1"/>
      <c r="P1101" s="1"/>
      <c r="Q1101" s="1"/>
      <c r="R1101" s="1"/>
      <c r="S1101" s="1"/>
      <c r="T1101" s="1"/>
      <c r="U1101" s="28"/>
      <c r="V1101" s="28"/>
      <c r="W1101" s="28"/>
      <c r="X1101" s="1"/>
      <c r="Y1101" s="1"/>
      <c r="Z1101" s="1"/>
    </row>
    <row r="1102" spans="1:26" x14ac:dyDescent="0.25">
      <c r="A1102" s="1"/>
      <c r="B1102" s="33" t="str">
        <f t="shared" si="32"/>
        <v/>
      </c>
      <c r="C1102" s="33" t="str">
        <f t="shared" si="33"/>
        <v/>
      </c>
      <c r="D1102" s="22"/>
      <c r="E1102" s="1"/>
      <c r="F1102" s="1"/>
      <c r="G1102" s="1"/>
      <c r="H1102" s="1"/>
      <c r="I1102" s="1"/>
      <c r="J1102" s="1"/>
      <c r="K1102" s="1"/>
      <c r="L1102" s="1"/>
      <c r="M1102" s="1"/>
      <c r="N1102" s="1"/>
      <c r="O1102" s="1"/>
      <c r="P1102" s="1"/>
      <c r="Q1102" s="1"/>
      <c r="R1102" s="1"/>
      <c r="S1102" s="1"/>
      <c r="T1102" s="1"/>
      <c r="U1102" s="28"/>
      <c r="V1102" s="28"/>
      <c r="W1102" s="28"/>
      <c r="X1102" s="1"/>
      <c r="Y1102" s="1"/>
      <c r="Z1102" s="1"/>
    </row>
    <row r="1103" spans="1:26" x14ac:dyDescent="0.25">
      <c r="A1103" s="1"/>
      <c r="B1103" s="33" t="str">
        <f t="shared" si="32"/>
        <v/>
      </c>
      <c r="C1103" s="33" t="str">
        <f t="shared" si="33"/>
        <v/>
      </c>
      <c r="D1103" s="22"/>
      <c r="E1103" s="1"/>
      <c r="F1103" s="1"/>
      <c r="G1103" s="1"/>
      <c r="H1103" s="1"/>
      <c r="I1103" s="1"/>
      <c r="J1103" s="1"/>
      <c r="K1103" s="1"/>
      <c r="L1103" s="1"/>
      <c r="M1103" s="1"/>
      <c r="N1103" s="1"/>
      <c r="O1103" s="1"/>
      <c r="P1103" s="1"/>
      <c r="Q1103" s="1"/>
      <c r="R1103" s="1"/>
      <c r="S1103" s="1"/>
      <c r="T1103" s="1"/>
      <c r="U1103" s="28"/>
      <c r="V1103" s="28"/>
      <c r="W1103" s="28"/>
      <c r="X1103" s="1"/>
      <c r="Y1103" s="1"/>
      <c r="Z1103" s="1"/>
    </row>
    <row r="1104" spans="1:26" x14ac:dyDescent="0.25">
      <c r="A1104" s="1"/>
      <c r="B1104" s="33" t="str">
        <f t="shared" si="32"/>
        <v/>
      </c>
      <c r="C1104" s="33" t="str">
        <f t="shared" si="33"/>
        <v/>
      </c>
      <c r="D1104" s="22"/>
      <c r="E1104" s="1"/>
      <c r="F1104" s="1"/>
      <c r="G1104" s="1"/>
      <c r="H1104" s="1"/>
      <c r="I1104" s="1"/>
      <c r="J1104" s="1"/>
      <c r="K1104" s="1"/>
      <c r="L1104" s="1"/>
      <c r="M1104" s="1"/>
      <c r="N1104" s="1"/>
      <c r="O1104" s="1"/>
      <c r="P1104" s="1"/>
      <c r="Q1104" s="1"/>
      <c r="R1104" s="1"/>
      <c r="S1104" s="1"/>
      <c r="T1104" s="1"/>
      <c r="U1104" s="28"/>
      <c r="V1104" s="28"/>
      <c r="W1104" s="28"/>
      <c r="X1104" s="1"/>
      <c r="Y1104" s="1"/>
      <c r="Z1104" s="1"/>
    </row>
    <row r="1105" spans="1:26" x14ac:dyDescent="0.25">
      <c r="A1105" s="1"/>
      <c r="B1105" s="33" t="str">
        <f t="shared" si="32"/>
        <v/>
      </c>
      <c r="C1105" s="33" t="str">
        <f t="shared" si="33"/>
        <v/>
      </c>
      <c r="D1105" s="22"/>
      <c r="E1105" s="1"/>
      <c r="F1105" s="1"/>
      <c r="G1105" s="1"/>
      <c r="H1105" s="1"/>
      <c r="I1105" s="1"/>
      <c r="J1105" s="1"/>
      <c r="K1105" s="1"/>
      <c r="L1105" s="1"/>
      <c r="M1105" s="1"/>
      <c r="N1105" s="1"/>
      <c r="O1105" s="1"/>
      <c r="P1105" s="1"/>
      <c r="Q1105" s="1"/>
      <c r="R1105" s="1"/>
      <c r="S1105" s="1"/>
      <c r="T1105" s="1"/>
      <c r="U1105" s="28"/>
      <c r="V1105" s="28"/>
      <c r="W1105" s="28"/>
      <c r="X1105" s="1"/>
      <c r="Y1105" s="1"/>
      <c r="Z1105" s="1"/>
    </row>
    <row r="1106" spans="1:26" x14ac:dyDescent="0.25">
      <c r="A1106" s="1"/>
      <c r="B1106" s="33" t="str">
        <f t="shared" si="32"/>
        <v/>
      </c>
      <c r="C1106" s="33" t="str">
        <f t="shared" si="33"/>
        <v/>
      </c>
      <c r="D1106" s="22"/>
      <c r="E1106" s="1"/>
      <c r="F1106" s="1"/>
      <c r="G1106" s="1"/>
      <c r="H1106" s="1"/>
      <c r="I1106" s="1"/>
      <c r="J1106" s="1"/>
      <c r="K1106" s="1"/>
      <c r="L1106" s="1"/>
      <c r="M1106" s="1"/>
      <c r="N1106" s="1"/>
      <c r="O1106" s="1"/>
      <c r="P1106" s="1"/>
      <c r="Q1106" s="1"/>
      <c r="R1106" s="1"/>
      <c r="S1106" s="1"/>
      <c r="T1106" s="1"/>
      <c r="U1106" s="28"/>
      <c r="V1106" s="28"/>
      <c r="W1106" s="28"/>
      <c r="X1106" s="1"/>
      <c r="Y1106" s="1"/>
      <c r="Z1106" s="1"/>
    </row>
    <row r="1107" spans="1:26" x14ac:dyDescent="0.25">
      <c r="A1107" s="1"/>
      <c r="B1107" s="33" t="str">
        <f t="shared" si="32"/>
        <v/>
      </c>
      <c r="C1107" s="33" t="str">
        <f t="shared" si="33"/>
        <v/>
      </c>
      <c r="D1107" s="22"/>
      <c r="E1107" s="1"/>
      <c r="F1107" s="1"/>
      <c r="G1107" s="1"/>
      <c r="H1107" s="1"/>
      <c r="I1107" s="1"/>
      <c r="J1107" s="1"/>
      <c r="K1107" s="1"/>
      <c r="L1107" s="1"/>
      <c r="M1107" s="1"/>
      <c r="N1107" s="1"/>
      <c r="O1107" s="1"/>
      <c r="P1107" s="1"/>
      <c r="Q1107" s="1"/>
      <c r="R1107" s="1"/>
      <c r="S1107" s="1"/>
      <c r="T1107" s="1"/>
      <c r="U1107" s="28"/>
      <c r="V1107" s="28"/>
      <c r="W1107" s="28"/>
      <c r="X1107" s="1"/>
      <c r="Y1107" s="1"/>
      <c r="Z1107" s="1"/>
    </row>
    <row r="1108" spans="1:26" x14ac:dyDescent="0.25">
      <c r="A1108" s="1"/>
      <c r="B1108" s="33" t="str">
        <f t="shared" si="32"/>
        <v/>
      </c>
      <c r="C1108" s="33" t="str">
        <f t="shared" si="33"/>
        <v/>
      </c>
      <c r="D1108" s="22"/>
      <c r="E1108" s="1"/>
      <c r="F1108" s="1"/>
      <c r="G1108" s="1"/>
      <c r="H1108" s="1"/>
      <c r="I1108" s="1"/>
      <c r="J1108" s="1"/>
      <c r="K1108" s="1"/>
      <c r="L1108" s="1"/>
      <c r="M1108" s="1"/>
      <c r="N1108" s="1"/>
      <c r="O1108" s="1"/>
      <c r="P1108" s="1"/>
      <c r="Q1108" s="1"/>
      <c r="R1108" s="1"/>
      <c r="S1108" s="1"/>
      <c r="T1108" s="1"/>
      <c r="U1108" s="28"/>
      <c r="V1108" s="28"/>
      <c r="W1108" s="28"/>
      <c r="X1108" s="1"/>
      <c r="Y1108" s="1"/>
      <c r="Z1108" s="1"/>
    </row>
    <row r="1109" spans="1:26" x14ac:dyDescent="0.25">
      <c r="A1109" s="1"/>
      <c r="B1109" s="33" t="str">
        <f t="shared" si="32"/>
        <v/>
      </c>
      <c r="C1109" s="33" t="str">
        <f t="shared" si="33"/>
        <v/>
      </c>
      <c r="D1109" s="22"/>
      <c r="E1109" s="1"/>
      <c r="F1109" s="1"/>
      <c r="G1109" s="1"/>
      <c r="H1109" s="1"/>
      <c r="I1109" s="1"/>
      <c r="J1109" s="1"/>
      <c r="K1109" s="1"/>
      <c r="L1109" s="1"/>
      <c r="M1109" s="1"/>
      <c r="N1109" s="1"/>
      <c r="O1109" s="1"/>
      <c r="P1109" s="1"/>
      <c r="Q1109" s="1"/>
      <c r="R1109" s="1"/>
      <c r="S1109" s="1"/>
      <c r="T1109" s="1"/>
      <c r="U1109" s="28"/>
      <c r="V1109" s="28"/>
      <c r="W1109" s="28"/>
      <c r="X1109" s="1"/>
      <c r="Y1109" s="1"/>
      <c r="Z1109" s="1"/>
    </row>
    <row r="1110" spans="1:26" x14ac:dyDescent="0.25">
      <c r="A1110" s="1"/>
      <c r="B1110" s="33" t="str">
        <f t="shared" si="32"/>
        <v/>
      </c>
      <c r="C1110" s="33" t="str">
        <f t="shared" si="33"/>
        <v/>
      </c>
      <c r="D1110" s="22"/>
      <c r="E1110" s="1"/>
      <c r="F1110" s="1"/>
      <c r="G1110" s="1"/>
      <c r="H1110" s="1"/>
      <c r="I1110" s="1"/>
      <c r="J1110" s="1"/>
      <c r="K1110" s="1"/>
      <c r="L1110" s="1"/>
      <c r="M1110" s="1"/>
      <c r="N1110" s="1"/>
      <c r="O1110" s="1"/>
      <c r="P1110" s="1"/>
      <c r="Q1110" s="1"/>
      <c r="R1110" s="1"/>
      <c r="S1110" s="1"/>
      <c r="T1110" s="1"/>
      <c r="U1110" s="28"/>
      <c r="V1110" s="28"/>
      <c r="W1110" s="28"/>
      <c r="X1110" s="1"/>
      <c r="Y1110" s="1"/>
      <c r="Z1110" s="1"/>
    </row>
    <row r="1111" spans="1:26" x14ac:dyDescent="0.25">
      <c r="A1111" s="1"/>
      <c r="B1111" s="33" t="str">
        <f t="shared" si="32"/>
        <v/>
      </c>
      <c r="C1111" s="33" t="str">
        <f t="shared" si="33"/>
        <v/>
      </c>
      <c r="D1111" s="22"/>
      <c r="E1111" s="1"/>
      <c r="F1111" s="1"/>
      <c r="G1111" s="1"/>
      <c r="H1111" s="1"/>
      <c r="I1111" s="1"/>
      <c r="J1111" s="1"/>
      <c r="K1111" s="1"/>
      <c r="L1111" s="1"/>
      <c r="M1111" s="1"/>
      <c r="N1111" s="1"/>
      <c r="O1111" s="1"/>
      <c r="P1111" s="1"/>
      <c r="Q1111" s="1"/>
      <c r="R1111" s="1"/>
      <c r="S1111" s="1"/>
      <c r="T1111" s="1"/>
      <c r="U1111" s="28"/>
      <c r="V1111" s="28"/>
      <c r="W1111" s="28"/>
      <c r="X1111" s="1"/>
      <c r="Y1111" s="1"/>
      <c r="Z1111" s="1"/>
    </row>
    <row r="1112" spans="1:26" x14ac:dyDescent="0.25">
      <c r="A1112" s="1"/>
      <c r="B1112" s="33" t="str">
        <f t="shared" si="32"/>
        <v/>
      </c>
      <c r="C1112" s="33" t="str">
        <f t="shared" si="33"/>
        <v/>
      </c>
      <c r="D1112" s="22"/>
      <c r="E1112" s="1"/>
      <c r="F1112" s="1"/>
      <c r="G1112" s="1"/>
      <c r="H1112" s="1"/>
      <c r="I1112" s="1"/>
      <c r="J1112" s="1"/>
      <c r="K1112" s="1"/>
      <c r="L1112" s="1"/>
      <c r="M1112" s="1"/>
      <c r="N1112" s="1"/>
      <c r="O1112" s="1"/>
      <c r="P1112" s="1"/>
      <c r="Q1112" s="1"/>
      <c r="R1112" s="1"/>
      <c r="S1112" s="1"/>
      <c r="T1112" s="1"/>
      <c r="U1112" s="28"/>
      <c r="V1112" s="28"/>
      <c r="W1112" s="28"/>
      <c r="X1112" s="1"/>
      <c r="Y1112" s="1"/>
      <c r="Z1112" s="1"/>
    </row>
    <row r="1113" spans="1:26" x14ac:dyDescent="0.25">
      <c r="A1113" s="1"/>
      <c r="B1113" s="33" t="str">
        <f t="shared" si="32"/>
        <v/>
      </c>
      <c r="C1113" s="33" t="str">
        <f t="shared" si="33"/>
        <v/>
      </c>
      <c r="D1113" s="22"/>
      <c r="E1113" s="1"/>
      <c r="F1113" s="1"/>
      <c r="G1113" s="1"/>
      <c r="H1113" s="1"/>
      <c r="I1113" s="1"/>
      <c r="J1113" s="1"/>
      <c r="K1113" s="1"/>
      <c r="L1113" s="1"/>
      <c r="M1113" s="1"/>
      <c r="N1113" s="1"/>
      <c r="O1113" s="1"/>
      <c r="P1113" s="1"/>
      <c r="Q1113" s="1"/>
      <c r="R1113" s="1"/>
      <c r="S1113" s="1"/>
      <c r="T1113" s="1"/>
      <c r="U1113" s="28"/>
      <c r="V1113" s="28"/>
      <c r="W1113" s="28"/>
      <c r="X1113" s="1"/>
      <c r="Y1113" s="1"/>
      <c r="Z1113" s="1"/>
    </row>
    <row r="1114" spans="1:26" x14ac:dyDescent="0.25">
      <c r="A1114" s="1"/>
      <c r="B1114" s="33" t="str">
        <f t="shared" si="32"/>
        <v/>
      </c>
      <c r="C1114" s="33" t="str">
        <f t="shared" si="33"/>
        <v/>
      </c>
      <c r="D1114" s="22"/>
      <c r="E1114" s="1"/>
      <c r="F1114" s="1"/>
      <c r="G1114" s="1"/>
      <c r="H1114" s="1"/>
      <c r="I1114" s="1"/>
      <c r="J1114" s="1"/>
      <c r="K1114" s="1"/>
      <c r="L1114" s="1"/>
      <c r="M1114" s="1"/>
      <c r="N1114" s="1"/>
      <c r="O1114" s="1"/>
      <c r="P1114" s="1"/>
      <c r="Q1114" s="1"/>
      <c r="R1114" s="1"/>
      <c r="S1114" s="1"/>
      <c r="T1114" s="1"/>
      <c r="U1114" s="28"/>
      <c r="V1114" s="28"/>
      <c r="W1114" s="28"/>
      <c r="X1114" s="1"/>
      <c r="Y1114" s="1"/>
      <c r="Z1114" s="1"/>
    </row>
    <row r="1115" spans="1:26" x14ac:dyDescent="0.25">
      <c r="A1115" s="1"/>
      <c r="B1115" s="33" t="str">
        <f t="shared" si="32"/>
        <v/>
      </c>
      <c r="C1115" s="33" t="str">
        <f t="shared" si="33"/>
        <v/>
      </c>
      <c r="D1115" s="22"/>
      <c r="E1115" s="1"/>
      <c r="F1115" s="1"/>
      <c r="G1115" s="1"/>
      <c r="H1115" s="1"/>
      <c r="I1115" s="1"/>
      <c r="J1115" s="1"/>
      <c r="K1115" s="1"/>
      <c r="L1115" s="1"/>
      <c r="M1115" s="1"/>
      <c r="N1115" s="1"/>
      <c r="O1115" s="1"/>
      <c r="P1115" s="1"/>
      <c r="Q1115" s="1"/>
      <c r="R1115" s="1"/>
      <c r="S1115" s="1"/>
      <c r="T1115" s="1"/>
      <c r="U1115" s="28"/>
      <c r="V1115" s="28"/>
      <c r="W1115" s="28"/>
      <c r="X1115" s="1"/>
      <c r="Y1115" s="1"/>
      <c r="Z1115" s="1"/>
    </row>
    <row r="1116" spans="1:26" x14ac:dyDescent="0.25">
      <c r="A1116" s="1"/>
      <c r="B1116" s="33" t="str">
        <f t="shared" si="32"/>
        <v/>
      </c>
      <c r="C1116" s="33" t="str">
        <f t="shared" si="33"/>
        <v/>
      </c>
      <c r="D1116" s="22"/>
      <c r="E1116" s="1"/>
      <c r="F1116" s="1"/>
      <c r="G1116" s="1"/>
      <c r="H1116" s="1"/>
      <c r="I1116" s="1"/>
      <c r="J1116" s="1"/>
      <c r="K1116" s="1"/>
      <c r="L1116" s="1"/>
      <c r="M1116" s="1"/>
      <c r="N1116" s="1"/>
      <c r="O1116" s="1"/>
      <c r="P1116" s="1"/>
      <c r="Q1116" s="1"/>
      <c r="R1116" s="1"/>
      <c r="S1116" s="1"/>
      <c r="T1116" s="1"/>
      <c r="U1116" s="28"/>
      <c r="V1116" s="28"/>
      <c r="W1116" s="28"/>
      <c r="X1116" s="1"/>
      <c r="Y1116" s="1"/>
      <c r="Z1116" s="1"/>
    </row>
    <row r="1117" spans="1:26" x14ac:dyDescent="0.25">
      <c r="A1117" s="1"/>
      <c r="B1117" s="33" t="str">
        <f t="shared" si="32"/>
        <v/>
      </c>
      <c r="C1117" s="33" t="str">
        <f t="shared" si="33"/>
        <v/>
      </c>
      <c r="D1117" s="22"/>
      <c r="E1117" s="1"/>
      <c r="F1117" s="1"/>
      <c r="G1117" s="1"/>
      <c r="H1117" s="1"/>
      <c r="I1117" s="1"/>
      <c r="J1117" s="1"/>
      <c r="K1117" s="1"/>
      <c r="L1117" s="1"/>
      <c r="M1117" s="1"/>
      <c r="N1117" s="1"/>
      <c r="O1117" s="1"/>
      <c r="P1117" s="1"/>
      <c r="Q1117" s="1"/>
      <c r="R1117" s="1"/>
      <c r="S1117" s="1"/>
      <c r="T1117" s="1"/>
      <c r="X1117" s="1"/>
      <c r="Y1117" s="1"/>
      <c r="Z1117" s="1"/>
    </row>
    <row r="1118" spans="1:26" x14ac:dyDescent="0.25">
      <c r="A1118" s="1"/>
      <c r="B1118" s="33" t="str">
        <f t="shared" si="32"/>
        <v/>
      </c>
      <c r="C1118" s="33" t="str">
        <f t="shared" si="33"/>
        <v/>
      </c>
      <c r="D1118" s="22"/>
      <c r="E1118" s="1"/>
      <c r="F1118" s="1"/>
      <c r="G1118" s="1"/>
      <c r="H1118" s="1"/>
      <c r="I1118" s="1"/>
      <c r="J1118" s="1"/>
      <c r="K1118" s="1"/>
      <c r="L1118" s="1"/>
      <c r="M1118" s="1"/>
      <c r="N1118" s="1"/>
      <c r="O1118" s="1"/>
      <c r="P1118" s="1"/>
      <c r="Q1118" s="1"/>
      <c r="R1118" s="1"/>
      <c r="S1118" s="1"/>
      <c r="T1118" s="1"/>
      <c r="U1118" s="28"/>
      <c r="V1118" s="28"/>
      <c r="W1118" s="28"/>
      <c r="X1118" s="1"/>
      <c r="Y1118" s="1"/>
      <c r="Z1118" s="1"/>
    </row>
    <row r="1119" spans="1:26" x14ac:dyDescent="0.25">
      <c r="A1119" s="1"/>
      <c r="B1119" s="33" t="str">
        <f t="shared" si="32"/>
        <v/>
      </c>
      <c r="C1119" s="33" t="str">
        <f t="shared" si="33"/>
        <v/>
      </c>
      <c r="D1119" s="22"/>
      <c r="E1119" s="1"/>
      <c r="F1119" s="1"/>
      <c r="G1119" s="1"/>
      <c r="H1119" s="1"/>
      <c r="I1119" s="1"/>
      <c r="J1119" s="1"/>
      <c r="K1119" s="1"/>
      <c r="L1119" s="1"/>
      <c r="M1119" s="1"/>
      <c r="N1119" s="1"/>
      <c r="O1119" s="1"/>
      <c r="P1119" s="1"/>
      <c r="Q1119" s="1"/>
      <c r="R1119" s="1"/>
      <c r="S1119" s="1"/>
      <c r="T1119" s="1"/>
      <c r="U1119" s="28"/>
      <c r="V1119" s="28"/>
      <c r="W1119" s="28"/>
      <c r="X1119" s="1"/>
      <c r="Y1119" s="1"/>
      <c r="Z1119" s="1"/>
    </row>
    <row r="1120" spans="1:26" x14ac:dyDescent="0.25">
      <c r="A1120" s="1"/>
      <c r="B1120" s="33" t="str">
        <f t="shared" si="32"/>
        <v/>
      </c>
      <c r="C1120" s="33" t="str">
        <f t="shared" si="33"/>
        <v/>
      </c>
      <c r="D1120" s="22"/>
      <c r="E1120" s="1"/>
      <c r="F1120" s="1"/>
      <c r="G1120" s="1"/>
      <c r="H1120" s="1"/>
      <c r="I1120" s="1"/>
      <c r="J1120" s="1"/>
      <c r="K1120" s="1"/>
      <c r="L1120" s="1"/>
      <c r="M1120" s="1"/>
      <c r="N1120" s="1"/>
      <c r="O1120" s="1"/>
      <c r="P1120" s="1"/>
      <c r="Q1120" s="1"/>
      <c r="R1120" s="1"/>
      <c r="S1120" s="1"/>
      <c r="T1120" s="1"/>
      <c r="U1120" s="28"/>
      <c r="V1120" s="28"/>
      <c r="W1120" s="28"/>
      <c r="X1120" s="1"/>
      <c r="Y1120" s="1"/>
      <c r="Z1120" s="1"/>
    </row>
    <row r="1121" spans="1:26" x14ac:dyDescent="0.25">
      <c r="A1121" s="1"/>
      <c r="B1121" s="33" t="str">
        <f t="shared" si="32"/>
        <v/>
      </c>
      <c r="C1121" s="33" t="str">
        <f t="shared" si="33"/>
        <v/>
      </c>
      <c r="D1121" s="22"/>
      <c r="E1121" s="1"/>
      <c r="F1121" s="1"/>
      <c r="G1121" s="1"/>
      <c r="H1121" s="1"/>
      <c r="I1121" s="1"/>
      <c r="J1121" s="1"/>
      <c r="K1121" s="1"/>
      <c r="L1121" s="1"/>
      <c r="M1121" s="1"/>
      <c r="N1121" s="1"/>
      <c r="O1121" s="1"/>
      <c r="P1121" s="1"/>
      <c r="Q1121" s="1"/>
      <c r="R1121" s="1"/>
      <c r="S1121" s="1"/>
      <c r="T1121" s="1"/>
      <c r="U1121" s="28"/>
      <c r="V1121" s="28"/>
      <c r="W1121" s="28"/>
      <c r="X1121" s="1"/>
      <c r="Y1121" s="1"/>
      <c r="Z1121" s="1"/>
    </row>
    <row r="1122" spans="1:26" x14ac:dyDescent="0.25">
      <c r="A1122" s="1"/>
      <c r="B1122" s="33" t="str">
        <f t="shared" si="32"/>
        <v/>
      </c>
      <c r="C1122" s="33" t="str">
        <f t="shared" si="33"/>
        <v/>
      </c>
      <c r="D1122" s="22"/>
      <c r="E1122" s="1"/>
      <c r="F1122" s="1"/>
      <c r="G1122" s="1"/>
      <c r="H1122" s="1"/>
      <c r="I1122" s="1"/>
      <c r="J1122" s="1"/>
      <c r="K1122" s="1"/>
      <c r="L1122" s="1"/>
      <c r="M1122" s="1"/>
      <c r="N1122" s="1"/>
      <c r="O1122" s="1"/>
      <c r="P1122" s="1"/>
      <c r="Q1122" s="1"/>
      <c r="R1122" s="1"/>
      <c r="S1122" s="1"/>
      <c r="T1122" s="1"/>
      <c r="U1122" s="28"/>
      <c r="V1122" s="28"/>
      <c r="W1122" s="28"/>
      <c r="X1122" s="1"/>
      <c r="Y1122" s="1"/>
      <c r="Z1122" s="1"/>
    </row>
    <row r="1123" spans="1:26" x14ac:dyDescent="0.25">
      <c r="A1123" s="1"/>
      <c r="B1123" s="33" t="str">
        <f t="shared" si="32"/>
        <v/>
      </c>
      <c r="C1123" s="33" t="str">
        <f t="shared" si="33"/>
        <v/>
      </c>
      <c r="D1123" s="22"/>
      <c r="E1123" s="1"/>
      <c r="F1123" s="1"/>
      <c r="G1123" s="1"/>
      <c r="H1123" s="1"/>
      <c r="I1123" s="1"/>
      <c r="J1123" s="1"/>
      <c r="K1123" s="1"/>
      <c r="L1123" s="1"/>
      <c r="M1123" s="1"/>
      <c r="N1123" s="1"/>
      <c r="O1123" s="1"/>
      <c r="P1123" s="1"/>
      <c r="Q1123" s="1"/>
      <c r="R1123" s="1"/>
      <c r="S1123" s="1"/>
      <c r="T1123" s="1"/>
      <c r="U1123" s="28"/>
      <c r="V1123" s="28"/>
      <c r="W1123" s="28"/>
      <c r="X1123" s="1"/>
      <c r="Y1123" s="1"/>
      <c r="Z1123" s="1"/>
    </row>
    <row r="1124" spans="1:26" x14ac:dyDescent="0.25">
      <c r="A1124" s="1"/>
      <c r="B1124" s="33" t="str">
        <f t="shared" si="32"/>
        <v/>
      </c>
      <c r="C1124" s="33" t="str">
        <f t="shared" si="33"/>
        <v/>
      </c>
      <c r="D1124" s="22"/>
      <c r="E1124" s="1"/>
      <c r="F1124" s="1"/>
      <c r="G1124" s="1"/>
      <c r="H1124" s="1"/>
      <c r="I1124" s="1"/>
      <c r="J1124" s="1"/>
      <c r="K1124" s="1"/>
      <c r="L1124" s="1"/>
      <c r="M1124" s="1"/>
      <c r="N1124" s="1"/>
      <c r="O1124" s="1"/>
      <c r="P1124" s="1"/>
      <c r="Q1124" s="1"/>
      <c r="R1124" s="1"/>
      <c r="S1124" s="1"/>
      <c r="T1124" s="1"/>
      <c r="U1124" s="28"/>
      <c r="V1124" s="28"/>
      <c r="W1124" s="28"/>
      <c r="X1124" s="1"/>
      <c r="Y1124" s="1"/>
      <c r="Z1124" s="1"/>
    </row>
    <row r="1125" spans="1:26" x14ac:dyDescent="0.25">
      <c r="A1125" s="1"/>
      <c r="B1125" s="33" t="str">
        <f t="shared" si="32"/>
        <v/>
      </c>
      <c r="C1125" s="33" t="str">
        <f t="shared" si="33"/>
        <v/>
      </c>
      <c r="D1125" s="22"/>
      <c r="E1125" s="1"/>
      <c r="F1125" s="1"/>
      <c r="G1125" s="1"/>
      <c r="H1125" s="1"/>
      <c r="I1125" s="1"/>
      <c r="J1125" s="1"/>
      <c r="K1125" s="1"/>
      <c r="L1125" s="1"/>
      <c r="M1125" s="1"/>
      <c r="N1125" s="1"/>
      <c r="O1125" s="1"/>
      <c r="P1125" s="1"/>
      <c r="Q1125" s="1"/>
      <c r="R1125" s="1"/>
      <c r="S1125" s="1"/>
      <c r="T1125" s="1"/>
      <c r="U1125" s="28"/>
      <c r="V1125" s="28"/>
      <c r="W1125" s="28"/>
      <c r="X1125" s="1"/>
      <c r="Y1125" s="1"/>
      <c r="Z1125" s="1"/>
    </row>
    <row r="1126" spans="1:26" x14ac:dyDescent="0.25">
      <c r="A1126" s="1"/>
      <c r="B1126" s="33" t="str">
        <f t="shared" si="32"/>
        <v/>
      </c>
      <c r="C1126" s="33" t="str">
        <f t="shared" si="33"/>
        <v/>
      </c>
      <c r="D1126" s="22"/>
      <c r="E1126" s="1"/>
      <c r="F1126" s="1"/>
      <c r="G1126" s="1"/>
      <c r="H1126" s="1"/>
      <c r="I1126" s="1"/>
      <c r="J1126" s="1"/>
      <c r="K1126" s="1"/>
      <c r="L1126" s="1"/>
      <c r="M1126" s="1"/>
      <c r="N1126" s="1"/>
      <c r="O1126" s="1"/>
      <c r="P1126" s="1"/>
      <c r="Q1126" s="1"/>
      <c r="R1126" s="1"/>
      <c r="S1126" s="1"/>
      <c r="T1126" s="1"/>
      <c r="U1126" s="28"/>
      <c r="V1126" s="28"/>
      <c r="W1126" s="28"/>
      <c r="X1126" s="1"/>
      <c r="Y1126" s="1"/>
      <c r="Z1126" s="1"/>
    </row>
    <row r="1127" spans="1:26" x14ac:dyDescent="0.25">
      <c r="A1127" s="1"/>
      <c r="B1127" s="33" t="str">
        <f t="shared" si="32"/>
        <v/>
      </c>
      <c r="C1127" s="33" t="str">
        <f t="shared" si="33"/>
        <v/>
      </c>
      <c r="D1127" s="22"/>
      <c r="E1127" s="1"/>
      <c r="F1127" s="1"/>
      <c r="G1127" s="1"/>
      <c r="H1127" s="1"/>
      <c r="I1127" s="1"/>
      <c r="J1127" s="1"/>
      <c r="K1127" s="1"/>
      <c r="L1127" s="1"/>
      <c r="M1127" s="1"/>
      <c r="N1127" s="1"/>
      <c r="O1127" s="1"/>
      <c r="P1127" s="1"/>
      <c r="Q1127" s="1"/>
      <c r="R1127" s="1"/>
      <c r="S1127" s="1"/>
      <c r="T1127" s="1"/>
      <c r="U1127" s="28"/>
      <c r="V1127" s="28"/>
      <c r="W1127" s="28"/>
      <c r="X1127" s="1"/>
      <c r="Y1127" s="1"/>
      <c r="Z1127" s="1"/>
    </row>
    <row r="1128" spans="1:26" x14ac:dyDescent="0.25">
      <c r="A1128" s="1"/>
      <c r="B1128" s="33" t="str">
        <f t="shared" si="32"/>
        <v/>
      </c>
      <c r="C1128" s="33" t="str">
        <f t="shared" si="33"/>
        <v/>
      </c>
      <c r="D1128" s="22"/>
      <c r="E1128" s="1"/>
      <c r="F1128" s="1"/>
      <c r="G1128" s="1"/>
      <c r="H1128" s="1"/>
      <c r="I1128" s="1"/>
      <c r="J1128" s="1"/>
      <c r="K1128" s="1"/>
      <c r="L1128" s="1"/>
      <c r="M1128" s="1"/>
      <c r="N1128" s="1"/>
      <c r="O1128" s="1"/>
      <c r="P1128" s="1"/>
      <c r="Q1128" s="1"/>
      <c r="R1128" s="1"/>
      <c r="S1128" s="1"/>
      <c r="T1128" s="1"/>
      <c r="U1128" s="28"/>
      <c r="V1128" s="28"/>
      <c r="W1128" s="28"/>
      <c r="X1128" s="1"/>
      <c r="Y1128" s="1"/>
      <c r="Z1128" s="1"/>
    </row>
    <row r="1129" spans="1:26" x14ac:dyDescent="0.25">
      <c r="A1129" s="1"/>
      <c r="B1129" s="33" t="str">
        <f t="shared" si="32"/>
        <v/>
      </c>
      <c r="C1129" s="33" t="str">
        <f t="shared" si="33"/>
        <v/>
      </c>
      <c r="D1129" s="22"/>
      <c r="E1129" s="1"/>
      <c r="F1129" s="1"/>
      <c r="G1129" s="1"/>
      <c r="H1129" s="1"/>
      <c r="I1129" s="1"/>
      <c r="J1129" s="1"/>
      <c r="K1129" s="1"/>
      <c r="L1129" s="1"/>
      <c r="M1129" s="1"/>
      <c r="N1129" s="1"/>
      <c r="O1129" s="1"/>
      <c r="P1129" s="1"/>
      <c r="Q1129" s="1"/>
      <c r="R1129" s="1"/>
      <c r="S1129" s="1"/>
      <c r="T1129" s="1"/>
      <c r="U1129" s="28"/>
      <c r="V1129" s="28"/>
      <c r="W1129" s="28"/>
      <c r="X1129" s="1"/>
      <c r="Y1129" s="1"/>
      <c r="Z1129" s="1"/>
    </row>
    <row r="1130" spans="1:26" x14ac:dyDescent="0.25">
      <c r="A1130" s="1"/>
      <c r="B1130" s="33" t="str">
        <f t="shared" si="32"/>
        <v/>
      </c>
      <c r="C1130" s="33" t="str">
        <f t="shared" si="33"/>
        <v/>
      </c>
      <c r="D1130" s="22"/>
      <c r="E1130" s="1"/>
      <c r="F1130" s="1"/>
      <c r="G1130" s="1"/>
      <c r="H1130" s="1"/>
      <c r="I1130" s="1"/>
      <c r="J1130" s="1"/>
      <c r="K1130" s="1"/>
      <c r="L1130" s="1"/>
      <c r="M1130" s="1"/>
      <c r="N1130" s="1"/>
      <c r="O1130" s="1"/>
      <c r="P1130" s="1"/>
      <c r="Q1130" s="1"/>
      <c r="R1130" s="1"/>
      <c r="S1130" s="1"/>
      <c r="T1130" s="1"/>
      <c r="U1130" s="28"/>
      <c r="V1130" s="28"/>
      <c r="W1130" s="28"/>
      <c r="X1130" s="1"/>
      <c r="Y1130" s="1"/>
      <c r="Z1130" s="1"/>
    </row>
    <row r="1131" spans="1:26" x14ac:dyDescent="0.25">
      <c r="A1131" s="1"/>
      <c r="B1131" s="33" t="str">
        <f t="shared" si="32"/>
        <v/>
      </c>
      <c r="C1131" s="33" t="str">
        <f t="shared" si="33"/>
        <v/>
      </c>
      <c r="D1131" s="22"/>
      <c r="E1131" s="1"/>
      <c r="F1131" s="1"/>
      <c r="G1131" s="1"/>
      <c r="H1131" s="1"/>
      <c r="I1131" s="1"/>
      <c r="J1131" s="1"/>
      <c r="K1131" s="1"/>
      <c r="L1131" s="1"/>
      <c r="M1131" s="1"/>
      <c r="N1131" s="1"/>
      <c r="O1131" s="1"/>
      <c r="P1131" s="1"/>
      <c r="Q1131" s="1"/>
      <c r="R1131" s="1"/>
      <c r="S1131" s="1"/>
      <c r="T1131" s="1"/>
      <c r="U1131" s="28"/>
      <c r="V1131" s="28"/>
      <c r="W1131" s="28"/>
      <c r="X1131" s="1"/>
      <c r="Y1131" s="1"/>
      <c r="Z1131" s="1"/>
    </row>
    <row r="1132" spans="1:26" x14ac:dyDescent="0.25">
      <c r="A1132" s="1"/>
      <c r="B1132" s="33" t="str">
        <f t="shared" si="32"/>
        <v/>
      </c>
      <c r="C1132" s="33" t="str">
        <f t="shared" si="33"/>
        <v/>
      </c>
      <c r="D1132" s="22"/>
      <c r="E1132" s="1"/>
      <c r="F1132" s="1"/>
      <c r="G1132" s="1"/>
      <c r="H1132" s="1"/>
      <c r="I1132" s="1"/>
      <c r="J1132" s="1"/>
      <c r="K1132" s="1"/>
      <c r="L1132" s="1"/>
      <c r="M1132" s="1"/>
      <c r="N1132" s="1"/>
      <c r="O1132" s="1"/>
      <c r="P1132" s="1"/>
      <c r="Q1132" s="1"/>
      <c r="R1132" s="1"/>
      <c r="S1132" s="1"/>
      <c r="T1132" s="1"/>
      <c r="U1132" s="28"/>
      <c r="V1132" s="28"/>
      <c r="W1132" s="28"/>
      <c r="X1132" s="1"/>
      <c r="Y1132" s="1"/>
      <c r="Z1132" s="1"/>
    </row>
    <row r="1133" spans="1:26" x14ac:dyDescent="0.25">
      <c r="A1133" s="1"/>
      <c r="B1133" s="33" t="str">
        <f t="shared" si="32"/>
        <v/>
      </c>
      <c r="C1133" s="33" t="str">
        <f t="shared" si="33"/>
        <v/>
      </c>
      <c r="D1133" s="22"/>
      <c r="E1133" s="1"/>
      <c r="F1133" s="1"/>
      <c r="G1133" s="1"/>
      <c r="H1133" s="1"/>
      <c r="I1133" s="1"/>
      <c r="J1133" s="1"/>
      <c r="K1133" s="1"/>
      <c r="L1133" s="1"/>
      <c r="M1133" s="1"/>
      <c r="N1133" s="1"/>
      <c r="O1133" s="1"/>
      <c r="P1133" s="1"/>
      <c r="Q1133" s="1"/>
      <c r="R1133" s="1"/>
      <c r="S1133" s="1"/>
      <c r="T1133" s="1"/>
      <c r="U1133" s="28"/>
      <c r="V1133" s="28"/>
      <c r="W1133" s="28"/>
      <c r="X1133" s="1"/>
      <c r="Y1133" s="1"/>
      <c r="Z1133" s="1"/>
    </row>
    <row r="1134" spans="1:26" x14ac:dyDescent="0.25">
      <c r="A1134" s="1"/>
      <c r="B1134" s="33" t="str">
        <f t="shared" si="32"/>
        <v/>
      </c>
      <c r="C1134" s="33" t="str">
        <f t="shared" si="33"/>
        <v/>
      </c>
      <c r="D1134" s="22"/>
      <c r="E1134" s="1"/>
      <c r="F1134" s="1"/>
      <c r="G1134" s="1"/>
      <c r="H1134" s="1"/>
      <c r="I1134" s="1"/>
      <c r="J1134" s="1"/>
      <c r="K1134" s="1"/>
      <c r="L1134" s="1"/>
      <c r="M1134" s="1"/>
      <c r="N1134" s="1"/>
      <c r="O1134" s="1"/>
      <c r="P1134" s="1"/>
      <c r="Q1134" s="1"/>
      <c r="R1134" s="1"/>
      <c r="S1134" s="1"/>
      <c r="T1134" s="1"/>
      <c r="U1134" s="28"/>
      <c r="V1134" s="28"/>
      <c r="W1134" s="28"/>
      <c r="X1134" s="1"/>
      <c r="Y1134" s="1"/>
      <c r="Z1134" s="1"/>
    </row>
    <row r="1135" spans="1:26" x14ac:dyDescent="0.25">
      <c r="A1135" s="1"/>
      <c r="B1135" s="33" t="str">
        <f t="shared" ref="B1135:B1198" si="34">IF(W1137=1,U1137,"")</f>
        <v/>
      </c>
      <c r="C1135" s="33" t="str">
        <f t="shared" ref="C1135:C1198" si="35">IF(W1137=1,V1137,"")</f>
        <v/>
      </c>
      <c r="D1135" s="22"/>
      <c r="E1135" s="1"/>
      <c r="F1135" s="1"/>
      <c r="G1135" s="1"/>
      <c r="H1135" s="1"/>
      <c r="I1135" s="1"/>
      <c r="J1135" s="1"/>
      <c r="K1135" s="1"/>
      <c r="L1135" s="1"/>
      <c r="M1135" s="1"/>
      <c r="N1135" s="1"/>
      <c r="O1135" s="1"/>
      <c r="P1135" s="1"/>
      <c r="Q1135" s="1"/>
      <c r="R1135" s="1"/>
      <c r="S1135" s="1"/>
      <c r="T1135" s="1"/>
      <c r="X1135" s="1"/>
      <c r="Y1135" s="1"/>
      <c r="Z1135" s="1"/>
    </row>
    <row r="1136" spans="1:26" x14ac:dyDescent="0.25">
      <c r="A1136" s="1"/>
      <c r="B1136" s="33" t="str">
        <f t="shared" si="34"/>
        <v/>
      </c>
      <c r="C1136" s="33" t="str">
        <f t="shared" si="35"/>
        <v/>
      </c>
      <c r="D1136" s="22"/>
      <c r="E1136" s="1"/>
      <c r="F1136" s="1"/>
      <c r="G1136" s="1"/>
      <c r="H1136" s="1"/>
      <c r="I1136" s="1"/>
      <c r="J1136" s="1"/>
      <c r="K1136" s="1"/>
      <c r="L1136" s="1"/>
      <c r="M1136" s="1"/>
      <c r="N1136" s="1"/>
      <c r="O1136" s="1"/>
      <c r="P1136" s="1"/>
      <c r="Q1136" s="1"/>
      <c r="R1136" s="1"/>
      <c r="S1136" s="1"/>
      <c r="T1136" s="1"/>
      <c r="U1136" s="28"/>
      <c r="V1136" s="28"/>
      <c r="W1136" s="28"/>
      <c r="X1136" s="1"/>
      <c r="Y1136" s="1"/>
      <c r="Z1136" s="1"/>
    </row>
    <row r="1137" spans="1:26" x14ac:dyDescent="0.25">
      <c r="A1137" s="1"/>
      <c r="B1137" s="33" t="str">
        <f t="shared" si="34"/>
        <v/>
      </c>
      <c r="C1137" s="33" t="str">
        <f t="shared" si="35"/>
        <v/>
      </c>
      <c r="D1137" s="22"/>
      <c r="E1137" s="1"/>
      <c r="F1137" s="1"/>
      <c r="G1137" s="1"/>
      <c r="H1137" s="1"/>
      <c r="I1137" s="1"/>
      <c r="J1137" s="1"/>
      <c r="K1137" s="1"/>
      <c r="L1137" s="1"/>
      <c r="M1137" s="1"/>
      <c r="N1137" s="1"/>
      <c r="O1137" s="1"/>
      <c r="P1137" s="1"/>
      <c r="Q1137" s="1"/>
      <c r="R1137" s="1"/>
      <c r="S1137" s="1"/>
      <c r="T1137" s="1"/>
      <c r="U1137" s="28"/>
      <c r="V1137" s="28"/>
      <c r="W1137" s="28"/>
      <c r="X1137" s="1"/>
      <c r="Y1137" s="1"/>
      <c r="Z1137" s="1"/>
    </row>
    <row r="1138" spans="1:26" x14ac:dyDescent="0.25">
      <c r="A1138" s="1"/>
      <c r="B1138" s="33" t="str">
        <f t="shared" si="34"/>
        <v/>
      </c>
      <c r="C1138" s="33" t="str">
        <f t="shared" si="35"/>
        <v/>
      </c>
      <c r="D1138" s="22"/>
      <c r="E1138" s="1"/>
      <c r="F1138" s="1"/>
      <c r="G1138" s="1"/>
      <c r="H1138" s="1"/>
      <c r="I1138" s="1"/>
      <c r="J1138" s="1"/>
      <c r="K1138" s="1"/>
      <c r="L1138" s="1"/>
      <c r="M1138" s="1"/>
      <c r="N1138" s="1"/>
      <c r="O1138" s="1"/>
      <c r="P1138" s="1"/>
      <c r="Q1138" s="1"/>
      <c r="R1138" s="1"/>
      <c r="S1138" s="1"/>
      <c r="T1138" s="1"/>
      <c r="U1138" s="28"/>
      <c r="V1138" s="28"/>
      <c r="W1138" s="28"/>
      <c r="X1138" s="1"/>
      <c r="Y1138" s="1"/>
      <c r="Z1138" s="1"/>
    </row>
    <row r="1139" spans="1:26" x14ac:dyDescent="0.25">
      <c r="A1139" s="1"/>
      <c r="B1139" s="33" t="str">
        <f t="shared" si="34"/>
        <v/>
      </c>
      <c r="C1139" s="33" t="str">
        <f t="shared" si="35"/>
        <v/>
      </c>
      <c r="D1139" s="22"/>
      <c r="E1139" s="1"/>
      <c r="F1139" s="1"/>
      <c r="G1139" s="1"/>
      <c r="H1139" s="1"/>
      <c r="I1139" s="1"/>
      <c r="J1139" s="1"/>
      <c r="K1139" s="1"/>
      <c r="L1139" s="1"/>
      <c r="M1139" s="1"/>
      <c r="N1139" s="1"/>
      <c r="O1139" s="1"/>
      <c r="P1139" s="1"/>
      <c r="Q1139" s="1"/>
      <c r="R1139" s="1"/>
      <c r="S1139" s="1"/>
      <c r="T1139" s="1"/>
      <c r="U1139" s="28"/>
      <c r="V1139" s="28"/>
      <c r="W1139" s="28"/>
      <c r="X1139" s="1"/>
      <c r="Y1139" s="1"/>
      <c r="Z1139" s="1"/>
    </row>
    <row r="1140" spans="1:26" x14ac:dyDescent="0.25">
      <c r="A1140" s="1"/>
      <c r="B1140" s="33" t="str">
        <f t="shared" si="34"/>
        <v/>
      </c>
      <c r="C1140" s="33" t="str">
        <f t="shared" si="35"/>
        <v/>
      </c>
      <c r="D1140" s="22"/>
      <c r="E1140" s="1"/>
      <c r="F1140" s="1"/>
      <c r="G1140" s="1"/>
      <c r="H1140" s="1"/>
      <c r="I1140" s="1"/>
      <c r="J1140" s="1"/>
      <c r="K1140" s="1"/>
      <c r="L1140" s="1"/>
      <c r="M1140" s="1"/>
      <c r="N1140" s="1"/>
      <c r="O1140" s="1"/>
      <c r="P1140" s="1"/>
      <c r="Q1140" s="1"/>
      <c r="R1140" s="1"/>
      <c r="S1140" s="1"/>
      <c r="T1140" s="1"/>
      <c r="U1140" s="28"/>
      <c r="V1140" s="28"/>
      <c r="W1140" s="28"/>
      <c r="X1140" s="1"/>
      <c r="Y1140" s="1"/>
      <c r="Z1140" s="1"/>
    </row>
    <row r="1141" spans="1:26" x14ac:dyDescent="0.25">
      <c r="A1141" s="1"/>
      <c r="B1141" s="33" t="str">
        <f t="shared" si="34"/>
        <v/>
      </c>
      <c r="C1141" s="33" t="str">
        <f t="shared" si="35"/>
        <v/>
      </c>
      <c r="D1141" s="22"/>
      <c r="E1141" s="1"/>
      <c r="F1141" s="1"/>
      <c r="G1141" s="1"/>
      <c r="H1141" s="1"/>
      <c r="I1141" s="1"/>
      <c r="J1141" s="1"/>
      <c r="K1141" s="1"/>
      <c r="L1141" s="1"/>
      <c r="M1141" s="1"/>
      <c r="N1141" s="1"/>
      <c r="O1141" s="1"/>
      <c r="P1141" s="1"/>
      <c r="Q1141" s="1"/>
      <c r="R1141" s="1"/>
      <c r="S1141" s="1"/>
      <c r="T1141" s="1"/>
      <c r="X1141" s="1"/>
      <c r="Y1141" s="1"/>
      <c r="Z1141" s="1"/>
    </row>
    <row r="1142" spans="1:26" x14ac:dyDescent="0.25">
      <c r="A1142" s="1"/>
      <c r="B1142" s="33" t="str">
        <f t="shared" si="34"/>
        <v/>
      </c>
      <c r="C1142" s="33" t="str">
        <f t="shared" si="35"/>
        <v/>
      </c>
      <c r="D1142" s="22"/>
      <c r="E1142" s="1"/>
      <c r="F1142" s="1"/>
      <c r="G1142" s="1"/>
      <c r="H1142" s="1"/>
      <c r="I1142" s="1"/>
      <c r="J1142" s="1"/>
      <c r="K1142" s="1"/>
      <c r="L1142" s="1"/>
      <c r="M1142" s="1"/>
      <c r="N1142" s="1"/>
      <c r="O1142" s="1"/>
      <c r="P1142" s="1"/>
      <c r="Q1142" s="1"/>
      <c r="R1142" s="1"/>
      <c r="S1142" s="1"/>
      <c r="T1142" s="1"/>
      <c r="U1142" s="28"/>
      <c r="V1142" s="28"/>
      <c r="W1142" s="28"/>
      <c r="X1142" s="1"/>
      <c r="Y1142" s="1"/>
      <c r="Z1142" s="1"/>
    </row>
    <row r="1143" spans="1:26" x14ac:dyDescent="0.25">
      <c r="A1143" s="1"/>
      <c r="B1143" s="33" t="str">
        <f t="shared" si="34"/>
        <v/>
      </c>
      <c r="C1143" s="33" t="str">
        <f t="shared" si="35"/>
        <v/>
      </c>
      <c r="D1143" s="22"/>
      <c r="E1143" s="1"/>
      <c r="F1143" s="1"/>
      <c r="G1143" s="1"/>
      <c r="H1143" s="1"/>
      <c r="I1143" s="1"/>
      <c r="J1143" s="1"/>
      <c r="K1143" s="1"/>
      <c r="L1143" s="1"/>
      <c r="M1143" s="1"/>
      <c r="N1143" s="1"/>
      <c r="O1143" s="1"/>
      <c r="P1143" s="1"/>
      <c r="Q1143" s="1"/>
      <c r="R1143" s="1"/>
      <c r="S1143" s="1"/>
      <c r="T1143" s="1"/>
      <c r="U1143" s="28"/>
      <c r="V1143" s="28"/>
      <c r="W1143" s="28"/>
      <c r="X1143" s="1"/>
      <c r="Y1143" s="1"/>
      <c r="Z1143" s="1"/>
    </row>
    <row r="1144" spans="1:26" x14ac:dyDescent="0.25">
      <c r="A1144" s="1"/>
      <c r="B1144" s="33" t="str">
        <f t="shared" si="34"/>
        <v/>
      </c>
      <c r="C1144" s="33" t="str">
        <f t="shared" si="35"/>
        <v/>
      </c>
      <c r="D1144" s="22"/>
      <c r="E1144" s="1"/>
      <c r="F1144" s="1"/>
      <c r="G1144" s="1"/>
      <c r="H1144" s="1"/>
      <c r="I1144" s="1"/>
      <c r="J1144" s="1"/>
      <c r="K1144" s="1"/>
      <c r="L1144" s="1"/>
      <c r="M1144" s="1"/>
      <c r="N1144" s="1"/>
      <c r="O1144" s="1"/>
      <c r="P1144" s="1"/>
      <c r="Q1144" s="1"/>
      <c r="R1144" s="1"/>
      <c r="S1144" s="1"/>
      <c r="T1144" s="1"/>
      <c r="U1144" s="28"/>
      <c r="V1144" s="28"/>
      <c r="W1144" s="28"/>
      <c r="X1144" s="1"/>
      <c r="Y1144" s="1"/>
      <c r="Z1144" s="1"/>
    </row>
    <row r="1145" spans="1:26" x14ac:dyDescent="0.25">
      <c r="A1145" s="1"/>
      <c r="B1145" s="33" t="str">
        <f t="shared" si="34"/>
        <v/>
      </c>
      <c r="C1145" s="33" t="str">
        <f t="shared" si="35"/>
        <v/>
      </c>
      <c r="D1145" s="22"/>
      <c r="E1145" s="1"/>
      <c r="F1145" s="1"/>
      <c r="G1145" s="1"/>
      <c r="H1145" s="1"/>
      <c r="I1145" s="1"/>
      <c r="J1145" s="1"/>
      <c r="K1145" s="1"/>
      <c r="L1145" s="1"/>
      <c r="M1145" s="1"/>
      <c r="N1145" s="1"/>
      <c r="O1145" s="1"/>
      <c r="P1145" s="1"/>
      <c r="Q1145" s="1"/>
      <c r="R1145" s="1"/>
      <c r="S1145" s="1"/>
      <c r="T1145" s="1"/>
      <c r="U1145" s="28"/>
      <c r="V1145" s="28"/>
      <c r="W1145" s="28"/>
      <c r="X1145" s="1"/>
      <c r="Y1145" s="1"/>
      <c r="Z1145" s="1"/>
    </row>
    <row r="1146" spans="1:26" x14ac:dyDescent="0.25">
      <c r="A1146" s="1"/>
      <c r="B1146" s="33" t="str">
        <f t="shared" si="34"/>
        <v/>
      </c>
      <c r="C1146" s="33" t="str">
        <f t="shared" si="35"/>
        <v/>
      </c>
      <c r="D1146" s="22"/>
      <c r="E1146" s="1"/>
      <c r="F1146" s="1"/>
      <c r="G1146" s="1"/>
      <c r="H1146" s="1"/>
      <c r="I1146" s="1"/>
      <c r="J1146" s="1"/>
      <c r="K1146" s="1"/>
      <c r="L1146" s="1"/>
      <c r="M1146" s="1"/>
      <c r="N1146" s="1"/>
      <c r="O1146" s="1"/>
      <c r="P1146" s="1"/>
      <c r="Q1146" s="1"/>
      <c r="R1146" s="1"/>
      <c r="S1146" s="1"/>
      <c r="T1146" s="1"/>
      <c r="X1146" s="1"/>
      <c r="Y1146" s="1"/>
      <c r="Z1146" s="1"/>
    </row>
    <row r="1147" spans="1:26" x14ac:dyDescent="0.25">
      <c r="A1147" s="1"/>
      <c r="B1147" s="33" t="str">
        <f t="shared" si="34"/>
        <v/>
      </c>
      <c r="C1147" s="33" t="str">
        <f t="shared" si="35"/>
        <v/>
      </c>
      <c r="D1147" s="22"/>
      <c r="E1147" s="1"/>
      <c r="F1147" s="1"/>
      <c r="G1147" s="1"/>
      <c r="H1147" s="1"/>
      <c r="I1147" s="1"/>
      <c r="J1147" s="1"/>
      <c r="K1147" s="1"/>
      <c r="L1147" s="1"/>
      <c r="M1147" s="1"/>
      <c r="N1147" s="1"/>
      <c r="O1147" s="1"/>
      <c r="P1147" s="1"/>
      <c r="Q1147" s="1"/>
      <c r="R1147" s="1"/>
      <c r="S1147" s="1"/>
      <c r="T1147" s="1"/>
      <c r="U1147" s="28"/>
      <c r="V1147" s="28"/>
      <c r="W1147" s="28"/>
      <c r="X1147" s="1"/>
      <c r="Y1147" s="1"/>
      <c r="Z1147" s="1"/>
    </row>
    <row r="1148" spans="1:26" x14ac:dyDescent="0.25">
      <c r="A1148" s="1"/>
      <c r="B1148" s="33" t="str">
        <f t="shared" si="34"/>
        <v/>
      </c>
      <c r="C1148" s="33" t="str">
        <f t="shared" si="35"/>
        <v/>
      </c>
      <c r="D1148" s="22"/>
      <c r="E1148" s="1"/>
      <c r="F1148" s="1"/>
      <c r="G1148" s="1"/>
      <c r="H1148" s="1"/>
      <c r="I1148" s="1"/>
      <c r="J1148" s="1"/>
      <c r="K1148" s="1"/>
      <c r="L1148" s="1"/>
      <c r="M1148" s="1"/>
      <c r="N1148" s="1"/>
      <c r="O1148" s="1"/>
      <c r="P1148" s="1"/>
      <c r="Q1148" s="1"/>
      <c r="R1148" s="1"/>
      <c r="S1148" s="1"/>
      <c r="T1148" s="1"/>
      <c r="X1148" s="1"/>
      <c r="Y1148" s="1"/>
      <c r="Z1148" s="1"/>
    </row>
    <row r="1149" spans="1:26" x14ac:dyDescent="0.25">
      <c r="A1149" s="1"/>
      <c r="B1149" s="33" t="str">
        <f t="shared" si="34"/>
        <v/>
      </c>
      <c r="C1149" s="33" t="str">
        <f t="shared" si="35"/>
        <v/>
      </c>
      <c r="D1149" s="22"/>
      <c r="E1149" s="1"/>
      <c r="F1149" s="1"/>
      <c r="G1149" s="1"/>
      <c r="H1149" s="1"/>
      <c r="I1149" s="1"/>
      <c r="J1149" s="1"/>
      <c r="K1149" s="1"/>
      <c r="L1149" s="1"/>
      <c r="M1149" s="1"/>
      <c r="N1149" s="1"/>
      <c r="O1149" s="1"/>
      <c r="P1149" s="1"/>
      <c r="Q1149" s="1"/>
      <c r="R1149" s="1"/>
      <c r="S1149" s="1"/>
      <c r="T1149" s="1"/>
      <c r="U1149" s="28"/>
      <c r="V1149" s="28"/>
      <c r="W1149" s="28"/>
      <c r="X1149" s="1"/>
      <c r="Y1149" s="1"/>
      <c r="Z1149" s="1"/>
    </row>
    <row r="1150" spans="1:26" x14ac:dyDescent="0.25">
      <c r="A1150" s="1"/>
      <c r="B1150" s="33" t="str">
        <f t="shared" si="34"/>
        <v/>
      </c>
      <c r="C1150" s="33" t="str">
        <f t="shared" si="35"/>
        <v/>
      </c>
      <c r="D1150" s="22"/>
      <c r="E1150" s="1"/>
      <c r="F1150" s="1"/>
      <c r="G1150" s="1"/>
      <c r="H1150" s="1"/>
      <c r="I1150" s="1"/>
      <c r="J1150" s="1"/>
      <c r="K1150" s="1"/>
      <c r="L1150" s="1"/>
      <c r="M1150" s="1"/>
      <c r="N1150" s="1"/>
      <c r="O1150" s="1"/>
      <c r="P1150" s="1"/>
      <c r="Q1150" s="1"/>
      <c r="R1150" s="1"/>
      <c r="S1150" s="1"/>
      <c r="T1150" s="1"/>
      <c r="U1150" s="28"/>
      <c r="V1150" s="28"/>
      <c r="W1150" s="28"/>
      <c r="X1150" s="1"/>
      <c r="Y1150" s="1"/>
      <c r="Z1150" s="1"/>
    </row>
    <row r="1151" spans="1:26" x14ac:dyDescent="0.25">
      <c r="A1151" s="1"/>
      <c r="B1151" s="33" t="str">
        <f t="shared" si="34"/>
        <v/>
      </c>
      <c r="C1151" s="33" t="str">
        <f t="shared" si="35"/>
        <v/>
      </c>
      <c r="D1151" s="22"/>
      <c r="E1151" s="1"/>
      <c r="F1151" s="1"/>
      <c r="G1151" s="1"/>
      <c r="H1151" s="1"/>
      <c r="I1151" s="1"/>
      <c r="J1151" s="1"/>
      <c r="K1151" s="1"/>
      <c r="L1151" s="1"/>
      <c r="M1151" s="1"/>
      <c r="N1151" s="1"/>
      <c r="O1151" s="1"/>
      <c r="P1151" s="1"/>
      <c r="Q1151" s="1"/>
      <c r="R1151" s="1"/>
      <c r="S1151" s="1"/>
      <c r="T1151" s="1"/>
      <c r="U1151" s="28"/>
      <c r="V1151" s="28"/>
      <c r="W1151" s="28"/>
      <c r="X1151" s="1"/>
      <c r="Y1151" s="1"/>
      <c r="Z1151" s="1"/>
    </row>
    <row r="1152" spans="1:26" x14ac:dyDescent="0.25">
      <c r="A1152" s="1"/>
      <c r="B1152" s="33" t="str">
        <f t="shared" si="34"/>
        <v/>
      </c>
      <c r="C1152" s="33" t="str">
        <f t="shared" si="35"/>
        <v/>
      </c>
      <c r="D1152" s="22"/>
      <c r="E1152" s="1"/>
      <c r="F1152" s="1"/>
      <c r="G1152" s="1"/>
      <c r="H1152" s="1"/>
      <c r="I1152" s="1"/>
      <c r="J1152" s="1"/>
      <c r="K1152" s="1"/>
      <c r="L1152" s="1"/>
      <c r="M1152" s="1"/>
      <c r="N1152" s="1"/>
      <c r="O1152" s="1"/>
      <c r="P1152" s="1"/>
      <c r="Q1152" s="1"/>
      <c r="R1152" s="1"/>
      <c r="S1152" s="1"/>
      <c r="T1152" s="1"/>
      <c r="U1152" s="28"/>
      <c r="V1152" s="28"/>
      <c r="W1152" s="28"/>
      <c r="X1152" s="1"/>
      <c r="Y1152" s="1"/>
      <c r="Z1152" s="1"/>
    </row>
    <row r="1153" spans="1:26" x14ac:dyDescent="0.25">
      <c r="A1153" s="1"/>
      <c r="B1153" s="33" t="str">
        <f t="shared" si="34"/>
        <v/>
      </c>
      <c r="C1153" s="33" t="str">
        <f t="shared" si="35"/>
        <v/>
      </c>
      <c r="D1153" s="22"/>
      <c r="E1153" s="1"/>
      <c r="F1153" s="1"/>
      <c r="G1153" s="1"/>
      <c r="H1153" s="1"/>
      <c r="I1153" s="1"/>
      <c r="J1153" s="1"/>
      <c r="K1153" s="1"/>
      <c r="L1153" s="1"/>
      <c r="M1153" s="1"/>
      <c r="N1153" s="1"/>
      <c r="O1153" s="1"/>
      <c r="P1153" s="1"/>
      <c r="Q1153" s="1"/>
      <c r="R1153" s="1"/>
      <c r="S1153" s="1"/>
      <c r="T1153" s="1"/>
      <c r="U1153" s="28"/>
      <c r="V1153" s="28"/>
      <c r="W1153" s="28"/>
      <c r="X1153" s="1"/>
      <c r="Y1153" s="1"/>
      <c r="Z1153" s="1"/>
    </row>
    <row r="1154" spans="1:26" x14ac:dyDescent="0.25">
      <c r="A1154" s="1"/>
      <c r="B1154" s="33" t="str">
        <f t="shared" si="34"/>
        <v/>
      </c>
      <c r="C1154" s="33" t="str">
        <f t="shared" si="35"/>
        <v/>
      </c>
      <c r="D1154" s="22"/>
      <c r="E1154" s="1"/>
      <c r="F1154" s="1"/>
      <c r="G1154" s="1"/>
      <c r="H1154" s="1"/>
      <c r="I1154" s="1"/>
      <c r="J1154" s="1"/>
      <c r="K1154" s="1"/>
      <c r="L1154" s="1"/>
      <c r="M1154" s="1"/>
      <c r="N1154" s="1"/>
      <c r="O1154" s="1"/>
      <c r="P1154" s="1"/>
      <c r="Q1154" s="1"/>
      <c r="R1154" s="1"/>
      <c r="S1154" s="1"/>
      <c r="T1154" s="1"/>
      <c r="U1154" s="28"/>
      <c r="V1154" s="28"/>
      <c r="W1154" s="28"/>
      <c r="X1154" s="1"/>
      <c r="Y1154" s="1"/>
      <c r="Z1154" s="1"/>
    </row>
    <row r="1155" spans="1:26" x14ac:dyDescent="0.25">
      <c r="A1155" s="1"/>
      <c r="B1155" s="33" t="str">
        <f t="shared" si="34"/>
        <v/>
      </c>
      <c r="C1155" s="33" t="str">
        <f t="shared" si="35"/>
        <v/>
      </c>
      <c r="D1155" s="22"/>
      <c r="E1155" s="1"/>
      <c r="F1155" s="1"/>
      <c r="G1155" s="1"/>
      <c r="H1155" s="1"/>
      <c r="I1155" s="1"/>
      <c r="J1155" s="1"/>
      <c r="K1155" s="1"/>
      <c r="L1155" s="1"/>
      <c r="M1155" s="1"/>
      <c r="N1155" s="1"/>
      <c r="O1155" s="1"/>
      <c r="P1155" s="1"/>
      <c r="Q1155" s="1"/>
      <c r="R1155" s="1"/>
      <c r="S1155" s="1"/>
      <c r="T1155" s="1"/>
      <c r="U1155" s="28"/>
      <c r="V1155" s="28"/>
      <c r="W1155" s="28"/>
      <c r="X1155" s="1"/>
      <c r="Y1155" s="1"/>
      <c r="Z1155" s="1"/>
    </row>
    <row r="1156" spans="1:26" x14ac:dyDescent="0.25">
      <c r="A1156" s="1"/>
      <c r="B1156" s="33" t="str">
        <f t="shared" si="34"/>
        <v/>
      </c>
      <c r="C1156" s="33" t="str">
        <f t="shared" si="35"/>
        <v/>
      </c>
      <c r="D1156" s="22"/>
      <c r="E1156" s="1"/>
      <c r="F1156" s="1"/>
      <c r="G1156" s="1"/>
      <c r="H1156" s="1"/>
      <c r="I1156" s="1"/>
      <c r="J1156" s="1"/>
      <c r="K1156" s="1"/>
      <c r="L1156" s="1"/>
      <c r="M1156" s="1"/>
      <c r="N1156" s="1"/>
      <c r="O1156" s="1"/>
      <c r="P1156" s="1"/>
      <c r="Q1156" s="1"/>
      <c r="R1156" s="1"/>
      <c r="S1156" s="1"/>
      <c r="T1156" s="1"/>
      <c r="U1156" s="28"/>
      <c r="V1156" s="28"/>
      <c r="W1156" s="28"/>
      <c r="X1156" s="1"/>
      <c r="Y1156" s="1"/>
      <c r="Z1156" s="1"/>
    </row>
    <row r="1157" spans="1:26" x14ac:dyDescent="0.25">
      <c r="A1157" s="1"/>
      <c r="B1157" s="33" t="str">
        <f t="shared" si="34"/>
        <v/>
      </c>
      <c r="C1157" s="33" t="str">
        <f t="shared" si="35"/>
        <v/>
      </c>
      <c r="D1157" s="22"/>
      <c r="E1157" s="1"/>
      <c r="F1157" s="1"/>
      <c r="G1157" s="1"/>
      <c r="H1157" s="1"/>
      <c r="I1157" s="1"/>
      <c r="J1157" s="1"/>
      <c r="K1157" s="1"/>
      <c r="L1157" s="1"/>
      <c r="M1157" s="1"/>
      <c r="N1157" s="1"/>
      <c r="O1157" s="1"/>
      <c r="P1157" s="1"/>
      <c r="Q1157" s="1"/>
      <c r="R1157" s="1"/>
      <c r="S1157" s="1"/>
      <c r="T1157" s="1"/>
      <c r="U1157" s="28"/>
      <c r="V1157" s="28"/>
      <c r="W1157" s="28"/>
      <c r="X1157" s="1"/>
      <c r="Y1157" s="1"/>
      <c r="Z1157" s="1"/>
    </row>
    <row r="1158" spans="1:26" x14ac:dyDescent="0.25">
      <c r="A1158" s="1"/>
      <c r="B1158" s="33" t="str">
        <f t="shared" si="34"/>
        <v/>
      </c>
      <c r="C1158" s="33" t="str">
        <f t="shared" si="35"/>
        <v/>
      </c>
      <c r="D1158" s="22"/>
      <c r="E1158" s="1"/>
      <c r="F1158" s="1"/>
      <c r="G1158" s="1"/>
      <c r="H1158" s="1"/>
      <c r="I1158" s="1"/>
      <c r="J1158" s="1"/>
      <c r="K1158" s="1"/>
      <c r="L1158" s="1"/>
      <c r="M1158" s="1"/>
      <c r="N1158" s="1"/>
      <c r="O1158" s="1"/>
      <c r="P1158" s="1"/>
      <c r="Q1158" s="1"/>
      <c r="R1158" s="1"/>
      <c r="S1158" s="1"/>
      <c r="T1158" s="1"/>
      <c r="U1158" s="28"/>
      <c r="V1158" s="28"/>
      <c r="W1158" s="28"/>
      <c r="X1158" s="1"/>
      <c r="Y1158" s="1"/>
      <c r="Z1158" s="1"/>
    </row>
    <row r="1159" spans="1:26" x14ac:dyDescent="0.25">
      <c r="A1159" s="1"/>
      <c r="B1159" s="33" t="str">
        <f t="shared" si="34"/>
        <v/>
      </c>
      <c r="C1159" s="33" t="str">
        <f t="shared" si="35"/>
        <v/>
      </c>
      <c r="D1159" s="22"/>
      <c r="E1159" s="1"/>
      <c r="F1159" s="1"/>
      <c r="G1159" s="1"/>
      <c r="H1159" s="1"/>
      <c r="I1159" s="1"/>
      <c r="J1159" s="1"/>
      <c r="K1159" s="1"/>
      <c r="L1159" s="1"/>
      <c r="M1159" s="1"/>
      <c r="N1159" s="1"/>
      <c r="O1159" s="1"/>
      <c r="P1159" s="1"/>
      <c r="Q1159" s="1"/>
      <c r="R1159" s="1"/>
      <c r="S1159" s="1"/>
      <c r="T1159" s="1"/>
      <c r="U1159" s="28"/>
      <c r="V1159" s="28"/>
      <c r="W1159" s="28"/>
      <c r="X1159" s="1"/>
      <c r="Y1159" s="1"/>
      <c r="Z1159" s="1"/>
    </row>
    <row r="1160" spans="1:26" x14ac:dyDescent="0.25">
      <c r="A1160" s="1"/>
      <c r="B1160" s="33" t="str">
        <f t="shared" si="34"/>
        <v/>
      </c>
      <c r="C1160" s="33" t="str">
        <f t="shared" si="35"/>
        <v/>
      </c>
      <c r="D1160" s="22"/>
      <c r="E1160" s="1"/>
      <c r="F1160" s="1"/>
      <c r="G1160" s="1"/>
      <c r="H1160" s="1"/>
      <c r="I1160" s="1"/>
      <c r="J1160" s="1"/>
      <c r="K1160" s="1"/>
      <c r="L1160" s="1"/>
      <c r="M1160" s="1"/>
      <c r="N1160" s="1"/>
      <c r="O1160" s="1"/>
      <c r="P1160" s="1"/>
      <c r="Q1160" s="1"/>
      <c r="R1160" s="1"/>
      <c r="S1160" s="1"/>
      <c r="T1160" s="1"/>
      <c r="U1160" s="28"/>
      <c r="V1160" s="28"/>
      <c r="W1160" s="28"/>
      <c r="X1160" s="1"/>
      <c r="Y1160" s="1"/>
      <c r="Z1160" s="1"/>
    </row>
    <row r="1161" spans="1:26" x14ac:dyDescent="0.25">
      <c r="A1161" s="1"/>
      <c r="B1161" s="33" t="str">
        <f t="shared" si="34"/>
        <v/>
      </c>
      <c r="C1161" s="33" t="str">
        <f t="shared" si="35"/>
        <v/>
      </c>
      <c r="D1161" s="22"/>
      <c r="E1161" s="1"/>
      <c r="F1161" s="1"/>
      <c r="G1161" s="1"/>
      <c r="H1161" s="1"/>
      <c r="I1161" s="1"/>
      <c r="J1161" s="1"/>
      <c r="K1161" s="1"/>
      <c r="L1161" s="1"/>
      <c r="M1161" s="1"/>
      <c r="N1161" s="1"/>
      <c r="O1161" s="1"/>
      <c r="P1161" s="1"/>
      <c r="Q1161" s="1"/>
      <c r="R1161" s="1"/>
      <c r="S1161" s="1"/>
      <c r="T1161" s="1"/>
      <c r="U1161" s="28"/>
      <c r="V1161" s="28"/>
      <c r="W1161" s="28"/>
      <c r="X1161" s="1"/>
      <c r="Y1161" s="1"/>
      <c r="Z1161" s="1"/>
    </row>
    <row r="1162" spans="1:26" x14ac:dyDescent="0.25">
      <c r="A1162" s="1"/>
      <c r="B1162" s="33" t="str">
        <f t="shared" si="34"/>
        <v/>
      </c>
      <c r="C1162" s="33" t="str">
        <f t="shared" si="35"/>
        <v/>
      </c>
      <c r="D1162" s="22"/>
      <c r="E1162" s="1"/>
      <c r="F1162" s="1"/>
      <c r="G1162" s="1"/>
      <c r="H1162" s="1"/>
      <c r="I1162" s="1"/>
      <c r="J1162" s="1"/>
      <c r="K1162" s="1"/>
      <c r="L1162" s="1"/>
      <c r="M1162" s="1"/>
      <c r="N1162" s="1"/>
      <c r="O1162" s="1"/>
      <c r="P1162" s="1"/>
      <c r="Q1162" s="1"/>
      <c r="R1162" s="1"/>
      <c r="S1162" s="1"/>
      <c r="T1162" s="1"/>
      <c r="U1162" s="28"/>
      <c r="V1162" s="28"/>
      <c r="W1162" s="28"/>
      <c r="X1162" s="1"/>
      <c r="Y1162" s="1"/>
      <c r="Z1162" s="1"/>
    </row>
    <row r="1163" spans="1:26" x14ac:dyDescent="0.25">
      <c r="A1163" s="1"/>
      <c r="B1163" s="33" t="str">
        <f t="shared" si="34"/>
        <v/>
      </c>
      <c r="C1163" s="33" t="str">
        <f t="shared" si="35"/>
        <v/>
      </c>
      <c r="D1163" s="22"/>
      <c r="E1163" s="1"/>
      <c r="F1163" s="1"/>
      <c r="G1163" s="1"/>
      <c r="H1163" s="1"/>
      <c r="I1163" s="1"/>
      <c r="J1163" s="1"/>
      <c r="K1163" s="1"/>
      <c r="L1163" s="1"/>
      <c r="M1163" s="1"/>
      <c r="N1163" s="1"/>
      <c r="O1163" s="1"/>
      <c r="P1163" s="1"/>
      <c r="Q1163" s="1"/>
      <c r="R1163" s="1"/>
      <c r="S1163" s="1"/>
      <c r="T1163" s="1"/>
      <c r="U1163" s="28"/>
      <c r="V1163" s="28"/>
      <c r="W1163" s="28"/>
      <c r="X1163" s="1"/>
      <c r="Y1163" s="1"/>
      <c r="Z1163" s="1"/>
    </row>
    <row r="1164" spans="1:26" x14ac:dyDescent="0.25">
      <c r="A1164" s="1"/>
      <c r="B1164" s="33" t="str">
        <f t="shared" si="34"/>
        <v/>
      </c>
      <c r="C1164" s="33" t="str">
        <f t="shared" si="35"/>
        <v/>
      </c>
      <c r="D1164" s="22"/>
      <c r="E1164" s="1"/>
      <c r="F1164" s="1"/>
      <c r="G1164" s="1"/>
      <c r="H1164" s="1"/>
      <c r="I1164" s="1"/>
      <c r="J1164" s="1"/>
      <c r="K1164" s="1"/>
      <c r="L1164" s="1"/>
      <c r="M1164" s="1"/>
      <c r="N1164" s="1"/>
      <c r="O1164" s="1"/>
      <c r="P1164" s="1"/>
      <c r="Q1164" s="1"/>
      <c r="R1164" s="1"/>
      <c r="S1164" s="1"/>
      <c r="T1164" s="1"/>
      <c r="U1164" s="28"/>
      <c r="V1164" s="28"/>
      <c r="W1164" s="28"/>
      <c r="X1164" s="1"/>
      <c r="Y1164" s="1"/>
      <c r="Z1164" s="1"/>
    </row>
    <row r="1165" spans="1:26" x14ac:dyDescent="0.25">
      <c r="A1165" s="1"/>
      <c r="B1165" s="33" t="str">
        <f t="shared" si="34"/>
        <v/>
      </c>
      <c r="C1165" s="33" t="str">
        <f t="shared" si="35"/>
        <v/>
      </c>
      <c r="D1165" s="22"/>
      <c r="E1165" s="1"/>
      <c r="F1165" s="1"/>
      <c r="G1165" s="1"/>
      <c r="H1165" s="1"/>
      <c r="I1165" s="1"/>
      <c r="J1165" s="1"/>
      <c r="K1165" s="1"/>
      <c r="L1165" s="1"/>
      <c r="M1165" s="1"/>
      <c r="N1165" s="1"/>
      <c r="O1165" s="1"/>
      <c r="P1165" s="1"/>
      <c r="Q1165" s="1"/>
      <c r="R1165" s="1"/>
      <c r="S1165" s="1"/>
      <c r="T1165" s="1"/>
      <c r="U1165" s="28"/>
      <c r="V1165" s="28"/>
      <c r="W1165" s="28"/>
      <c r="X1165" s="1"/>
      <c r="Y1165" s="1"/>
      <c r="Z1165" s="1"/>
    </row>
    <row r="1166" spans="1:26" x14ac:dyDescent="0.25">
      <c r="A1166" s="1"/>
      <c r="B1166" s="33" t="str">
        <f t="shared" si="34"/>
        <v/>
      </c>
      <c r="C1166" s="33" t="str">
        <f t="shared" si="35"/>
        <v/>
      </c>
      <c r="D1166" s="22"/>
      <c r="E1166" s="1"/>
      <c r="F1166" s="1"/>
      <c r="G1166" s="1"/>
      <c r="H1166" s="1"/>
      <c r="I1166" s="1"/>
      <c r="J1166" s="1"/>
      <c r="K1166" s="1"/>
      <c r="L1166" s="1"/>
      <c r="M1166" s="1"/>
      <c r="N1166" s="1"/>
      <c r="O1166" s="1"/>
      <c r="P1166" s="1"/>
      <c r="Q1166" s="1"/>
      <c r="R1166" s="1"/>
      <c r="S1166" s="1"/>
      <c r="T1166" s="1"/>
      <c r="U1166" s="28"/>
      <c r="V1166" s="28"/>
      <c r="W1166" s="28"/>
      <c r="X1166" s="1"/>
      <c r="Y1166" s="1"/>
      <c r="Z1166" s="1"/>
    </row>
    <row r="1167" spans="1:26" x14ac:dyDescent="0.25">
      <c r="A1167" s="1"/>
      <c r="B1167" s="33" t="str">
        <f t="shared" si="34"/>
        <v/>
      </c>
      <c r="C1167" s="33" t="str">
        <f t="shared" si="35"/>
        <v/>
      </c>
      <c r="D1167" s="22"/>
      <c r="E1167" s="1"/>
      <c r="F1167" s="1"/>
      <c r="G1167" s="1"/>
      <c r="H1167" s="1"/>
      <c r="I1167" s="1"/>
      <c r="J1167" s="1"/>
      <c r="K1167" s="1"/>
      <c r="L1167" s="1"/>
      <c r="M1167" s="1"/>
      <c r="N1167" s="1"/>
      <c r="O1167" s="1"/>
      <c r="P1167" s="1"/>
      <c r="Q1167" s="1"/>
      <c r="R1167" s="1"/>
      <c r="S1167" s="1"/>
      <c r="T1167" s="1"/>
      <c r="U1167" s="28"/>
      <c r="V1167" s="28"/>
      <c r="W1167" s="28"/>
      <c r="X1167" s="1"/>
      <c r="Y1167" s="1"/>
      <c r="Z1167" s="1"/>
    </row>
    <row r="1168" spans="1:26" x14ac:dyDescent="0.25">
      <c r="A1168" s="1"/>
      <c r="B1168" s="33" t="str">
        <f t="shared" si="34"/>
        <v/>
      </c>
      <c r="C1168" s="33" t="str">
        <f t="shared" si="35"/>
        <v/>
      </c>
      <c r="D1168" s="22"/>
      <c r="E1168" s="1"/>
      <c r="F1168" s="1"/>
      <c r="G1168" s="1"/>
      <c r="H1168" s="1"/>
      <c r="I1168" s="1"/>
      <c r="J1168" s="1"/>
      <c r="K1168" s="1"/>
      <c r="L1168" s="1"/>
      <c r="M1168" s="1"/>
      <c r="N1168" s="1"/>
      <c r="O1168" s="1"/>
      <c r="P1168" s="1"/>
      <c r="Q1168" s="1"/>
      <c r="R1168" s="1"/>
      <c r="S1168" s="1"/>
      <c r="T1168" s="1"/>
      <c r="U1168" s="28"/>
      <c r="V1168" s="28"/>
      <c r="W1168" s="28"/>
      <c r="X1168" s="1"/>
      <c r="Y1168" s="1"/>
      <c r="Z1168" s="1"/>
    </row>
    <row r="1169" spans="1:26" x14ac:dyDescent="0.25">
      <c r="A1169" s="1"/>
      <c r="B1169" s="33" t="str">
        <f t="shared" si="34"/>
        <v/>
      </c>
      <c r="C1169" s="33" t="str">
        <f t="shared" si="35"/>
        <v/>
      </c>
      <c r="D1169" s="22"/>
      <c r="E1169" s="1"/>
      <c r="F1169" s="1"/>
      <c r="G1169" s="1"/>
      <c r="H1169" s="1"/>
      <c r="I1169" s="1"/>
      <c r="J1169" s="1"/>
      <c r="K1169" s="1"/>
      <c r="L1169" s="1"/>
      <c r="M1169" s="1"/>
      <c r="N1169" s="1"/>
      <c r="O1169" s="1"/>
      <c r="P1169" s="1"/>
      <c r="Q1169" s="1"/>
      <c r="R1169" s="1"/>
      <c r="S1169" s="1"/>
      <c r="T1169" s="1"/>
      <c r="U1169" s="28"/>
      <c r="V1169" s="28"/>
      <c r="W1169" s="28"/>
      <c r="X1169" s="1"/>
      <c r="Y1169" s="1"/>
      <c r="Z1169" s="1"/>
    </row>
    <row r="1170" spans="1:26" x14ac:dyDescent="0.25">
      <c r="A1170" s="1"/>
      <c r="B1170" s="33" t="str">
        <f t="shared" si="34"/>
        <v/>
      </c>
      <c r="C1170" s="33" t="str">
        <f t="shared" si="35"/>
        <v/>
      </c>
      <c r="D1170" s="22"/>
      <c r="E1170" s="1"/>
      <c r="F1170" s="1"/>
      <c r="G1170" s="1"/>
      <c r="H1170" s="1"/>
      <c r="I1170" s="1"/>
      <c r="J1170" s="1"/>
      <c r="K1170" s="1"/>
      <c r="L1170" s="1"/>
      <c r="M1170" s="1"/>
      <c r="N1170" s="1"/>
      <c r="O1170" s="1"/>
      <c r="P1170" s="1"/>
      <c r="Q1170" s="1"/>
      <c r="R1170" s="1"/>
      <c r="S1170" s="1"/>
      <c r="T1170" s="1"/>
      <c r="U1170" s="28"/>
      <c r="V1170" s="28"/>
      <c r="W1170" s="28"/>
      <c r="X1170" s="1"/>
      <c r="Y1170" s="1"/>
      <c r="Z1170" s="1"/>
    </row>
    <row r="1171" spans="1:26" x14ac:dyDescent="0.25">
      <c r="A1171" s="1"/>
      <c r="B1171" s="33" t="str">
        <f t="shared" si="34"/>
        <v/>
      </c>
      <c r="C1171" s="33" t="str">
        <f t="shared" si="35"/>
        <v/>
      </c>
      <c r="D1171" s="22"/>
      <c r="E1171" s="1"/>
      <c r="F1171" s="1"/>
      <c r="G1171" s="1"/>
      <c r="H1171" s="1"/>
      <c r="I1171" s="1"/>
      <c r="J1171" s="1"/>
      <c r="K1171" s="1"/>
      <c r="L1171" s="1"/>
      <c r="M1171" s="1"/>
      <c r="N1171" s="1"/>
      <c r="O1171" s="1"/>
      <c r="P1171" s="1"/>
      <c r="Q1171" s="1"/>
      <c r="R1171" s="1"/>
      <c r="S1171" s="1"/>
      <c r="T1171" s="1"/>
      <c r="U1171" s="28"/>
      <c r="V1171" s="28"/>
      <c r="W1171" s="28"/>
      <c r="X1171" s="1"/>
      <c r="Y1171" s="1"/>
      <c r="Z1171" s="1"/>
    </row>
    <row r="1172" spans="1:26" x14ac:dyDescent="0.25">
      <c r="A1172" s="1"/>
      <c r="B1172" s="33" t="str">
        <f t="shared" si="34"/>
        <v/>
      </c>
      <c r="C1172" s="33" t="str">
        <f t="shared" si="35"/>
        <v/>
      </c>
      <c r="D1172" s="22"/>
      <c r="E1172" s="1"/>
      <c r="F1172" s="1"/>
      <c r="G1172" s="1"/>
      <c r="H1172" s="1"/>
      <c r="I1172" s="1"/>
      <c r="J1172" s="1"/>
      <c r="K1172" s="1"/>
      <c r="L1172" s="1"/>
      <c r="M1172" s="1"/>
      <c r="N1172" s="1"/>
      <c r="O1172" s="1"/>
      <c r="P1172" s="1"/>
      <c r="Q1172" s="1"/>
      <c r="R1172" s="1"/>
      <c r="S1172" s="1"/>
      <c r="T1172" s="1"/>
      <c r="U1172" s="28"/>
      <c r="V1172" s="28"/>
      <c r="W1172" s="28"/>
      <c r="X1172" s="1"/>
      <c r="Y1172" s="1"/>
      <c r="Z1172" s="1"/>
    </row>
    <row r="1173" spans="1:26" x14ac:dyDescent="0.25">
      <c r="A1173" s="1"/>
      <c r="B1173" s="33" t="str">
        <f t="shared" si="34"/>
        <v/>
      </c>
      <c r="C1173" s="33" t="str">
        <f t="shared" si="35"/>
        <v/>
      </c>
      <c r="D1173" s="22"/>
      <c r="E1173" s="1"/>
      <c r="F1173" s="1"/>
      <c r="G1173" s="1"/>
      <c r="H1173" s="1"/>
      <c r="I1173" s="1"/>
      <c r="J1173" s="1"/>
      <c r="K1173" s="1"/>
      <c r="L1173" s="1"/>
      <c r="M1173" s="1"/>
      <c r="N1173" s="1"/>
      <c r="O1173" s="1"/>
      <c r="P1173" s="1"/>
      <c r="Q1173" s="1"/>
      <c r="R1173" s="1"/>
      <c r="S1173" s="1"/>
      <c r="T1173" s="1"/>
      <c r="U1173" s="28"/>
      <c r="V1173" s="28"/>
      <c r="W1173" s="28"/>
      <c r="X1173" s="1"/>
      <c r="Y1173" s="1"/>
      <c r="Z1173" s="1"/>
    </row>
    <row r="1174" spans="1:26" x14ac:dyDescent="0.25">
      <c r="A1174" s="1"/>
      <c r="B1174" s="33" t="str">
        <f t="shared" si="34"/>
        <v/>
      </c>
      <c r="C1174" s="33" t="str">
        <f t="shared" si="35"/>
        <v/>
      </c>
      <c r="D1174" s="22"/>
      <c r="E1174" s="1"/>
      <c r="F1174" s="1"/>
      <c r="G1174" s="1"/>
      <c r="H1174" s="1"/>
      <c r="I1174" s="1"/>
      <c r="J1174" s="1"/>
      <c r="K1174" s="1"/>
      <c r="L1174" s="1"/>
      <c r="M1174" s="1"/>
      <c r="N1174" s="1"/>
      <c r="O1174" s="1"/>
      <c r="P1174" s="1"/>
      <c r="Q1174" s="1"/>
      <c r="R1174" s="1"/>
      <c r="S1174" s="1"/>
      <c r="T1174" s="1"/>
      <c r="X1174" s="1"/>
      <c r="Y1174" s="1"/>
      <c r="Z1174" s="1"/>
    </row>
    <row r="1175" spans="1:26" x14ac:dyDescent="0.25">
      <c r="A1175" s="1"/>
      <c r="B1175" s="33" t="str">
        <f t="shared" si="34"/>
        <v/>
      </c>
      <c r="C1175" s="33" t="str">
        <f t="shared" si="35"/>
        <v/>
      </c>
      <c r="D1175" s="22"/>
      <c r="E1175" s="1"/>
      <c r="F1175" s="1"/>
      <c r="G1175" s="1"/>
      <c r="H1175" s="1"/>
      <c r="I1175" s="1"/>
      <c r="J1175" s="1"/>
      <c r="K1175" s="1"/>
      <c r="L1175" s="1"/>
      <c r="M1175" s="1"/>
      <c r="N1175" s="1"/>
      <c r="O1175" s="1"/>
      <c r="P1175" s="1"/>
      <c r="Q1175" s="1"/>
      <c r="R1175" s="1"/>
      <c r="S1175" s="1"/>
      <c r="T1175" s="1"/>
      <c r="X1175" s="1"/>
      <c r="Y1175" s="1"/>
      <c r="Z1175" s="1"/>
    </row>
    <row r="1176" spans="1:26" x14ac:dyDescent="0.25">
      <c r="A1176" s="1"/>
      <c r="B1176" s="33" t="str">
        <f t="shared" si="34"/>
        <v/>
      </c>
      <c r="C1176" s="33" t="str">
        <f t="shared" si="35"/>
        <v/>
      </c>
      <c r="D1176" s="22"/>
      <c r="E1176" s="1"/>
      <c r="F1176" s="1"/>
      <c r="G1176" s="1"/>
      <c r="H1176" s="1"/>
      <c r="I1176" s="1"/>
      <c r="J1176" s="1"/>
      <c r="K1176" s="1"/>
      <c r="L1176" s="1"/>
      <c r="M1176" s="1"/>
      <c r="N1176" s="1"/>
      <c r="O1176" s="1"/>
      <c r="P1176" s="1"/>
      <c r="Q1176" s="1"/>
      <c r="R1176" s="1"/>
      <c r="S1176" s="1"/>
      <c r="T1176" s="1"/>
      <c r="U1176" s="28"/>
      <c r="V1176" s="28"/>
      <c r="W1176" s="28"/>
      <c r="X1176" s="1"/>
      <c r="Y1176" s="1"/>
      <c r="Z1176" s="1"/>
    </row>
    <row r="1177" spans="1:26" x14ac:dyDescent="0.25">
      <c r="A1177" s="1"/>
      <c r="B1177" s="33" t="str">
        <f t="shared" si="34"/>
        <v/>
      </c>
      <c r="C1177" s="33" t="str">
        <f t="shared" si="35"/>
        <v/>
      </c>
      <c r="D1177" s="22"/>
      <c r="E1177" s="1"/>
      <c r="F1177" s="1"/>
      <c r="G1177" s="1"/>
      <c r="H1177" s="1"/>
      <c r="I1177" s="1"/>
      <c r="J1177" s="1"/>
      <c r="K1177" s="1"/>
      <c r="L1177" s="1"/>
      <c r="M1177" s="1"/>
      <c r="N1177" s="1"/>
      <c r="O1177" s="1"/>
      <c r="P1177" s="1"/>
      <c r="Q1177" s="1"/>
      <c r="R1177" s="1"/>
      <c r="S1177" s="1"/>
      <c r="T1177" s="1"/>
      <c r="U1177" s="28"/>
      <c r="V1177" s="28"/>
      <c r="W1177" s="28"/>
      <c r="X1177" s="1"/>
      <c r="Y1177" s="1"/>
      <c r="Z1177" s="1"/>
    </row>
    <row r="1178" spans="1:26" x14ac:dyDescent="0.25">
      <c r="A1178" s="1"/>
      <c r="B1178" s="33" t="str">
        <f t="shared" si="34"/>
        <v/>
      </c>
      <c r="C1178" s="33" t="str">
        <f t="shared" si="35"/>
        <v/>
      </c>
      <c r="D1178" s="22"/>
      <c r="E1178" s="1"/>
      <c r="F1178" s="1"/>
      <c r="G1178" s="1"/>
      <c r="H1178" s="1"/>
      <c r="I1178" s="1"/>
      <c r="J1178" s="1"/>
      <c r="K1178" s="1"/>
      <c r="L1178" s="1"/>
      <c r="M1178" s="1"/>
      <c r="N1178" s="1"/>
      <c r="O1178" s="1"/>
      <c r="P1178" s="1"/>
      <c r="Q1178" s="1"/>
      <c r="R1178" s="1"/>
      <c r="S1178" s="1"/>
      <c r="T1178" s="1"/>
      <c r="U1178" s="28"/>
      <c r="V1178" s="28"/>
      <c r="W1178" s="28"/>
      <c r="X1178" s="1"/>
      <c r="Y1178" s="1"/>
      <c r="Z1178" s="1"/>
    </row>
    <row r="1179" spans="1:26" x14ac:dyDescent="0.25">
      <c r="A1179" s="1"/>
      <c r="B1179" s="33" t="str">
        <f t="shared" si="34"/>
        <v/>
      </c>
      <c r="C1179" s="33" t="str">
        <f t="shared" si="35"/>
        <v/>
      </c>
      <c r="D1179" s="22"/>
      <c r="E1179" s="1"/>
      <c r="F1179" s="1"/>
      <c r="G1179" s="1"/>
      <c r="H1179" s="1"/>
      <c r="I1179" s="1"/>
      <c r="J1179" s="1"/>
      <c r="K1179" s="1"/>
      <c r="L1179" s="1"/>
      <c r="M1179" s="1"/>
      <c r="N1179" s="1"/>
      <c r="O1179" s="1"/>
      <c r="P1179" s="1"/>
      <c r="Q1179" s="1"/>
      <c r="R1179" s="1"/>
      <c r="S1179" s="1"/>
      <c r="T1179" s="1"/>
      <c r="X1179" s="1"/>
      <c r="Y1179" s="1"/>
      <c r="Z1179" s="1"/>
    </row>
    <row r="1180" spans="1:26" x14ac:dyDescent="0.25">
      <c r="A1180" s="1"/>
      <c r="B1180" s="33" t="str">
        <f t="shared" si="34"/>
        <v/>
      </c>
      <c r="C1180" s="33" t="str">
        <f t="shared" si="35"/>
        <v/>
      </c>
      <c r="D1180" s="22"/>
      <c r="E1180" s="1"/>
      <c r="F1180" s="1"/>
      <c r="G1180" s="1"/>
      <c r="H1180" s="1"/>
      <c r="I1180" s="1"/>
      <c r="J1180" s="1"/>
      <c r="K1180" s="1"/>
      <c r="L1180" s="1"/>
      <c r="M1180" s="1"/>
      <c r="N1180" s="1"/>
      <c r="O1180" s="1"/>
      <c r="P1180" s="1"/>
      <c r="Q1180" s="1"/>
      <c r="R1180" s="1"/>
      <c r="S1180" s="1"/>
      <c r="T1180" s="1"/>
      <c r="U1180" s="28"/>
      <c r="V1180" s="28"/>
      <c r="W1180" s="28"/>
      <c r="X1180" s="1"/>
      <c r="Y1180" s="1"/>
      <c r="Z1180" s="1"/>
    </row>
    <row r="1181" spans="1:26" x14ac:dyDescent="0.25">
      <c r="A1181" s="1"/>
      <c r="B1181" s="33" t="str">
        <f t="shared" si="34"/>
        <v/>
      </c>
      <c r="C1181" s="33" t="str">
        <f t="shared" si="35"/>
        <v/>
      </c>
      <c r="D1181" s="22"/>
      <c r="E1181" s="1"/>
      <c r="F1181" s="1"/>
      <c r="G1181" s="1"/>
      <c r="H1181" s="1"/>
      <c r="I1181" s="1"/>
      <c r="J1181" s="1"/>
      <c r="K1181" s="1"/>
      <c r="L1181" s="1"/>
      <c r="M1181" s="1"/>
      <c r="N1181" s="1"/>
      <c r="O1181" s="1"/>
      <c r="P1181" s="1"/>
      <c r="Q1181" s="1"/>
      <c r="R1181" s="1"/>
      <c r="S1181" s="1"/>
      <c r="T1181" s="1"/>
      <c r="U1181" s="28"/>
      <c r="V1181" s="28"/>
      <c r="W1181" s="28"/>
      <c r="X1181" s="1"/>
      <c r="Y1181" s="1"/>
      <c r="Z1181" s="1"/>
    </row>
    <row r="1182" spans="1:26" x14ac:dyDescent="0.25">
      <c r="A1182" s="1"/>
      <c r="B1182" s="33" t="str">
        <f t="shared" si="34"/>
        <v/>
      </c>
      <c r="C1182" s="33" t="str">
        <f t="shared" si="35"/>
        <v/>
      </c>
      <c r="D1182" s="22"/>
      <c r="E1182" s="1"/>
      <c r="F1182" s="1"/>
      <c r="G1182" s="1"/>
      <c r="H1182" s="1"/>
      <c r="I1182" s="1"/>
      <c r="J1182" s="1"/>
      <c r="K1182" s="1"/>
      <c r="L1182" s="1"/>
      <c r="M1182" s="1"/>
      <c r="N1182" s="1"/>
      <c r="O1182" s="1"/>
      <c r="P1182" s="1"/>
      <c r="Q1182" s="1"/>
      <c r="R1182" s="1"/>
      <c r="S1182" s="1"/>
      <c r="T1182" s="1"/>
      <c r="U1182" s="28"/>
      <c r="V1182" s="28"/>
      <c r="W1182" s="28"/>
      <c r="X1182" s="1"/>
      <c r="Y1182" s="1"/>
      <c r="Z1182" s="1"/>
    </row>
    <row r="1183" spans="1:26" x14ac:dyDescent="0.25">
      <c r="A1183" s="1"/>
      <c r="B1183" s="33" t="str">
        <f t="shared" si="34"/>
        <v/>
      </c>
      <c r="C1183" s="33" t="str">
        <f t="shared" si="35"/>
        <v/>
      </c>
      <c r="D1183" s="22"/>
      <c r="E1183" s="1"/>
      <c r="F1183" s="1"/>
      <c r="G1183" s="1"/>
      <c r="H1183" s="1"/>
      <c r="I1183" s="1"/>
      <c r="J1183" s="1"/>
      <c r="K1183" s="1"/>
      <c r="L1183" s="1"/>
      <c r="M1183" s="1"/>
      <c r="N1183" s="1"/>
      <c r="O1183" s="1"/>
      <c r="P1183" s="1"/>
      <c r="Q1183" s="1"/>
      <c r="R1183" s="1"/>
      <c r="S1183" s="1"/>
      <c r="T1183" s="1"/>
      <c r="U1183" s="28"/>
      <c r="V1183" s="28"/>
      <c r="W1183" s="28"/>
      <c r="X1183" s="1"/>
      <c r="Y1183" s="1"/>
      <c r="Z1183" s="1"/>
    </row>
    <row r="1184" spans="1:26" x14ac:dyDescent="0.25">
      <c r="A1184" s="1"/>
      <c r="B1184" s="33" t="str">
        <f t="shared" si="34"/>
        <v/>
      </c>
      <c r="C1184" s="33" t="str">
        <f t="shared" si="35"/>
        <v/>
      </c>
      <c r="D1184" s="22"/>
      <c r="E1184" s="1"/>
      <c r="F1184" s="1"/>
      <c r="G1184" s="1"/>
      <c r="H1184" s="1"/>
      <c r="I1184" s="1"/>
      <c r="J1184" s="1"/>
      <c r="K1184" s="1"/>
      <c r="L1184" s="1"/>
      <c r="M1184" s="1"/>
      <c r="N1184" s="1"/>
      <c r="O1184" s="1"/>
      <c r="P1184" s="1"/>
      <c r="Q1184" s="1"/>
      <c r="R1184" s="1"/>
      <c r="S1184" s="1"/>
      <c r="T1184" s="1"/>
      <c r="U1184" s="28"/>
      <c r="V1184" s="28"/>
      <c r="W1184" s="28"/>
      <c r="X1184" s="1"/>
      <c r="Y1184" s="1"/>
      <c r="Z1184" s="1"/>
    </row>
    <row r="1185" spans="1:26" x14ac:dyDescent="0.25">
      <c r="A1185" s="1"/>
      <c r="B1185" s="33" t="str">
        <f t="shared" si="34"/>
        <v/>
      </c>
      <c r="C1185" s="33" t="str">
        <f t="shared" si="35"/>
        <v/>
      </c>
      <c r="D1185" s="22"/>
      <c r="E1185" s="1"/>
      <c r="F1185" s="1"/>
      <c r="G1185" s="1"/>
      <c r="H1185" s="1"/>
      <c r="I1185" s="1"/>
      <c r="J1185" s="1"/>
      <c r="K1185" s="1"/>
      <c r="L1185" s="1"/>
      <c r="M1185" s="1"/>
      <c r="N1185" s="1"/>
      <c r="O1185" s="1"/>
      <c r="P1185" s="1"/>
      <c r="Q1185" s="1"/>
      <c r="R1185" s="1"/>
      <c r="S1185" s="1"/>
      <c r="T1185" s="1"/>
      <c r="U1185" s="28"/>
      <c r="V1185" s="28"/>
      <c r="W1185" s="28"/>
      <c r="X1185" s="1"/>
      <c r="Y1185" s="1"/>
      <c r="Z1185" s="1"/>
    </row>
    <row r="1186" spans="1:26" x14ac:dyDescent="0.25">
      <c r="A1186" s="1"/>
      <c r="B1186" s="33" t="str">
        <f t="shared" si="34"/>
        <v/>
      </c>
      <c r="C1186" s="33" t="str">
        <f t="shared" si="35"/>
        <v/>
      </c>
      <c r="D1186" s="22"/>
      <c r="E1186" s="1"/>
      <c r="F1186" s="1"/>
      <c r="G1186" s="1"/>
      <c r="H1186" s="1"/>
      <c r="I1186" s="1"/>
      <c r="J1186" s="1"/>
      <c r="K1186" s="1"/>
      <c r="L1186" s="1"/>
      <c r="M1186" s="1"/>
      <c r="N1186" s="1"/>
      <c r="O1186" s="1"/>
      <c r="P1186" s="1"/>
      <c r="Q1186" s="1"/>
      <c r="R1186" s="1"/>
      <c r="S1186" s="1"/>
      <c r="T1186" s="1"/>
      <c r="U1186" s="28"/>
      <c r="V1186" s="28"/>
      <c r="W1186" s="28"/>
      <c r="X1186" s="1"/>
      <c r="Y1186" s="1"/>
      <c r="Z1186" s="1"/>
    </row>
    <row r="1187" spans="1:26" x14ac:dyDescent="0.25">
      <c r="A1187" s="1"/>
      <c r="B1187" s="33" t="str">
        <f t="shared" si="34"/>
        <v/>
      </c>
      <c r="C1187" s="33" t="str">
        <f t="shared" si="35"/>
        <v/>
      </c>
      <c r="D1187" s="22"/>
      <c r="E1187" s="1"/>
      <c r="F1187" s="1"/>
      <c r="G1187" s="1"/>
      <c r="H1187" s="1"/>
      <c r="I1187" s="1"/>
      <c r="J1187" s="1"/>
      <c r="K1187" s="1"/>
      <c r="L1187" s="1"/>
      <c r="M1187" s="1"/>
      <c r="N1187" s="1"/>
      <c r="O1187" s="1"/>
      <c r="P1187" s="1"/>
      <c r="Q1187" s="1"/>
      <c r="R1187" s="1"/>
      <c r="S1187" s="1"/>
      <c r="T1187" s="1"/>
      <c r="U1187" s="28"/>
      <c r="V1187" s="28"/>
      <c r="W1187" s="28"/>
      <c r="X1187" s="1"/>
      <c r="Y1187" s="1"/>
      <c r="Z1187" s="1"/>
    </row>
    <row r="1188" spans="1:26" x14ac:dyDescent="0.25">
      <c r="A1188" s="1"/>
      <c r="B1188" s="33" t="str">
        <f t="shared" si="34"/>
        <v/>
      </c>
      <c r="C1188" s="33" t="str">
        <f t="shared" si="35"/>
        <v/>
      </c>
      <c r="D1188" s="22"/>
      <c r="E1188" s="1"/>
      <c r="F1188" s="1"/>
      <c r="G1188" s="1"/>
      <c r="H1188" s="1"/>
      <c r="I1188" s="1"/>
      <c r="J1188" s="1"/>
      <c r="K1188" s="1"/>
      <c r="L1188" s="1"/>
      <c r="M1188" s="1"/>
      <c r="N1188" s="1"/>
      <c r="O1188" s="1"/>
      <c r="P1188" s="1"/>
      <c r="Q1188" s="1"/>
      <c r="R1188" s="1"/>
      <c r="S1188" s="1"/>
      <c r="T1188" s="1"/>
      <c r="U1188" s="28"/>
      <c r="V1188" s="28"/>
      <c r="W1188" s="28"/>
      <c r="X1188" s="1"/>
      <c r="Y1188" s="1"/>
      <c r="Z1188" s="1"/>
    </row>
    <row r="1189" spans="1:26" x14ac:dyDescent="0.25">
      <c r="A1189" s="1"/>
      <c r="B1189" s="33" t="str">
        <f t="shared" si="34"/>
        <v/>
      </c>
      <c r="C1189" s="33" t="str">
        <f t="shared" si="35"/>
        <v/>
      </c>
      <c r="D1189" s="22"/>
      <c r="E1189" s="1"/>
      <c r="F1189" s="1"/>
      <c r="G1189" s="1"/>
      <c r="H1189" s="1"/>
      <c r="I1189" s="1"/>
      <c r="J1189" s="1"/>
      <c r="K1189" s="1"/>
      <c r="L1189" s="1"/>
      <c r="M1189" s="1"/>
      <c r="N1189" s="1"/>
      <c r="O1189" s="1"/>
      <c r="P1189" s="1"/>
      <c r="Q1189" s="1"/>
      <c r="R1189" s="1"/>
      <c r="S1189" s="1"/>
      <c r="T1189" s="1"/>
      <c r="X1189" s="1"/>
      <c r="Y1189" s="1"/>
      <c r="Z1189" s="1"/>
    </row>
    <row r="1190" spans="1:26" x14ac:dyDescent="0.25">
      <c r="A1190" s="1"/>
      <c r="B1190" s="33" t="str">
        <f t="shared" si="34"/>
        <v/>
      </c>
      <c r="C1190" s="33" t="str">
        <f t="shared" si="35"/>
        <v/>
      </c>
      <c r="D1190" s="22"/>
      <c r="E1190" s="1"/>
      <c r="F1190" s="1"/>
      <c r="G1190" s="1"/>
      <c r="H1190" s="1"/>
      <c r="I1190" s="1"/>
      <c r="J1190" s="1"/>
      <c r="K1190" s="1"/>
      <c r="L1190" s="1"/>
      <c r="M1190" s="1"/>
      <c r="N1190" s="1"/>
      <c r="O1190" s="1"/>
      <c r="P1190" s="1"/>
      <c r="Q1190" s="1"/>
      <c r="R1190" s="1"/>
      <c r="S1190" s="1"/>
      <c r="T1190" s="1"/>
      <c r="U1190" s="28"/>
      <c r="V1190" s="28"/>
      <c r="W1190" s="28"/>
      <c r="X1190" s="1"/>
      <c r="Y1190" s="1"/>
      <c r="Z1190" s="1"/>
    </row>
    <row r="1191" spans="1:26" x14ac:dyDescent="0.25">
      <c r="A1191" s="1"/>
      <c r="B1191" s="33" t="str">
        <f t="shared" si="34"/>
        <v/>
      </c>
      <c r="C1191" s="33" t="str">
        <f t="shared" si="35"/>
        <v/>
      </c>
      <c r="D1191" s="22"/>
      <c r="E1191" s="1"/>
      <c r="F1191" s="1"/>
      <c r="G1191" s="1"/>
      <c r="H1191" s="1"/>
      <c r="I1191" s="1"/>
      <c r="J1191" s="1"/>
      <c r="K1191" s="1"/>
      <c r="L1191" s="1"/>
      <c r="M1191" s="1"/>
      <c r="N1191" s="1"/>
      <c r="O1191" s="1"/>
      <c r="P1191" s="1"/>
      <c r="Q1191" s="1"/>
      <c r="R1191" s="1"/>
      <c r="S1191" s="1"/>
      <c r="T1191" s="1"/>
      <c r="U1191" s="28"/>
      <c r="V1191" s="28"/>
      <c r="W1191" s="28"/>
      <c r="X1191" s="1"/>
      <c r="Y1191" s="1"/>
      <c r="Z1191" s="1"/>
    </row>
    <row r="1192" spans="1:26" x14ac:dyDescent="0.25">
      <c r="A1192" s="1"/>
      <c r="B1192" s="33" t="str">
        <f t="shared" si="34"/>
        <v/>
      </c>
      <c r="C1192" s="33" t="str">
        <f t="shared" si="35"/>
        <v/>
      </c>
      <c r="D1192" s="22"/>
      <c r="E1192" s="1"/>
      <c r="F1192" s="1"/>
      <c r="G1192" s="1"/>
      <c r="H1192" s="1"/>
      <c r="I1192" s="1"/>
      <c r="J1192" s="1"/>
      <c r="K1192" s="1"/>
      <c r="L1192" s="1"/>
      <c r="M1192" s="1"/>
      <c r="N1192" s="1"/>
      <c r="O1192" s="1"/>
      <c r="P1192" s="1"/>
      <c r="Q1192" s="1"/>
      <c r="R1192" s="1"/>
      <c r="S1192" s="1"/>
      <c r="T1192" s="1"/>
      <c r="U1192" s="28"/>
      <c r="V1192" s="28"/>
      <c r="W1192" s="28"/>
      <c r="X1192" s="1"/>
      <c r="Y1192" s="1"/>
      <c r="Z1192" s="1"/>
    </row>
    <row r="1193" spans="1:26" x14ac:dyDescent="0.25">
      <c r="A1193" s="1"/>
      <c r="B1193" s="33" t="str">
        <f t="shared" si="34"/>
        <v/>
      </c>
      <c r="C1193" s="33" t="str">
        <f t="shared" si="35"/>
        <v/>
      </c>
      <c r="D1193" s="22"/>
      <c r="E1193" s="1"/>
      <c r="F1193" s="1"/>
      <c r="G1193" s="1"/>
      <c r="H1193" s="1"/>
      <c r="I1193" s="1"/>
      <c r="J1193" s="1"/>
      <c r="K1193" s="1"/>
      <c r="L1193" s="1"/>
      <c r="M1193" s="1"/>
      <c r="N1193" s="1"/>
      <c r="O1193" s="1"/>
      <c r="P1193" s="1"/>
      <c r="Q1193" s="1"/>
      <c r="R1193" s="1"/>
      <c r="S1193" s="1"/>
      <c r="T1193" s="1"/>
      <c r="U1193" s="28"/>
      <c r="V1193" s="28"/>
      <c r="W1193" s="28"/>
      <c r="X1193" s="1"/>
      <c r="Y1193" s="1"/>
      <c r="Z1193" s="1"/>
    </row>
    <row r="1194" spans="1:26" x14ac:dyDescent="0.25">
      <c r="A1194" s="1"/>
      <c r="B1194" s="33" t="str">
        <f t="shared" si="34"/>
        <v/>
      </c>
      <c r="C1194" s="33" t="str">
        <f t="shared" si="35"/>
        <v/>
      </c>
      <c r="D1194" s="22"/>
      <c r="E1194" s="1"/>
      <c r="F1194" s="1"/>
      <c r="G1194" s="1"/>
      <c r="H1194" s="1"/>
      <c r="I1194" s="1"/>
      <c r="J1194" s="1"/>
      <c r="K1194" s="1"/>
      <c r="L1194" s="1"/>
      <c r="M1194" s="1"/>
      <c r="N1194" s="1"/>
      <c r="O1194" s="1"/>
      <c r="P1194" s="1"/>
      <c r="Q1194" s="1"/>
      <c r="R1194" s="1"/>
      <c r="S1194" s="1"/>
      <c r="T1194" s="1"/>
      <c r="U1194" s="28"/>
      <c r="V1194" s="28"/>
      <c r="W1194" s="28"/>
      <c r="X1194" s="1"/>
      <c r="Y1194" s="1"/>
      <c r="Z1194" s="1"/>
    </row>
    <row r="1195" spans="1:26" x14ac:dyDescent="0.25">
      <c r="A1195" s="1"/>
      <c r="B1195" s="33" t="str">
        <f t="shared" si="34"/>
        <v/>
      </c>
      <c r="C1195" s="33" t="str">
        <f t="shared" si="35"/>
        <v/>
      </c>
      <c r="D1195" s="22"/>
      <c r="E1195" s="1"/>
      <c r="F1195" s="1"/>
      <c r="G1195" s="1"/>
      <c r="H1195" s="1"/>
      <c r="I1195" s="1"/>
      <c r="J1195" s="1"/>
      <c r="K1195" s="1"/>
      <c r="L1195" s="1"/>
      <c r="M1195" s="1"/>
      <c r="N1195" s="1"/>
      <c r="O1195" s="1"/>
      <c r="P1195" s="1"/>
      <c r="Q1195" s="1"/>
      <c r="R1195" s="1"/>
      <c r="S1195" s="1"/>
      <c r="T1195" s="1"/>
      <c r="U1195" s="28"/>
      <c r="V1195" s="28"/>
      <c r="W1195" s="28"/>
      <c r="X1195" s="1"/>
      <c r="Y1195" s="1"/>
      <c r="Z1195" s="1"/>
    </row>
    <row r="1196" spans="1:26" x14ac:dyDescent="0.25">
      <c r="A1196" s="1"/>
      <c r="B1196" s="33" t="str">
        <f t="shared" si="34"/>
        <v/>
      </c>
      <c r="C1196" s="33" t="str">
        <f t="shared" si="35"/>
        <v/>
      </c>
      <c r="D1196" s="22"/>
      <c r="E1196" s="1"/>
      <c r="F1196" s="1"/>
      <c r="G1196" s="1"/>
      <c r="H1196" s="1"/>
      <c r="I1196" s="1"/>
      <c r="J1196" s="1"/>
      <c r="K1196" s="1"/>
      <c r="L1196" s="1"/>
      <c r="M1196" s="1"/>
      <c r="N1196" s="1"/>
      <c r="O1196" s="1"/>
      <c r="P1196" s="1"/>
      <c r="Q1196" s="1"/>
      <c r="R1196" s="1"/>
      <c r="S1196" s="1"/>
      <c r="T1196" s="1"/>
      <c r="U1196" s="28"/>
      <c r="V1196" s="28"/>
      <c r="W1196" s="28"/>
      <c r="X1196" s="1"/>
      <c r="Y1196" s="1"/>
      <c r="Z1196" s="1"/>
    </row>
    <row r="1197" spans="1:26" x14ac:dyDescent="0.25">
      <c r="A1197" s="1"/>
      <c r="B1197" s="33" t="str">
        <f t="shared" si="34"/>
        <v/>
      </c>
      <c r="C1197" s="33" t="str">
        <f t="shared" si="35"/>
        <v/>
      </c>
      <c r="D1197" s="22"/>
      <c r="E1197" s="1"/>
      <c r="F1197" s="1"/>
      <c r="G1197" s="1"/>
      <c r="H1197" s="1"/>
      <c r="I1197" s="1"/>
      <c r="J1197" s="1"/>
      <c r="K1197" s="1"/>
      <c r="L1197" s="1"/>
      <c r="M1197" s="1"/>
      <c r="N1197" s="1"/>
      <c r="O1197" s="1"/>
      <c r="P1197" s="1"/>
      <c r="Q1197" s="1"/>
      <c r="R1197" s="1"/>
      <c r="S1197" s="1"/>
      <c r="T1197" s="1"/>
      <c r="U1197" s="28"/>
      <c r="V1197" s="28"/>
      <c r="W1197" s="28"/>
      <c r="X1197" s="1"/>
      <c r="Y1197" s="1"/>
      <c r="Z1197" s="1"/>
    </row>
    <row r="1198" spans="1:26" x14ac:dyDescent="0.25">
      <c r="A1198" s="1"/>
      <c r="B1198" s="33" t="str">
        <f t="shared" si="34"/>
        <v/>
      </c>
      <c r="C1198" s="33" t="str">
        <f t="shared" si="35"/>
        <v/>
      </c>
      <c r="D1198" s="22"/>
      <c r="E1198" s="1"/>
      <c r="F1198" s="1"/>
      <c r="G1198" s="1"/>
      <c r="H1198" s="1"/>
      <c r="I1198" s="1"/>
      <c r="J1198" s="1"/>
      <c r="K1198" s="1"/>
      <c r="L1198" s="1"/>
      <c r="M1198" s="1"/>
      <c r="N1198" s="1"/>
      <c r="O1198" s="1"/>
      <c r="P1198" s="1"/>
      <c r="Q1198" s="1"/>
      <c r="R1198" s="1"/>
      <c r="S1198" s="1"/>
      <c r="T1198" s="1"/>
      <c r="U1198" s="28"/>
      <c r="V1198" s="28"/>
      <c r="W1198" s="28"/>
      <c r="X1198" s="1"/>
      <c r="Y1198" s="1"/>
      <c r="Z1198" s="1"/>
    </row>
    <row r="1199" spans="1:26" x14ac:dyDescent="0.25">
      <c r="A1199" s="1"/>
      <c r="B1199" s="33" t="str">
        <f t="shared" ref="B1199:B1262" si="36">IF(W1201=1,U1201,"")</f>
        <v/>
      </c>
      <c r="C1199" s="33" t="str">
        <f t="shared" ref="C1199:C1262" si="37">IF(W1201=1,V1201,"")</f>
        <v/>
      </c>
      <c r="D1199" s="22"/>
      <c r="E1199" s="1"/>
      <c r="F1199" s="1"/>
      <c r="G1199" s="1"/>
      <c r="H1199" s="1"/>
      <c r="I1199" s="1"/>
      <c r="J1199" s="1"/>
      <c r="K1199" s="1"/>
      <c r="L1199" s="1"/>
      <c r="M1199" s="1"/>
      <c r="N1199" s="1"/>
      <c r="O1199" s="1"/>
      <c r="P1199" s="1"/>
      <c r="Q1199" s="1"/>
      <c r="R1199" s="1"/>
      <c r="S1199" s="1"/>
      <c r="T1199" s="1"/>
      <c r="U1199" s="28"/>
      <c r="V1199" s="28"/>
      <c r="W1199" s="28"/>
      <c r="X1199" s="1"/>
      <c r="Y1199" s="1"/>
      <c r="Z1199" s="1"/>
    </row>
    <row r="1200" spans="1:26" x14ac:dyDescent="0.25">
      <c r="A1200" s="1"/>
      <c r="B1200" s="33" t="str">
        <f t="shared" si="36"/>
        <v/>
      </c>
      <c r="C1200" s="33" t="str">
        <f t="shared" si="37"/>
        <v/>
      </c>
      <c r="D1200" s="22"/>
      <c r="E1200" s="1"/>
      <c r="F1200" s="1"/>
      <c r="G1200" s="1"/>
      <c r="H1200" s="1"/>
      <c r="I1200" s="1"/>
      <c r="J1200" s="1"/>
      <c r="K1200" s="1"/>
      <c r="L1200" s="1"/>
      <c r="M1200" s="1"/>
      <c r="N1200" s="1"/>
      <c r="O1200" s="1"/>
      <c r="P1200" s="1"/>
      <c r="Q1200" s="1"/>
      <c r="R1200" s="1"/>
      <c r="S1200" s="1"/>
      <c r="T1200" s="1"/>
      <c r="U1200" s="28"/>
      <c r="V1200" s="28"/>
      <c r="W1200" s="28"/>
      <c r="X1200" s="1"/>
      <c r="Y1200" s="1"/>
      <c r="Z1200" s="1"/>
    </row>
    <row r="1201" spans="1:26" x14ac:dyDescent="0.25">
      <c r="A1201" s="1"/>
      <c r="B1201" s="33" t="str">
        <f t="shared" si="36"/>
        <v/>
      </c>
      <c r="C1201" s="33" t="str">
        <f t="shared" si="37"/>
        <v/>
      </c>
      <c r="D1201" s="22"/>
      <c r="E1201" s="1"/>
      <c r="F1201" s="1"/>
      <c r="G1201" s="1"/>
      <c r="H1201" s="1"/>
      <c r="I1201" s="1"/>
      <c r="J1201" s="1"/>
      <c r="K1201" s="1"/>
      <c r="L1201" s="1"/>
      <c r="M1201" s="1"/>
      <c r="N1201" s="1"/>
      <c r="O1201" s="1"/>
      <c r="P1201" s="1"/>
      <c r="Q1201" s="1"/>
      <c r="R1201" s="1"/>
      <c r="S1201" s="1"/>
      <c r="T1201" s="1"/>
      <c r="X1201" s="1"/>
      <c r="Y1201" s="1"/>
      <c r="Z1201" s="1"/>
    </row>
    <row r="1202" spans="1:26" x14ac:dyDescent="0.25">
      <c r="A1202" s="1"/>
      <c r="B1202" s="33" t="str">
        <f t="shared" si="36"/>
        <v/>
      </c>
      <c r="C1202" s="33" t="str">
        <f t="shared" si="37"/>
        <v/>
      </c>
      <c r="D1202" s="22"/>
      <c r="E1202" s="1"/>
      <c r="F1202" s="1"/>
      <c r="G1202" s="1"/>
      <c r="H1202" s="1"/>
      <c r="I1202" s="1"/>
      <c r="J1202" s="1"/>
      <c r="K1202" s="1"/>
      <c r="L1202" s="1"/>
      <c r="M1202" s="1"/>
      <c r="N1202" s="1"/>
      <c r="O1202" s="1"/>
      <c r="P1202" s="1"/>
      <c r="Q1202" s="1"/>
      <c r="R1202" s="1"/>
      <c r="S1202" s="1"/>
      <c r="T1202" s="1"/>
      <c r="X1202" s="1"/>
      <c r="Y1202" s="1"/>
      <c r="Z1202" s="1"/>
    </row>
    <row r="1203" spans="1:26" x14ac:dyDescent="0.25">
      <c r="A1203" s="1"/>
      <c r="B1203" s="33" t="str">
        <f t="shared" si="36"/>
        <v/>
      </c>
      <c r="C1203" s="33" t="str">
        <f t="shared" si="37"/>
        <v/>
      </c>
      <c r="D1203" s="22"/>
      <c r="E1203" s="1"/>
      <c r="F1203" s="1"/>
      <c r="G1203" s="1"/>
      <c r="H1203" s="1"/>
      <c r="I1203" s="1"/>
      <c r="J1203" s="1"/>
      <c r="K1203" s="1"/>
      <c r="L1203" s="1"/>
      <c r="M1203" s="1"/>
      <c r="N1203" s="1"/>
      <c r="O1203" s="1"/>
      <c r="P1203" s="1"/>
      <c r="Q1203" s="1"/>
      <c r="R1203" s="1"/>
      <c r="S1203" s="1"/>
      <c r="T1203" s="1"/>
      <c r="X1203" s="1"/>
      <c r="Y1203" s="1"/>
      <c r="Z1203" s="1"/>
    </row>
    <row r="1204" spans="1:26" x14ac:dyDescent="0.25">
      <c r="A1204" s="1"/>
      <c r="B1204" s="33" t="str">
        <f t="shared" si="36"/>
        <v/>
      </c>
      <c r="C1204" s="33" t="str">
        <f t="shared" si="37"/>
        <v/>
      </c>
      <c r="D1204" s="22"/>
      <c r="E1204" s="1"/>
      <c r="F1204" s="1"/>
      <c r="G1204" s="1"/>
      <c r="H1204" s="1"/>
      <c r="I1204" s="1"/>
      <c r="J1204" s="1"/>
      <c r="K1204" s="1"/>
      <c r="L1204" s="1"/>
      <c r="M1204" s="1"/>
      <c r="N1204" s="1"/>
      <c r="O1204" s="1"/>
      <c r="P1204" s="1"/>
      <c r="Q1204" s="1"/>
      <c r="R1204" s="1"/>
      <c r="S1204" s="1"/>
      <c r="T1204" s="1"/>
      <c r="U1204" s="28"/>
      <c r="V1204" s="28"/>
      <c r="W1204" s="28"/>
      <c r="X1204" s="1"/>
      <c r="Y1204" s="1"/>
      <c r="Z1204" s="1"/>
    </row>
    <row r="1205" spans="1:26" x14ac:dyDescent="0.25">
      <c r="A1205" s="1"/>
      <c r="B1205" s="33" t="str">
        <f t="shared" si="36"/>
        <v/>
      </c>
      <c r="C1205" s="33" t="str">
        <f t="shared" si="37"/>
        <v/>
      </c>
      <c r="D1205" s="22"/>
      <c r="E1205" s="1"/>
      <c r="F1205" s="1"/>
      <c r="G1205" s="1"/>
      <c r="H1205" s="1"/>
      <c r="I1205" s="1"/>
      <c r="J1205" s="1"/>
      <c r="K1205" s="1"/>
      <c r="L1205" s="1"/>
      <c r="M1205" s="1"/>
      <c r="N1205" s="1"/>
      <c r="O1205" s="1"/>
      <c r="P1205" s="1"/>
      <c r="Q1205" s="1"/>
      <c r="R1205" s="1"/>
      <c r="S1205" s="1"/>
      <c r="T1205" s="1"/>
      <c r="U1205" s="28"/>
      <c r="V1205" s="28"/>
      <c r="W1205" s="28"/>
      <c r="X1205" s="1"/>
      <c r="Y1205" s="1"/>
      <c r="Z1205" s="1"/>
    </row>
    <row r="1206" spans="1:26" x14ac:dyDescent="0.25">
      <c r="A1206" s="1"/>
      <c r="B1206" s="33" t="str">
        <f t="shared" si="36"/>
        <v/>
      </c>
      <c r="C1206" s="33" t="str">
        <f t="shared" si="37"/>
        <v/>
      </c>
      <c r="D1206" s="22"/>
      <c r="E1206" s="1"/>
      <c r="F1206" s="1"/>
      <c r="G1206" s="1"/>
      <c r="H1206" s="1"/>
      <c r="I1206" s="1"/>
      <c r="J1206" s="1"/>
      <c r="K1206" s="1"/>
      <c r="L1206" s="1"/>
      <c r="M1206" s="1"/>
      <c r="N1206" s="1"/>
      <c r="O1206" s="1"/>
      <c r="P1206" s="1"/>
      <c r="Q1206" s="1"/>
      <c r="R1206" s="1"/>
      <c r="S1206" s="1"/>
      <c r="T1206" s="1"/>
      <c r="U1206" s="28"/>
      <c r="V1206" s="28"/>
      <c r="W1206" s="28"/>
      <c r="X1206" s="1"/>
      <c r="Y1206" s="1"/>
      <c r="Z1206" s="1"/>
    </row>
    <row r="1207" spans="1:26" x14ac:dyDescent="0.25">
      <c r="A1207" s="1"/>
      <c r="B1207" s="33" t="str">
        <f t="shared" si="36"/>
        <v/>
      </c>
      <c r="C1207" s="33" t="str">
        <f t="shared" si="37"/>
        <v/>
      </c>
      <c r="D1207" s="22"/>
      <c r="E1207" s="1"/>
      <c r="F1207" s="1"/>
      <c r="G1207" s="1"/>
      <c r="H1207" s="1"/>
      <c r="I1207" s="1"/>
      <c r="J1207" s="1"/>
      <c r="K1207" s="1"/>
      <c r="L1207" s="1"/>
      <c r="M1207" s="1"/>
      <c r="N1207" s="1"/>
      <c r="O1207" s="1"/>
      <c r="P1207" s="1"/>
      <c r="Q1207" s="1"/>
      <c r="R1207" s="1"/>
      <c r="S1207" s="1"/>
      <c r="T1207" s="1"/>
      <c r="U1207" s="28"/>
      <c r="V1207" s="28"/>
      <c r="W1207" s="28"/>
      <c r="X1207" s="1"/>
      <c r="Y1207" s="1"/>
      <c r="Z1207" s="1"/>
    </row>
    <row r="1208" spans="1:26" x14ac:dyDescent="0.25">
      <c r="A1208" s="1"/>
      <c r="B1208" s="33" t="str">
        <f t="shared" si="36"/>
        <v/>
      </c>
      <c r="C1208" s="33" t="str">
        <f t="shared" si="37"/>
        <v/>
      </c>
      <c r="D1208" s="22"/>
      <c r="E1208" s="1"/>
      <c r="F1208" s="1"/>
      <c r="G1208" s="1"/>
      <c r="H1208" s="1"/>
      <c r="I1208" s="1"/>
      <c r="J1208" s="1"/>
      <c r="K1208" s="1"/>
      <c r="L1208" s="1"/>
      <c r="M1208" s="1"/>
      <c r="N1208" s="1"/>
      <c r="O1208" s="1"/>
      <c r="P1208" s="1"/>
      <c r="Q1208" s="1"/>
      <c r="R1208" s="1"/>
      <c r="S1208" s="1"/>
      <c r="T1208" s="1"/>
      <c r="U1208" s="28"/>
      <c r="V1208" s="28"/>
      <c r="W1208" s="28"/>
      <c r="X1208" s="1"/>
      <c r="Y1208" s="1"/>
      <c r="Z1208" s="1"/>
    </row>
    <row r="1209" spans="1:26" x14ac:dyDescent="0.25">
      <c r="A1209" s="1"/>
      <c r="B1209" s="33" t="str">
        <f t="shared" si="36"/>
        <v/>
      </c>
      <c r="C1209" s="33" t="str">
        <f t="shared" si="37"/>
        <v/>
      </c>
      <c r="D1209" s="22"/>
      <c r="E1209" s="1"/>
      <c r="F1209" s="1"/>
      <c r="G1209" s="1"/>
      <c r="H1209" s="1"/>
      <c r="I1209" s="1"/>
      <c r="J1209" s="1"/>
      <c r="K1209" s="1"/>
      <c r="L1209" s="1"/>
      <c r="M1209" s="1"/>
      <c r="N1209" s="1"/>
      <c r="O1209" s="1"/>
      <c r="P1209" s="1"/>
      <c r="Q1209" s="1"/>
      <c r="R1209" s="1"/>
      <c r="S1209" s="1"/>
      <c r="T1209" s="1"/>
      <c r="U1209" s="28"/>
      <c r="V1209" s="28"/>
      <c r="W1209" s="28"/>
      <c r="X1209" s="1"/>
      <c r="Y1209" s="1"/>
      <c r="Z1209" s="1"/>
    </row>
    <row r="1210" spans="1:26" x14ac:dyDescent="0.25">
      <c r="A1210" s="1"/>
      <c r="B1210" s="33" t="str">
        <f t="shared" si="36"/>
        <v/>
      </c>
      <c r="C1210" s="33" t="str">
        <f t="shared" si="37"/>
        <v/>
      </c>
      <c r="D1210" s="22"/>
      <c r="E1210" s="1"/>
      <c r="F1210" s="1"/>
      <c r="G1210" s="1"/>
      <c r="H1210" s="1"/>
      <c r="I1210" s="1"/>
      <c r="J1210" s="1"/>
      <c r="K1210" s="1"/>
      <c r="L1210" s="1"/>
      <c r="M1210" s="1"/>
      <c r="N1210" s="1"/>
      <c r="O1210" s="1"/>
      <c r="P1210" s="1"/>
      <c r="Q1210" s="1"/>
      <c r="R1210" s="1"/>
      <c r="S1210" s="1"/>
      <c r="T1210" s="1"/>
      <c r="U1210" s="28"/>
      <c r="V1210" s="28"/>
      <c r="W1210" s="28"/>
      <c r="X1210" s="1"/>
      <c r="Y1210" s="1"/>
      <c r="Z1210" s="1"/>
    </row>
    <row r="1211" spans="1:26" x14ac:dyDescent="0.25">
      <c r="A1211" s="1"/>
      <c r="B1211" s="33" t="str">
        <f t="shared" si="36"/>
        <v/>
      </c>
      <c r="C1211" s="33" t="str">
        <f t="shared" si="37"/>
        <v/>
      </c>
      <c r="D1211" s="22"/>
      <c r="E1211" s="1"/>
      <c r="F1211" s="1"/>
      <c r="G1211" s="1"/>
      <c r="H1211" s="1"/>
      <c r="I1211" s="1"/>
      <c r="J1211" s="1"/>
      <c r="K1211" s="1"/>
      <c r="L1211" s="1"/>
      <c r="M1211" s="1"/>
      <c r="N1211" s="1"/>
      <c r="O1211" s="1"/>
      <c r="P1211" s="1"/>
      <c r="Q1211" s="1"/>
      <c r="R1211" s="1"/>
      <c r="S1211" s="1"/>
      <c r="T1211" s="1"/>
      <c r="U1211" s="28"/>
      <c r="V1211" s="28"/>
      <c r="W1211" s="28"/>
      <c r="X1211" s="1"/>
      <c r="Y1211" s="1"/>
      <c r="Z1211" s="1"/>
    </row>
    <row r="1212" spans="1:26" x14ac:dyDescent="0.25">
      <c r="A1212" s="1"/>
      <c r="B1212" s="33" t="str">
        <f t="shared" si="36"/>
        <v/>
      </c>
      <c r="C1212" s="33" t="str">
        <f t="shared" si="37"/>
        <v/>
      </c>
      <c r="D1212" s="22"/>
      <c r="E1212" s="1"/>
      <c r="F1212" s="1"/>
      <c r="G1212" s="1"/>
      <c r="H1212" s="1"/>
      <c r="I1212" s="1"/>
      <c r="J1212" s="1"/>
      <c r="K1212" s="1"/>
      <c r="L1212" s="1"/>
      <c r="M1212" s="1"/>
      <c r="N1212" s="1"/>
      <c r="O1212" s="1"/>
      <c r="P1212" s="1"/>
      <c r="Q1212" s="1"/>
      <c r="R1212" s="1"/>
      <c r="S1212" s="1"/>
      <c r="T1212" s="1"/>
      <c r="U1212" s="28"/>
      <c r="V1212" s="28"/>
      <c r="W1212" s="28"/>
      <c r="X1212" s="1"/>
      <c r="Y1212" s="1"/>
      <c r="Z1212" s="1"/>
    </row>
    <row r="1213" spans="1:26" x14ac:dyDescent="0.25">
      <c r="A1213" s="1"/>
      <c r="B1213" s="33" t="str">
        <f t="shared" si="36"/>
        <v/>
      </c>
      <c r="C1213" s="33" t="str">
        <f t="shared" si="37"/>
        <v/>
      </c>
      <c r="D1213" s="22"/>
      <c r="E1213" s="1"/>
      <c r="F1213" s="1"/>
      <c r="G1213" s="1"/>
      <c r="H1213" s="1"/>
      <c r="I1213" s="1"/>
      <c r="J1213" s="1"/>
      <c r="K1213" s="1"/>
      <c r="L1213" s="1"/>
      <c r="M1213" s="1"/>
      <c r="N1213" s="1"/>
      <c r="O1213" s="1"/>
      <c r="P1213" s="1"/>
      <c r="Q1213" s="1"/>
      <c r="R1213" s="1"/>
      <c r="S1213" s="1"/>
      <c r="T1213" s="1"/>
      <c r="U1213" s="28"/>
      <c r="V1213" s="28"/>
      <c r="W1213" s="28"/>
      <c r="X1213" s="1"/>
      <c r="Y1213" s="1"/>
      <c r="Z1213" s="1"/>
    </row>
    <row r="1214" spans="1:26" x14ac:dyDescent="0.25">
      <c r="A1214" s="1"/>
      <c r="B1214" s="33" t="str">
        <f t="shared" si="36"/>
        <v/>
      </c>
      <c r="C1214" s="33" t="str">
        <f t="shared" si="37"/>
        <v/>
      </c>
      <c r="D1214" s="22"/>
      <c r="E1214" s="1"/>
      <c r="F1214" s="1"/>
      <c r="G1214" s="1"/>
      <c r="H1214" s="1"/>
      <c r="I1214" s="1"/>
      <c r="J1214" s="1"/>
      <c r="K1214" s="1"/>
      <c r="L1214" s="1"/>
      <c r="M1214" s="1"/>
      <c r="N1214" s="1"/>
      <c r="O1214" s="1"/>
      <c r="P1214" s="1"/>
      <c r="Q1214" s="1"/>
      <c r="R1214" s="1"/>
      <c r="S1214" s="1"/>
      <c r="T1214" s="1"/>
      <c r="U1214" s="28"/>
      <c r="V1214" s="28"/>
      <c r="W1214" s="28"/>
      <c r="X1214" s="1"/>
      <c r="Y1214" s="1"/>
      <c r="Z1214" s="1"/>
    </row>
    <row r="1215" spans="1:26" x14ac:dyDescent="0.25">
      <c r="A1215" s="1"/>
      <c r="B1215" s="33" t="str">
        <f t="shared" si="36"/>
        <v/>
      </c>
      <c r="C1215" s="33" t="str">
        <f t="shared" si="37"/>
        <v/>
      </c>
      <c r="D1215" s="22"/>
      <c r="E1215" s="1"/>
      <c r="F1215" s="1"/>
      <c r="G1215" s="1"/>
      <c r="H1215" s="1"/>
      <c r="I1215" s="1"/>
      <c r="J1215" s="1"/>
      <c r="K1215" s="1"/>
      <c r="L1215" s="1"/>
      <c r="M1215" s="1"/>
      <c r="N1215" s="1"/>
      <c r="O1215" s="1"/>
      <c r="P1215" s="1"/>
      <c r="Q1215" s="1"/>
      <c r="R1215" s="1"/>
      <c r="S1215" s="1"/>
      <c r="T1215" s="1"/>
      <c r="U1215" s="28"/>
      <c r="V1215" s="28"/>
      <c r="W1215" s="28"/>
      <c r="X1215" s="1"/>
      <c r="Y1215" s="1"/>
      <c r="Z1215" s="1"/>
    </row>
    <row r="1216" spans="1:26" x14ac:dyDescent="0.25">
      <c r="A1216" s="1"/>
      <c r="B1216" s="33" t="str">
        <f t="shared" si="36"/>
        <v/>
      </c>
      <c r="C1216" s="33" t="str">
        <f t="shared" si="37"/>
        <v/>
      </c>
      <c r="D1216" s="22"/>
      <c r="E1216" s="1"/>
      <c r="F1216" s="1"/>
      <c r="G1216" s="1"/>
      <c r="H1216" s="1"/>
      <c r="I1216" s="1"/>
      <c r="J1216" s="1"/>
      <c r="K1216" s="1"/>
      <c r="L1216" s="1"/>
      <c r="M1216" s="1"/>
      <c r="N1216" s="1"/>
      <c r="O1216" s="1"/>
      <c r="P1216" s="1"/>
      <c r="Q1216" s="1"/>
      <c r="R1216" s="1"/>
      <c r="S1216" s="1"/>
      <c r="T1216" s="1"/>
      <c r="X1216" s="1"/>
      <c r="Y1216" s="1"/>
      <c r="Z1216" s="1"/>
    </row>
    <row r="1217" spans="1:26" x14ac:dyDescent="0.25">
      <c r="A1217" s="1"/>
      <c r="B1217" s="33" t="str">
        <f t="shared" si="36"/>
        <v/>
      </c>
      <c r="C1217" s="33" t="str">
        <f t="shared" si="37"/>
        <v/>
      </c>
      <c r="D1217" s="22"/>
      <c r="E1217" s="1"/>
      <c r="F1217" s="1"/>
      <c r="G1217" s="1"/>
      <c r="H1217" s="1"/>
      <c r="I1217" s="1"/>
      <c r="J1217" s="1"/>
      <c r="K1217" s="1"/>
      <c r="L1217" s="1"/>
      <c r="M1217" s="1"/>
      <c r="N1217" s="1"/>
      <c r="O1217" s="1"/>
      <c r="P1217" s="1"/>
      <c r="Q1217" s="1"/>
      <c r="R1217" s="1"/>
      <c r="S1217" s="1"/>
      <c r="T1217" s="1"/>
      <c r="U1217" s="28"/>
      <c r="V1217" s="28"/>
      <c r="W1217" s="28"/>
      <c r="X1217" s="1"/>
      <c r="Y1217" s="1"/>
      <c r="Z1217" s="1"/>
    </row>
    <row r="1218" spans="1:26" x14ac:dyDescent="0.25">
      <c r="A1218" s="1"/>
      <c r="B1218" s="33" t="str">
        <f t="shared" si="36"/>
        <v/>
      </c>
      <c r="C1218" s="33" t="str">
        <f t="shared" si="37"/>
        <v/>
      </c>
      <c r="D1218" s="22"/>
      <c r="E1218" s="1"/>
      <c r="F1218" s="1"/>
      <c r="G1218" s="1"/>
      <c r="H1218" s="1"/>
      <c r="I1218" s="1"/>
      <c r="J1218" s="1"/>
      <c r="K1218" s="1"/>
      <c r="L1218" s="1"/>
      <c r="M1218" s="1"/>
      <c r="N1218" s="1"/>
      <c r="O1218" s="1"/>
      <c r="P1218" s="1"/>
      <c r="Q1218" s="1"/>
      <c r="R1218" s="1"/>
      <c r="S1218" s="1"/>
      <c r="T1218" s="1"/>
      <c r="U1218" s="28"/>
      <c r="V1218" s="28"/>
      <c r="W1218" s="28"/>
      <c r="X1218" s="1"/>
      <c r="Y1218" s="1"/>
      <c r="Z1218" s="1"/>
    </row>
    <row r="1219" spans="1:26" x14ac:dyDescent="0.25">
      <c r="A1219" s="1"/>
      <c r="B1219" s="33" t="str">
        <f t="shared" si="36"/>
        <v/>
      </c>
      <c r="C1219" s="33" t="str">
        <f t="shared" si="37"/>
        <v/>
      </c>
      <c r="D1219" s="22"/>
      <c r="E1219" s="1"/>
      <c r="F1219" s="1"/>
      <c r="G1219" s="1"/>
      <c r="H1219" s="1"/>
      <c r="I1219" s="1"/>
      <c r="J1219" s="1"/>
      <c r="K1219" s="1"/>
      <c r="L1219" s="1"/>
      <c r="M1219" s="1"/>
      <c r="N1219" s="1"/>
      <c r="O1219" s="1"/>
      <c r="P1219" s="1"/>
      <c r="Q1219" s="1"/>
      <c r="R1219" s="1"/>
      <c r="S1219" s="1"/>
      <c r="T1219" s="1"/>
      <c r="U1219" s="28"/>
      <c r="V1219" s="28"/>
      <c r="W1219" s="28"/>
      <c r="X1219" s="1"/>
      <c r="Y1219" s="1"/>
      <c r="Z1219" s="1"/>
    </row>
    <row r="1220" spans="1:26" x14ac:dyDescent="0.25">
      <c r="A1220" s="1"/>
      <c r="B1220" s="33" t="str">
        <f t="shared" si="36"/>
        <v/>
      </c>
      <c r="C1220" s="33" t="str">
        <f t="shared" si="37"/>
        <v/>
      </c>
      <c r="D1220" s="22"/>
      <c r="E1220" s="1"/>
      <c r="F1220" s="1"/>
      <c r="G1220" s="1"/>
      <c r="H1220" s="1"/>
      <c r="I1220" s="1"/>
      <c r="J1220" s="1"/>
      <c r="K1220" s="1"/>
      <c r="L1220" s="1"/>
      <c r="M1220" s="1"/>
      <c r="N1220" s="1"/>
      <c r="O1220" s="1"/>
      <c r="P1220" s="1"/>
      <c r="Q1220" s="1"/>
      <c r="R1220" s="1"/>
      <c r="S1220" s="1"/>
      <c r="T1220" s="1"/>
      <c r="U1220" s="28"/>
      <c r="V1220" s="28"/>
      <c r="W1220" s="28"/>
      <c r="X1220" s="1"/>
      <c r="Y1220" s="1"/>
      <c r="Z1220" s="1"/>
    </row>
    <row r="1221" spans="1:26" x14ac:dyDescent="0.25">
      <c r="A1221" s="1"/>
      <c r="B1221" s="33" t="str">
        <f t="shared" si="36"/>
        <v/>
      </c>
      <c r="C1221" s="33" t="str">
        <f t="shared" si="37"/>
        <v/>
      </c>
      <c r="D1221" s="22"/>
      <c r="E1221" s="1"/>
      <c r="F1221" s="1"/>
      <c r="G1221" s="1"/>
      <c r="H1221" s="1"/>
      <c r="I1221" s="1"/>
      <c r="J1221" s="1"/>
      <c r="K1221" s="1"/>
      <c r="L1221" s="1"/>
      <c r="M1221" s="1"/>
      <c r="N1221" s="1"/>
      <c r="O1221" s="1"/>
      <c r="P1221" s="1"/>
      <c r="Q1221" s="1"/>
      <c r="R1221" s="1"/>
      <c r="S1221" s="1"/>
      <c r="T1221" s="1"/>
      <c r="U1221" s="28"/>
      <c r="V1221" s="28"/>
      <c r="W1221" s="28"/>
      <c r="X1221" s="1"/>
      <c r="Y1221" s="1"/>
      <c r="Z1221" s="1"/>
    </row>
    <row r="1222" spans="1:26" x14ac:dyDescent="0.25">
      <c r="A1222" s="1"/>
      <c r="B1222" s="33" t="str">
        <f t="shared" si="36"/>
        <v/>
      </c>
      <c r="C1222" s="33" t="str">
        <f t="shared" si="37"/>
        <v/>
      </c>
      <c r="D1222" s="22"/>
      <c r="E1222" s="1"/>
      <c r="F1222" s="1"/>
      <c r="G1222" s="1"/>
      <c r="H1222" s="1"/>
      <c r="I1222" s="1"/>
      <c r="J1222" s="1"/>
      <c r="K1222" s="1"/>
      <c r="L1222" s="1"/>
      <c r="M1222" s="1"/>
      <c r="N1222" s="1"/>
      <c r="O1222" s="1"/>
      <c r="P1222" s="1"/>
      <c r="Q1222" s="1"/>
      <c r="R1222" s="1"/>
      <c r="S1222" s="1"/>
      <c r="T1222" s="1"/>
      <c r="U1222" s="28"/>
      <c r="V1222" s="28"/>
      <c r="W1222" s="28"/>
      <c r="X1222" s="1"/>
      <c r="Y1222" s="1"/>
      <c r="Z1222" s="1"/>
    </row>
    <row r="1223" spans="1:26" x14ac:dyDescent="0.25">
      <c r="A1223" s="1"/>
      <c r="B1223" s="33" t="str">
        <f t="shared" si="36"/>
        <v/>
      </c>
      <c r="C1223" s="33" t="str">
        <f t="shared" si="37"/>
        <v/>
      </c>
      <c r="D1223" s="22"/>
      <c r="E1223" s="1"/>
      <c r="F1223" s="1"/>
      <c r="G1223" s="1"/>
      <c r="H1223" s="1"/>
      <c r="I1223" s="1"/>
      <c r="J1223" s="1"/>
      <c r="K1223" s="1"/>
      <c r="L1223" s="1"/>
      <c r="M1223" s="1"/>
      <c r="N1223" s="1"/>
      <c r="O1223" s="1"/>
      <c r="P1223" s="1"/>
      <c r="Q1223" s="1"/>
      <c r="R1223" s="1"/>
      <c r="S1223" s="1"/>
      <c r="T1223" s="1"/>
      <c r="U1223" s="28"/>
      <c r="V1223" s="28"/>
      <c r="W1223" s="28"/>
      <c r="X1223" s="1"/>
      <c r="Y1223" s="1"/>
      <c r="Z1223" s="1"/>
    </row>
    <row r="1224" spans="1:26" x14ac:dyDescent="0.25">
      <c r="A1224" s="1"/>
      <c r="B1224" s="33" t="str">
        <f t="shared" si="36"/>
        <v/>
      </c>
      <c r="C1224" s="33" t="str">
        <f t="shared" si="37"/>
        <v/>
      </c>
      <c r="D1224" s="22"/>
      <c r="E1224" s="1"/>
      <c r="F1224" s="1"/>
      <c r="G1224" s="1"/>
      <c r="H1224" s="1"/>
      <c r="I1224" s="1"/>
      <c r="J1224" s="1"/>
      <c r="K1224" s="1"/>
      <c r="L1224" s="1"/>
      <c r="M1224" s="1"/>
      <c r="N1224" s="1"/>
      <c r="O1224" s="1"/>
      <c r="P1224" s="1"/>
      <c r="Q1224" s="1"/>
      <c r="R1224" s="1"/>
      <c r="S1224" s="1"/>
      <c r="T1224" s="1"/>
      <c r="U1224" s="28"/>
      <c r="V1224" s="28"/>
      <c r="W1224" s="28"/>
      <c r="X1224" s="1"/>
      <c r="Y1224" s="1"/>
      <c r="Z1224" s="1"/>
    </row>
    <row r="1225" spans="1:26" x14ac:dyDescent="0.25">
      <c r="A1225" s="1"/>
      <c r="B1225" s="33" t="str">
        <f t="shared" si="36"/>
        <v/>
      </c>
      <c r="C1225" s="33" t="str">
        <f t="shared" si="37"/>
        <v/>
      </c>
      <c r="D1225" s="22"/>
      <c r="E1225" s="1"/>
      <c r="F1225" s="1"/>
      <c r="G1225" s="1"/>
      <c r="H1225" s="1"/>
      <c r="I1225" s="1"/>
      <c r="J1225" s="1"/>
      <c r="K1225" s="1"/>
      <c r="L1225" s="1"/>
      <c r="M1225" s="1"/>
      <c r="N1225" s="1"/>
      <c r="O1225" s="1"/>
      <c r="P1225" s="1"/>
      <c r="Q1225" s="1"/>
      <c r="R1225" s="1"/>
      <c r="S1225" s="1"/>
      <c r="T1225" s="1"/>
      <c r="U1225" s="28"/>
      <c r="V1225" s="28"/>
      <c r="W1225" s="28"/>
      <c r="X1225" s="1"/>
      <c r="Y1225" s="1"/>
      <c r="Z1225" s="1"/>
    </row>
    <row r="1226" spans="1:26" x14ac:dyDescent="0.25">
      <c r="A1226" s="1"/>
      <c r="B1226" s="33" t="str">
        <f t="shared" si="36"/>
        <v/>
      </c>
      <c r="C1226" s="33" t="str">
        <f t="shared" si="37"/>
        <v/>
      </c>
      <c r="D1226" s="22"/>
      <c r="E1226" s="1"/>
      <c r="F1226" s="1"/>
      <c r="G1226" s="1"/>
      <c r="H1226" s="1"/>
      <c r="I1226" s="1"/>
      <c r="J1226" s="1"/>
      <c r="K1226" s="1"/>
      <c r="L1226" s="1"/>
      <c r="M1226" s="1"/>
      <c r="N1226" s="1"/>
      <c r="O1226" s="1"/>
      <c r="P1226" s="1"/>
      <c r="Q1226" s="1"/>
      <c r="R1226" s="1"/>
      <c r="S1226" s="1"/>
      <c r="T1226" s="1"/>
      <c r="U1226" s="28"/>
      <c r="V1226" s="28"/>
      <c r="W1226" s="28"/>
      <c r="X1226" s="1"/>
      <c r="Y1226" s="1"/>
      <c r="Z1226" s="1"/>
    </row>
    <row r="1227" spans="1:26" x14ac:dyDescent="0.25">
      <c r="A1227" s="1"/>
      <c r="B1227" s="33" t="str">
        <f t="shared" si="36"/>
        <v/>
      </c>
      <c r="C1227" s="33" t="str">
        <f t="shared" si="37"/>
        <v/>
      </c>
      <c r="D1227" s="22"/>
      <c r="E1227" s="1"/>
      <c r="F1227" s="1"/>
      <c r="G1227" s="1"/>
      <c r="H1227" s="1"/>
      <c r="I1227" s="1"/>
      <c r="J1227" s="1"/>
      <c r="K1227" s="1"/>
      <c r="L1227" s="1"/>
      <c r="M1227" s="1"/>
      <c r="N1227" s="1"/>
      <c r="O1227" s="1"/>
      <c r="P1227" s="1"/>
      <c r="Q1227" s="1"/>
      <c r="R1227" s="1"/>
      <c r="S1227" s="1"/>
      <c r="T1227" s="1"/>
      <c r="U1227" s="28"/>
      <c r="V1227" s="28"/>
      <c r="W1227" s="28"/>
      <c r="X1227" s="1"/>
      <c r="Y1227" s="1"/>
      <c r="Z1227" s="1"/>
    </row>
    <row r="1228" spans="1:26" x14ac:dyDescent="0.25">
      <c r="A1228" s="1"/>
      <c r="B1228" s="33" t="str">
        <f t="shared" si="36"/>
        <v/>
      </c>
      <c r="C1228" s="33" t="str">
        <f t="shared" si="37"/>
        <v/>
      </c>
      <c r="D1228" s="22"/>
      <c r="E1228" s="1"/>
      <c r="F1228" s="1"/>
      <c r="G1228" s="1"/>
      <c r="H1228" s="1"/>
      <c r="I1228" s="1"/>
      <c r="J1228" s="1"/>
      <c r="K1228" s="1"/>
      <c r="L1228" s="1"/>
      <c r="M1228" s="1"/>
      <c r="N1228" s="1"/>
      <c r="O1228" s="1"/>
      <c r="P1228" s="1"/>
      <c r="Q1228" s="1"/>
      <c r="R1228" s="1"/>
      <c r="S1228" s="1"/>
      <c r="T1228" s="1"/>
      <c r="U1228" s="28"/>
      <c r="V1228" s="28"/>
      <c r="W1228" s="28"/>
      <c r="X1228" s="1"/>
      <c r="Y1228" s="1"/>
      <c r="Z1228" s="1"/>
    </row>
    <row r="1229" spans="1:26" x14ac:dyDescent="0.25">
      <c r="A1229" s="1"/>
      <c r="B1229" s="33" t="str">
        <f t="shared" si="36"/>
        <v/>
      </c>
      <c r="C1229" s="33" t="str">
        <f t="shared" si="37"/>
        <v/>
      </c>
      <c r="D1229" s="22"/>
      <c r="E1229" s="1"/>
      <c r="F1229" s="1"/>
      <c r="G1229" s="1"/>
      <c r="H1229" s="1"/>
      <c r="I1229" s="1"/>
      <c r="J1229" s="1"/>
      <c r="K1229" s="1"/>
      <c r="L1229" s="1"/>
      <c r="M1229" s="1"/>
      <c r="N1229" s="1"/>
      <c r="O1229" s="1"/>
      <c r="P1229" s="1"/>
      <c r="Q1229" s="1"/>
      <c r="R1229" s="1"/>
      <c r="S1229" s="1"/>
      <c r="T1229" s="1"/>
      <c r="U1229" s="28"/>
      <c r="V1229" s="28"/>
      <c r="W1229" s="28"/>
      <c r="X1229" s="1"/>
      <c r="Y1229" s="1"/>
      <c r="Z1229" s="1"/>
    </row>
    <row r="1230" spans="1:26" x14ac:dyDescent="0.25">
      <c r="A1230" s="1"/>
      <c r="B1230" s="33" t="str">
        <f t="shared" si="36"/>
        <v/>
      </c>
      <c r="C1230" s="33" t="str">
        <f t="shared" si="37"/>
        <v/>
      </c>
      <c r="D1230" s="22"/>
      <c r="E1230" s="1"/>
      <c r="F1230" s="1"/>
      <c r="G1230" s="1"/>
      <c r="H1230" s="1"/>
      <c r="I1230" s="1"/>
      <c r="J1230" s="1"/>
      <c r="K1230" s="1"/>
      <c r="L1230" s="1"/>
      <c r="M1230" s="1"/>
      <c r="N1230" s="1"/>
      <c r="O1230" s="1"/>
      <c r="P1230" s="1"/>
      <c r="Q1230" s="1"/>
      <c r="R1230" s="1"/>
      <c r="S1230" s="1"/>
      <c r="T1230" s="1"/>
      <c r="U1230" s="28"/>
      <c r="V1230" s="28"/>
      <c r="W1230" s="28"/>
      <c r="X1230" s="1"/>
      <c r="Y1230" s="1"/>
      <c r="Z1230" s="1"/>
    </row>
    <row r="1231" spans="1:26" x14ac:dyDescent="0.25">
      <c r="A1231" s="1"/>
      <c r="B1231" s="33" t="str">
        <f t="shared" si="36"/>
        <v/>
      </c>
      <c r="C1231" s="33" t="str">
        <f t="shared" si="37"/>
        <v/>
      </c>
      <c r="D1231" s="22"/>
      <c r="E1231" s="1"/>
      <c r="F1231" s="1"/>
      <c r="G1231" s="1"/>
      <c r="H1231" s="1"/>
      <c r="I1231" s="1"/>
      <c r="J1231" s="1"/>
      <c r="K1231" s="1"/>
      <c r="L1231" s="1"/>
      <c r="M1231" s="1"/>
      <c r="N1231" s="1"/>
      <c r="O1231" s="1"/>
      <c r="P1231" s="1"/>
      <c r="Q1231" s="1"/>
      <c r="R1231" s="1"/>
      <c r="S1231" s="1"/>
      <c r="T1231" s="1"/>
      <c r="X1231" s="1"/>
      <c r="Y1231" s="1"/>
      <c r="Z1231" s="1"/>
    </row>
    <row r="1232" spans="1:26" x14ac:dyDescent="0.25">
      <c r="A1232" s="1"/>
      <c r="B1232" s="33" t="str">
        <f t="shared" si="36"/>
        <v/>
      </c>
      <c r="C1232" s="33" t="str">
        <f t="shared" si="37"/>
        <v/>
      </c>
      <c r="D1232" s="22"/>
      <c r="E1232" s="1"/>
      <c r="F1232" s="1"/>
      <c r="G1232" s="1"/>
      <c r="H1232" s="1"/>
      <c r="I1232" s="1"/>
      <c r="J1232" s="1"/>
      <c r="K1232" s="1"/>
      <c r="L1232" s="1"/>
      <c r="M1232" s="1"/>
      <c r="N1232" s="1"/>
      <c r="O1232" s="1"/>
      <c r="P1232" s="1"/>
      <c r="Q1232" s="1"/>
      <c r="R1232" s="1"/>
      <c r="S1232" s="1"/>
      <c r="T1232" s="1"/>
      <c r="U1232" s="28"/>
      <c r="V1232" s="28"/>
      <c r="W1232" s="28"/>
      <c r="X1232" s="1"/>
      <c r="Y1232" s="1"/>
      <c r="Z1232" s="1"/>
    </row>
    <row r="1233" spans="1:26" x14ac:dyDescent="0.25">
      <c r="A1233" s="1"/>
      <c r="B1233" s="33" t="str">
        <f t="shared" si="36"/>
        <v/>
      </c>
      <c r="C1233" s="33" t="str">
        <f t="shared" si="37"/>
        <v/>
      </c>
      <c r="D1233" s="22"/>
      <c r="E1233" s="1"/>
      <c r="F1233" s="1"/>
      <c r="G1233" s="1"/>
      <c r="H1233" s="1"/>
      <c r="I1233" s="1"/>
      <c r="J1233" s="1"/>
      <c r="K1233" s="1"/>
      <c r="L1233" s="1"/>
      <c r="M1233" s="1"/>
      <c r="N1233" s="1"/>
      <c r="O1233" s="1"/>
      <c r="P1233" s="1"/>
      <c r="Q1233" s="1"/>
      <c r="R1233" s="1"/>
      <c r="S1233" s="1"/>
      <c r="T1233" s="1"/>
      <c r="U1233" s="28"/>
      <c r="V1233" s="28"/>
      <c r="W1233" s="28"/>
      <c r="X1233" s="1"/>
      <c r="Y1233" s="1"/>
      <c r="Z1233" s="1"/>
    </row>
    <row r="1234" spans="1:26" x14ac:dyDescent="0.25">
      <c r="A1234" s="1"/>
      <c r="B1234" s="33" t="str">
        <f t="shared" si="36"/>
        <v/>
      </c>
      <c r="C1234" s="33" t="str">
        <f t="shared" si="37"/>
        <v/>
      </c>
      <c r="D1234" s="22"/>
      <c r="E1234" s="1"/>
      <c r="F1234" s="1"/>
      <c r="G1234" s="1"/>
      <c r="H1234" s="1"/>
      <c r="I1234" s="1"/>
      <c r="J1234" s="1"/>
      <c r="K1234" s="1"/>
      <c r="L1234" s="1"/>
      <c r="M1234" s="1"/>
      <c r="N1234" s="1"/>
      <c r="O1234" s="1"/>
      <c r="P1234" s="1"/>
      <c r="Q1234" s="1"/>
      <c r="R1234" s="1"/>
      <c r="S1234" s="1"/>
      <c r="T1234" s="1"/>
      <c r="U1234" s="28"/>
      <c r="V1234" s="28"/>
      <c r="W1234" s="28"/>
      <c r="X1234" s="1"/>
      <c r="Y1234" s="1"/>
      <c r="Z1234" s="1"/>
    </row>
    <row r="1235" spans="1:26" x14ac:dyDescent="0.25">
      <c r="A1235" s="1"/>
      <c r="B1235" s="33" t="str">
        <f t="shared" si="36"/>
        <v/>
      </c>
      <c r="C1235" s="33" t="str">
        <f t="shared" si="37"/>
        <v/>
      </c>
      <c r="D1235" s="22"/>
      <c r="E1235" s="1"/>
      <c r="F1235" s="1"/>
      <c r="G1235" s="1"/>
      <c r="H1235" s="1"/>
      <c r="I1235" s="1"/>
      <c r="J1235" s="1"/>
      <c r="K1235" s="1"/>
      <c r="L1235" s="1"/>
      <c r="M1235" s="1"/>
      <c r="N1235" s="1"/>
      <c r="O1235" s="1"/>
      <c r="P1235" s="1"/>
      <c r="Q1235" s="1"/>
      <c r="R1235" s="1"/>
      <c r="S1235" s="1"/>
      <c r="T1235" s="1"/>
      <c r="U1235" s="28"/>
      <c r="V1235" s="28"/>
      <c r="W1235" s="28"/>
      <c r="X1235" s="1"/>
      <c r="Y1235" s="1"/>
      <c r="Z1235" s="1"/>
    </row>
    <row r="1236" spans="1:26" x14ac:dyDescent="0.25">
      <c r="A1236" s="1"/>
      <c r="B1236" s="33" t="str">
        <f t="shared" si="36"/>
        <v/>
      </c>
      <c r="C1236" s="33" t="str">
        <f t="shared" si="37"/>
        <v/>
      </c>
      <c r="D1236" s="22"/>
      <c r="E1236" s="1"/>
      <c r="F1236" s="1"/>
      <c r="G1236" s="1"/>
      <c r="H1236" s="1"/>
      <c r="I1236" s="1"/>
      <c r="J1236" s="1"/>
      <c r="K1236" s="1"/>
      <c r="L1236" s="1"/>
      <c r="M1236" s="1"/>
      <c r="N1236" s="1"/>
      <c r="O1236" s="1"/>
      <c r="P1236" s="1"/>
      <c r="Q1236" s="1"/>
      <c r="R1236" s="1"/>
      <c r="S1236" s="1"/>
      <c r="T1236" s="1"/>
      <c r="U1236" s="28"/>
      <c r="V1236" s="28"/>
      <c r="W1236" s="28"/>
      <c r="X1236" s="1"/>
      <c r="Y1236" s="1"/>
      <c r="Z1236" s="1"/>
    </row>
    <row r="1237" spans="1:26" x14ac:dyDescent="0.25">
      <c r="A1237" s="1"/>
      <c r="B1237" s="33" t="str">
        <f t="shared" si="36"/>
        <v/>
      </c>
      <c r="C1237" s="33" t="str">
        <f t="shared" si="37"/>
        <v/>
      </c>
      <c r="D1237" s="22"/>
      <c r="E1237" s="1"/>
      <c r="F1237" s="1"/>
      <c r="G1237" s="1"/>
      <c r="H1237" s="1"/>
      <c r="I1237" s="1"/>
      <c r="J1237" s="1"/>
      <c r="K1237" s="1"/>
      <c r="L1237" s="1"/>
      <c r="M1237" s="1"/>
      <c r="N1237" s="1"/>
      <c r="O1237" s="1"/>
      <c r="P1237" s="1"/>
      <c r="Q1237" s="1"/>
      <c r="R1237" s="1"/>
      <c r="S1237" s="1"/>
      <c r="T1237" s="1"/>
      <c r="U1237" s="28"/>
      <c r="V1237" s="28"/>
      <c r="W1237" s="28"/>
      <c r="X1237" s="1"/>
      <c r="Y1237" s="1"/>
      <c r="Z1237" s="1"/>
    </row>
    <row r="1238" spans="1:26" x14ac:dyDescent="0.25">
      <c r="A1238" s="1"/>
      <c r="B1238" s="33" t="str">
        <f t="shared" si="36"/>
        <v/>
      </c>
      <c r="C1238" s="33" t="str">
        <f t="shared" si="37"/>
        <v/>
      </c>
      <c r="D1238" s="22"/>
      <c r="E1238" s="1"/>
      <c r="F1238" s="1"/>
      <c r="G1238" s="1"/>
      <c r="H1238" s="1"/>
      <c r="I1238" s="1"/>
      <c r="J1238" s="1"/>
      <c r="K1238" s="1"/>
      <c r="L1238" s="1"/>
      <c r="M1238" s="1"/>
      <c r="N1238" s="1"/>
      <c r="O1238" s="1"/>
      <c r="P1238" s="1"/>
      <c r="Q1238" s="1"/>
      <c r="R1238" s="1"/>
      <c r="S1238" s="1"/>
      <c r="T1238" s="1"/>
      <c r="U1238" s="28"/>
      <c r="V1238" s="28"/>
      <c r="W1238" s="28"/>
      <c r="X1238" s="1"/>
      <c r="Y1238" s="1"/>
      <c r="Z1238" s="1"/>
    </row>
    <row r="1239" spans="1:26" x14ac:dyDescent="0.25">
      <c r="A1239" s="1"/>
      <c r="B1239" s="33" t="str">
        <f t="shared" si="36"/>
        <v/>
      </c>
      <c r="C1239" s="33" t="str">
        <f t="shared" si="37"/>
        <v/>
      </c>
      <c r="D1239" s="22"/>
      <c r="E1239" s="1"/>
      <c r="F1239" s="1"/>
      <c r="G1239" s="1"/>
      <c r="H1239" s="1"/>
      <c r="I1239" s="1"/>
      <c r="J1239" s="1"/>
      <c r="K1239" s="1"/>
      <c r="L1239" s="1"/>
      <c r="M1239" s="1"/>
      <c r="N1239" s="1"/>
      <c r="O1239" s="1"/>
      <c r="P1239" s="1"/>
      <c r="Q1239" s="1"/>
      <c r="R1239" s="1"/>
      <c r="S1239" s="1"/>
      <c r="T1239" s="1"/>
      <c r="U1239" s="28"/>
      <c r="V1239" s="28"/>
      <c r="W1239" s="28"/>
      <c r="X1239" s="1"/>
      <c r="Y1239" s="1"/>
      <c r="Z1239" s="1"/>
    </row>
    <row r="1240" spans="1:26" x14ac:dyDescent="0.25">
      <c r="A1240" s="1"/>
      <c r="B1240" s="33" t="str">
        <f t="shared" si="36"/>
        <v/>
      </c>
      <c r="C1240" s="33" t="str">
        <f t="shared" si="37"/>
        <v/>
      </c>
      <c r="D1240" s="22"/>
      <c r="E1240" s="1"/>
      <c r="F1240" s="1"/>
      <c r="G1240" s="1"/>
      <c r="H1240" s="1"/>
      <c r="I1240" s="1"/>
      <c r="J1240" s="1"/>
      <c r="K1240" s="1"/>
      <c r="L1240" s="1"/>
      <c r="M1240" s="1"/>
      <c r="N1240" s="1"/>
      <c r="O1240" s="1"/>
      <c r="P1240" s="1"/>
      <c r="Q1240" s="1"/>
      <c r="R1240" s="1"/>
      <c r="S1240" s="1"/>
      <c r="T1240" s="1"/>
      <c r="U1240" s="28"/>
      <c r="V1240" s="28"/>
      <c r="W1240" s="28"/>
      <c r="X1240" s="1"/>
      <c r="Y1240" s="1"/>
      <c r="Z1240" s="1"/>
    </row>
    <row r="1241" spans="1:26" x14ac:dyDescent="0.25">
      <c r="A1241" s="1"/>
      <c r="B1241" s="33" t="str">
        <f t="shared" si="36"/>
        <v/>
      </c>
      <c r="C1241" s="33" t="str">
        <f t="shared" si="37"/>
        <v/>
      </c>
      <c r="D1241" s="22"/>
      <c r="E1241" s="1"/>
      <c r="F1241" s="1"/>
      <c r="G1241" s="1"/>
      <c r="H1241" s="1"/>
      <c r="I1241" s="1"/>
      <c r="J1241" s="1"/>
      <c r="K1241" s="1"/>
      <c r="L1241" s="1"/>
      <c r="M1241" s="1"/>
      <c r="N1241" s="1"/>
      <c r="O1241" s="1"/>
      <c r="P1241" s="1"/>
      <c r="Q1241" s="1"/>
      <c r="R1241" s="1"/>
      <c r="S1241" s="1"/>
      <c r="T1241" s="1"/>
      <c r="U1241" s="28"/>
      <c r="V1241" s="28"/>
      <c r="W1241" s="28"/>
      <c r="X1241" s="1"/>
      <c r="Y1241" s="1"/>
      <c r="Z1241" s="1"/>
    </row>
    <row r="1242" spans="1:26" x14ac:dyDescent="0.25">
      <c r="A1242" s="1"/>
      <c r="B1242" s="33" t="str">
        <f t="shared" si="36"/>
        <v/>
      </c>
      <c r="C1242" s="33" t="str">
        <f t="shared" si="37"/>
        <v/>
      </c>
      <c r="D1242" s="22"/>
      <c r="E1242" s="1"/>
      <c r="F1242" s="1"/>
      <c r="G1242" s="1"/>
      <c r="H1242" s="1"/>
      <c r="I1242" s="1"/>
      <c r="J1242" s="1"/>
      <c r="K1242" s="1"/>
      <c r="L1242" s="1"/>
      <c r="M1242" s="1"/>
      <c r="N1242" s="1"/>
      <c r="O1242" s="1"/>
      <c r="P1242" s="1"/>
      <c r="Q1242" s="1"/>
      <c r="R1242" s="1"/>
      <c r="S1242" s="1"/>
      <c r="T1242" s="1"/>
      <c r="U1242" s="28"/>
      <c r="V1242" s="28"/>
      <c r="W1242" s="28"/>
      <c r="X1242" s="1"/>
      <c r="Y1242" s="1"/>
      <c r="Z1242" s="1"/>
    </row>
    <row r="1243" spans="1:26" x14ac:dyDescent="0.25">
      <c r="A1243" s="1"/>
      <c r="B1243" s="33" t="str">
        <f t="shared" si="36"/>
        <v/>
      </c>
      <c r="C1243" s="33" t="str">
        <f t="shared" si="37"/>
        <v/>
      </c>
      <c r="D1243" s="22"/>
      <c r="E1243" s="1"/>
      <c r="F1243" s="1"/>
      <c r="G1243" s="1"/>
      <c r="H1243" s="1"/>
      <c r="I1243" s="1"/>
      <c r="J1243" s="1"/>
      <c r="K1243" s="1"/>
      <c r="L1243" s="1"/>
      <c r="M1243" s="1"/>
      <c r="N1243" s="1"/>
      <c r="O1243" s="1"/>
      <c r="P1243" s="1"/>
      <c r="Q1243" s="1"/>
      <c r="R1243" s="1"/>
      <c r="S1243" s="1"/>
      <c r="T1243" s="1"/>
      <c r="U1243" s="28"/>
      <c r="V1243" s="28"/>
      <c r="W1243" s="28"/>
      <c r="X1243" s="1"/>
      <c r="Y1243" s="1"/>
      <c r="Z1243" s="1"/>
    </row>
    <row r="1244" spans="1:26" x14ac:dyDescent="0.25">
      <c r="A1244" s="1"/>
      <c r="B1244" s="33" t="str">
        <f t="shared" si="36"/>
        <v/>
      </c>
      <c r="C1244" s="33" t="str">
        <f t="shared" si="37"/>
        <v/>
      </c>
      <c r="D1244" s="22"/>
      <c r="E1244" s="1"/>
      <c r="F1244" s="1"/>
      <c r="G1244" s="1"/>
      <c r="H1244" s="1"/>
      <c r="I1244" s="1"/>
      <c r="J1244" s="1"/>
      <c r="K1244" s="1"/>
      <c r="L1244" s="1"/>
      <c r="M1244" s="1"/>
      <c r="N1244" s="1"/>
      <c r="O1244" s="1"/>
      <c r="P1244" s="1"/>
      <c r="Q1244" s="1"/>
      <c r="R1244" s="1"/>
      <c r="S1244" s="1"/>
      <c r="T1244" s="1"/>
      <c r="U1244" s="28"/>
      <c r="V1244" s="28"/>
      <c r="W1244" s="28"/>
      <c r="X1244" s="1"/>
      <c r="Y1244" s="1"/>
      <c r="Z1244" s="1"/>
    </row>
    <row r="1245" spans="1:26" x14ac:dyDescent="0.25">
      <c r="A1245" s="1"/>
      <c r="B1245" s="33" t="str">
        <f t="shared" si="36"/>
        <v/>
      </c>
      <c r="C1245" s="33" t="str">
        <f t="shared" si="37"/>
        <v/>
      </c>
      <c r="D1245" s="22"/>
      <c r="E1245" s="1"/>
      <c r="F1245" s="1"/>
      <c r="G1245" s="1"/>
      <c r="H1245" s="1"/>
      <c r="I1245" s="1"/>
      <c r="J1245" s="1"/>
      <c r="K1245" s="1"/>
      <c r="L1245" s="1"/>
      <c r="M1245" s="1"/>
      <c r="N1245" s="1"/>
      <c r="O1245" s="1"/>
      <c r="P1245" s="1"/>
      <c r="Q1245" s="1"/>
      <c r="R1245" s="1"/>
      <c r="S1245" s="1"/>
      <c r="T1245" s="1"/>
      <c r="U1245" s="28"/>
      <c r="V1245" s="28"/>
      <c r="W1245" s="28"/>
      <c r="X1245" s="1"/>
      <c r="Y1245" s="1"/>
      <c r="Z1245" s="1"/>
    </row>
    <row r="1246" spans="1:26" x14ac:dyDescent="0.25">
      <c r="A1246" s="1"/>
      <c r="B1246" s="33" t="str">
        <f t="shared" si="36"/>
        <v/>
      </c>
      <c r="C1246" s="33" t="str">
        <f t="shared" si="37"/>
        <v/>
      </c>
      <c r="D1246" s="22"/>
      <c r="E1246" s="1"/>
      <c r="F1246" s="1"/>
      <c r="G1246" s="1"/>
      <c r="H1246" s="1"/>
      <c r="I1246" s="1"/>
      <c r="J1246" s="1"/>
      <c r="K1246" s="1"/>
      <c r="L1246" s="1"/>
      <c r="M1246" s="1"/>
      <c r="N1246" s="1"/>
      <c r="O1246" s="1"/>
      <c r="P1246" s="1"/>
      <c r="Q1246" s="1"/>
      <c r="R1246" s="1"/>
      <c r="S1246" s="1"/>
      <c r="T1246" s="1"/>
      <c r="U1246" s="28"/>
      <c r="V1246" s="28"/>
      <c r="W1246" s="28"/>
      <c r="X1246" s="1"/>
      <c r="Y1246" s="1"/>
      <c r="Z1246" s="1"/>
    </row>
    <row r="1247" spans="1:26" x14ac:dyDescent="0.25">
      <c r="A1247" s="1"/>
      <c r="B1247" s="33" t="str">
        <f t="shared" si="36"/>
        <v/>
      </c>
      <c r="C1247" s="33" t="str">
        <f t="shared" si="37"/>
        <v/>
      </c>
      <c r="D1247" s="22"/>
      <c r="E1247" s="1"/>
      <c r="F1247" s="1"/>
      <c r="G1247" s="1"/>
      <c r="H1247" s="1"/>
      <c r="I1247" s="1"/>
      <c r="J1247" s="1"/>
      <c r="K1247" s="1"/>
      <c r="L1247" s="1"/>
      <c r="M1247" s="1"/>
      <c r="N1247" s="1"/>
      <c r="O1247" s="1"/>
      <c r="P1247" s="1"/>
      <c r="Q1247" s="1"/>
      <c r="R1247" s="1"/>
      <c r="S1247" s="1"/>
      <c r="T1247" s="1"/>
      <c r="U1247" s="28"/>
      <c r="V1247" s="28"/>
      <c r="W1247" s="28"/>
      <c r="X1247" s="1"/>
      <c r="Y1247" s="1"/>
      <c r="Z1247" s="1"/>
    </row>
    <row r="1248" spans="1:26" x14ac:dyDescent="0.25">
      <c r="A1248" s="1"/>
      <c r="B1248" s="33" t="str">
        <f t="shared" si="36"/>
        <v/>
      </c>
      <c r="C1248" s="33" t="str">
        <f t="shared" si="37"/>
        <v/>
      </c>
      <c r="D1248" s="22"/>
      <c r="E1248" s="1"/>
      <c r="F1248" s="1"/>
      <c r="G1248" s="1"/>
      <c r="H1248" s="1"/>
      <c r="I1248" s="1"/>
      <c r="J1248" s="1"/>
      <c r="K1248" s="1"/>
      <c r="L1248" s="1"/>
      <c r="M1248" s="1"/>
      <c r="N1248" s="1"/>
      <c r="O1248" s="1"/>
      <c r="P1248" s="1"/>
      <c r="Q1248" s="1"/>
      <c r="R1248" s="1"/>
      <c r="S1248" s="1"/>
      <c r="T1248" s="1"/>
      <c r="U1248" s="28"/>
      <c r="V1248" s="28"/>
      <c r="W1248" s="28"/>
      <c r="X1248" s="1"/>
      <c r="Y1248" s="1"/>
      <c r="Z1248" s="1"/>
    </row>
    <row r="1249" spans="1:26" x14ac:dyDescent="0.25">
      <c r="A1249" s="1"/>
      <c r="B1249" s="33" t="str">
        <f t="shared" si="36"/>
        <v/>
      </c>
      <c r="C1249" s="33" t="str">
        <f t="shared" si="37"/>
        <v/>
      </c>
      <c r="D1249" s="22"/>
      <c r="E1249" s="1"/>
      <c r="F1249" s="1"/>
      <c r="G1249" s="1"/>
      <c r="H1249" s="1"/>
      <c r="I1249" s="1"/>
      <c r="J1249" s="1"/>
      <c r="K1249" s="1"/>
      <c r="L1249" s="1"/>
      <c r="M1249" s="1"/>
      <c r="N1249" s="1"/>
      <c r="O1249" s="1"/>
      <c r="P1249" s="1"/>
      <c r="Q1249" s="1"/>
      <c r="R1249" s="1"/>
      <c r="S1249" s="1"/>
      <c r="T1249" s="1"/>
      <c r="U1249" s="28"/>
      <c r="V1249" s="28"/>
      <c r="W1249" s="28"/>
      <c r="X1249" s="1"/>
      <c r="Y1249" s="1"/>
      <c r="Z1249" s="1"/>
    </row>
    <row r="1250" spans="1:26" x14ac:dyDescent="0.25">
      <c r="A1250" s="1"/>
      <c r="B1250" s="33" t="str">
        <f t="shared" si="36"/>
        <v/>
      </c>
      <c r="C1250" s="33" t="str">
        <f t="shared" si="37"/>
        <v/>
      </c>
      <c r="D1250" s="22"/>
      <c r="E1250" s="1"/>
      <c r="F1250" s="1"/>
      <c r="G1250" s="1"/>
      <c r="H1250" s="1"/>
      <c r="I1250" s="1"/>
      <c r="J1250" s="1"/>
      <c r="K1250" s="1"/>
      <c r="L1250" s="1"/>
      <c r="M1250" s="1"/>
      <c r="N1250" s="1"/>
      <c r="O1250" s="1"/>
      <c r="P1250" s="1"/>
      <c r="Q1250" s="1"/>
      <c r="R1250" s="1"/>
      <c r="S1250" s="1"/>
      <c r="T1250" s="1"/>
      <c r="U1250" s="28"/>
      <c r="V1250" s="28"/>
      <c r="W1250" s="28"/>
      <c r="X1250" s="1"/>
      <c r="Y1250" s="1"/>
      <c r="Z1250" s="1"/>
    </row>
    <row r="1251" spans="1:26" x14ac:dyDescent="0.25">
      <c r="A1251" s="1"/>
      <c r="B1251" s="33" t="str">
        <f t="shared" si="36"/>
        <v/>
      </c>
      <c r="C1251" s="33" t="str">
        <f t="shared" si="37"/>
        <v/>
      </c>
      <c r="D1251" s="22"/>
      <c r="E1251" s="1"/>
      <c r="F1251" s="1"/>
      <c r="G1251" s="1"/>
      <c r="H1251" s="1"/>
      <c r="I1251" s="1"/>
      <c r="J1251" s="1"/>
      <c r="K1251" s="1"/>
      <c r="L1251" s="1"/>
      <c r="M1251" s="1"/>
      <c r="N1251" s="1"/>
      <c r="O1251" s="1"/>
      <c r="P1251" s="1"/>
      <c r="Q1251" s="1"/>
      <c r="R1251" s="1"/>
      <c r="S1251" s="1"/>
      <c r="T1251" s="1"/>
      <c r="U1251" s="28"/>
      <c r="V1251" s="28"/>
      <c r="W1251" s="28"/>
      <c r="X1251" s="1"/>
      <c r="Y1251" s="1"/>
      <c r="Z1251" s="1"/>
    </row>
    <row r="1252" spans="1:26" x14ac:dyDescent="0.25">
      <c r="A1252" s="1"/>
      <c r="B1252" s="33" t="str">
        <f t="shared" si="36"/>
        <v/>
      </c>
      <c r="C1252" s="33" t="str">
        <f t="shared" si="37"/>
        <v/>
      </c>
      <c r="D1252" s="22"/>
      <c r="E1252" s="1"/>
      <c r="F1252" s="1"/>
      <c r="G1252" s="1"/>
      <c r="H1252" s="1"/>
      <c r="I1252" s="1"/>
      <c r="J1252" s="1"/>
      <c r="K1252" s="1"/>
      <c r="L1252" s="1"/>
      <c r="M1252" s="1"/>
      <c r="N1252" s="1"/>
      <c r="O1252" s="1"/>
      <c r="P1252" s="1"/>
      <c r="Q1252" s="1"/>
      <c r="R1252" s="1"/>
      <c r="S1252" s="1"/>
      <c r="T1252" s="1"/>
      <c r="U1252" s="28"/>
      <c r="V1252" s="28"/>
      <c r="W1252" s="28"/>
      <c r="X1252" s="1"/>
      <c r="Y1252" s="1"/>
      <c r="Z1252" s="1"/>
    </row>
    <row r="1253" spans="1:26" x14ac:dyDescent="0.25">
      <c r="A1253" s="1"/>
      <c r="B1253" s="33" t="str">
        <f t="shared" si="36"/>
        <v/>
      </c>
      <c r="C1253" s="33" t="str">
        <f t="shared" si="37"/>
        <v/>
      </c>
      <c r="D1253" s="22"/>
      <c r="E1253" s="1"/>
      <c r="F1253" s="1"/>
      <c r="G1253" s="1"/>
      <c r="H1253" s="1"/>
      <c r="I1253" s="1"/>
      <c r="J1253" s="1"/>
      <c r="K1253" s="1"/>
      <c r="L1253" s="1"/>
      <c r="M1253" s="1"/>
      <c r="N1253" s="1"/>
      <c r="O1253" s="1"/>
      <c r="P1253" s="1"/>
      <c r="Q1253" s="1"/>
      <c r="R1253" s="1"/>
      <c r="S1253" s="1"/>
      <c r="T1253" s="1"/>
      <c r="U1253" s="28"/>
      <c r="V1253" s="28"/>
      <c r="W1253" s="28"/>
      <c r="X1253" s="1"/>
      <c r="Y1253" s="1"/>
      <c r="Z1253" s="1"/>
    </row>
    <row r="1254" spans="1:26" x14ac:dyDescent="0.25">
      <c r="A1254" s="1"/>
      <c r="B1254" s="33" t="str">
        <f t="shared" si="36"/>
        <v/>
      </c>
      <c r="C1254" s="33" t="str">
        <f t="shared" si="37"/>
        <v/>
      </c>
      <c r="D1254" s="22"/>
      <c r="E1254" s="1"/>
      <c r="F1254" s="1"/>
      <c r="G1254" s="1"/>
      <c r="H1254" s="1"/>
      <c r="I1254" s="1"/>
      <c r="J1254" s="1"/>
      <c r="K1254" s="1"/>
      <c r="L1254" s="1"/>
      <c r="M1254" s="1"/>
      <c r="N1254" s="1"/>
      <c r="O1254" s="1"/>
      <c r="P1254" s="1"/>
      <c r="Q1254" s="1"/>
      <c r="R1254" s="1"/>
      <c r="S1254" s="1"/>
      <c r="T1254" s="1"/>
      <c r="U1254" s="28"/>
      <c r="V1254" s="28"/>
      <c r="W1254" s="28"/>
      <c r="X1254" s="1"/>
      <c r="Y1254" s="1"/>
      <c r="Z1254" s="1"/>
    </row>
    <row r="1255" spans="1:26" x14ac:dyDescent="0.25">
      <c r="A1255" s="1"/>
      <c r="B1255" s="33" t="str">
        <f t="shared" si="36"/>
        <v/>
      </c>
      <c r="C1255" s="33" t="str">
        <f t="shared" si="37"/>
        <v/>
      </c>
      <c r="D1255" s="22"/>
      <c r="E1255" s="1"/>
      <c r="F1255" s="1"/>
      <c r="G1255" s="1"/>
      <c r="H1255" s="1"/>
      <c r="I1255" s="1"/>
      <c r="J1255" s="1"/>
      <c r="K1255" s="1"/>
      <c r="L1255" s="1"/>
      <c r="M1255" s="1"/>
      <c r="N1255" s="1"/>
      <c r="O1255" s="1"/>
      <c r="P1255" s="1"/>
      <c r="Q1255" s="1"/>
      <c r="R1255" s="1"/>
      <c r="S1255" s="1"/>
      <c r="T1255" s="1"/>
      <c r="U1255" s="28"/>
      <c r="V1255" s="28"/>
      <c r="W1255" s="28"/>
      <c r="X1255" s="1"/>
      <c r="Y1255" s="1"/>
      <c r="Z1255" s="1"/>
    </row>
    <row r="1256" spans="1:26" x14ac:dyDescent="0.25">
      <c r="A1256" s="1"/>
      <c r="B1256" s="33" t="str">
        <f t="shared" si="36"/>
        <v/>
      </c>
      <c r="C1256" s="33" t="str">
        <f t="shared" si="37"/>
        <v/>
      </c>
      <c r="D1256" s="22"/>
      <c r="E1256" s="1"/>
      <c r="F1256" s="1"/>
      <c r="G1256" s="1"/>
      <c r="H1256" s="1"/>
      <c r="I1256" s="1"/>
      <c r="J1256" s="1"/>
      <c r="K1256" s="1"/>
      <c r="L1256" s="1"/>
      <c r="M1256" s="1"/>
      <c r="N1256" s="1"/>
      <c r="O1256" s="1"/>
      <c r="P1256" s="1"/>
      <c r="Q1256" s="1"/>
      <c r="R1256" s="1"/>
      <c r="S1256" s="1"/>
      <c r="T1256" s="1"/>
      <c r="U1256" s="28"/>
      <c r="V1256" s="28"/>
      <c r="W1256" s="28"/>
      <c r="X1256" s="1"/>
      <c r="Y1256" s="1"/>
      <c r="Z1256" s="1"/>
    </row>
    <row r="1257" spans="1:26" x14ac:dyDescent="0.25">
      <c r="A1257" s="1"/>
      <c r="B1257" s="33" t="str">
        <f t="shared" si="36"/>
        <v/>
      </c>
      <c r="C1257" s="33" t="str">
        <f t="shared" si="37"/>
        <v/>
      </c>
      <c r="D1257" s="22"/>
      <c r="E1257" s="1"/>
      <c r="F1257" s="1"/>
      <c r="G1257" s="1"/>
      <c r="H1257" s="1"/>
      <c r="I1257" s="1"/>
      <c r="J1257" s="1"/>
      <c r="K1257" s="1"/>
      <c r="L1257" s="1"/>
      <c r="M1257" s="1"/>
      <c r="N1257" s="1"/>
      <c r="O1257" s="1"/>
      <c r="P1257" s="1"/>
      <c r="Q1257" s="1"/>
      <c r="R1257" s="1"/>
      <c r="S1257" s="1"/>
      <c r="T1257" s="1"/>
      <c r="U1257" s="28"/>
      <c r="V1257" s="28"/>
      <c r="W1257" s="28"/>
      <c r="X1257" s="1"/>
      <c r="Y1257" s="1"/>
      <c r="Z1257" s="1"/>
    </row>
    <row r="1258" spans="1:26" x14ac:dyDescent="0.25">
      <c r="A1258" s="1"/>
      <c r="B1258" s="33" t="str">
        <f t="shared" si="36"/>
        <v/>
      </c>
      <c r="C1258" s="33" t="str">
        <f t="shared" si="37"/>
        <v/>
      </c>
      <c r="D1258" s="22"/>
      <c r="E1258" s="1"/>
      <c r="F1258" s="1"/>
      <c r="G1258" s="1"/>
      <c r="H1258" s="1"/>
      <c r="I1258" s="1"/>
      <c r="J1258" s="1"/>
      <c r="K1258" s="1"/>
      <c r="L1258" s="1"/>
      <c r="M1258" s="1"/>
      <c r="N1258" s="1"/>
      <c r="O1258" s="1"/>
      <c r="P1258" s="1"/>
      <c r="Q1258" s="1"/>
      <c r="R1258" s="1"/>
      <c r="S1258" s="1"/>
      <c r="T1258" s="1"/>
      <c r="U1258" s="28"/>
      <c r="V1258" s="28"/>
      <c r="W1258" s="28"/>
      <c r="X1258" s="1"/>
      <c r="Y1258" s="1"/>
      <c r="Z1258" s="1"/>
    </row>
    <row r="1259" spans="1:26" x14ac:dyDescent="0.25">
      <c r="A1259" s="1"/>
      <c r="B1259" s="33" t="str">
        <f t="shared" si="36"/>
        <v/>
      </c>
      <c r="C1259" s="33" t="str">
        <f t="shared" si="37"/>
        <v/>
      </c>
      <c r="D1259" s="22"/>
      <c r="E1259" s="1"/>
      <c r="F1259" s="1"/>
      <c r="G1259" s="1"/>
      <c r="H1259" s="1"/>
      <c r="I1259" s="1"/>
      <c r="J1259" s="1"/>
      <c r="K1259" s="1"/>
      <c r="L1259" s="1"/>
      <c r="M1259" s="1"/>
      <c r="N1259" s="1"/>
      <c r="O1259" s="1"/>
      <c r="P1259" s="1"/>
      <c r="Q1259" s="1"/>
      <c r="R1259" s="1"/>
      <c r="S1259" s="1"/>
      <c r="T1259" s="1"/>
      <c r="X1259" s="1"/>
      <c r="Y1259" s="1"/>
      <c r="Z1259" s="1"/>
    </row>
    <row r="1260" spans="1:26" x14ac:dyDescent="0.25">
      <c r="A1260" s="1"/>
      <c r="B1260" s="33" t="str">
        <f t="shared" si="36"/>
        <v/>
      </c>
      <c r="C1260" s="33" t="str">
        <f t="shared" si="37"/>
        <v/>
      </c>
      <c r="D1260" s="22"/>
      <c r="E1260" s="1"/>
      <c r="F1260" s="1"/>
      <c r="G1260" s="1"/>
      <c r="H1260" s="1"/>
      <c r="I1260" s="1"/>
      <c r="J1260" s="1"/>
      <c r="K1260" s="1"/>
      <c r="L1260" s="1"/>
      <c r="M1260" s="1"/>
      <c r="N1260" s="1"/>
      <c r="O1260" s="1"/>
      <c r="P1260" s="1"/>
      <c r="Q1260" s="1"/>
      <c r="R1260" s="1"/>
      <c r="S1260" s="1"/>
      <c r="T1260" s="1"/>
      <c r="U1260" s="28"/>
      <c r="V1260" s="28"/>
      <c r="W1260" s="28"/>
      <c r="X1260" s="1"/>
      <c r="Y1260" s="1"/>
      <c r="Z1260" s="1"/>
    </row>
    <row r="1261" spans="1:26" x14ac:dyDescent="0.25">
      <c r="A1261" s="1"/>
      <c r="B1261" s="33" t="str">
        <f t="shared" si="36"/>
        <v/>
      </c>
      <c r="C1261" s="33" t="str">
        <f t="shared" si="37"/>
        <v/>
      </c>
      <c r="D1261" s="22"/>
      <c r="E1261" s="1"/>
      <c r="F1261" s="1"/>
      <c r="G1261" s="1"/>
      <c r="H1261" s="1"/>
      <c r="I1261" s="1"/>
      <c r="J1261" s="1"/>
      <c r="K1261" s="1"/>
      <c r="L1261" s="1"/>
      <c r="M1261" s="1"/>
      <c r="N1261" s="1"/>
      <c r="O1261" s="1"/>
      <c r="P1261" s="1"/>
      <c r="Q1261" s="1"/>
      <c r="R1261" s="1"/>
      <c r="S1261" s="1"/>
      <c r="T1261" s="1"/>
      <c r="U1261" s="28"/>
      <c r="V1261" s="28"/>
      <c r="W1261" s="28"/>
      <c r="X1261" s="1"/>
      <c r="Y1261" s="1"/>
      <c r="Z1261" s="1"/>
    </row>
    <row r="1262" spans="1:26" x14ac:dyDescent="0.25">
      <c r="A1262" s="1"/>
      <c r="B1262" s="33" t="str">
        <f t="shared" si="36"/>
        <v/>
      </c>
      <c r="C1262" s="33" t="str">
        <f t="shared" si="37"/>
        <v/>
      </c>
      <c r="D1262" s="22"/>
      <c r="E1262" s="1"/>
      <c r="F1262" s="1"/>
      <c r="G1262" s="1"/>
      <c r="H1262" s="1"/>
      <c r="I1262" s="1"/>
      <c r="J1262" s="1"/>
      <c r="K1262" s="1"/>
      <c r="L1262" s="1"/>
      <c r="M1262" s="1"/>
      <c r="N1262" s="1"/>
      <c r="O1262" s="1"/>
      <c r="P1262" s="1"/>
      <c r="Q1262" s="1"/>
      <c r="R1262" s="1"/>
      <c r="S1262" s="1"/>
      <c r="T1262" s="1"/>
      <c r="U1262" s="28"/>
      <c r="V1262" s="28"/>
      <c r="W1262" s="28"/>
      <c r="X1262" s="1"/>
      <c r="Y1262" s="1"/>
      <c r="Z1262" s="1"/>
    </row>
    <row r="1263" spans="1:26" x14ac:dyDescent="0.25">
      <c r="A1263" s="1"/>
      <c r="B1263" s="33" t="str">
        <f t="shared" ref="B1263:B1326" si="38">IF(W1265=1,U1265,"")</f>
        <v/>
      </c>
      <c r="C1263" s="33" t="str">
        <f t="shared" ref="C1263:C1326" si="39">IF(W1265=1,V1265,"")</f>
        <v/>
      </c>
      <c r="D1263" s="22"/>
      <c r="E1263" s="1"/>
      <c r="F1263" s="1"/>
      <c r="G1263" s="1"/>
      <c r="H1263" s="1"/>
      <c r="I1263" s="1"/>
      <c r="J1263" s="1"/>
      <c r="K1263" s="1"/>
      <c r="L1263" s="1"/>
      <c r="M1263" s="1"/>
      <c r="N1263" s="1"/>
      <c r="O1263" s="1"/>
      <c r="P1263" s="1"/>
      <c r="Q1263" s="1"/>
      <c r="R1263" s="1"/>
      <c r="S1263" s="1"/>
      <c r="T1263" s="1"/>
      <c r="U1263" s="28"/>
      <c r="V1263" s="28"/>
      <c r="W1263" s="28"/>
      <c r="X1263" s="1"/>
      <c r="Y1263" s="1"/>
      <c r="Z1263" s="1"/>
    </row>
    <row r="1264" spans="1:26" x14ac:dyDescent="0.25">
      <c r="A1264" s="1"/>
      <c r="B1264" s="33" t="str">
        <f t="shared" si="38"/>
        <v/>
      </c>
      <c r="C1264" s="33" t="str">
        <f t="shared" si="39"/>
        <v/>
      </c>
      <c r="D1264" s="22"/>
      <c r="E1264" s="1"/>
      <c r="F1264" s="1"/>
      <c r="G1264" s="1"/>
      <c r="H1264" s="1"/>
      <c r="I1264" s="1"/>
      <c r="J1264" s="1"/>
      <c r="K1264" s="1"/>
      <c r="L1264" s="1"/>
      <c r="M1264" s="1"/>
      <c r="N1264" s="1"/>
      <c r="O1264" s="1"/>
      <c r="P1264" s="1"/>
      <c r="Q1264" s="1"/>
      <c r="R1264" s="1"/>
      <c r="S1264" s="1"/>
      <c r="T1264" s="1"/>
      <c r="U1264" s="28"/>
      <c r="V1264" s="28"/>
      <c r="W1264" s="28"/>
      <c r="X1264" s="1"/>
      <c r="Y1264" s="1"/>
      <c r="Z1264" s="1"/>
    </row>
    <row r="1265" spans="1:26" x14ac:dyDescent="0.25">
      <c r="A1265" s="1"/>
      <c r="B1265" s="33" t="str">
        <f t="shared" si="38"/>
        <v/>
      </c>
      <c r="C1265" s="33" t="str">
        <f t="shared" si="39"/>
        <v/>
      </c>
      <c r="D1265" s="22"/>
      <c r="E1265" s="1"/>
      <c r="F1265" s="1"/>
      <c r="G1265" s="1"/>
      <c r="H1265" s="1"/>
      <c r="I1265" s="1"/>
      <c r="J1265" s="1"/>
      <c r="K1265" s="1"/>
      <c r="L1265" s="1"/>
      <c r="M1265" s="1"/>
      <c r="N1265" s="1"/>
      <c r="O1265" s="1"/>
      <c r="P1265" s="1"/>
      <c r="Q1265" s="1"/>
      <c r="R1265" s="1"/>
      <c r="S1265" s="1"/>
      <c r="T1265" s="1"/>
      <c r="U1265" s="28"/>
      <c r="V1265" s="28"/>
      <c r="W1265" s="28"/>
      <c r="X1265" s="1"/>
      <c r="Y1265" s="1"/>
      <c r="Z1265" s="1"/>
    </row>
    <row r="1266" spans="1:26" x14ac:dyDescent="0.25">
      <c r="A1266" s="1"/>
      <c r="B1266" s="33" t="str">
        <f t="shared" si="38"/>
        <v/>
      </c>
      <c r="C1266" s="33" t="str">
        <f t="shared" si="39"/>
        <v/>
      </c>
      <c r="D1266" s="22"/>
      <c r="E1266" s="1"/>
      <c r="F1266" s="1"/>
      <c r="G1266" s="1"/>
      <c r="H1266" s="1"/>
      <c r="I1266" s="1"/>
      <c r="J1266" s="1"/>
      <c r="K1266" s="1"/>
      <c r="L1266" s="1"/>
      <c r="M1266" s="1"/>
      <c r="N1266" s="1"/>
      <c r="O1266" s="1"/>
      <c r="P1266" s="1"/>
      <c r="Q1266" s="1"/>
      <c r="R1266" s="1"/>
      <c r="S1266" s="1"/>
      <c r="T1266" s="1"/>
      <c r="U1266" s="28"/>
      <c r="V1266" s="28"/>
      <c r="W1266" s="28"/>
      <c r="X1266" s="1"/>
      <c r="Y1266" s="1"/>
      <c r="Z1266" s="1"/>
    </row>
    <row r="1267" spans="1:26" x14ac:dyDescent="0.25">
      <c r="A1267" s="1"/>
      <c r="B1267" s="33" t="str">
        <f t="shared" si="38"/>
        <v/>
      </c>
      <c r="C1267" s="33" t="str">
        <f t="shared" si="39"/>
        <v/>
      </c>
      <c r="D1267" s="22"/>
      <c r="E1267" s="1"/>
      <c r="F1267" s="1"/>
      <c r="G1267" s="1"/>
      <c r="H1267" s="1"/>
      <c r="I1267" s="1"/>
      <c r="J1267" s="1"/>
      <c r="K1267" s="1"/>
      <c r="L1267" s="1"/>
      <c r="M1267" s="1"/>
      <c r="N1267" s="1"/>
      <c r="O1267" s="1"/>
      <c r="P1267" s="1"/>
      <c r="Q1267" s="1"/>
      <c r="R1267" s="1"/>
      <c r="S1267" s="1"/>
      <c r="T1267" s="1"/>
      <c r="U1267" s="28"/>
      <c r="V1267" s="28"/>
      <c r="W1267" s="28"/>
      <c r="X1267" s="1"/>
      <c r="Y1267" s="1"/>
      <c r="Z1267" s="1"/>
    </row>
    <row r="1268" spans="1:26" x14ac:dyDescent="0.25">
      <c r="A1268" s="1"/>
      <c r="B1268" s="33" t="str">
        <f t="shared" si="38"/>
        <v/>
      </c>
      <c r="C1268" s="33" t="str">
        <f t="shared" si="39"/>
        <v/>
      </c>
      <c r="D1268" s="22"/>
      <c r="E1268" s="1"/>
      <c r="F1268" s="1"/>
      <c r="G1268" s="1"/>
      <c r="H1268" s="1"/>
      <c r="I1268" s="1"/>
      <c r="J1268" s="1"/>
      <c r="K1268" s="1"/>
      <c r="L1268" s="1"/>
      <c r="M1268" s="1"/>
      <c r="N1268" s="1"/>
      <c r="O1268" s="1"/>
      <c r="P1268" s="1"/>
      <c r="Q1268" s="1"/>
      <c r="R1268" s="1"/>
      <c r="S1268" s="1"/>
      <c r="T1268" s="1"/>
      <c r="U1268" s="28"/>
      <c r="V1268" s="28"/>
      <c r="W1268" s="28"/>
      <c r="X1268" s="1"/>
      <c r="Y1268" s="1"/>
      <c r="Z1268" s="1"/>
    </row>
    <row r="1269" spans="1:26" x14ac:dyDescent="0.25">
      <c r="A1269" s="1"/>
      <c r="B1269" s="33" t="str">
        <f t="shared" si="38"/>
        <v/>
      </c>
      <c r="C1269" s="33" t="str">
        <f t="shared" si="39"/>
        <v/>
      </c>
      <c r="D1269" s="22"/>
      <c r="E1269" s="1"/>
      <c r="F1269" s="1"/>
      <c r="G1269" s="1"/>
      <c r="H1269" s="1"/>
      <c r="I1269" s="1"/>
      <c r="J1269" s="1"/>
      <c r="K1269" s="1"/>
      <c r="L1269" s="1"/>
      <c r="M1269" s="1"/>
      <c r="N1269" s="1"/>
      <c r="O1269" s="1"/>
      <c r="P1269" s="1"/>
      <c r="Q1269" s="1"/>
      <c r="R1269" s="1"/>
      <c r="S1269" s="1"/>
      <c r="T1269" s="1"/>
      <c r="U1269" s="28"/>
      <c r="V1269" s="28"/>
      <c r="W1269" s="28"/>
      <c r="X1269" s="1"/>
      <c r="Y1269" s="1"/>
      <c r="Z1269" s="1"/>
    </row>
    <row r="1270" spans="1:26" x14ac:dyDescent="0.25">
      <c r="A1270" s="1"/>
      <c r="B1270" s="33" t="str">
        <f t="shared" si="38"/>
        <v/>
      </c>
      <c r="C1270" s="33" t="str">
        <f t="shared" si="39"/>
        <v/>
      </c>
      <c r="D1270" s="22"/>
      <c r="E1270" s="1"/>
      <c r="F1270" s="1"/>
      <c r="G1270" s="1"/>
      <c r="H1270" s="1"/>
      <c r="I1270" s="1"/>
      <c r="J1270" s="1"/>
      <c r="K1270" s="1"/>
      <c r="L1270" s="1"/>
      <c r="M1270" s="1"/>
      <c r="N1270" s="1"/>
      <c r="O1270" s="1"/>
      <c r="P1270" s="1"/>
      <c r="Q1270" s="1"/>
      <c r="R1270" s="1"/>
      <c r="S1270" s="1"/>
      <c r="T1270" s="1"/>
      <c r="U1270" s="28"/>
      <c r="V1270" s="28"/>
      <c r="W1270" s="28"/>
      <c r="X1270" s="1"/>
      <c r="Y1270" s="1"/>
      <c r="Z1270" s="1"/>
    </row>
    <row r="1271" spans="1:26" x14ac:dyDescent="0.25">
      <c r="A1271" s="1"/>
      <c r="B1271" s="33" t="str">
        <f t="shared" si="38"/>
        <v/>
      </c>
      <c r="C1271" s="33" t="str">
        <f t="shared" si="39"/>
        <v/>
      </c>
      <c r="D1271" s="22"/>
      <c r="E1271" s="1"/>
      <c r="F1271" s="1"/>
      <c r="G1271" s="1"/>
      <c r="H1271" s="1"/>
      <c r="I1271" s="1"/>
      <c r="J1271" s="1"/>
      <c r="K1271" s="1"/>
      <c r="L1271" s="1"/>
      <c r="M1271" s="1"/>
      <c r="N1271" s="1"/>
      <c r="O1271" s="1"/>
      <c r="P1271" s="1"/>
      <c r="Q1271" s="1"/>
      <c r="R1271" s="1"/>
      <c r="S1271" s="1"/>
      <c r="T1271" s="1"/>
      <c r="U1271" s="28"/>
      <c r="V1271" s="28"/>
      <c r="W1271" s="28"/>
      <c r="X1271" s="1"/>
      <c r="Y1271" s="1"/>
      <c r="Z1271" s="1"/>
    </row>
    <row r="1272" spans="1:26" x14ac:dyDescent="0.25">
      <c r="A1272" s="1"/>
      <c r="B1272" s="33" t="str">
        <f t="shared" si="38"/>
        <v/>
      </c>
      <c r="C1272" s="33" t="str">
        <f t="shared" si="39"/>
        <v/>
      </c>
      <c r="D1272" s="22"/>
      <c r="E1272" s="1"/>
      <c r="F1272" s="1"/>
      <c r="G1272" s="1"/>
      <c r="H1272" s="1"/>
      <c r="I1272" s="1"/>
      <c r="J1272" s="1"/>
      <c r="K1272" s="1"/>
      <c r="L1272" s="1"/>
      <c r="M1272" s="1"/>
      <c r="N1272" s="1"/>
      <c r="O1272" s="1"/>
      <c r="P1272" s="1"/>
      <c r="Q1272" s="1"/>
      <c r="R1272" s="1"/>
      <c r="S1272" s="1"/>
      <c r="T1272" s="1"/>
      <c r="U1272" s="28"/>
      <c r="V1272" s="28"/>
      <c r="W1272" s="28"/>
      <c r="X1272" s="1"/>
      <c r="Y1272" s="1"/>
      <c r="Z1272" s="1"/>
    </row>
    <row r="1273" spans="1:26" x14ac:dyDescent="0.25">
      <c r="A1273" s="1"/>
      <c r="B1273" s="33" t="str">
        <f t="shared" si="38"/>
        <v/>
      </c>
      <c r="C1273" s="33" t="str">
        <f t="shared" si="39"/>
        <v/>
      </c>
      <c r="D1273" s="22"/>
      <c r="E1273" s="1"/>
      <c r="F1273" s="1"/>
      <c r="G1273" s="1"/>
      <c r="H1273" s="1"/>
      <c r="I1273" s="1"/>
      <c r="J1273" s="1"/>
      <c r="K1273" s="1"/>
      <c r="L1273" s="1"/>
      <c r="M1273" s="1"/>
      <c r="N1273" s="1"/>
      <c r="O1273" s="1"/>
      <c r="P1273" s="1"/>
      <c r="Q1273" s="1"/>
      <c r="R1273" s="1"/>
      <c r="S1273" s="1"/>
      <c r="T1273" s="1"/>
      <c r="U1273" s="28"/>
      <c r="V1273" s="28"/>
      <c r="W1273" s="28"/>
      <c r="X1273" s="1"/>
      <c r="Y1273" s="1"/>
      <c r="Z1273" s="1"/>
    </row>
    <row r="1274" spans="1:26" x14ac:dyDescent="0.25">
      <c r="A1274" s="1"/>
      <c r="B1274" s="33" t="str">
        <f t="shared" si="38"/>
        <v/>
      </c>
      <c r="C1274" s="33" t="str">
        <f t="shared" si="39"/>
        <v/>
      </c>
      <c r="D1274" s="22"/>
      <c r="E1274" s="1"/>
      <c r="F1274" s="1"/>
      <c r="G1274" s="1"/>
      <c r="H1274" s="1"/>
      <c r="I1274" s="1"/>
      <c r="J1274" s="1"/>
      <c r="K1274" s="1"/>
      <c r="L1274" s="1"/>
      <c r="M1274" s="1"/>
      <c r="N1274" s="1"/>
      <c r="O1274" s="1"/>
      <c r="P1274" s="1"/>
      <c r="Q1274" s="1"/>
      <c r="R1274" s="1"/>
      <c r="S1274" s="1"/>
      <c r="T1274" s="1"/>
      <c r="U1274" s="28"/>
      <c r="V1274" s="28"/>
      <c r="W1274" s="28"/>
      <c r="X1274" s="1"/>
      <c r="Y1274" s="1"/>
      <c r="Z1274" s="1"/>
    </row>
    <row r="1275" spans="1:26" x14ac:dyDescent="0.25">
      <c r="A1275" s="1"/>
      <c r="B1275" s="33" t="str">
        <f t="shared" si="38"/>
        <v/>
      </c>
      <c r="C1275" s="33" t="str">
        <f t="shared" si="39"/>
        <v/>
      </c>
      <c r="D1275" s="22"/>
      <c r="E1275" s="1"/>
      <c r="F1275" s="1"/>
      <c r="G1275" s="1"/>
      <c r="H1275" s="1"/>
      <c r="I1275" s="1"/>
      <c r="J1275" s="1"/>
      <c r="K1275" s="1"/>
      <c r="L1275" s="1"/>
      <c r="M1275" s="1"/>
      <c r="N1275" s="1"/>
      <c r="O1275" s="1"/>
      <c r="P1275" s="1"/>
      <c r="Q1275" s="1"/>
      <c r="R1275" s="1"/>
      <c r="S1275" s="1"/>
      <c r="T1275" s="1"/>
      <c r="U1275" s="28"/>
      <c r="V1275" s="28"/>
      <c r="W1275" s="28"/>
      <c r="X1275" s="1"/>
      <c r="Y1275" s="1"/>
      <c r="Z1275" s="1"/>
    </row>
    <row r="1276" spans="1:26" x14ac:dyDescent="0.25">
      <c r="A1276" s="1"/>
      <c r="B1276" s="33" t="str">
        <f t="shared" si="38"/>
        <v/>
      </c>
      <c r="C1276" s="33" t="str">
        <f t="shared" si="39"/>
        <v/>
      </c>
      <c r="D1276" s="22"/>
      <c r="E1276" s="1"/>
      <c r="F1276" s="1"/>
      <c r="G1276" s="1"/>
      <c r="H1276" s="1"/>
      <c r="I1276" s="1"/>
      <c r="J1276" s="1"/>
      <c r="K1276" s="1"/>
      <c r="L1276" s="1"/>
      <c r="M1276" s="1"/>
      <c r="N1276" s="1"/>
      <c r="O1276" s="1"/>
      <c r="P1276" s="1"/>
      <c r="Q1276" s="1"/>
      <c r="R1276" s="1"/>
      <c r="S1276" s="1"/>
      <c r="T1276" s="1"/>
      <c r="U1276" s="28"/>
      <c r="V1276" s="28"/>
      <c r="W1276" s="28"/>
      <c r="X1276" s="1"/>
      <c r="Y1276" s="1"/>
      <c r="Z1276" s="1"/>
    </row>
    <row r="1277" spans="1:26" x14ac:dyDescent="0.25">
      <c r="A1277" s="1"/>
      <c r="B1277" s="33" t="str">
        <f t="shared" si="38"/>
        <v/>
      </c>
      <c r="C1277" s="33" t="str">
        <f t="shared" si="39"/>
        <v/>
      </c>
      <c r="D1277" s="22"/>
      <c r="E1277" s="1"/>
      <c r="F1277" s="1"/>
      <c r="G1277" s="1"/>
      <c r="H1277" s="1"/>
      <c r="I1277" s="1"/>
      <c r="J1277" s="1"/>
      <c r="K1277" s="1"/>
      <c r="L1277" s="1"/>
      <c r="M1277" s="1"/>
      <c r="N1277" s="1"/>
      <c r="O1277" s="1"/>
      <c r="P1277" s="1"/>
      <c r="Q1277" s="1"/>
      <c r="R1277" s="1"/>
      <c r="S1277" s="1"/>
      <c r="T1277" s="1"/>
      <c r="U1277" s="28"/>
      <c r="V1277" s="28"/>
      <c r="W1277" s="28"/>
      <c r="X1277" s="1"/>
      <c r="Y1277" s="1"/>
      <c r="Z1277" s="1"/>
    </row>
    <row r="1278" spans="1:26" x14ac:dyDescent="0.25">
      <c r="A1278" s="1"/>
      <c r="B1278" s="33" t="str">
        <f t="shared" si="38"/>
        <v/>
      </c>
      <c r="C1278" s="33" t="str">
        <f t="shared" si="39"/>
        <v/>
      </c>
      <c r="D1278" s="22"/>
      <c r="E1278" s="1"/>
      <c r="F1278" s="1"/>
      <c r="G1278" s="1"/>
      <c r="H1278" s="1"/>
      <c r="I1278" s="1"/>
      <c r="J1278" s="1"/>
      <c r="K1278" s="1"/>
      <c r="L1278" s="1"/>
      <c r="M1278" s="1"/>
      <c r="N1278" s="1"/>
      <c r="O1278" s="1"/>
      <c r="P1278" s="1"/>
      <c r="Q1278" s="1"/>
      <c r="R1278" s="1"/>
      <c r="S1278" s="1"/>
      <c r="T1278" s="1"/>
      <c r="U1278" s="28"/>
      <c r="V1278" s="28"/>
      <c r="W1278" s="28"/>
      <c r="X1278" s="1"/>
      <c r="Y1278" s="1"/>
      <c r="Z1278" s="1"/>
    </row>
    <row r="1279" spans="1:26" x14ac:dyDescent="0.25">
      <c r="A1279" s="1"/>
      <c r="B1279" s="33" t="str">
        <f t="shared" si="38"/>
        <v/>
      </c>
      <c r="C1279" s="33" t="str">
        <f t="shared" si="39"/>
        <v/>
      </c>
      <c r="D1279" s="22"/>
      <c r="E1279" s="1"/>
      <c r="F1279" s="1"/>
      <c r="G1279" s="1"/>
      <c r="H1279" s="1"/>
      <c r="I1279" s="1"/>
      <c r="J1279" s="1"/>
      <c r="K1279" s="1"/>
      <c r="L1279" s="1"/>
      <c r="M1279" s="1"/>
      <c r="N1279" s="1"/>
      <c r="O1279" s="1"/>
      <c r="P1279" s="1"/>
      <c r="Q1279" s="1"/>
      <c r="R1279" s="1"/>
      <c r="S1279" s="1"/>
      <c r="T1279" s="1"/>
      <c r="U1279" s="28"/>
      <c r="V1279" s="28"/>
      <c r="W1279" s="28"/>
      <c r="X1279" s="1"/>
      <c r="Y1279" s="1"/>
      <c r="Z1279" s="1"/>
    </row>
    <row r="1280" spans="1:26" x14ac:dyDescent="0.25">
      <c r="A1280" s="1"/>
      <c r="B1280" s="33" t="str">
        <f t="shared" si="38"/>
        <v/>
      </c>
      <c r="C1280" s="33" t="str">
        <f t="shared" si="39"/>
        <v/>
      </c>
      <c r="D1280" s="22"/>
      <c r="E1280" s="1"/>
      <c r="F1280" s="1"/>
      <c r="G1280" s="1"/>
      <c r="H1280" s="1"/>
      <c r="I1280" s="1"/>
      <c r="J1280" s="1"/>
      <c r="K1280" s="1"/>
      <c r="L1280" s="1"/>
      <c r="M1280" s="1"/>
      <c r="N1280" s="1"/>
      <c r="O1280" s="1"/>
      <c r="P1280" s="1"/>
      <c r="Q1280" s="1"/>
      <c r="R1280" s="1"/>
      <c r="S1280" s="1"/>
      <c r="T1280" s="1"/>
      <c r="U1280" s="28"/>
      <c r="V1280" s="28"/>
      <c r="W1280" s="28"/>
      <c r="X1280" s="1"/>
      <c r="Y1280" s="1"/>
      <c r="Z1280" s="1"/>
    </row>
    <row r="1281" spans="1:26" x14ac:dyDescent="0.25">
      <c r="A1281" s="1"/>
      <c r="B1281" s="33" t="str">
        <f t="shared" si="38"/>
        <v/>
      </c>
      <c r="C1281" s="33" t="str">
        <f t="shared" si="39"/>
        <v/>
      </c>
      <c r="D1281" s="22"/>
      <c r="E1281" s="1"/>
      <c r="F1281" s="1"/>
      <c r="G1281" s="1"/>
      <c r="H1281" s="1"/>
      <c r="I1281" s="1"/>
      <c r="J1281" s="1"/>
      <c r="K1281" s="1"/>
      <c r="L1281" s="1"/>
      <c r="M1281" s="1"/>
      <c r="N1281" s="1"/>
      <c r="O1281" s="1"/>
      <c r="P1281" s="1"/>
      <c r="Q1281" s="1"/>
      <c r="R1281" s="1"/>
      <c r="S1281" s="1"/>
      <c r="T1281" s="1"/>
      <c r="U1281" s="28"/>
      <c r="V1281" s="28"/>
      <c r="W1281" s="28"/>
      <c r="X1281" s="1"/>
      <c r="Y1281" s="1"/>
      <c r="Z1281" s="1"/>
    </row>
    <row r="1282" spans="1:26" x14ac:dyDescent="0.25">
      <c r="A1282" s="1"/>
      <c r="B1282" s="33" t="str">
        <f t="shared" si="38"/>
        <v/>
      </c>
      <c r="C1282" s="33" t="str">
        <f t="shared" si="39"/>
        <v/>
      </c>
      <c r="D1282" s="22"/>
      <c r="E1282" s="1"/>
      <c r="F1282" s="1"/>
      <c r="G1282" s="1"/>
      <c r="H1282" s="1"/>
      <c r="I1282" s="1"/>
      <c r="J1282" s="1"/>
      <c r="K1282" s="1"/>
      <c r="L1282" s="1"/>
      <c r="M1282" s="1"/>
      <c r="N1282" s="1"/>
      <c r="O1282" s="1"/>
      <c r="P1282" s="1"/>
      <c r="Q1282" s="1"/>
      <c r="R1282" s="1"/>
      <c r="S1282" s="1"/>
      <c r="T1282" s="1"/>
      <c r="U1282" s="28"/>
      <c r="V1282" s="28"/>
      <c r="W1282" s="28"/>
      <c r="X1282" s="1"/>
      <c r="Y1282" s="1"/>
      <c r="Z1282" s="1"/>
    </row>
    <row r="1283" spans="1:26" x14ac:dyDescent="0.25">
      <c r="A1283" s="1"/>
      <c r="B1283" s="33" t="str">
        <f t="shared" si="38"/>
        <v/>
      </c>
      <c r="C1283" s="33" t="str">
        <f t="shared" si="39"/>
        <v/>
      </c>
      <c r="D1283" s="22"/>
      <c r="E1283" s="1"/>
      <c r="F1283" s="1"/>
      <c r="G1283" s="1"/>
      <c r="H1283" s="1"/>
      <c r="I1283" s="1"/>
      <c r="J1283" s="1"/>
      <c r="K1283" s="1"/>
      <c r="L1283" s="1"/>
      <c r="M1283" s="1"/>
      <c r="N1283" s="1"/>
      <c r="O1283" s="1"/>
      <c r="P1283" s="1"/>
      <c r="Q1283" s="1"/>
      <c r="R1283" s="1"/>
      <c r="S1283" s="1"/>
      <c r="T1283" s="1"/>
      <c r="U1283" s="28"/>
      <c r="V1283" s="28"/>
      <c r="W1283" s="28"/>
      <c r="X1283" s="1"/>
      <c r="Y1283" s="1"/>
      <c r="Z1283" s="1"/>
    </row>
    <row r="1284" spans="1:26" x14ac:dyDescent="0.25">
      <c r="A1284" s="1"/>
      <c r="B1284" s="33" t="str">
        <f t="shared" si="38"/>
        <v/>
      </c>
      <c r="C1284" s="33" t="str">
        <f t="shared" si="39"/>
        <v/>
      </c>
      <c r="D1284" s="22"/>
      <c r="E1284" s="1"/>
      <c r="F1284" s="1"/>
      <c r="G1284" s="1"/>
      <c r="H1284" s="1"/>
      <c r="I1284" s="1"/>
      <c r="J1284" s="1"/>
      <c r="K1284" s="1"/>
      <c r="L1284" s="1"/>
      <c r="M1284" s="1"/>
      <c r="N1284" s="1"/>
      <c r="O1284" s="1"/>
      <c r="P1284" s="1"/>
      <c r="Q1284" s="1"/>
      <c r="R1284" s="1"/>
      <c r="S1284" s="1"/>
      <c r="T1284" s="1"/>
      <c r="U1284" s="28"/>
      <c r="V1284" s="28"/>
      <c r="W1284" s="28"/>
      <c r="X1284" s="1"/>
      <c r="Y1284" s="1"/>
      <c r="Z1284" s="1"/>
    </row>
    <row r="1285" spans="1:26" x14ac:dyDescent="0.25">
      <c r="A1285" s="1"/>
      <c r="B1285" s="33" t="str">
        <f t="shared" si="38"/>
        <v/>
      </c>
      <c r="C1285" s="33" t="str">
        <f t="shared" si="39"/>
        <v/>
      </c>
      <c r="D1285" s="22"/>
      <c r="E1285" s="1"/>
      <c r="F1285" s="1"/>
      <c r="G1285" s="1"/>
      <c r="H1285" s="1"/>
      <c r="I1285" s="1"/>
      <c r="J1285" s="1"/>
      <c r="K1285" s="1"/>
      <c r="L1285" s="1"/>
      <c r="M1285" s="1"/>
      <c r="N1285" s="1"/>
      <c r="O1285" s="1"/>
      <c r="P1285" s="1"/>
      <c r="Q1285" s="1"/>
      <c r="R1285" s="1"/>
      <c r="S1285" s="1"/>
      <c r="T1285" s="1"/>
      <c r="U1285" s="28"/>
      <c r="V1285" s="28"/>
      <c r="W1285" s="28"/>
      <c r="X1285" s="1"/>
      <c r="Y1285" s="1"/>
      <c r="Z1285" s="1"/>
    </row>
    <row r="1286" spans="1:26" x14ac:dyDescent="0.25">
      <c r="A1286" s="1"/>
      <c r="B1286" s="33" t="str">
        <f t="shared" si="38"/>
        <v/>
      </c>
      <c r="C1286" s="33" t="str">
        <f t="shared" si="39"/>
        <v/>
      </c>
      <c r="D1286" s="22"/>
      <c r="E1286" s="1"/>
      <c r="F1286" s="1"/>
      <c r="G1286" s="1"/>
      <c r="H1286" s="1"/>
      <c r="I1286" s="1"/>
      <c r="J1286" s="1"/>
      <c r="K1286" s="1"/>
      <c r="L1286" s="1"/>
      <c r="M1286" s="1"/>
      <c r="N1286" s="1"/>
      <c r="O1286" s="1"/>
      <c r="P1286" s="1"/>
      <c r="Q1286" s="1"/>
      <c r="R1286" s="1"/>
      <c r="S1286" s="1"/>
      <c r="T1286" s="1"/>
      <c r="U1286" s="28"/>
      <c r="V1286" s="28"/>
      <c r="W1286" s="28"/>
      <c r="X1286" s="1"/>
      <c r="Y1286" s="1"/>
      <c r="Z1286" s="1"/>
    </row>
    <row r="1287" spans="1:26" x14ac:dyDescent="0.25">
      <c r="A1287" s="1"/>
      <c r="B1287" s="33" t="str">
        <f t="shared" si="38"/>
        <v/>
      </c>
      <c r="C1287" s="33" t="str">
        <f t="shared" si="39"/>
        <v/>
      </c>
      <c r="D1287" s="22"/>
      <c r="E1287" s="1"/>
      <c r="F1287" s="1"/>
      <c r="G1287" s="1"/>
      <c r="H1287" s="1"/>
      <c r="I1287" s="1"/>
      <c r="J1287" s="1"/>
      <c r="K1287" s="1"/>
      <c r="L1287" s="1"/>
      <c r="M1287" s="1"/>
      <c r="N1287" s="1"/>
      <c r="O1287" s="1"/>
      <c r="P1287" s="1"/>
      <c r="Q1287" s="1"/>
      <c r="R1287" s="1"/>
      <c r="S1287" s="1"/>
      <c r="T1287" s="1"/>
      <c r="U1287" s="28"/>
      <c r="V1287" s="28"/>
      <c r="W1287" s="28"/>
      <c r="X1287" s="1"/>
      <c r="Y1287" s="1"/>
      <c r="Z1287" s="1"/>
    </row>
    <row r="1288" spans="1:26" x14ac:dyDescent="0.25">
      <c r="A1288" s="1"/>
      <c r="B1288" s="33" t="str">
        <f t="shared" si="38"/>
        <v/>
      </c>
      <c r="C1288" s="33" t="str">
        <f t="shared" si="39"/>
        <v/>
      </c>
      <c r="D1288" s="22"/>
      <c r="E1288" s="1"/>
      <c r="F1288" s="1"/>
      <c r="G1288" s="1"/>
      <c r="H1288" s="1"/>
      <c r="I1288" s="1"/>
      <c r="J1288" s="1"/>
      <c r="K1288" s="1"/>
      <c r="L1288" s="1"/>
      <c r="M1288" s="1"/>
      <c r="N1288" s="1"/>
      <c r="O1288" s="1"/>
      <c r="P1288" s="1"/>
      <c r="Q1288" s="1"/>
      <c r="R1288" s="1"/>
      <c r="S1288" s="1"/>
      <c r="T1288" s="1"/>
      <c r="U1288" s="28"/>
      <c r="V1288" s="28"/>
      <c r="W1288" s="28"/>
      <c r="X1288" s="1"/>
      <c r="Y1288" s="1"/>
      <c r="Z1288" s="1"/>
    </row>
    <row r="1289" spans="1:26" x14ac:dyDescent="0.25">
      <c r="A1289" s="1"/>
      <c r="B1289" s="33" t="str">
        <f t="shared" si="38"/>
        <v/>
      </c>
      <c r="C1289" s="33" t="str">
        <f t="shared" si="39"/>
        <v/>
      </c>
      <c r="D1289" s="22"/>
      <c r="E1289" s="1"/>
      <c r="F1289" s="1"/>
      <c r="G1289" s="1"/>
      <c r="H1289" s="1"/>
      <c r="I1289" s="1"/>
      <c r="J1289" s="1"/>
      <c r="K1289" s="1"/>
      <c r="L1289" s="1"/>
      <c r="M1289" s="1"/>
      <c r="N1289" s="1"/>
      <c r="O1289" s="1"/>
      <c r="P1289" s="1"/>
      <c r="Q1289" s="1"/>
      <c r="R1289" s="1"/>
      <c r="S1289" s="1"/>
      <c r="T1289" s="1"/>
      <c r="U1289" s="28"/>
      <c r="V1289" s="28"/>
      <c r="W1289" s="28"/>
      <c r="X1289" s="1"/>
      <c r="Y1289" s="1"/>
      <c r="Z1289" s="1"/>
    </row>
    <row r="1290" spans="1:26" x14ac:dyDescent="0.25">
      <c r="A1290" s="1"/>
      <c r="B1290" s="33" t="str">
        <f t="shared" si="38"/>
        <v/>
      </c>
      <c r="C1290" s="33" t="str">
        <f t="shared" si="39"/>
        <v/>
      </c>
      <c r="D1290" s="22"/>
      <c r="E1290" s="1"/>
      <c r="F1290" s="1"/>
      <c r="G1290" s="1"/>
      <c r="H1290" s="1"/>
      <c r="I1290" s="1"/>
      <c r="J1290" s="1"/>
      <c r="K1290" s="1"/>
      <c r="L1290" s="1"/>
      <c r="M1290" s="1"/>
      <c r="N1290" s="1"/>
      <c r="O1290" s="1"/>
      <c r="P1290" s="1"/>
      <c r="Q1290" s="1"/>
      <c r="R1290" s="1"/>
      <c r="S1290" s="1"/>
      <c r="T1290" s="1"/>
      <c r="U1290" s="28"/>
      <c r="V1290" s="28"/>
      <c r="W1290" s="28"/>
      <c r="X1290" s="1"/>
      <c r="Y1290" s="1"/>
      <c r="Z1290" s="1"/>
    </row>
    <row r="1291" spans="1:26" x14ac:dyDescent="0.25">
      <c r="A1291" s="1"/>
      <c r="B1291" s="33" t="str">
        <f t="shared" si="38"/>
        <v/>
      </c>
      <c r="C1291" s="33" t="str">
        <f t="shared" si="39"/>
        <v/>
      </c>
      <c r="D1291" s="22"/>
      <c r="E1291" s="1"/>
      <c r="F1291" s="1"/>
      <c r="G1291" s="1"/>
      <c r="H1291" s="1"/>
      <c r="I1291" s="1"/>
      <c r="J1291" s="1"/>
      <c r="K1291" s="1"/>
      <c r="L1291" s="1"/>
      <c r="M1291" s="1"/>
      <c r="N1291" s="1"/>
      <c r="O1291" s="1"/>
      <c r="P1291" s="1"/>
      <c r="Q1291" s="1"/>
      <c r="R1291" s="1"/>
      <c r="S1291" s="1"/>
      <c r="T1291" s="1"/>
      <c r="U1291" s="28"/>
      <c r="V1291" s="28"/>
      <c r="W1291" s="28"/>
      <c r="X1291" s="1"/>
      <c r="Y1291" s="1"/>
      <c r="Z1291" s="1"/>
    </row>
    <row r="1292" spans="1:26" x14ac:dyDescent="0.25">
      <c r="A1292" s="1"/>
      <c r="B1292" s="33" t="str">
        <f t="shared" si="38"/>
        <v/>
      </c>
      <c r="C1292" s="33" t="str">
        <f t="shared" si="39"/>
        <v/>
      </c>
      <c r="D1292" s="22"/>
      <c r="E1292" s="1"/>
      <c r="F1292" s="1"/>
      <c r="G1292" s="1"/>
      <c r="H1292" s="1"/>
      <c r="I1292" s="1"/>
      <c r="J1292" s="1"/>
      <c r="K1292" s="1"/>
      <c r="L1292" s="1"/>
      <c r="M1292" s="1"/>
      <c r="N1292" s="1"/>
      <c r="O1292" s="1"/>
      <c r="P1292" s="1"/>
      <c r="Q1292" s="1"/>
      <c r="R1292" s="1"/>
      <c r="S1292" s="1"/>
      <c r="T1292" s="1"/>
      <c r="U1292" s="28"/>
      <c r="V1292" s="28"/>
      <c r="W1292" s="28"/>
      <c r="X1292" s="1"/>
      <c r="Y1292" s="1"/>
      <c r="Z1292" s="1"/>
    </row>
    <row r="1293" spans="1:26" x14ac:dyDescent="0.25">
      <c r="A1293" s="1"/>
      <c r="B1293" s="33" t="str">
        <f t="shared" si="38"/>
        <v/>
      </c>
      <c r="C1293" s="33" t="str">
        <f t="shared" si="39"/>
        <v/>
      </c>
      <c r="D1293" s="22"/>
      <c r="E1293" s="1"/>
      <c r="F1293" s="1"/>
      <c r="G1293" s="1"/>
      <c r="H1293" s="1"/>
      <c r="I1293" s="1"/>
      <c r="J1293" s="1"/>
      <c r="K1293" s="1"/>
      <c r="L1293" s="1"/>
      <c r="M1293" s="1"/>
      <c r="N1293" s="1"/>
      <c r="O1293" s="1"/>
      <c r="P1293" s="1"/>
      <c r="Q1293" s="1"/>
      <c r="R1293" s="1"/>
      <c r="S1293" s="1"/>
      <c r="T1293" s="1"/>
      <c r="U1293" s="28"/>
      <c r="V1293" s="28"/>
      <c r="W1293" s="28"/>
      <c r="X1293" s="1"/>
      <c r="Y1293" s="1"/>
      <c r="Z1293" s="1"/>
    </row>
    <row r="1294" spans="1:26" x14ac:dyDescent="0.25">
      <c r="A1294" s="1"/>
      <c r="B1294" s="33" t="str">
        <f t="shared" si="38"/>
        <v/>
      </c>
      <c r="C1294" s="33" t="str">
        <f t="shared" si="39"/>
        <v/>
      </c>
      <c r="D1294" s="22"/>
      <c r="E1294" s="1"/>
      <c r="F1294" s="1"/>
      <c r="G1294" s="1"/>
      <c r="H1294" s="1"/>
      <c r="I1294" s="1"/>
      <c r="J1294" s="1"/>
      <c r="K1294" s="1"/>
      <c r="L1294" s="1"/>
      <c r="M1294" s="1"/>
      <c r="N1294" s="1"/>
      <c r="O1294" s="1"/>
      <c r="P1294" s="1"/>
      <c r="Q1294" s="1"/>
      <c r="R1294" s="1"/>
      <c r="S1294" s="1"/>
      <c r="T1294" s="1"/>
      <c r="U1294" s="28"/>
      <c r="V1294" s="28"/>
      <c r="W1294" s="28"/>
      <c r="X1294" s="1"/>
      <c r="Y1294" s="1"/>
      <c r="Z1294" s="1"/>
    </row>
    <row r="1295" spans="1:26" x14ac:dyDescent="0.25">
      <c r="A1295" s="1"/>
      <c r="B1295" s="33" t="str">
        <f t="shared" si="38"/>
        <v/>
      </c>
      <c r="C1295" s="33" t="str">
        <f t="shared" si="39"/>
        <v/>
      </c>
      <c r="D1295" s="22"/>
      <c r="E1295" s="1"/>
      <c r="F1295" s="1"/>
      <c r="G1295" s="1"/>
      <c r="H1295" s="1"/>
      <c r="I1295" s="1"/>
      <c r="J1295" s="1"/>
      <c r="K1295" s="1"/>
      <c r="L1295" s="1"/>
      <c r="M1295" s="1"/>
      <c r="N1295" s="1"/>
      <c r="O1295" s="1"/>
      <c r="P1295" s="1"/>
      <c r="Q1295" s="1"/>
      <c r="R1295" s="1"/>
      <c r="S1295" s="1"/>
      <c r="T1295" s="1"/>
      <c r="U1295" s="28"/>
      <c r="V1295" s="28"/>
      <c r="W1295" s="28"/>
      <c r="X1295" s="1"/>
      <c r="Y1295" s="1"/>
      <c r="Z1295" s="1"/>
    </row>
    <row r="1296" spans="1:26" x14ac:dyDescent="0.25">
      <c r="A1296" s="1"/>
      <c r="B1296" s="33" t="str">
        <f t="shared" si="38"/>
        <v/>
      </c>
      <c r="C1296" s="33" t="str">
        <f t="shared" si="39"/>
        <v/>
      </c>
      <c r="D1296" s="22"/>
      <c r="E1296" s="1"/>
      <c r="F1296" s="1"/>
      <c r="G1296" s="1"/>
      <c r="H1296" s="1"/>
      <c r="I1296" s="1"/>
      <c r="J1296" s="1"/>
      <c r="K1296" s="1"/>
      <c r="L1296" s="1"/>
      <c r="M1296" s="1"/>
      <c r="N1296" s="1"/>
      <c r="O1296" s="1"/>
      <c r="P1296" s="1"/>
      <c r="Q1296" s="1"/>
      <c r="R1296" s="1"/>
      <c r="S1296" s="1"/>
      <c r="T1296" s="1"/>
      <c r="U1296" s="28"/>
      <c r="V1296" s="28"/>
      <c r="W1296" s="28"/>
      <c r="X1296" s="1"/>
      <c r="Y1296" s="1"/>
      <c r="Z1296" s="1"/>
    </row>
    <row r="1297" spans="1:26" x14ac:dyDescent="0.25">
      <c r="A1297" s="1"/>
      <c r="B1297" s="33" t="str">
        <f t="shared" si="38"/>
        <v/>
      </c>
      <c r="C1297" s="33" t="str">
        <f t="shared" si="39"/>
        <v/>
      </c>
      <c r="D1297" s="22"/>
      <c r="E1297" s="1"/>
      <c r="F1297" s="1"/>
      <c r="G1297" s="1"/>
      <c r="H1297" s="1"/>
      <c r="I1297" s="1"/>
      <c r="J1297" s="1"/>
      <c r="K1297" s="1"/>
      <c r="L1297" s="1"/>
      <c r="M1297" s="1"/>
      <c r="N1297" s="1"/>
      <c r="O1297" s="1"/>
      <c r="P1297" s="1"/>
      <c r="Q1297" s="1"/>
      <c r="R1297" s="1"/>
      <c r="S1297" s="1"/>
      <c r="T1297" s="1"/>
      <c r="U1297" s="28"/>
      <c r="V1297" s="28"/>
      <c r="W1297" s="28"/>
      <c r="X1297" s="1"/>
      <c r="Y1297" s="1"/>
      <c r="Z1297" s="1"/>
    </row>
    <row r="1298" spans="1:26" x14ac:dyDescent="0.25">
      <c r="A1298" s="1"/>
      <c r="B1298" s="33" t="str">
        <f t="shared" si="38"/>
        <v/>
      </c>
      <c r="C1298" s="33" t="str">
        <f t="shared" si="39"/>
        <v/>
      </c>
      <c r="D1298" s="22"/>
      <c r="E1298" s="1"/>
      <c r="F1298" s="1"/>
      <c r="G1298" s="1"/>
      <c r="H1298" s="1"/>
      <c r="I1298" s="1"/>
      <c r="J1298" s="1"/>
      <c r="K1298" s="1"/>
      <c r="L1298" s="1"/>
      <c r="M1298" s="1"/>
      <c r="N1298" s="1"/>
      <c r="O1298" s="1"/>
      <c r="P1298" s="1"/>
      <c r="Q1298" s="1"/>
      <c r="R1298" s="1"/>
      <c r="S1298" s="1"/>
      <c r="T1298" s="1"/>
      <c r="X1298" s="1"/>
      <c r="Y1298" s="1"/>
      <c r="Z1298" s="1"/>
    </row>
    <row r="1299" spans="1:26" x14ac:dyDescent="0.25">
      <c r="A1299" s="1"/>
      <c r="B1299" s="33" t="str">
        <f t="shared" si="38"/>
        <v/>
      </c>
      <c r="C1299" s="33" t="str">
        <f t="shared" si="39"/>
        <v/>
      </c>
      <c r="D1299" s="22"/>
      <c r="E1299" s="1"/>
      <c r="F1299" s="1"/>
      <c r="G1299" s="1"/>
      <c r="H1299" s="1"/>
      <c r="I1299" s="1"/>
      <c r="J1299" s="1"/>
      <c r="K1299" s="1"/>
      <c r="L1299" s="1"/>
      <c r="M1299" s="1"/>
      <c r="N1299" s="1"/>
      <c r="O1299" s="1"/>
      <c r="P1299" s="1"/>
      <c r="Q1299" s="1"/>
      <c r="R1299" s="1"/>
      <c r="S1299" s="1"/>
      <c r="T1299" s="1"/>
      <c r="U1299" s="28"/>
      <c r="V1299" s="28"/>
      <c r="W1299" s="28"/>
      <c r="X1299" s="1"/>
      <c r="Y1299" s="1"/>
      <c r="Z1299" s="1"/>
    </row>
    <row r="1300" spans="1:26" x14ac:dyDescent="0.25">
      <c r="A1300" s="1"/>
      <c r="B1300" s="33" t="str">
        <f t="shared" si="38"/>
        <v/>
      </c>
      <c r="C1300" s="33" t="str">
        <f t="shared" si="39"/>
        <v/>
      </c>
      <c r="D1300" s="22"/>
      <c r="E1300" s="1"/>
      <c r="F1300" s="1"/>
      <c r="G1300" s="1"/>
      <c r="H1300" s="1"/>
      <c r="I1300" s="1"/>
      <c r="J1300" s="1"/>
      <c r="K1300" s="1"/>
      <c r="L1300" s="1"/>
      <c r="M1300" s="1"/>
      <c r="N1300" s="1"/>
      <c r="O1300" s="1"/>
      <c r="P1300" s="1"/>
      <c r="Q1300" s="1"/>
      <c r="R1300" s="1"/>
      <c r="S1300" s="1"/>
      <c r="T1300" s="1"/>
      <c r="U1300" s="28"/>
      <c r="V1300" s="28"/>
      <c r="W1300" s="28"/>
      <c r="X1300" s="1"/>
      <c r="Y1300" s="1"/>
      <c r="Z1300" s="1"/>
    </row>
    <row r="1301" spans="1:26" x14ac:dyDescent="0.25">
      <c r="A1301" s="1"/>
      <c r="B1301" s="33" t="str">
        <f t="shared" si="38"/>
        <v/>
      </c>
      <c r="C1301" s="33" t="str">
        <f t="shared" si="39"/>
        <v/>
      </c>
      <c r="D1301" s="22"/>
      <c r="E1301" s="1"/>
      <c r="F1301" s="1"/>
      <c r="G1301" s="1"/>
      <c r="H1301" s="1"/>
      <c r="I1301" s="1"/>
      <c r="J1301" s="1"/>
      <c r="K1301" s="1"/>
      <c r="L1301" s="1"/>
      <c r="M1301" s="1"/>
      <c r="N1301" s="1"/>
      <c r="O1301" s="1"/>
      <c r="P1301" s="1"/>
      <c r="Q1301" s="1"/>
      <c r="R1301" s="1"/>
      <c r="S1301" s="1"/>
      <c r="T1301" s="1"/>
      <c r="U1301" s="28"/>
      <c r="V1301" s="28"/>
      <c r="W1301" s="28"/>
      <c r="X1301" s="1"/>
      <c r="Y1301" s="1"/>
      <c r="Z1301" s="1"/>
    </row>
    <row r="1302" spans="1:26" x14ac:dyDescent="0.25">
      <c r="A1302" s="1"/>
      <c r="B1302" s="33" t="str">
        <f t="shared" si="38"/>
        <v/>
      </c>
      <c r="C1302" s="33" t="str">
        <f t="shared" si="39"/>
        <v/>
      </c>
      <c r="D1302" s="22"/>
      <c r="E1302" s="1"/>
      <c r="F1302" s="1"/>
      <c r="G1302" s="1"/>
      <c r="H1302" s="1"/>
      <c r="I1302" s="1"/>
      <c r="J1302" s="1"/>
      <c r="K1302" s="1"/>
      <c r="L1302" s="1"/>
      <c r="M1302" s="1"/>
      <c r="N1302" s="1"/>
      <c r="O1302" s="1"/>
      <c r="P1302" s="1"/>
      <c r="Q1302" s="1"/>
      <c r="R1302" s="1"/>
      <c r="S1302" s="1"/>
      <c r="T1302" s="1"/>
      <c r="U1302" s="28"/>
      <c r="V1302" s="28"/>
      <c r="W1302" s="28"/>
      <c r="X1302" s="1"/>
      <c r="Y1302" s="1"/>
      <c r="Z1302" s="1"/>
    </row>
    <row r="1303" spans="1:26" x14ac:dyDescent="0.25">
      <c r="A1303" s="1"/>
      <c r="B1303" s="33" t="str">
        <f t="shared" si="38"/>
        <v/>
      </c>
      <c r="C1303" s="33" t="str">
        <f t="shared" si="39"/>
        <v/>
      </c>
      <c r="D1303" s="22"/>
      <c r="E1303" s="1"/>
      <c r="F1303" s="1"/>
      <c r="G1303" s="1"/>
      <c r="H1303" s="1"/>
      <c r="I1303" s="1"/>
      <c r="J1303" s="1"/>
      <c r="K1303" s="1"/>
      <c r="L1303" s="1"/>
      <c r="M1303" s="1"/>
      <c r="N1303" s="1"/>
      <c r="O1303" s="1"/>
      <c r="P1303" s="1"/>
      <c r="Q1303" s="1"/>
      <c r="R1303" s="1"/>
      <c r="S1303" s="1"/>
      <c r="T1303" s="1"/>
      <c r="U1303" s="28"/>
      <c r="V1303" s="28"/>
      <c r="W1303" s="28"/>
      <c r="X1303" s="1"/>
      <c r="Y1303" s="1"/>
      <c r="Z1303" s="1"/>
    </row>
    <row r="1304" spans="1:26" x14ac:dyDescent="0.25">
      <c r="A1304" s="1"/>
      <c r="B1304" s="33" t="str">
        <f t="shared" si="38"/>
        <v/>
      </c>
      <c r="C1304" s="33" t="str">
        <f t="shared" si="39"/>
        <v/>
      </c>
      <c r="D1304" s="22"/>
      <c r="E1304" s="1"/>
      <c r="F1304" s="1"/>
      <c r="G1304" s="1"/>
      <c r="H1304" s="1"/>
      <c r="I1304" s="1"/>
      <c r="J1304" s="1"/>
      <c r="K1304" s="1"/>
      <c r="L1304" s="1"/>
      <c r="M1304" s="1"/>
      <c r="N1304" s="1"/>
      <c r="O1304" s="1"/>
      <c r="P1304" s="1"/>
      <c r="Q1304" s="1"/>
      <c r="R1304" s="1"/>
      <c r="S1304" s="1"/>
      <c r="T1304" s="1"/>
      <c r="U1304" s="28"/>
      <c r="V1304" s="28"/>
      <c r="W1304" s="28"/>
      <c r="X1304" s="1"/>
      <c r="Y1304" s="1"/>
      <c r="Z1304" s="1"/>
    </row>
    <row r="1305" spans="1:26" x14ac:dyDescent="0.25">
      <c r="A1305" s="1"/>
      <c r="B1305" s="33" t="str">
        <f t="shared" si="38"/>
        <v/>
      </c>
      <c r="C1305" s="33" t="str">
        <f t="shared" si="39"/>
        <v/>
      </c>
      <c r="D1305" s="22"/>
      <c r="E1305" s="1"/>
      <c r="F1305" s="1"/>
      <c r="G1305" s="1"/>
      <c r="H1305" s="1"/>
      <c r="I1305" s="1"/>
      <c r="J1305" s="1"/>
      <c r="K1305" s="1"/>
      <c r="L1305" s="1"/>
      <c r="M1305" s="1"/>
      <c r="N1305" s="1"/>
      <c r="O1305" s="1"/>
      <c r="P1305" s="1"/>
      <c r="Q1305" s="1"/>
      <c r="R1305" s="1"/>
      <c r="S1305" s="1"/>
      <c r="T1305" s="1"/>
      <c r="U1305" s="28"/>
      <c r="V1305" s="28"/>
      <c r="W1305" s="28"/>
      <c r="X1305" s="1"/>
      <c r="Y1305" s="1"/>
      <c r="Z1305" s="1"/>
    </row>
    <row r="1306" spans="1:26" x14ac:dyDescent="0.25">
      <c r="A1306" s="1"/>
      <c r="B1306" s="33" t="str">
        <f t="shared" si="38"/>
        <v/>
      </c>
      <c r="C1306" s="33" t="str">
        <f t="shared" si="39"/>
        <v/>
      </c>
      <c r="D1306" s="22"/>
      <c r="E1306" s="1"/>
      <c r="F1306" s="1"/>
      <c r="G1306" s="1"/>
      <c r="H1306" s="1"/>
      <c r="I1306" s="1"/>
      <c r="J1306" s="1"/>
      <c r="K1306" s="1"/>
      <c r="L1306" s="1"/>
      <c r="M1306" s="1"/>
      <c r="N1306" s="1"/>
      <c r="O1306" s="1"/>
      <c r="P1306" s="1"/>
      <c r="Q1306" s="1"/>
      <c r="R1306" s="1"/>
      <c r="S1306" s="1"/>
      <c r="T1306" s="1"/>
      <c r="U1306" s="28"/>
      <c r="V1306" s="28"/>
      <c r="W1306" s="28"/>
      <c r="X1306" s="1"/>
      <c r="Y1306" s="1"/>
      <c r="Z1306" s="1"/>
    </row>
    <row r="1307" spans="1:26" x14ac:dyDescent="0.25">
      <c r="A1307" s="1"/>
      <c r="B1307" s="33" t="str">
        <f t="shared" si="38"/>
        <v/>
      </c>
      <c r="C1307" s="33" t="str">
        <f t="shared" si="39"/>
        <v/>
      </c>
      <c r="D1307" s="22"/>
      <c r="E1307" s="1"/>
      <c r="F1307" s="1"/>
      <c r="G1307" s="1"/>
      <c r="H1307" s="1"/>
      <c r="I1307" s="1"/>
      <c r="J1307" s="1"/>
      <c r="K1307" s="1"/>
      <c r="L1307" s="1"/>
      <c r="M1307" s="1"/>
      <c r="N1307" s="1"/>
      <c r="O1307" s="1"/>
      <c r="P1307" s="1"/>
      <c r="Q1307" s="1"/>
      <c r="R1307" s="1"/>
      <c r="S1307" s="1"/>
      <c r="T1307" s="1"/>
      <c r="U1307" s="28"/>
      <c r="V1307" s="28"/>
      <c r="W1307" s="28"/>
      <c r="X1307" s="1"/>
      <c r="Y1307" s="1"/>
      <c r="Z1307" s="1"/>
    </row>
    <row r="1308" spans="1:26" x14ac:dyDescent="0.25">
      <c r="A1308" s="1"/>
      <c r="B1308" s="33" t="str">
        <f t="shared" si="38"/>
        <v/>
      </c>
      <c r="C1308" s="33" t="str">
        <f t="shared" si="39"/>
        <v/>
      </c>
      <c r="D1308" s="22"/>
      <c r="E1308" s="1"/>
      <c r="F1308" s="1"/>
      <c r="G1308" s="1"/>
      <c r="H1308" s="1"/>
      <c r="I1308" s="1"/>
      <c r="J1308" s="1"/>
      <c r="K1308" s="1"/>
      <c r="L1308" s="1"/>
      <c r="M1308" s="1"/>
      <c r="N1308" s="1"/>
      <c r="O1308" s="1"/>
      <c r="P1308" s="1"/>
      <c r="Q1308" s="1"/>
      <c r="R1308" s="1"/>
      <c r="S1308" s="1"/>
      <c r="T1308" s="1"/>
      <c r="U1308" s="28"/>
      <c r="V1308" s="28"/>
      <c r="W1308" s="28"/>
      <c r="X1308" s="1"/>
      <c r="Y1308" s="1"/>
      <c r="Z1308" s="1"/>
    </row>
    <row r="1309" spans="1:26" x14ac:dyDescent="0.25">
      <c r="A1309" s="1"/>
      <c r="B1309" s="33" t="str">
        <f t="shared" si="38"/>
        <v/>
      </c>
      <c r="C1309" s="33" t="str">
        <f t="shared" si="39"/>
        <v/>
      </c>
      <c r="D1309" s="22"/>
      <c r="E1309" s="1"/>
      <c r="F1309" s="1"/>
      <c r="G1309" s="1"/>
      <c r="H1309" s="1"/>
      <c r="I1309" s="1"/>
      <c r="J1309" s="1"/>
      <c r="K1309" s="1"/>
      <c r="L1309" s="1"/>
      <c r="M1309" s="1"/>
      <c r="N1309" s="1"/>
      <c r="O1309" s="1"/>
      <c r="P1309" s="1"/>
      <c r="Q1309" s="1"/>
      <c r="R1309" s="1"/>
      <c r="S1309" s="1"/>
      <c r="T1309" s="1"/>
      <c r="U1309" s="28"/>
      <c r="V1309" s="28"/>
      <c r="W1309" s="28"/>
      <c r="X1309" s="1"/>
      <c r="Y1309" s="1"/>
      <c r="Z1309" s="1"/>
    </row>
    <row r="1310" spans="1:26" x14ac:dyDescent="0.25">
      <c r="A1310" s="1"/>
      <c r="B1310" s="33" t="str">
        <f t="shared" si="38"/>
        <v/>
      </c>
      <c r="C1310" s="33" t="str">
        <f t="shared" si="39"/>
        <v/>
      </c>
      <c r="D1310" s="22"/>
      <c r="E1310" s="1"/>
      <c r="F1310" s="1"/>
      <c r="G1310" s="1"/>
      <c r="H1310" s="1"/>
      <c r="I1310" s="1"/>
      <c r="J1310" s="1"/>
      <c r="K1310" s="1"/>
      <c r="L1310" s="1"/>
      <c r="M1310" s="1"/>
      <c r="N1310" s="1"/>
      <c r="O1310" s="1"/>
      <c r="P1310" s="1"/>
      <c r="Q1310" s="1"/>
      <c r="R1310" s="1"/>
      <c r="S1310" s="1"/>
      <c r="T1310" s="1"/>
      <c r="X1310" s="1"/>
      <c r="Y1310" s="1"/>
      <c r="Z1310" s="1"/>
    </row>
    <row r="1311" spans="1:26" x14ac:dyDescent="0.25">
      <c r="A1311" s="1"/>
      <c r="B1311" s="33" t="str">
        <f t="shared" si="38"/>
        <v/>
      </c>
      <c r="C1311" s="33" t="str">
        <f t="shared" si="39"/>
        <v/>
      </c>
      <c r="D1311" s="22"/>
      <c r="E1311" s="1"/>
      <c r="F1311" s="1"/>
      <c r="G1311" s="1"/>
      <c r="H1311" s="1"/>
      <c r="I1311" s="1"/>
      <c r="J1311" s="1"/>
      <c r="K1311" s="1"/>
      <c r="L1311" s="1"/>
      <c r="M1311" s="1"/>
      <c r="N1311" s="1"/>
      <c r="O1311" s="1"/>
      <c r="P1311" s="1"/>
      <c r="Q1311" s="1"/>
      <c r="R1311" s="1"/>
      <c r="S1311" s="1"/>
      <c r="T1311" s="1"/>
      <c r="U1311" s="28"/>
      <c r="V1311" s="28"/>
      <c r="W1311" s="28"/>
      <c r="X1311" s="1"/>
      <c r="Y1311" s="1"/>
      <c r="Z1311" s="1"/>
    </row>
    <row r="1312" spans="1:26" x14ac:dyDescent="0.25">
      <c r="A1312" s="1"/>
      <c r="B1312" s="33" t="str">
        <f t="shared" si="38"/>
        <v/>
      </c>
      <c r="C1312" s="33" t="str">
        <f t="shared" si="39"/>
        <v/>
      </c>
      <c r="D1312" s="22"/>
      <c r="E1312" s="1"/>
      <c r="F1312" s="1"/>
      <c r="G1312" s="1"/>
      <c r="H1312" s="1"/>
      <c r="I1312" s="1"/>
      <c r="J1312" s="1"/>
      <c r="K1312" s="1"/>
      <c r="L1312" s="1"/>
      <c r="M1312" s="1"/>
      <c r="N1312" s="1"/>
      <c r="O1312" s="1"/>
      <c r="P1312" s="1"/>
      <c r="Q1312" s="1"/>
      <c r="R1312" s="1"/>
      <c r="S1312" s="1"/>
      <c r="T1312" s="1"/>
      <c r="U1312" s="28"/>
      <c r="V1312" s="28"/>
      <c r="W1312" s="28"/>
      <c r="X1312" s="1"/>
      <c r="Y1312" s="1"/>
      <c r="Z1312" s="1"/>
    </row>
    <row r="1313" spans="1:26" x14ac:dyDescent="0.25">
      <c r="A1313" s="1"/>
      <c r="B1313" s="33" t="str">
        <f t="shared" si="38"/>
        <v/>
      </c>
      <c r="C1313" s="33" t="str">
        <f t="shared" si="39"/>
        <v/>
      </c>
      <c r="D1313" s="22"/>
      <c r="E1313" s="1"/>
      <c r="F1313" s="1"/>
      <c r="G1313" s="1"/>
      <c r="H1313" s="1"/>
      <c r="I1313" s="1"/>
      <c r="J1313" s="1"/>
      <c r="K1313" s="1"/>
      <c r="L1313" s="1"/>
      <c r="M1313" s="1"/>
      <c r="N1313" s="1"/>
      <c r="O1313" s="1"/>
      <c r="P1313" s="1"/>
      <c r="Q1313" s="1"/>
      <c r="R1313" s="1"/>
      <c r="S1313" s="1"/>
      <c r="T1313" s="1"/>
      <c r="U1313" s="28"/>
      <c r="V1313" s="28"/>
      <c r="W1313" s="28"/>
      <c r="X1313" s="1"/>
      <c r="Y1313" s="1"/>
      <c r="Z1313" s="1"/>
    </row>
    <row r="1314" spans="1:26" x14ac:dyDescent="0.25">
      <c r="A1314" s="1"/>
      <c r="B1314" s="33" t="str">
        <f t="shared" si="38"/>
        <v/>
      </c>
      <c r="C1314" s="33" t="str">
        <f t="shared" si="39"/>
        <v/>
      </c>
      <c r="D1314" s="22"/>
      <c r="E1314" s="1"/>
      <c r="F1314" s="1"/>
      <c r="G1314" s="1"/>
      <c r="H1314" s="1"/>
      <c r="I1314" s="1"/>
      <c r="J1314" s="1"/>
      <c r="K1314" s="1"/>
      <c r="L1314" s="1"/>
      <c r="M1314" s="1"/>
      <c r="N1314" s="1"/>
      <c r="O1314" s="1"/>
      <c r="P1314" s="1"/>
      <c r="Q1314" s="1"/>
      <c r="R1314" s="1"/>
      <c r="S1314" s="1"/>
      <c r="T1314" s="1"/>
      <c r="U1314" s="28"/>
      <c r="V1314" s="28"/>
      <c r="W1314" s="28"/>
      <c r="X1314" s="1"/>
      <c r="Y1314" s="1"/>
      <c r="Z1314" s="1"/>
    </row>
    <row r="1315" spans="1:26" x14ac:dyDescent="0.25">
      <c r="A1315" s="1"/>
      <c r="B1315" s="33" t="str">
        <f t="shared" si="38"/>
        <v/>
      </c>
      <c r="C1315" s="33" t="str">
        <f t="shared" si="39"/>
        <v/>
      </c>
      <c r="D1315" s="22"/>
      <c r="E1315" s="1"/>
      <c r="F1315" s="1"/>
      <c r="G1315" s="1"/>
      <c r="H1315" s="1"/>
      <c r="I1315" s="1"/>
      <c r="J1315" s="1"/>
      <c r="K1315" s="1"/>
      <c r="L1315" s="1"/>
      <c r="M1315" s="1"/>
      <c r="N1315" s="1"/>
      <c r="O1315" s="1"/>
      <c r="P1315" s="1"/>
      <c r="Q1315" s="1"/>
      <c r="R1315" s="1"/>
      <c r="S1315" s="1"/>
      <c r="T1315" s="1"/>
      <c r="U1315" s="28"/>
      <c r="V1315" s="28"/>
      <c r="W1315" s="28"/>
      <c r="X1315" s="1"/>
      <c r="Y1315" s="1"/>
      <c r="Z1315" s="1"/>
    </row>
    <row r="1316" spans="1:26" x14ac:dyDescent="0.25">
      <c r="A1316" s="1"/>
      <c r="B1316" s="33" t="str">
        <f t="shared" si="38"/>
        <v/>
      </c>
      <c r="C1316" s="33" t="str">
        <f t="shared" si="39"/>
        <v/>
      </c>
      <c r="D1316" s="22"/>
      <c r="E1316" s="1"/>
      <c r="F1316" s="1"/>
      <c r="G1316" s="1"/>
      <c r="H1316" s="1"/>
      <c r="I1316" s="1"/>
      <c r="J1316" s="1"/>
      <c r="K1316" s="1"/>
      <c r="L1316" s="1"/>
      <c r="M1316" s="1"/>
      <c r="N1316" s="1"/>
      <c r="O1316" s="1"/>
      <c r="P1316" s="1"/>
      <c r="Q1316" s="1"/>
      <c r="R1316" s="1"/>
      <c r="S1316" s="1"/>
      <c r="T1316" s="1"/>
      <c r="U1316" s="28"/>
      <c r="V1316" s="28"/>
      <c r="W1316" s="28"/>
      <c r="X1316" s="1"/>
      <c r="Y1316" s="1"/>
      <c r="Z1316" s="1"/>
    </row>
    <row r="1317" spans="1:26" x14ac:dyDescent="0.25">
      <c r="A1317" s="1"/>
      <c r="B1317" s="33" t="str">
        <f t="shared" si="38"/>
        <v/>
      </c>
      <c r="C1317" s="33" t="str">
        <f t="shared" si="39"/>
        <v/>
      </c>
      <c r="D1317" s="22"/>
      <c r="E1317" s="1"/>
      <c r="F1317" s="1"/>
      <c r="G1317" s="1"/>
      <c r="H1317" s="1"/>
      <c r="I1317" s="1"/>
      <c r="J1317" s="1"/>
      <c r="K1317" s="1"/>
      <c r="L1317" s="1"/>
      <c r="M1317" s="1"/>
      <c r="N1317" s="1"/>
      <c r="O1317" s="1"/>
      <c r="P1317" s="1"/>
      <c r="Q1317" s="1"/>
      <c r="R1317" s="1"/>
      <c r="S1317" s="1"/>
      <c r="T1317" s="1"/>
      <c r="U1317" s="28"/>
      <c r="V1317" s="28"/>
      <c r="W1317" s="28"/>
      <c r="X1317" s="1"/>
      <c r="Y1317" s="1"/>
      <c r="Z1317" s="1"/>
    </row>
    <row r="1318" spans="1:26" x14ac:dyDescent="0.25">
      <c r="A1318" s="1"/>
      <c r="B1318" s="33" t="str">
        <f t="shared" si="38"/>
        <v/>
      </c>
      <c r="C1318" s="33" t="str">
        <f t="shared" si="39"/>
        <v/>
      </c>
      <c r="D1318" s="22"/>
      <c r="E1318" s="1"/>
      <c r="F1318" s="1"/>
      <c r="G1318" s="1"/>
      <c r="H1318" s="1"/>
      <c r="I1318" s="1"/>
      <c r="J1318" s="1"/>
      <c r="K1318" s="1"/>
      <c r="L1318" s="1"/>
      <c r="M1318" s="1"/>
      <c r="N1318" s="1"/>
      <c r="O1318" s="1"/>
      <c r="P1318" s="1"/>
      <c r="Q1318" s="1"/>
      <c r="R1318" s="1"/>
      <c r="S1318" s="1"/>
      <c r="T1318" s="1"/>
      <c r="U1318" s="28"/>
      <c r="V1318" s="28"/>
      <c r="W1318" s="28"/>
      <c r="X1318" s="1"/>
      <c r="Y1318" s="1"/>
      <c r="Z1318" s="1"/>
    </row>
    <row r="1319" spans="1:26" x14ac:dyDescent="0.25">
      <c r="A1319" s="1"/>
      <c r="B1319" s="33" t="str">
        <f t="shared" si="38"/>
        <v/>
      </c>
      <c r="C1319" s="33" t="str">
        <f t="shared" si="39"/>
        <v/>
      </c>
      <c r="D1319" s="22"/>
      <c r="E1319" s="1"/>
      <c r="F1319" s="1"/>
      <c r="G1319" s="1"/>
      <c r="H1319" s="1"/>
      <c r="I1319" s="1"/>
      <c r="J1319" s="1"/>
      <c r="K1319" s="1"/>
      <c r="L1319" s="1"/>
      <c r="M1319" s="1"/>
      <c r="N1319" s="1"/>
      <c r="O1319" s="1"/>
      <c r="P1319" s="1"/>
      <c r="Q1319" s="1"/>
      <c r="R1319" s="1"/>
      <c r="S1319" s="1"/>
      <c r="T1319" s="1"/>
      <c r="U1319" s="28"/>
      <c r="V1319" s="28"/>
      <c r="W1319" s="28"/>
      <c r="X1319" s="1"/>
      <c r="Y1319" s="1"/>
      <c r="Z1319" s="1"/>
    </row>
    <row r="1320" spans="1:26" x14ac:dyDescent="0.25">
      <c r="A1320" s="1"/>
      <c r="B1320" s="33" t="str">
        <f t="shared" si="38"/>
        <v/>
      </c>
      <c r="C1320" s="33" t="str">
        <f t="shared" si="39"/>
        <v/>
      </c>
      <c r="D1320" s="22"/>
      <c r="E1320" s="1"/>
      <c r="F1320" s="1"/>
      <c r="G1320" s="1"/>
      <c r="H1320" s="1"/>
      <c r="I1320" s="1"/>
      <c r="J1320" s="1"/>
      <c r="K1320" s="1"/>
      <c r="L1320" s="1"/>
      <c r="M1320" s="1"/>
      <c r="N1320" s="1"/>
      <c r="O1320" s="1"/>
      <c r="P1320" s="1"/>
      <c r="Q1320" s="1"/>
      <c r="R1320" s="1"/>
      <c r="S1320" s="1"/>
      <c r="T1320" s="1"/>
      <c r="U1320" s="28"/>
      <c r="V1320" s="28"/>
      <c r="W1320" s="28"/>
      <c r="X1320" s="1"/>
      <c r="Y1320" s="1"/>
      <c r="Z1320" s="1"/>
    </row>
    <row r="1321" spans="1:26" x14ac:dyDescent="0.25">
      <c r="A1321" s="1"/>
      <c r="B1321" s="33" t="str">
        <f t="shared" si="38"/>
        <v/>
      </c>
      <c r="C1321" s="33" t="str">
        <f t="shared" si="39"/>
        <v/>
      </c>
      <c r="D1321" s="22"/>
      <c r="E1321" s="1"/>
      <c r="F1321" s="1"/>
      <c r="G1321" s="1"/>
      <c r="H1321" s="1"/>
      <c r="I1321" s="1"/>
      <c r="J1321" s="1"/>
      <c r="K1321" s="1"/>
      <c r="L1321" s="1"/>
      <c r="M1321" s="1"/>
      <c r="N1321" s="1"/>
      <c r="O1321" s="1"/>
      <c r="P1321" s="1"/>
      <c r="Q1321" s="1"/>
      <c r="R1321" s="1"/>
      <c r="S1321" s="1"/>
      <c r="T1321" s="1"/>
      <c r="U1321" s="28"/>
      <c r="V1321" s="28"/>
      <c r="W1321" s="28"/>
      <c r="X1321" s="1"/>
      <c r="Y1321" s="1"/>
      <c r="Z1321" s="1"/>
    </row>
    <row r="1322" spans="1:26" x14ac:dyDescent="0.25">
      <c r="A1322" s="1"/>
      <c r="B1322" s="33" t="str">
        <f t="shared" si="38"/>
        <v/>
      </c>
      <c r="C1322" s="33" t="str">
        <f t="shared" si="39"/>
        <v/>
      </c>
      <c r="D1322" s="22"/>
      <c r="E1322" s="1"/>
      <c r="F1322" s="1"/>
      <c r="G1322" s="1"/>
      <c r="H1322" s="1"/>
      <c r="I1322" s="1"/>
      <c r="J1322" s="1"/>
      <c r="K1322" s="1"/>
      <c r="L1322" s="1"/>
      <c r="M1322" s="1"/>
      <c r="N1322" s="1"/>
      <c r="O1322" s="1"/>
      <c r="P1322" s="1"/>
      <c r="Q1322" s="1"/>
      <c r="R1322" s="1"/>
      <c r="S1322" s="1"/>
      <c r="T1322" s="1"/>
      <c r="U1322" s="28"/>
      <c r="V1322" s="28"/>
      <c r="W1322" s="28"/>
      <c r="X1322" s="1"/>
      <c r="Y1322" s="1"/>
      <c r="Z1322" s="1"/>
    </row>
    <row r="1323" spans="1:26" x14ac:dyDescent="0.25">
      <c r="A1323" s="1"/>
      <c r="B1323" s="33" t="str">
        <f t="shared" si="38"/>
        <v/>
      </c>
      <c r="C1323" s="33" t="str">
        <f t="shared" si="39"/>
        <v/>
      </c>
      <c r="D1323" s="22"/>
      <c r="E1323" s="1"/>
      <c r="F1323" s="1"/>
      <c r="G1323" s="1"/>
      <c r="H1323" s="1"/>
      <c r="I1323" s="1"/>
      <c r="J1323" s="1"/>
      <c r="K1323" s="1"/>
      <c r="L1323" s="1"/>
      <c r="M1323" s="1"/>
      <c r="N1323" s="1"/>
      <c r="O1323" s="1"/>
      <c r="P1323" s="1"/>
      <c r="Q1323" s="1"/>
      <c r="R1323" s="1"/>
      <c r="S1323" s="1"/>
      <c r="T1323" s="1"/>
      <c r="U1323" s="28"/>
      <c r="V1323" s="28"/>
      <c r="W1323" s="28"/>
      <c r="X1323" s="1"/>
      <c r="Y1323" s="1"/>
      <c r="Z1323" s="1"/>
    </row>
    <row r="1324" spans="1:26" x14ac:dyDescent="0.25">
      <c r="A1324" s="1"/>
      <c r="B1324" s="33" t="str">
        <f t="shared" si="38"/>
        <v/>
      </c>
      <c r="C1324" s="33" t="str">
        <f t="shared" si="39"/>
        <v/>
      </c>
      <c r="D1324" s="22"/>
      <c r="E1324" s="1"/>
      <c r="F1324" s="1"/>
      <c r="G1324" s="1"/>
      <c r="H1324" s="1"/>
      <c r="I1324" s="1"/>
      <c r="J1324" s="1"/>
      <c r="K1324" s="1"/>
      <c r="L1324" s="1"/>
      <c r="M1324" s="1"/>
      <c r="N1324" s="1"/>
      <c r="O1324" s="1"/>
      <c r="P1324" s="1"/>
      <c r="Q1324" s="1"/>
      <c r="R1324" s="1"/>
      <c r="S1324" s="1"/>
      <c r="T1324" s="1"/>
      <c r="U1324" s="28"/>
      <c r="V1324" s="28"/>
      <c r="W1324" s="28"/>
      <c r="X1324" s="1"/>
      <c r="Y1324" s="1"/>
      <c r="Z1324" s="1"/>
    </row>
    <row r="1325" spans="1:26" x14ac:dyDescent="0.25">
      <c r="A1325" s="1"/>
      <c r="B1325" s="33" t="str">
        <f t="shared" si="38"/>
        <v/>
      </c>
      <c r="C1325" s="33" t="str">
        <f t="shared" si="39"/>
        <v/>
      </c>
      <c r="D1325" s="22"/>
      <c r="E1325" s="1"/>
      <c r="F1325" s="1"/>
      <c r="G1325" s="1"/>
      <c r="H1325" s="1"/>
      <c r="I1325" s="1"/>
      <c r="J1325" s="1"/>
      <c r="K1325" s="1"/>
      <c r="L1325" s="1"/>
      <c r="M1325" s="1"/>
      <c r="N1325" s="1"/>
      <c r="O1325" s="1"/>
      <c r="P1325" s="1"/>
      <c r="Q1325" s="1"/>
      <c r="R1325" s="1"/>
      <c r="S1325" s="1"/>
      <c r="T1325" s="1"/>
      <c r="X1325" s="1"/>
      <c r="Y1325" s="1"/>
      <c r="Z1325" s="1"/>
    </row>
    <row r="1326" spans="1:26" x14ac:dyDescent="0.25">
      <c r="A1326" s="1"/>
      <c r="B1326" s="33" t="str">
        <f t="shared" si="38"/>
        <v/>
      </c>
      <c r="C1326" s="33" t="str">
        <f t="shared" si="39"/>
        <v/>
      </c>
      <c r="D1326" s="22"/>
      <c r="E1326" s="1"/>
      <c r="F1326" s="1"/>
      <c r="G1326" s="1"/>
      <c r="H1326" s="1"/>
      <c r="I1326" s="1"/>
      <c r="J1326" s="1"/>
      <c r="K1326" s="1"/>
      <c r="L1326" s="1"/>
      <c r="M1326" s="1"/>
      <c r="N1326" s="1"/>
      <c r="O1326" s="1"/>
      <c r="P1326" s="1"/>
      <c r="Q1326" s="1"/>
      <c r="R1326" s="1"/>
      <c r="S1326" s="1"/>
      <c r="T1326" s="1"/>
      <c r="U1326" s="28"/>
      <c r="V1326" s="28"/>
      <c r="W1326" s="28"/>
      <c r="X1326" s="1"/>
      <c r="Y1326" s="1"/>
      <c r="Z1326" s="1"/>
    </row>
    <row r="1327" spans="1:26" x14ac:dyDescent="0.25">
      <c r="A1327" s="1"/>
      <c r="B1327" s="33" t="str">
        <f t="shared" ref="B1327:B1390" si="40">IF(W1329=1,U1329,"")</f>
        <v/>
      </c>
      <c r="C1327" s="33" t="str">
        <f t="shared" ref="C1327:C1390" si="41">IF(W1329=1,V1329,"")</f>
        <v/>
      </c>
      <c r="D1327" s="22"/>
      <c r="E1327" s="1"/>
      <c r="F1327" s="1"/>
      <c r="G1327" s="1"/>
      <c r="H1327" s="1"/>
      <c r="I1327" s="1"/>
      <c r="J1327" s="1"/>
      <c r="K1327" s="1"/>
      <c r="L1327" s="1"/>
      <c r="M1327" s="1"/>
      <c r="N1327" s="1"/>
      <c r="O1327" s="1"/>
      <c r="P1327" s="1"/>
      <c r="Q1327" s="1"/>
      <c r="R1327" s="1"/>
      <c r="S1327" s="1"/>
      <c r="T1327" s="1"/>
      <c r="U1327" s="28"/>
      <c r="V1327" s="28"/>
      <c r="W1327" s="28"/>
      <c r="X1327" s="1"/>
      <c r="Y1327" s="1"/>
      <c r="Z1327" s="1"/>
    </row>
    <row r="1328" spans="1:26" x14ac:dyDescent="0.25">
      <c r="A1328" s="1"/>
      <c r="B1328" s="33" t="str">
        <f t="shared" si="40"/>
        <v/>
      </c>
      <c r="C1328" s="33" t="str">
        <f t="shared" si="41"/>
        <v/>
      </c>
      <c r="D1328" s="22"/>
      <c r="E1328" s="1"/>
      <c r="F1328" s="1"/>
      <c r="G1328" s="1"/>
      <c r="H1328" s="1"/>
      <c r="I1328" s="1"/>
      <c r="J1328" s="1"/>
      <c r="K1328" s="1"/>
      <c r="L1328" s="1"/>
      <c r="M1328" s="1"/>
      <c r="N1328" s="1"/>
      <c r="O1328" s="1"/>
      <c r="P1328" s="1"/>
      <c r="Q1328" s="1"/>
      <c r="R1328" s="1"/>
      <c r="S1328" s="1"/>
      <c r="T1328" s="1"/>
      <c r="U1328" s="28"/>
      <c r="V1328" s="28"/>
      <c r="W1328" s="28"/>
      <c r="X1328" s="1"/>
      <c r="Y1328" s="1"/>
      <c r="Z1328" s="1"/>
    </row>
    <row r="1329" spans="1:26" x14ac:dyDescent="0.25">
      <c r="A1329" s="1"/>
      <c r="B1329" s="33" t="str">
        <f t="shared" si="40"/>
        <v/>
      </c>
      <c r="C1329" s="33" t="str">
        <f t="shared" si="41"/>
        <v/>
      </c>
      <c r="D1329" s="22"/>
      <c r="E1329" s="1"/>
      <c r="F1329" s="1"/>
      <c r="G1329" s="1"/>
      <c r="H1329" s="1"/>
      <c r="I1329" s="1"/>
      <c r="J1329" s="1"/>
      <c r="K1329" s="1"/>
      <c r="L1329" s="1"/>
      <c r="M1329" s="1"/>
      <c r="N1329" s="1"/>
      <c r="O1329" s="1"/>
      <c r="P1329" s="1"/>
      <c r="Q1329" s="1"/>
      <c r="R1329" s="1"/>
      <c r="S1329" s="1"/>
      <c r="T1329" s="1"/>
      <c r="U1329" s="28"/>
      <c r="V1329" s="28"/>
      <c r="W1329" s="28"/>
      <c r="X1329" s="1"/>
      <c r="Y1329" s="1"/>
      <c r="Z1329" s="1"/>
    </row>
    <row r="1330" spans="1:26" x14ac:dyDescent="0.25">
      <c r="A1330" s="1"/>
      <c r="B1330" s="33" t="str">
        <f t="shared" si="40"/>
        <v/>
      </c>
      <c r="C1330" s="33" t="str">
        <f t="shared" si="41"/>
        <v/>
      </c>
      <c r="D1330" s="22"/>
      <c r="E1330" s="1"/>
      <c r="F1330" s="1"/>
      <c r="G1330" s="1"/>
      <c r="H1330" s="1"/>
      <c r="I1330" s="1"/>
      <c r="J1330" s="1"/>
      <c r="K1330" s="1"/>
      <c r="L1330" s="1"/>
      <c r="M1330" s="1"/>
      <c r="N1330" s="1"/>
      <c r="O1330" s="1"/>
      <c r="P1330" s="1"/>
      <c r="Q1330" s="1"/>
      <c r="R1330" s="1"/>
      <c r="S1330" s="1"/>
      <c r="T1330" s="1"/>
      <c r="U1330" s="28"/>
      <c r="V1330" s="28"/>
      <c r="W1330" s="28"/>
      <c r="X1330" s="1"/>
      <c r="Y1330" s="1"/>
      <c r="Z1330" s="1"/>
    </row>
    <row r="1331" spans="1:26" x14ac:dyDescent="0.25">
      <c r="A1331" s="1"/>
      <c r="B1331" s="33" t="str">
        <f t="shared" si="40"/>
        <v/>
      </c>
      <c r="C1331" s="33" t="str">
        <f t="shared" si="41"/>
        <v/>
      </c>
      <c r="D1331" s="22"/>
      <c r="E1331" s="1"/>
      <c r="F1331" s="1"/>
      <c r="G1331" s="1"/>
      <c r="H1331" s="1"/>
      <c r="I1331" s="1"/>
      <c r="J1331" s="1"/>
      <c r="K1331" s="1"/>
      <c r="L1331" s="1"/>
      <c r="M1331" s="1"/>
      <c r="N1331" s="1"/>
      <c r="O1331" s="1"/>
      <c r="P1331" s="1"/>
      <c r="Q1331" s="1"/>
      <c r="R1331" s="1"/>
      <c r="S1331" s="1"/>
      <c r="T1331" s="1"/>
      <c r="U1331" s="28"/>
      <c r="V1331" s="28"/>
      <c r="W1331" s="28"/>
      <c r="X1331" s="1"/>
      <c r="Y1331" s="1"/>
      <c r="Z1331" s="1"/>
    </row>
    <row r="1332" spans="1:26" x14ac:dyDescent="0.25">
      <c r="A1332" s="1"/>
      <c r="B1332" s="33" t="str">
        <f t="shared" si="40"/>
        <v/>
      </c>
      <c r="C1332" s="33" t="str">
        <f t="shared" si="41"/>
        <v/>
      </c>
      <c r="D1332" s="22"/>
      <c r="E1332" s="1"/>
      <c r="F1332" s="1"/>
      <c r="G1332" s="1"/>
      <c r="H1332" s="1"/>
      <c r="I1332" s="1"/>
      <c r="J1332" s="1"/>
      <c r="K1332" s="1"/>
      <c r="L1332" s="1"/>
      <c r="M1332" s="1"/>
      <c r="N1332" s="1"/>
      <c r="O1332" s="1"/>
      <c r="P1332" s="1"/>
      <c r="Q1332" s="1"/>
      <c r="R1332" s="1"/>
      <c r="S1332" s="1"/>
      <c r="T1332" s="1"/>
      <c r="U1332" s="28"/>
      <c r="V1332" s="28"/>
      <c r="W1332" s="28"/>
      <c r="X1332" s="1"/>
      <c r="Y1332" s="1"/>
      <c r="Z1332" s="1"/>
    </row>
    <row r="1333" spans="1:26" x14ac:dyDescent="0.25">
      <c r="A1333" s="1"/>
      <c r="B1333" s="33" t="str">
        <f t="shared" si="40"/>
        <v/>
      </c>
      <c r="C1333" s="33" t="str">
        <f t="shared" si="41"/>
        <v/>
      </c>
      <c r="D1333" s="22"/>
      <c r="E1333" s="1"/>
      <c r="F1333" s="1"/>
      <c r="G1333" s="1"/>
      <c r="H1333" s="1"/>
      <c r="I1333" s="1"/>
      <c r="J1333" s="1"/>
      <c r="K1333" s="1"/>
      <c r="L1333" s="1"/>
      <c r="M1333" s="1"/>
      <c r="N1333" s="1"/>
      <c r="O1333" s="1"/>
      <c r="P1333" s="1"/>
      <c r="Q1333" s="1"/>
      <c r="R1333" s="1"/>
      <c r="S1333" s="1"/>
      <c r="T1333" s="1"/>
      <c r="U1333" s="28"/>
      <c r="V1333" s="28"/>
      <c r="W1333" s="28"/>
      <c r="X1333" s="1"/>
      <c r="Y1333" s="1"/>
      <c r="Z1333" s="1"/>
    </row>
    <row r="1334" spans="1:26" x14ac:dyDescent="0.25">
      <c r="A1334" s="1"/>
      <c r="B1334" s="33" t="str">
        <f t="shared" si="40"/>
        <v/>
      </c>
      <c r="C1334" s="33" t="str">
        <f t="shared" si="41"/>
        <v/>
      </c>
      <c r="D1334" s="22"/>
      <c r="E1334" s="1"/>
      <c r="F1334" s="1"/>
      <c r="G1334" s="1"/>
      <c r="H1334" s="1"/>
      <c r="I1334" s="1"/>
      <c r="J1334" s="1"/>
      <c r="K1334" s="1"/>
      <c r="L1334" s="1"/>
      <c r="M1334" s="1"/>
      <c r="N1334" s="1"/>
      <c r="O1334" s="1"/>
      <c r="P1334" s="1"/>
      <c r="Q1334" s="1"/>
      <c r="R1334" s="1"/>
      <c r="S1334" s="1"/>
      <c r="T1334" s="1"/>
      <c r="U1334" s="28"/>
      <c r="V1334" s="28"/>
      <c r="W1334" s="28"/>
      <c r="X1334" s="1"/>
      <c r="Y1334" s="1"/>
      <c r="Z1334" s="1"/>
    </row>
    <row r="1335" spans="1:26" x14ac:dyDescent="0.25">
      <c r="A1335" s="1"/>
      <c r="B1335" s="33" t="str">
        <f t="shared" si="40"/>
        <v/>
      </c>
      <c r="C1335" s="33" t="str">
        <f t="shared" si="41"/>
        <v/>
      </c>
      <c r="D1335" s="22"/>
      <c r="E1335" s="1"/>
      <c r="F1335" s="1"/>
      <c r="G1335" s="1"/>
      <c r="H1335" s="1"/>
      <c r="I1335" s="1"/>
      <c r="J1335" s="1"/>
      <c r="K1335" s="1"/>
      <c r="L1335" s="1"/>
      <c r="M1335" s="1"/>
      <c r="N1335" s="1"/>
      <c r="O1335" s="1"/>
      <c r="P1335" s="1"/>
      <c r="Q1335" s="1"/>
      <c r="R1335" s="1"/>
      <c r="S1335" s="1"/>
      <c r="T1335" s="1"/>
      <c r="U1335" s="28"/>
      <c r="V1335" s="28"/>
      <c r="W1335" s="28"/>
      <c r="X1335" s="1"/>
      <c r="Y1335" s="1"/>
      <c r="Z1335" s="1"/>
    </row>
    <row r="1336" spans="1:26" x14ac:dyDescent="0.25">
      <c r="A1336" s="1"/>
      <c r="B1336" s="33" t="str">
        <f t="shared" si="40"/>
        <v/>
      </c>
      <c r="C1336" s="33" t="str">
        <f t="shared" si="41"/>
        <v/>
      </c>
      <c r="D1336" s="22"/>
      <c r="E1336" s="1"/>
      <c r="F1336" s="1"/>
      <c r="G1336" s="1"/>
      <c r="H1336" s="1"/>
      <c r="I1336" s="1"/>
      <c r="J1336" s="1"/>
      <c r="K1336" s="1"/>
      <c r="L1336" s="1"/>
      <c r="M1336" s="1"/>
      <c r="N1336" s="1"/>
      <c r="O1336" s="1"/>
      <c r="P1336" s="1"/>
      <c r="Q1336" s="1"/>
      <c r="R1336" s="1"/>
      <c r="S1336" s="1"/>
      <c r="T1336" s="1"/>
      <c r="U1336" s="28"/>
      <c r="V1336" s="28"/>
      <c r="W1336" s="28"/>
      <c r="X1336" s="1"/>
      <c r="Y1336" s="1"/>
      <c r="Z1336" s="1"/>
    </row>
    <row r="1337" spans="1:26" x14ac:dyDescent="0.25">
      <c r="A1337" s="1"/>
      <c r="B1337" s="33" t="str">
        <f t="shared" si="40"/>
        <v/>
      </c>
      <c r="C1337" s="33" t="str">
        <f t="shared" si="41"/>
        <v/>
      </c>
      <c r="D1337" s="22"/>
      <c r="E1337" s="1"/>
      <c r="F1337" s="1"/>
      <c r="G1337" s="1"/>
      <c r="H1337" s="1"/>
      <c r="I1337" s="1"/>
      <c r="J1337" s="1"/>
      <c r="K1337" s="1"/>
      <c r="L1337" s="1"/>
      <c r="M1337" s="1"/>
      <c r="N1337" s="1"/>
      <c r="O1337" s="1"/>
      <c r="P1337" s="1"/>
      <c r="Q1337" s="1"/>
      <c r="R1337" s="1"/>
      <c r="S1337" s="1"/>
      <c r="T1337" s="1"/>
      <c r="X1337" s="1"/>
      <c r="Y1337" s="1"/>
      <c r="Z1337" s="1"/>
    </row>
    <row r="1338" spans="1:26" x14ac:dyDescent="0.25">
      <c r="A1338" s="1"/>
      <c r="B1338" s="33" t="str">
        <f t="shared" si="40"/>
        <v/>
      </c>
      <c r="C1338" s="33" t="str">
        <f t="shared" si="41"/>
        <v/>
      </c>
      <c r="D1338" s="22"/>
      <c r="E1338" s="1"/>
      <c r="F1338" s="1"/>
      <c r="G1338" s="1"/>
      <c r="H1338" s="1"/>
      <c r="I1338" s="1"/>
      <c r="J1338" s="1"/>
      <c r="K1338" s="1"/>
      <c r="L1338" s="1"/>
      <c r="M1338" s="1"/>
      <c r="N1338" s="1"/>
      <c r="O1338" s="1"/>
      <c r="P1338" s="1"/>
      <c r="Q1338" s="1"/>
      <c r="R1338" s="1"/>
      <c r="S1338" s="1"/>
      <c r="T1338" s="1"/>
      <c r="U1338" s="28"/>
      <c r="V1338" s="28"/>
      <c r="W1338" s="28"/>
      <c r="X1338" s="1"/>
      <c r="Y1338" s="1"/>
      <c r="Z1338" s="1"/>
    </row>
    <row r="1339" spans="1:26" x14ac:dyDescent="0.25">
      <c r="A1339" s="1"/>
      <c r="B1339" s="33" t="str">
        <f t="shared" si="40"/>
        <v/>
      </c>
      <c r="C1339" s="33" t="str">
        <f t="shared" si="41"/>
        <v/>
      </c>
      <c r="D1339" s="22"/>
      <c r="E1339" s="1"/>
      <c r="F1339" s="1"/>
      <c r="G1339" s="1"/>
      <c r="H1339" s="1"/>
      <c r="I1339" s="1"/>
      <c r="J1339" s="1"/>
      <c r="K1339" s="1"/>
      <c r="L1339" s="1"/>
      <c r="M1339" s="1"/>
      <c r="N1339" s="1"/>
      <c r="O1339" s="1"/>
      <c r="P1339" s="1"/>
      <c r="Q1339" s="1"/>
      <c r="R1339" s="1"/>
      <c r="S1339" s="1"/>
      <c r="T1339" s="1"/>
      <c r="U1339" s="28"/>
      <c r="V1339" s="28"/>
      <c r="W1339" s="28"/>
      <c r="X1339" s="1"/>
      <c r="Y1339" s="1"/>
      <c r="Z1339" s="1"/>
    </row>
    <row r="1340" spans="1:26" x14ac:dyDescent="0.25">
      <c r="A1340" s="1"/>
      <c r="B1340" s="33" t="str">
        <f t="shared" si="40"/>
        <v/>
      </c>
      <c r="C1340" s="33" t="str">
        <f t="shared" si="41"/>
        <v/>
      </c>
      <c r="D1340" s="22"/>
      <c r="E1340" s="1"/>
      <c r="F1340" s="1"/>
      <c r="G1340" s="1"/>
      <c r="H1340" s="1"/>
      <c r="I1340" s="1"/>
      <c r="J1340" s="1"/>
      <c r="K1340" s="1"/>
      <c r="L1340" s="1"/>
      <c r="M1340" s="1"/>
      <c r="N1340" s="1"/>
      <c r="O1340" s="1"/>
      <c r="P1340" s="1"/>
      <c r="Q1340" s="1"/>
      <c r="R1340" s="1"/>
      <c r="S1340" s="1"/>
      <c r="T1340" s="1"/>
      <c r="U1340" s="28"/>
      <c r="V1340" s="28"/>
      <c r="W1340" s="28"/>
      <c r="X1340" s="1"/>
      <c r="Y1340" s="1"/>
      <c r="Z1340" s="1"/>
    </row>
    <row r="1341" spans="1:26" x14ac:dyDescent="0.25">
      <c r="A1341" s="1"/>
      <c r="B1341" s="33" t="str">
        <f t="shared" si="40"/>
        <v/>
      </c>
      <c r="C1341" s="33" t="str">
        <f t="shared" si="41"/>
        <v/>
      </c>
      <c r="D1341" s="22"/>
      <c r="E1341" s="1"/>
      <c r="F1341" s="1"/>
      <c r="G1341" s="1"/>
      <c r="H1341" s="1"/>
      <c r="I1341" s="1"/>
      <c r="J1341" s="1"/>
      <c r="K1341" s="1"/>
      <c r="L1341" s="1"/>
      <c r="M1341" s="1"/>
      <c r="N1341" s="1"/>
      <c r="O1341" s="1"/>
      <c r="P1341" s="1"/>
      <c r="Q1341" s="1"/>
      <c r="R1341" s="1"/>
      <c r="S1341" s="1"/>
      <c r="T1341" s="1"/>
      <c r="U1341" s="28"/>
      <c r="V1341" s="28"/>
      <c r="W1341" s="28"/>
      <c r="X1341" s="1"/>
      <c r="Y1341" s="1"/>
      <c r="Z1341" s="1"/>
    </row>
    <row r="1342" spans="1:26" x14ac:dyDescent="0.25">
      <c r="A1342" s="1"/>
      <c r="B1342" s="33" t="str">
        <f t="shared" si="40"/>
        <v/>
      </c>
      <c r="C1342" s="33" t="str">
        <f t="shared" si="41"/>
        <v/>
      </c>
      <c r="D1342" s="22"/>
      <c r="E1342" s="1"/>
      <c r="F1342" s="1"/>
      <c r="G1342" s="1"/>
      <c r="H1342" s="1"/>
      <c r="I1342" s="1"/>
      <c r="J1342" s="1"/>
      <c r="K1342" s="1"/>
      <c r="L1342" s="1"/>
      <c r="M1342" s="1"/>
      <c r="N1342" s="1"/>
      <c r="O1342" s="1"/>
      <c r="P1342" s="1"/>
      <c r="Q1342" s="1"/>
      <c r="R1342" s="1"/>
      <c r="S1342" s="1"/>
      <c r="T1342" s="1"/>
      <c r="U1342" s="28"/>
      <c r="V1342" s="28"/>
      <c r="W1342" s="28"/>
      <c r="X1342" s="1"/>
      <c r="Y1342" s="1"/>
      <c r="Z1342" s="1"/>
    </row>
    <row r="1343" spans="1:26" x14ac:dyDescent="0.25">
      <c r="A1343" s="1"/>
      <c r="B1343" s="33" t="str">
        <f t="shared" si="40"/>
        <v/>
      </c>
      <c r="C1343" s="33" t="str">
        <f t="shared" si="41"/>
        <v/>
      </c>
      <c r="D1343" s="22"/>
      <c r="E1343" s="1"/>
      <c r="F1343" s="1"/>
      <c r="G1343" s="1"/>
      <c r="H1343" s="1"/>
      <c r="I1343" s="1"/>
      <c r="J1343" s="1"/>
      <c r="K1343" s="1"/>
      <c r="L1343" s="1"/>
      <c r="M1343" s="1"/>
      <c r="N1343" s="1"/>
      <c r="O1343" s="1"/>
      <c r="P1343" s="1"/>
      <c r="Q1343" s="1"/>
      <c r="R1343" s="1"/>
      <c r="S1343" s="1"/>
      <c r="T1343" s="1"/>
      <c r="U1343" s="28"/>
      <c r="V1343" s="28"/>
      <c r="W1343" s="28"/>
      <c r="X1343" s="1"/>
      <c r="Y1343" s="1"/>
      <c r="Z1343" s="1"/>
    </row>
    <row r="1344" spans="1:26" x14ac:dyDescent="0.25">
      <c r="A1344" s="1"/>
      <c r="B1344" s="33" t="str">
        <f t="shared" si="40"/>
        <v/>
      </c>
      <c r="C1344" s="33" t="str">
        <f t="shared" si="41"/>
        <v/>
      </c>
      <c r="D1344" s="22"/>
      <c r="E1344" s="1"/>
      <c r="F1344" s="1"/>
      <c r="G1344" s="1"/>
      <c r="H1344" s="1"/>
      <c r="I1344" s="1"/>
      <c r="J1344" s="1"/>
      <c r="K1344" s="1"/>
      <c r="L1344" s="1"/>
      <c r="M1344" s="1"/>
      <c r="N1344" s="1"/>
      <c r="O1344" s="1"/>
      <c r="P1344" s="1"/>
      <c r="Q1344" s="1"/>
      <c r="R1344" s="1"/>
      <c r="S1344" s="1"/>
      <c r="T1344" s="1"/>
      <c r="U1344" s="28"/>
      <c r="V1344" s="28"/>
      <c r="W1344" s="28"/>
      <c r="X1344" s="1"/>
      <c r="Y1344" s="1"/>
      <c r="Z1344" s="1"/>
    </row>
    <row r="1345" spans="1:26" x14ac:dyDescent="0.25">
      <c r="A1345" s="1"/>
      <c r="B1345" s="33" t="str">
        <f t="shared" si="40"/>
        <v/>
      </c>
      <c r="C1345" s="33" t="str">
        <f t="shared" si="41"/>
        <v/>
      </c>
      <c r="D1345" s="22"/>
      <c r="E1345" s="1"/>
      <c r="F1345" s="1"/>
      <c r="G1345" s="1"/>
      <c r="H1345" s="1"/>
      <c r="I1345" s="1"/>
      <c r="J1345" s="1"/>
      <c r="K1345" s="1"/>
      <c r="L1345" s="1"/>
      <c r="M1345" s="1"/>
      <c r="N1345" s="1"/>
      <c r="O1345" s="1"/>
      <c r="P1345" s="1"/>
      <c r="Q1345" s="1"/>
      <c r="R1345" s="1"/>
      <c r="S1345" s="1"/>
      <c r="T1345" s="1"/>
      <c r="U1345" s="28"/>
      <c r="V1345" s="28"/>
      <c r="W1345" s="28"/>
      <c r="X1345" s="1"/>
      <c r="Y1345" s="1"/>
      <c r="Z1345" s="1"/>
    </row>
    <row r="1346" spans="1:26" x14ac:dyDescent="0.25">
      <c r="A1346" s="1"/>
      <c r="B1346" s="33" t="str">
        <f t="shared" si="40"/>
        <v/>
      </c>
      <c r="C1346" s="33" t="str">
        <f t="shared" si="41"/>
        <v/>
      </c>
      <c r="D1346" s="22"/>
      <c r="E1346" s="1"/>
      <c r="F1346" s="1"/>
      <c r="G1346" s="1"/>
      <c r="H1346" s="1"/>
      <c r="I1346" s="1"/>
      <c r="J1346" s="1"/>
      <c r="K1346" s="1"/>
      <c r="L1346" s="1"/>
      <c r="M1346" s="1"/>
      <c r="N1346" s="1"/>
      <c r="O1346" s="1"/>
      <c r="P1346" s="1"/>
      <c r="Q1346" s="1"/>
      <c r="R1346" s="1"/>
      <c r="S1346" s="1"/>
      <c r="T1346" s="1"/>
      <c r="U1346" s="28"/>
      <c r="V1346" s="28"/>
      <c r="W1346" s="28"/>
      <c r="X1346" s="1"/>
      <c r="Y1346" s="1"/>
      <c r="Z1346" s="1"/>
    </row>
    <row r="1347" spans="1:26" x14ac:dyDescent="0.25">
      <c r="A1347" s="1"/>
      <c r="B1347" s="33" t="str">
        <f t="shared" si="40"/>
        <v/>
      </c>
      <c r="C1347" s="33" t="str">
        <f t="shared" si="41"/>
        <v/>
      </c>
      <c r="D1347" s="22"/>
      <c r="E1347" s="1"/>
      <c r="F1347" s="1"/>
      <c r="G1347" s="1"/>
      <c r="H1347" s="1"/>
      <c r="I1347" s="1"/>
      <c r="J1347" s="1"/>
      <c r="K1347" s="1"/>
      <c r="L1347" s="1"/>
      <c r="M1347" s="1"/>
      <c r="N1347" s="1"/>
      <c r="O1347" s="1"/>
      <c r="P1347" s="1"/>
      <c r="Q1347" s="1"/>
      <c r="R1347" s="1"/>
      <c r="S1347" s="1"/>
      <c r="T1347" s="1"/>
      <c r="U1347" s="28"/>
      <c r="V1347" s="28"/>
      <c r="W1347" s="28"/>
      <c r="X1347" s="1"/>
      <c r="Y1347" s="1"/>
      <c r="Z1347" s="1"/>
    </row>
    <row r="1348" spans="1:26" x14ac:dyDescent="0.25">
      <c r="A1348" s="1"/>
      <c r="B1348" s="33" t="str">
        <f t="shared" si="40"/>
        <v/>
      </c>
      <c r="C1348" s="33" t="str">
        <f t="shared" si="41"/>
        <v/>
      </c>
      <c r="D1348" s="22"/>
      <c r="E1348" s="1"/>
      <c r="F1348" s="1"/>
      <c r="G1348" s="1"/>
      <c r="H1348" s="1"/>
      <c r="I1348" s="1"/>
      <c r="J1348" s="1"/>
      <c r="K1348" s="1"/>
      <c r="L1348" s="1"/>
      <c r="M1348" s="1"/>
      <c r="N1348" s="1"/>
      <c r="O1348" s="1"/>
      <c r="P1348" s="1"/>
      <c r="Q1348" s="1"/>
      <c r="R1348" s="1"/>
      <c r="S1348" s="1"/>
      <c r="T1348" s="1"/>
      <c r="U1348" s="28"/>
      <c r="V1348" s="28"/>
      <c r="W1348" s="28"/>
      <c r="X1348" s="1"/>
      <c r="Y1348" s="1"/>
      <c r="Z1348" s="1"/>
    </row>
    <row r="1349" spans="1:26" x14ac:dyDescent="0.25">
      <c r="A1349" s="1"/>
      <c r="B1349" s="33" t="str">
        <f t="shared" si="40"/>
        <v/>
      </c>
      <c r="C1349" s="33" t="str">
        <f t="shared" si="41"/>
        <v/>
      </c>
      <c r="D1349" s="22"/>
      <c r="E1349" s="1"/>
      <c r="F1349" s="1"/>
      <c r="G1349" s="1"/>
      <c r="H1349" s="1"/>
      <c r="I1349" s="1"/>
      <c r="J1349" s="1"/>
      <c r="K1349" s="1"/>
      <c r="L1349" s="1"/>
      <c r="M1349" s="1"/>
      <c r="N1349" s="1"/>
      <c r="O1349" s="1"/>
      <c r="P1349" s="1"/>
      <c r="Q1349" s="1"/>
      <c r="R1349" s="1"/>
      <c r="S1349" s="1"/>
      <c r="T1349" s="1"/>
      <c r="X1349" s="1"/>
      <c r="Y1349" s="1"/>
      <c r="Z1349" s="1"/>
    </row>
    <row r="1350" spans="1:26" x14ac:dyDescent="0.25">
      <c r="A1350" s="1"/>
      <c r="B1350" s="33" t="str">
        <f t="shared" si="40"/>
        <v/>
      </c>
      <c r="C1350" s="33" t="str">
        <f t="shared" si="41"/>
        <v/>
      </c>
      <c r="D1350" s="22"/>
      <c r="E1350" s="1"/>
      <c r="F1350" s="1"/>
      <c r="G1350" s="1"/>
      <c r="H1350" s="1"/>
      <c r="I1350" s="1"/>
      <c r="J1350" s="1"/>
      <c r="K1350" s="1"/>
      <c r="L1350" s="1"/>
      <c r="M1350" s="1"/>
      <c r="N1350" s="1"/>
      <c r="O1350" s="1"/>
      <c r="P1350" s="1"/>
      <c r="Q1350" s="1"/>
      <c r="R1350" s="1"/>
      <c r="S1350" s="1"/>
      <c r="T1350" s="1"/>
      <c r="U1350" s="28"/>
      <c r="V1350" s="28"/>
      <c r="W1350" s="28"/>
      <c r="X1350" s="1"/>
      <c r="Y1350" s="1"/>
      <c r="Z1350" s="1"/>
    </row>
    <row r="1351" spans="1:26" x14ac:dyDescent="0.25">
      <c r="A1351" s="1"/>
      <c r="B1351" s="33" t="str">
        <f t="shared" si="40"/>
        <v/>
      </c>
      <c r="C1351" s="33" t="str">
        <f t="shared" si="41"/>
        <v/>
      </c>
      <c r="D1351" s="22"/>
      <c r="E1351" s="1"/>
      <c r="F1351" s="1"/>
      <c r="G1351" s="1"/>
      <c r="H1351" s="1"/>
      <c r="I1351" s="1"/>
      <c r="J1351" s="1"/>
      <c r="K1351" s="1"/>
      <c r="L1351" s="1"/>
      <c r="M1351" s="1"/>
      <c r="N1351" s="1"/>
      <c r="O1351" s="1"/>
      <c r="P1351" s="1"/>
      <c r="Q1351" s="1"/>
      <c r="R1351" s="1"/>
      <c r="S1351" s="1"/>
      <c r="T1351" s="1"/>
      <c r="U1351" s="28"/>
      <c r="V1351" s="28"/>
      <c r="W1351" s="28"/>
      <c r="X1351" s="1"/>
      <c r="Y1351" s="1"/>
      <c r="Z1351" s="1"/>
    </row>
    <row r="1352" spans="1:26" x14ac:dyDescent="0.25">
      <c r="A1352" s="1"/>
      <c r="B1352" s="33" t="str">
        <f t="shared" si="40"/>
        <v/>
      </c>
      <c r="C1352" s="33" t="str">
        <f t="shared" si="41"/>
        <v/>
      </c>
      <c r="D1352" s="22"/>
      <c r="E1352" s="1"/>
      <c r="F1352" s="1"/>
      <c r="G1352" s="1"/>
      <c r="H1352" s="1"/>
      <c r="I1352" s="1"/>
      <c r="J1352" s="1"/>
      <c r="K1352" s="1"/>
      <c r="L1352" s="1"/>
      <c r="M1352" s="1"/>
      <c r="N1352" s="1"/>
      <c r="O1352" s="1"/>
      <c r="P1352" s="1"/>
      <c r="Q1352" s="1"/>
      <c r="R1352" s="1"/>
      <c r="S1352" s="1"/>
      <c r="T1352" s="1"/>
      <c r="U1352" s="28"/>
      <c r="V1352" s="28"/>
      <c r="W1352" s="28"/>
      <c r="X1352" s="1"/>
      <c r="Y1352" s="1"/>
      <c r="Z1352" s="1"/>
    </row>
    <row r="1353" spans="1:26" x14ac:dyDescent="0.25">
      <c r="A1353" s="1"/>
      <c r="B1353" s="33" t="str">
        <f t="shared" si="40"/>
        <v/>
      </c>
      <c r="C1353" s="33" t="str">
        <f t="shared" si="41"/>
        <v/>
      </c>
      <c r="D1353" s="22"/>
      <c r="E1353" s="1"/>
      <c r="F1353" s="1"/>
      <c r="G1353" s="1"/>
      <c r="H1353" s="1"/>
      <c r="I1353" s="1"/>
      <c r="J1353" s="1"/>
      <c r="K1353" s="1"/>
      <c r="L1353" s="1"/>
      <c r="M1353" s="1"/>
      <c r="N1353" s="1"/>
      <c r="O1353" s="1"/>
      <c r="P1353" s="1"/>
      <c r="Q1353" s="1"/>
      <c r="R1353" s="1"/>
      <c r="S1353" s="1"/>
      <c r="T1353" s="1"/>
      <c r="U1353" s="28"/>
      <c r="V1353" s="28"/>
      <c r="W1353" s="28"/>
      <c r="X1353" s="1"/>
      <c r="Y1353" s="1"/>
      <c r="Z1353" s="1"/>
    </row>
    <row r="1354" spans="1:26" x14ac:dyDescent="0.25">
      <c r="A1354" s="1"/>
      <c r="B1354" s="33" t="str">
        <f t="shared" si="40"/>
        <v/>
      </c>
      <c r="C1354" s="33" t="str">
        <f t="shared" si="41"/>
        <v/>
      </c>
      <c r="D1354" s="22"/>
      <c r="E1354" s="1"/>
      <c r="F1354" s="1"/>
      <c r="G1354" s="1"/>
      <c r="H1354" s="1"/>
      <c r="I1354" s="1"/>
      <c r="J1354" s="1"/>
      <c r="K1354" s="1"/>
      <c r="L1354" s="1"/>
      <c r="M1354" s="1"/>
      <c r="N1354" s="1"/>
      <c r="O1354" s="1"/>
      <c r="P1354" s="1"/>
      <c r="Q1354" s="1"/>
      <c r="R1354" s="1"/>
      <c r="S1354" s="1"/>
      <c r="T1354" s="1"/>
      <c r="U1354" s="28"/>
      <c r="V1354" s="28"/>
      <c r="W1354" s="28"/>
      <c r="X1354" s="1"/>
      <c r="Y1354" s="1"/>
      <c r="Z1354" s="1"/>
    </row>
    <row r="1355" spans="1:26" x14ac:dyDescent="0.25">
      <c r="A1355" s="1"/>
      <c r="B1355" s="33" t="str">
        <f t="shared" si="40"/>
        <v/>
      </c>
      <c r="C1355" s="33" t="str">
        <f t="shared" si="41"/>
        <v/>
      </c>
      <c r="D1355" s="22"/>
      <c r="E1355" s="1"/>
      <c r="F1355" s="1"/>
      <c r="G1355" s="1"/>
      <c r="H1355" s="1"/>
      <c r="I1355" s="1"/>
      <c r="J1355" s="1"/>
      <c r="K1355" s="1"/>
      <c r="L1355" s="1"/>
      <c r="M1355" s="1"/>
      <c r="N1355" s="1"/>
      <c r="O1355" s="1"/>
      <c r="P1355" s="1"/>
      <c r="Q1355" s="1"/>
      <c r="R1355" s="1"/>
      <c r="S1355" s="1"/>
      <c r="T1355" s="1"/>
      <c r="U1355" s="28"/>
      <c r="V1355" s="28"/>
      <c r="W1355" s="28"/>
      <c r="X1355" s="1"/>
      <c r="Y1355" s="1"/>
      <c r="Z1355" s="1"/>
    </row>
    <row r="1356" spans="1:26" x14ac:dyDescent="0.25">
      <c r="A1356" s="1"/>
      <c r="B1356" s="33" t="str">
        <f t="shared" si="40"/>
        <v/>
      </c>
      <c r="C1356" s="33" t="str">
        <f t="shared" si="41"/>
        <v/>
      </c>
      <c r="D1356" s="22"/>
      <c r="E1356" s="1"/>
      <c r="F1356" s="1"/>
      <c r="G1356" s="1"/>
      <c r="H1356" s="1"/>
      <c r="I1356" s="1"/>
      <c r="J1356" s="1"/>
      <c r="K1356" s="1"/>
      <c r="L1356" s="1"/>
      <c r="M1356" s="1"/>
      <c r="N1356" s="1"/>
      <c r="O1356" s="1"/>
      <c r="P1356" s="1"/>
      <c r="Q1356" s="1"/>
      <c r="R1356" s="1"/>
      <c r="S1356" s="1"/>
      <c r="T1356" s="1"/>
      <c r="U1356" s="28"/>
      <c r="V1356" s="28"/>
      <c r="W1356" s="28"/>
      <c r="X1356" s="1"/>
      <c r="Y1356" s="1"/>
      <c r="Z1356" s="1"/>
    </row>
    <row r="1357" spans="1:26" x14ac:dyDescent="0.25">
      <c r="A1357" s="1"/>
      <c r="B1357" s="33" t="str">
        <f t="shared" si="40"/>
        <v/>
      </c>
      <c r="C1357" s="33" t="str">
        <f t="shared" si="41"/>
        <v/>
      </c>
      <c r="D1357" s="22"/>
      <c r="E1357" s="1"/>
      <c r="F1357" s="1"/>
      <c r="G1357" s="1"/>
      <c r="H1357" s="1"/>
      <c r="I1357" s="1"/>
      <c r="J1357" s="1"/>
      <c r="K1357" s="1"/>
      <c r="L1357" s="1"/>
      <c r="M1357" s="1"/>
      <c r="N1357" s="1"/>
      <c r="O1357" s="1"/>
      <c r="P1357" s="1"/>
      <c r="Q1357" s="1"/>
      <c r="R1357" s="1"/>
      <c r="S1357" s="1"/>
      <c r="T1357" s="1"/>
      <c r="U1357" s="28"/>
      <c r="V1357" s="28"/>
      <c r="W1357" s="28"/>
      <c r="X1357" s="1"/>
      <c r="Y1357" s="1"/>
      <c r="Z1357" s="1"/>
    </row>
    <row r="1358" spans="1:26" x14ac:dyDescent="0.25">
      <c r="A1358" s="1"/>
      <c r="B1358" s="33" t="str">
        <f t="shared" si="40"/>
        <v/>
      </c>
      <c r="C1358" s="33" t="str">
        <f t="shared" si="41"/>
        <v/>
      </c>
      <c r="D1358" s="22"/>
      <c r="E1358" s="1"/>
      <c r="F1358" s="1"/>
      <c r="G1358" s="1"/>
      <c r="H1358" s="1"/>
      <c r="I1358" s="1"/>
      <c r="J1358" s="1"/>
      <c r="K1358" s="1"/>
      <c r="L1358" s="1"/>
      <c r="M1358" s="1"/>
      <c r="N1358" s="1"/>
      <c r="O1358" s="1"/>
      <c r="P1358" s="1"/>
      <c r="Q1358" s="1"/>
      <c r="R1358" s="1"/>
      <c r="S1358" s="1"/>
      <c r="T1358" s="1"/>
      <c r="U1358" s="28"/>
      <c r="V1358" s="28"/>
      <c r="W1358" s="28"/>
      <c r="X1358" s="1"/>
      <c r="Y1358" s="1"/>
      <c r="Z1358" s="1"/>
    </row>
    <row r="1359" spans="1:26" x14ac:dyDescent="0.25">
      <c r="A1359" s="1"/>
      <c r="B1359" s="33" t="str">
        <f t="shared" si="40"/>
        <v/>
      </c>
      <c r="C1359" s="33" t="str">
        <f t="shared" si="41"/>
        <v/>
      </c>
      <c r="D1359" s="22"/>
      <c r="E1359" s="1"/>
      <c r="F1359" s="1"/>
      <c r="G1359" s="1"/>
      <c r="H1359" s="1"/>
      <c r="I1359" s="1"/>
      <c r="J1359" s="1"/>
      <c r="K1359" s="1"/>
      <c r="L1359" s="1"/>
      <c r="M1359" s="1"/>
      <c r="N1359" s="1"/>
      <c r="O1359" s="1"/>
      <c r="P1359" s="1"/>
      <c r="Q1359" s="1"/>
      <c r="R1359" s="1"/>
      <c r="S1359" s="1"/>
      <c r="T1359" s="1"/>
      <c r="U1359" s="28"/>
      <c r="V1359" s="28"/>
      <c r="W1359" s="28"/>
      <c r="X1359" s="1"/>
      <c r="Y1359" s="1"/>
      <c r="Z1359" s="1"/>
    </row>
    <row r="1360" spans="1:26" x14ac:dyDescent="0.25">
      <c r="A1360" s="1"/>
      <c r="B1360" s="33" t="str">
        <f t="shared" si="40"/>
        <v/>
      </c>
      <c r="C1360" s="33" t="str">
        <f t="shared" si="41"/>
        <v/>
      </c>
      <c r="D1360" s="22"/>
      <c r="E1360" s="1"/>
      <c r="F1360" s="1"/>
      <c r="G1360" s="1"/>
      <c r="H1360" s="1"/>
      <c r="I1360" s="1"/>
      <c r="J1360" s="1"/>
      <c r="K1360" s="1"/>
      <c r="L1360" s="1"/>
      <c r="M1360" s="1"/>
      <c r="N1360" s="1"/>
      <c r="O1360" s="1"/>
      <c r="P1360" s="1"/>
      <c r="Q1360" s="1"/>
      <c r="R1360" s="1"/>
      <c r="S1360" s="1"/>
      <c r="T1360" s="1"/>
      <c r="U1360" s="28"/>
      <c r="V1360" s="28"/>
      <c r="W1360" s="28"/>
      <c r="X1360" s="1"/>
      <c r="Y1360" s="1"/>
      <c r="Z1360" s="1"/>
    </row>
    <row r="1361" spans="1:26" x14ac:dyDescent="0.25">
      <c r="A1361" s="1"/>
      <c r="B1361" s="33" t="str">
        <f t="shared" si="40"/>
        <v/>
      </c>
      <c r="C1361" s="33" t="str">
        <f t="shared" si="41"/>
        <v/>
      </c>
      <c r="D1361" s="22"/>
      <c r="E1361" s="1"/>
      <c r="F1361" s="1"/>
      <c r="G1361" s="1"/>
      <c r="H1361" s="1"/>
      <c r="I1361" s="1"/>
      <c r="J1361" s="1"/>
      <c r="K1361" s="1"/>
      <c r="L1361" s="1"/>
      <c r="M1361" s="1"/>
      <c r="N1361" s="1"/>
      <c r="O1361" s="1"/>
      <c r="P1361" s="1"/>
      <c r="Q1361" s="1"/>
      <c r="R1361" s="1"/>
      <c r="S1361" s="1"/>
      <c r="T1361" s="1"/>
      <c r="U1361" s="28"/>
      <c r="V1361" s="28"/>
      <c r="W1361" s="28"/>
      <c r="X1361" s="1"/>
      <c r="Y1361" s="1"/>
      <c r="Z1361" s="1"/>
    </row>
    <row r="1362" spans="1:26" x14ac:dyDescent="0.25">
      <c r="A1362" s="1"/>
      <c r="B1362" s="33" t="str">
        <f t="shared" si="40"/>
        <v/>
      </c>
      <c r="C1362" s="33" t="str">
        <f t="shared" si="41"/>
        <v/>
      </c>
      <c r="D1362" s="22"/>
      <c r="E1362" s="1"/>
      <c r="F1362" s="1"/>
      <c r="G1362" s="1"/>
      <c r="H1362" s="1"/>
      <c r="I1362" s="1"/>
      <c r="J1362" s="1"/>
      <c r="K1362" s="1"/>
      <c r="L1362" s="1"/>
      <c r="M1362" s="1"/>
      <c r="N1362" s="1"/>
      <c r="O1362" s="1"/>
      <c r="P1362" s="1"/>
      <c r="Q1362" s="1"/>
      <c r="R1362" s="1"/>
      <c r="S1362" s="1"/>
      <c r="T1362" s="1"/>
      <c r="U1362" s="28"/>
      <c r="V1362" s="28"/>
      <c r="W1362" s="28"/>
      <c r="X1362" s="1"/>
      <c r="Y1362" s="1"/>
      <c r="Z1362" s="1"/>
    </row>
    <row r="1363" spans="1:26" x14ac:dyDescent="0.25">
      <c r="A1363" s="1"/>
      <c r="B1363" s="33" t="str">
        <f t="shared" si="40"/>
        <v/>
      </c>
      <c r="C1363" s="33" t="str">
        <f t="shared" si="41"/>
        <v/>
      </c>
      <c r="D1363" s="22"/>
      <c r="E1363" s="1"/>
      <c r="F1363" s="1"/>
      <c r="G1363" s="1"/>
      <c r="H1363" s="1"/>
      <c r="I1363" s="1"/>
      <c r="J1363" s="1"/>
      <c r="K1363" s="1"/>
      <c r="L1363" s="1"/>
      <c r="M1363" s="1"/>
      <c r="N1363" s="1"/>
      <c r="O1363" s="1"/>
      <c r="P1363" s="1"/>
      <c r="Q1363" s="1"/>
      <c r="R1363" s="1"/>
      <c r="S1363" s="1"/>
      <c r="T1363" s="1"/>
      <c r="U1363" s="28"/>
      <c r="V1363" s="28"/>
      <c r="W1363" s="28"/>
      <c r="X1363" s="1"/>
      <c r="Y1363" s="1"/>
      <c r="Z1363" s="1"/>
    </row>
    <row r="1364" spans="1:26" x14ac:dyDescent="0.25">
      <c r="A1364" s="1"/>
      <c r="B1364" s="33" t="str">
        <f t="shared" si="40"/>
        <v/>
      </c>
      <c r="C1364" s="33" t="str">
        <f t="shared" si="41"/>
        <v/>
      </c>
      <c r="D1364" s="22"/>
      <c r="E1364" s="1"/>
      <c r="F1364" s="1"/>
      <c r="G1364" s="1"/>
      <c r="H1364" s="1"/>
      <c r="I1364" s="1"/>
      <c r="J1364" s="1"/>
      <c r="K1364" s="1"/>
      <c r="L1364" s="1"/>
      <c r="M1364" s="1"/>
      <c r="N1364" s="1"/>
      <c r="O1364" s="1"/>
      <c r="P1364" s="1"/>
      <c r="Q1364" s="1"/>
      <c r="R1364" s="1"/>
      <c r="S1364" s="1"/>
      <c r="T1364" s="1"/>
      <c r="U1364" s="28"/>
      <c r="V1364" s="28"/>
      <c r="W1364" s="28"/>
      <c r="X1364" s="1"/>
      <c r="Y1364" s="1"/>
      <c r="Z1364" s="1"/>
    </row>
    <row r="1365" spans="1:26" x14ac:dyDescent="0.25">
      <c r="A1365" s="1"/>
      <c r="B1365" s="33" t="str">
        <f t="shared" si="40"/>
        <v/>
      </c>
      <c r="C1365" s="33" t="str">
        <f t="shared" si="41"/>
        <v/>
      </c>
      <c r="D1365" s="22"/>
      <c r="E1365" s="1"/>
      <c r="F1365" s="1"/>
      <c r="G1365" s="1"/>
      <c r="H1365" s="1"/>
      <c r="I1365" s="1"/>
      <c r="J1365" s="1"/>
      <c r="K1365" s="1"/>
      <c r="L1365" s="1"/>
      <c r="M1365" s="1"/>
      <c r="N1365" s="1"/>
      <c r="O1365" s="1"/>
      <c r="P1365" s="1"/>
      <c r="Q1365" s="1"/>
      <c r="R1365" s="1"/>
      <c r="S1365" s="1"/>
      <c r="T1365" s="1"/>
      <c r="U1365" s="28"/>
      <c r="V1365" s="28"/>
      <c r="W1365" s="28"/>
      <c r="X1365" s="1"/>
      <c r="Y1365" s="1"/>
      <c r="Z1365" s="1"/>
    </row>
    <row r="1366" spans="1:26" x14ac:dyDescent="0.25">
      <c r="A1366" s="1"/>
      <c r="B1366" s="33" t="str">
        <f t="shared" si="40"/>
        <v/>
      </c>
      <c r="C1366" s="33" t="str">
        <f t="shared" si="41"/>
        <v/>
      </c>
      <c r="D1366" s="22"/>
      <c r="E1366" s="1"/>
      <c r="F1366" s="1"/>
      <c r="G1366" s="1"/>
      <c r="H1366" s="1"/>
      <c r="I1366" s="1"/>
      <c r="J1366" s="1"/>
      <c r="K1366" s="1"/>
      <c r="L1366" s="1"/>
      <c r="M1366" s="1"/>
      <c r="N1366" s="1"/>
      <c r="O1366" s="1"/>
      <c r="P1366" s="1"/>
      <c r="Q1366" s="1"/>
      <c r="R1366" s="1"/>
      <c r="S1366" s="1"/>
      <c r="T1366" s="1"/>
      <c r="U1366" s="28"/>
      <c r="V1366" s="28"/>
      <c r="W1366" s="28"/>
      <c r="X1366" s="1"/>
      <c r="Y1366" s="1"/>
      <c r="Z1366" s="1"/>
    </row>
    <row r="1367" spans="1:26" x14ac:dyDescent="0.25">
      <c r="A1367" s="1"/>
      <c r="B1367" s="33" t="str">
        <f t="shared" si="40"/>
        <v/>
      </c>
      <c r="C1367" s="33" t="str">
        <f t="shared" si="41"/>
        <v/>
      </c>
      <c r="D1367" s="22"/>
      <c r="E1367" s="1"/>
      <c r="F1367" s="1"/>
      <c r="G1367" s="1"/>
      <c r="H1367" s="1"/>
      <c r="I1367" s="1"/>
      <c r="J1367" s="1"/>
      <c r="K1367" s="1"/>
      <c r="L1367" s="1"/>
      <c r="M1367" s="1"/>
      <c r="N1367" s="1"/>
      <c r="O1367" s="1"/>
      <c r="P1367" s="1"/>
      <c r="Q1367" s="1"/>
      <c r="R1367" s="1"/>
      <c r="S1367" s="1"/>
      <c r="T1367" s="1"/>
      <c r="U1367" s="28"/>
      <c r="V1367" s="28"/>
      <c r="W1367" s="28"/>
      <c r="X1367" s="1"/>
      <c r="Y1367" s="1"/>
      <c r="Z1367" s="1"/>
    </row>
    <row r="1368" spans="1:26" x14ac:dyDescent="0.25">
      <c r="A1368" s="1"/>
      <c r="B1368" s="33" t="str">
        <f t="shared" si="40"/>
        <v/>
      </c>
      <c r="C1368" s="33" t="str">
        <f t="shared" si="41"/>
        <v/>
      </c>
      <c r="D1368" s="22"/>
      <c r="E1368" s="1"/>
      <c r="F1368" s="1"/>
      <c r="G1368" s="1"/>
      <c r="H1368" s="1"/>
      <c r="I1368" s="1"/>
      <c r="J1368" s="1"/>
      <c r="K1368" s="1"/>
      <c r="L1368" s="1"/>
      <c r="M1368" s="1"/>
      <c r="N1368" s="1"/>
      <c r="O1368" s="1"/>
      <c r="P1368" s="1"/>
      <c r="Q1368" s="1"/>
      <c r="R1368" s="1"/>
      <c r="S1368" s="1"/>
      <c r="T1368" s="1"/>
      <c r="U1368" s="28"/>
      <c r="V1368" s="28"/>
      <c r="W1368" s="28"/>
      <c r="X1368" s="1"/>
      <c r="Y1368" s="1"/>
      <c r="Z1368" s="1"/>
    </row>
    <row r="1369" spans="1:26" x14ac:dyDescent="0.25">
      <c r="A1369" s="1"/>
      <c r="B1369" s="33" t="str">
        <f t="shared" si="40"/>
        <v/>
      </c>
      <c r="C1369" s="33" t="str">
        <f t="shared" si="41"/>
        <v/>
      </c>
      <c r="D1369" s="22"/>
      <c r="E1369" s="1"/>
      <c r="F1369" s="1"/>
      <c r="G1369" s="1"/>
      <c r="H1369" s="1"/>
      <c r="I1369" s="1"/>
      <c r="J1369" s="1"/>
      <c r="K1369" s="1"/>
      <c r="L1369" s="1"/>
      <c r="M1369" s="1"/>
      <c r="N1369" s="1"/>
      <c r="O1369" s="1"/>
      <c r="P1369" s="1"/>
      <c r="Q1369" s="1"/>
      <c r="R1369" s="1"/>
      <c r="S1369" s="1"/>
      <c r="T1369" s="1"/>
      <c r="U1369" s="28"/>
      <c r="V1369" s="28"/>
      <c r="W1369" s="28"/>
      <c r="X1369" s="1"/>
      <c r="Y1369" s="1"/>
      <c r="Z1369" s="1"/>
    </row>
    <row r="1370" spans="1:26" x14ac:dyDescent="0.25">
      <c r="A1370" s="1"/>
      <c r="B1370" s="33" t="str">
        <f t="shared" si="40"/>
        <v/>
      </c>
      <c r="C1370" s="33" t="str">
        <f t="shared" si="41"/>
        <v/>
      </c>
      <c r="D1370" s="22"/>
      <c r="E1370" s="1"/>
      <c r="F1370" s="1"/>
      <c r="G1370" s="1"/>
      <c r="H1370" s="1"/>
      <c r="I1370" s="1"/>
      <c r="J1370" s="1"/>
      <c r="K1370" s="1"/>
      <c r="L1370" s="1"/>
      <c r="M1370" s="1"/>
      <c r="N1370" s="1"/>
      <c r="O1370" s="1"/>
      <c r="P1370" s="1"/>
      <c r="Q1370" s="1"/>
      <c r="R1370" s="1"/>
      <c r="S1370" s="1"/>
      <c r="T1370" s="1"/>
      <c r="U1370" s="28"/>
      <c r="V1370" s="28"/>
      <c r="W1370" s="28"/>
      <c r="X1370" s="1"/>
      <c r="Y1370" s="1"/>
      <c r="Z1370" s="1"/>
    </row>
    <row r="1371" spans="1:26" x14ac:dyDescent="0.25">
      <c r="A1371" s="1"/>
      <c r="B1371" s="33" t="str">
        <f t="shared" si="40"/>
        <v/>
      </c>
      <c r="C1371" s="33" t="str">
        <f t="shared" si="41"/>
        <v/>
      </c>
      <c r="D1371" s="22"/>
      <c r="E1371" s="1"/>
      <c r="F1371" s="1"/>
      <c r="G1371" s="1"/>
      <c r="H1371" s="1"/>
      <c r="I1371" s="1"/>
      <c r="J1371" s="1"/>
      <c r="K1371" s="1"/>
      <c r="L1371" s="1"/>
      <c r="M1371" s="1"/>
      <c r="N1371" s="1"/>
      <c r="O1371" s="1"/>
      <c r="P1371" s="1"/>
      <c r="Q1371" s="1"/>
      <c r="R1371" s="1"/>
      <c r="S1371" s="1"/>
      <c r="T1371" s="1"/>
      <c r="U1371" s="28"/>
      <c r="V1371" s="28"/>
      <c r="W1371" s="28"/>
      <c r="X1371" s="1"/>
      <c r="Y1371" s="1"/>
      <c r="Z1371" s="1"/>
    </row>
    <row r="1372" spans="1:26" x14ac:dyDescent="0.25">
      <c r="A1372" s="1"/>
      <c r="B1372" s="33" t="str">
        <f t="shared" si="40"/>
        <v/>
      </c>
      <c r="C1372" s="33" t="str">
        <f t="shared" si="41"/>
        <v/>
      </c>
      <c r="D1372" s="22"/>
      <c r="E1372" s="1"/>
      <c r="F1372" s="1"/>
      <c r="G1372" s="1"/>
      <c r="H1372" s="1"/>
      <c r="I1372" s="1"/>
      <c r="J1372" s="1"/>
      <c r="K1372" s="1"/>
      <c r="L1372" s="1"/>
      <c r="M1372" s="1"/>
      <c r="N1372" s="1"/>
      <c r="O1372" s="1"/>
      <c r="P1372" s="1"/>
      <c r="Q1372" s="1"/>
      <c r="R1372" s="1"/>
      <c r="S1372" s="1"/>
      <c r="T1372" s="1"/>
      <c r="U1372" s="28"/>
      <c r="V1372" s="28"/>
      <c r="W1372" s="28"/>
      <c r="X1372" s="1"/>
      <c r="Y1372" s="1"/>
      <c r="Z1372" s="1"/>
    </row>
    <row r="1373" spans="1:26" x14ac:dyDescent="0.25">
      <c r="A1373" s="1"/>
      <c r="B1373" s="33" t="str">
        <f t="shared" si="40"/>
        <v/>
      </c>
      <c r="C1373" s="33" t="str">
        <f t="shared" si="41"/>
        <v/>
      </c>
      <c r="D1373" s="22"/>
      <c r="E1373" s="1"/>
      <c r="F1373" s="1"/>
      <c r="G1373" s="1"/>
      <c r="H1373" s="1"/>
      <c r="I1373" s="1"/>
      <c r="J1373" s="1"/>
      <c r="K1373" s="1"/>
      <c r="L1373" s="1"/>
      <c r="M1373" s="1"/>
      <c r="N1373" s="1"/>
      <c r="O1373" s="1"/>
      <c r="P1373" s="1"/>
      <c r="Q1373" s="1"/>
      <c r="R1373" s="1"/>
      <c r="S1373" s="1"/>
      <c r="T1373" s="1"/>
      <c r="U1373" s="28"/>
      <c r="V1373" s="28"/>
      <c r="W1373" s="28"/>
      <c r="X1373" s="1"/>
      <c r="Y1373" s="1"/>
      <c r="Z1373" s="1"/>
    </row>
    <row r="1374" spans="1:26" x14ac:dyDescent="0.25">
      <c r="A1374" s="1"/>
      <c r="B1374" s="33" t="str">
        <f t="shared" si="40"/>
        <v/>
      </c>
      <c r="C1374" s="33" t="str">
        <f t="shared" si="41"/>
        <v/>
      </c>
      <c r="D1374" s="22"/>
      <c r="E1374" s="1"/>
      <c r="F1374" s="1"/>
      <c r="G1374" s="1"/>
      <c r="H1374" s="1"/>
      <c r="I1374" s="1"/>
      <c r="J1374" s="1"/>
      <c r="K1374" s="1"/>
      <c r="L1374" s="1"/>
      <c r="M1374" s="1"/>
      <c r="N1374" s="1"/>
      <c r="O1374" s="1"/>
      <c r="P1374" s="1"/>
      <c r="Q1374" s="1"/>
      <c r="R1374" s="1"/>
      <c r="S1374" s="1"/>
      <c r="T1374" s="1"/>
      <c r="U1374" s="28"/>
      <c r="V1374" s="28"/>
      <c r="W1374" s="28"/>
      <c r="X1374" s="1"/>
      <c r="Y1374" s="1"/>
      <c r="Z1374" s="1"/>
    </row>
    <row r="1375" spans="1:26" x14ac:dyDescent="0.25">
      <c r="A1375" s="1"/>
      <c r="B1375" s="33" t="str">
        <f t="shared" si="40"/>
        <v/>
      </c>
      <c r="C1375" s="33" t="str">
        <f t="shared" si="41"/>
        <v/>
      </c>
      <c r="D1375" s="22"/>
      <c r="E1375" s="1"/>
      <c r="F1375" s="1"/>
      <c r="G1375" s="1"/>
      <c r="H1375" s="1"/>
      <c r="I1375" s="1"/>
      <c r="J1375" s="1"/>
      <c r="K1375" s="1"/>
      <c r="L1375" s="1"/>
      <c r="M1375" s="1"/>
      <c r="N1375" s="1"/>
      <c r="O1375" s="1"/>
      <c r="P1375" s="1"/>
      <c r="Q1375" s="1"/>
      <c r="R1375" s="1"/>
      <c r="S1375" s="1"/>
      <c r="T1375" s="1"/>
      <c r="U1375" s="28"/>
      <c r="V1375" s="28"/>
      <c r="W1375" s="28"/>
      <c r="X1375" s="1"/>
      <c r="Y1375" s="1"/>
      <c r="Z1375" s="1"/>
    </row>
    <row r="1376" spans="1:26" x14ac:dyDescent="0.25">
      <c r="A1376" s="1"/>
      <c r="B1376" s="33" t="str">
        <f t="shared" si="40"/>
        <v/>
      </c>
      <c r="C1376" s="33" t="str">
        <f t="shared" si="41"/>
        <v/>
      </c>
      <c r="D1376" s="22"/>
      <c r="E1376" s="1"/>
      <c r="F1376" s="1"/>
      <c r="G1376" s="1"/>
      <c r="H1376" s="1"/>
      <c r="I1376" s="1"/>
      <c r="J1376" s="1"/>
      <c r="K1376" s="1"/>
      <c r="L1376" s="1"/>
      <c r="M1376" s="1"/>
      <c r="N1376" s="1"/>
      <c r="O1376" s="1"/>
      <c r="P1376" s="1"/>
      <c r="Q1376" s="1"/>
      <c r="R1376" s="1"/>
      <c r="S1376" s="1"/>
      <c r="T1376" s="1"/>
      <c r="U1376" s="28"/>
      <c r="V1376" s="28"/>
      <c r="W1376" s="28"/>
      <c r="X1376" s="1"/>
      <c r="Y1376" s="1"/>
      <c r="Z1376" s="1"/>
    </row>
    <row r="1377" spans="1:26" x14ac:dyDescent="0.25">
      <c r="A1377" s="1"/>
      <c r="B1377" s="33" t="str">
        <f t="shared" si="40"/>
        <v/>
      </c>
      <c r="C1377" s="33" t="str">
        <f t="shared" si="41"/>
        <v/>
      </c>
      <c r="D1377" s="22"/>
      <c r="E1377" s="1"/>
      <c r="F1377" s="1"/>
      <c r="G1377" s="1"/>
      <c r="H1377" s="1"/>
      <c r="I1377" s="1"/>
      <c r="J1377" s="1"/>
      <c r="K1377" s="1"/>
      <c r="L1377" s="1"/>
      <c r="M1377" s="1"/>
      <c r="N1377" s="1"/>
      <c r="O1377" s="1"/>
      <c r="P1377" s="1"/>
      <c r="Q1377" s="1"/>
      <c r="R1377" s="1"/>
      <c r="S1377" s="1"/>
      <c r="T1377" s="1"/>
      <c r="U1377" s="28"/>
      <c r="V1377" s="28"/>
      <c r="W1377" s="28"/>
      <c r="X1377" s="1"/>
      <c r="Y1377" s="1"/>
      <c r="Z1377" s="1"/>
    </row>
    <row r="1378" spans="1:26" x14ac:dyDescent="0.25">
      <c r="A1378" s="1"/>
      <c r="B1378" s="33" t="str">
        <f t="shared" si="40"/>
        <v/>
      </c>
      <c r="C1378" s="33" t="str">
        <f t="shared" si="41"/>
        <v/>
      </c>
      <c r="D1378" s="22"/>
      <c r="E1378" s="1"/>
      <c r="F1378" s="1"/>
      <c r="G1378" s="1"/>
      <c r="H1378" s="1"/>
      <c r="I1378" s="1"/>
      <c r="J1378" s="1"/>
      <c r="K1378" s="1"/>
      <c r="L1378" s="1"/>
      <c r="M1378" s="1"/>
      <c r="N1378" s="1"/>
      <c r="O1378" s="1"/>
      <c r="P1378" s="1"/>
      <c r="Q1378" s="1"/>
      <c r="R1378" s="1"/>
      <c r="S1378" s="1"/>
      <c r="T1378" s="1"/>
      <c r="U1378" s="28"/>
      <c r="V1378" s="28"/>
      <c r="W1378" s="28"/>
      <c r="X1378" s="1"/>
      <c r="Y1378" s="1"/>
      <c r="Z1378" s="1"/>
    </row>
    <row r="1379" spans="1:26" x14ac:dyDescent="0.25">
      <c r="A1379" s="1"/>
      <c r="B1379" s="33" t="str">
        <f t="shared" si="40"/>
        <v/>
      </c>
      <c r="C1379" s="33" t="str">
        <f t="shared" si="41"/>
        <v/>
      </c>
      <c r="D1379" s="22"/>
      <c r="E1379" s="1"/>
      <c r="F1379" s="1"/>
      <c r="G1379" s="1"/>
      <c r="H1379" s="1"/>
      <c r="I1379" s="1"/>
      <c r="J1379" s="1"/>
      <c r="K1379" s="1"/>
      <c r="L1379" s="1"/>
      <c r="M1379" s="1"/>
      <c r="N1379" s="1"/>
      <c r="O1379" s="1"/>
      <c r="P1379" s="1"/>
      <c r="Q1379" s="1"/>
      <c r="R1379" s="1"/>
      <c r="S1379" s="1"/>
      <c r="T1379" s="1"/>
      <c r="U1379" s="28"/>
      <c r="V1379" s="28"/>
      <c r="W1379" s="28"/>
      <c r="X1379" s="1"/>
      <c r="Y1379" s="1"/>
      <c r="Z1379" s="1"/>
    </row>
    <row r="1380" spans="1:26" x14ac:dyDescent="0.25">
      <c r="A1380" s="1"/>
      <c r="B1380" s="33" t="str">
        <f t="shared" si="40"/>
        <v/>
      </c>
      <c r="C1380" s="33" t="str">
        <f t="shared" si="41"/>
        <v/>
      </c>
      <c r="D1380" s="22"/>
      <c r="E1380" s="1"/>
      <c r="F1380" s="1"/>
      <c r="G1380" s="1"/>
      <c r="H1380" s="1"/>
      <c r="I1380" s="1"/>
      <c r="J1380" s="1"/>
      <c r="K1380" s="1"/>
      <c r="L1380" s="1"/>
      <c r="M1380" s="1"/>
      <c r="N1380" s="1"/>
      <c r="O1380" s="1"/>
      <c r="P1380" s="1"/>
      <c r="Q1380" s="1"/>
      <c r="R1380" s="1"/>
      <c r="S1380" s="1"/>
      <c r="T1380" s="1"/>
      <c r="U1380" s="28"/>
      <c r="V1380" s="28"/>
      <c r="W1380" s="28"/>
      <c r="X1380" s="1"/>
      <c r="Y1380" s="1"/>
      <c r="Z1380" s="1"/>
    </row>
    <row r="1381" spans="1:26" x14ac:dyDescent="0.25">
      <c r="A1381" s="1"/>
      <c r="B1381" s="33" t="str">
        <f t="shared" si="40"/>
        <v/>
      </c>
      <c r="C1381" s="33" t="str">
        <f t="shared" si="41"/>
        <v/>
      </c>
      <c r="D1381" s="22"/>
      <c r="E1381" s="1"/>
      <c r="F1381" s="1"/>
      <c r="G1381" s="1"/>
      <c r="H1381" s="1"/>
      <c r="I1381" s="1"/>
      <c r="J1381" s="1"/>
      <c r="K1381" s="1"/>
      <c r="L1381" s="1"/>
      <c r="M1381" s="1"/>
      <c r="N1381" s="1"/>
      <c r="O1381" s="1"/>
      <c r="P1381" s="1"/>
      <c r="Q1381" s="1"/>
      <c r="R1381" s="1"/>
      <c r="S1381" s="1"/>
      <c r="T1381" s="1"/>
      <c r="U1381" s="28"/>
      <c r="V1381" s="28"/>
      <c r="W1381" s="28"/>
      <c r="X1381" s="1"/>
      <c r="Y1381" s="1"/>
      <c r="Z1381" s="1"/>
    </row>
    <row r="1382" spans="1:26" x14ac:dyDescent="0.25">
      <c r="A1382" s="1"/>
      <c r="B1382" s="33" t="str">
        <f t="shared" si="40"/>
        <v/>
      </c>
      <c r="C1382" s="33" t="str">
        <f t="shared" si="41"/>
        <v/>
      </c>
      <c r="D1382" s="22"/>
      <c r="E1382" s="1"/>
      <c r="F1382" s="1"/>
      <c r="G1382" s="1"/>
      <c r="H1382" s="1"/>
      <c r="I1382" s="1"/>
      <c r="J1382" s="1"/>
      <c r="K1382" s="1"/>
      <c r="L1382" s="1"/>
      <c r="M1382" s="1"/>
      <c r="N1382" s="1"/>
      <c r="O1382" s="1"/>
      <c r="P1382" s="1"/>
      <c r="Q1382" s="1"/>
      <c r="R1382" s="1"/>
      <c r="S1382" s="1"/>
      <c r="T1382" s="1"/>
      <c r="U1382" s="28"/>
      <c r="V1382" s="28"/>
      <c r="W1382" s="28"/>
      <c r="X1382" s="1"/>
      <c r="Y1382" s="1"/>
      <c r="Z1382" s="1"/>
    </row>
    <row r="1383" spans="1:26" x14ac:dyDescent="0.25">
      <c r="A1383" s="1"/>
      <c r="B1383" s="33" t="str">
        <f t="shared" si="40"/>
        <v/>
      </c>
      <c r="C1383" s="33" t="str">
        <f t="shared" si="41"/>
        <v/>
      </c>
      <c r="D1383" s="22"/>
      <c r="E1383" s="1"/>
      <c r="F1383" s="1"/>
      <c r="G1383" s="1"/>
      <c r="H1383" s="1"/>
      <c r="I1383" s="1"/>
      <c r="J1383" s="1"/>
      <c r="K1383" s="1"/>
      <c r="L1383" s="1"/>
      <c r="M1383" s="1"/>
      <c r="N1383" s="1"/>
      <c r="O1383" s="1"/>
      <c r="P1383" s="1"/>
      <c r="Q1383" s="1"/>
      <c r="R1383" s="1"/>
      <c r="S1383" s="1"/>
      <c r="T1383" s="1"/>
      <c r="U1383" s="28"/>
      <c r="V1383" s="28"/>
      <c r="W1383" s="28"/>
      <c r="X1383" s="1"/>
      <c r="Y1383" s="1"/>
      <c r="Z1383" s="1"/>
    </row>
    <row r="1384" spans="1:26" x14ac:dyDescent="0.25">
      <c r="A1384" s="1"/>
      <c r="B1384" s="33" t="str">
        <f t="shared" si="40"/>
        <v/>
      </c>
      <c r="C1384" s="33" t="str">
        <f t="shared" si="41"/>
        <v/>
      </c>
      <c r="D1384" s="22"/>
      <c r="E1384" s="1"/>
      <c r="F1384" s="1"/>
      <c r="G1384" s="1"/>
      <c r="H1384" s="1"/>
      <c r="I1384" s="1"/>
      <c r="J1384" s="1"/>
      <c r="K1384" s="1"/>
      <c r="L1384" s="1"/>
      <c r="M1384" s="1"/>
      <c r="N1384" s="1"/>
      <c r="O1384" s="1"/>
      <c r="P1384" s="1"/>
      <c r="Q1384" s="1"/>
      <c r="R1384" s="1"/>
      <c r="S1384" s="1"/>
      <c r="T1384" s="1"/>
      <c r="U1384" s="28"/>
      <c r="V1384" s="28"/>
      <c r="W1384" s="28"/>
      <c r="X1384" s="1"/>
      <c r="Y1384" s="1"/>
      <c r="Z1384" s="1"/>
    </row>
    <row r="1385" spans="1:26" x14ac:dyDescent="0.25">
      <c r="A1385" s="1"/>
      <c r="B1385" s="33" t="str">
        <f t="shared" si="40"/>
        <v/>
      </c>
      <c r="C1385" s="33" t="str">
        <f t="shared" si="41"/>
        <v/>
      </c>
      <c r="D1385" s="22"/>
      <c r="E1385" s="1"/>
      <c r="F1385" s="1"/>
      <c r="G1385" s="1"/>
      <c r="H1385" s="1"/>
      <c r="I1385" s="1"/>
      <c r="J1385" s="1"/>
      <c r="K1385" s="1"/>
      <c r="L1385" s="1"/>
      <c r="M1385" s="1"/>
      <c r="N1385" s="1"/>
      <c r="O1385" s="1"/>
      <c r="P1385" s="1"/>
      <c r="Q1385" s="1"/>
      <c r="R1385" s="1"/>
      <c r="S1385" s="1"/>
      <c r="T1385" s="1"/>
      <c r="U1385" s="28"/>
      <c r="V1385" s="28"/>
      <c r="W1385" s="28"/>
      <c r="X1385" s="1"/>
      <c r="Y1385" s="1"/>
      <c r="Z1385" s="1"/>
    </row>
    <row r="1386" spans="1:26" x14ac:dyDescent="0.25">
      <c r="A1386" s="1"/>
      <c r="B1386" s="33" t="str">
        <f t="shared" si="40"/>
        <v/>
      </c>
      <c r="C1386" s="33" t="str">
        <f t="shared" si="41"/>
        <v/>
      </c>
      <c r="D1386" s="22"/>
      <c r="E1386" s="1"/>
      <c r="F1386" s="1"/>
      <c r="G1386" s="1"/>
      <c r="H1386" s="1"/>
      <c r="I1386" s="1"/>
      <c r="J1386" s="1"/>
      <c r="K1386" s="1"/>
      <c r="L1386" s="1"/>
      <c r="M1386" s="1"/>
      <c r="N1386" s="1"/>
      <c r="O1386" s="1"/>
      <c r="P1386" s="1"/>
      <c r="Q1386" s="1"/>
      <c r="R1386" s="1"/>
      <c r="S1386" s="1"/>
      <c r="T1386" s="1"/>
      <c r="U1386" s="28"/>
      <c r="V1386" s="28"/>
      <c r="W1386" s="28"/>
      <c r="X1386" s="1"/>
      <c r="Y1386" s="1"/>
      <c r="Z1386" s="1"/>
    </row>
    <row r="1387" spans="1:26" x14ac:dyDescent="0.25">
      <c r="A1387" s="1"/>
      <c r="B1387" s="33" t="str">
        <f t="shared" si="40"/>
        <v/>
      </c>
      <c r="C1387" s="33" t="str">
        <f t="shared" si="41"/>
        <v/>
      </c>
      <c r="D1387" s="22"/>
      <c r="E1387" s="1"/>
      <c r="F1387" s="1"/>
      <c r="G1387" s="1"/>
      <c r="H1387" s="1"/>
      <c r="I1387" s="1"/>
      <c r="J1387" s="1"/>
      <c r="K1387" s="1"/>
      <c r="L1387" s="1"/>
      <c r="M1387" s="1"/>
      <c r="N1387" s="1"/>
      <c r="O1387" s="1"/>
      <c r="P1387" s="1"/>
      <c r="Q1387" s="1"/>
      <c r="R1387" s="1"/>
      <c r="S1387" s="1"/>
      <c r="T1387" s="1"/>
      <c r="U1387" s="28"/>
      <c r="V1387" s="28"/>
      <c r="W1387" s="28"/>
      <c r="X1387" s="1"/>
      <c r="Y1387" s="1"/>
      <c r="Z1387" s="1"/>
    </row>
    <row r="1388" spans="1:26" x14ac:dyDescent="0.25">
      <c r="A1388" s="1"/>
      <c r="B1388" s="33" t="str">
        <f t="shared" si="40"/>
        <v/>
      </c>
      <c r="C1388" s="33" t="str">
        <f t="shared" si="41"/>
        <v/>
      </c>
      <c r="D1388" s="22"/>
      <c r="E1388" s="1"/>
      <c r="F1388" s="1"/>
      <c r="G1388" s="1"/>
      <c r="H1388" s="1"/>
      <c r="I1388" s="1"/>
      <c r="J1388" s="1"/>
      <c r="K1388" s="1"/>
      <c r="L1388" s="1"/>
      <c r="M1388" s="1"/>
      <c r="N1388" s="1"/>
      <c r="O1388" s="1"/>
      <c r="P1388" s="1"/>
      <c r="Q1388" s="1"/>
      <c r="R1388" s="1"/>
      <c r="S1388" s="1"/>
      <c r="T1388" s="1"/>
      <c r="U1388" s="28"/>
      <c r="V1388" s="28"/>
      <c r="W1388" s="28"/>
      <c r="X1388" s="1"/>
      <c r="Y1388" s="1"/>
      <c r="Z1388" s="1"/>
    </row>
    <row r="1389" spans="1:26" x14ac:dyDescent="0.25">
      <c r="A1389" s="1"/>
      <c r="B1389" s="33" t="str">
        <f t="shared" si="40"/>
        <v/>
      </c>
      <c r="C1389" s="33" t="str">
        <f t="shared" si="41"/>
        <v/>
      </c>
      <c r="D1389" s="22"/>
      <c r="E1389" s="1"/>
      <c r="F1389" s="1"/>
      <c r="G1389" s="1"/>
      <c r="H1389" s="1"/>
      <c r="I1389" s="1"/>
      <c r="J1389" s="1"/>
      <c r="K1389" s="1"/>
      <c r="L1389" s="1"/>
      <c r="M1389" s="1"/>
      <c r="N1389" s="1"/>
      <c r="O1389" s="1"/>
      <c r="P1389" s="1"/>
      <c r="Q1389" s="1"/>
      <c r="R1389" s="1"/>
      <c r="S1389" s="1"/>
      <c r="T1389" s="1"/>
      <c r="U1389" s="28"/>
      <c r="V1389" s="28"/>
      <c r="W1389" s="28"/>
      <c r="X1389" s="1"/>
      <c r="Y1389" s="1"/>
      <c r="Z1389" s="1"/>
    </row>
    <row r="1390" spans="1:26" x14ac:dyDescent="0.25">
      <c r="A1390" s="1"/>
      <c r="B1390" s="33" t="str">
        <f t="shared" si="40"/>
        <v/>
      </c>
      <c r="C1390" s="33" t="str">
        <f t="shared" si="41"/>
        <v/>
      </c>
      <c r="D1390" s="22"/>
      <c r="E1390" s="1"/>
      <c r="F1390" s="1"/>
      <c r="G1390" s="1"/>
      <c r="H1390" s="1"/>
      <c r="I1390" s="1"/>
      <c r="J1390" s="1"/>
      <c r="K1390" s="1"/>
      <c r="L1390" s="1"/>
      <c r="M1390" s="1"/>
      <c r="N1390" s="1"/>
      <c r="O1390" s="1"/>
      <c r="P1390" s="1"/>
      <c r="Q1390" s="1"/>
      <c r="R1390" s="1"/>
      <c r="S1390" s="1"/>
      <c r="T1390" s="1"/>
      <c r="U1390" s="28"/>
      <c r="V1390" s="28"/>
      <c r="W1390" s="28"/>
      <c r="X1390" s="1"/>
      <c r="Y1390" s="1"/>
      <c r="Z1390" s="1"/>
    </row>
    <row r="1391" spans="1:26" x14ac:dyDescent="0.25">
      <c r="A1391" s="1"/>
      <c r="B1391" s="33" t="str">
        <f t="shared" ref="B1391:B1454" si="42">IF(W1393=1,U1393,"")</f>
        <v/>
      </c>
      <c r="C1391" s="33" t="str">
        <f t="shared" ref="C1391:C1454" si="43">IF(W1393=1,V1393,"")</f>
        <v/>
      </c>
      <c r="D1391" s="22"/>
      <c r="E1391" s="1"/>
      <c r="F1391" s="1"/>
      <c r="G1391" s="1"/>
      <c r="H1391" s="1"/>
      <c r="I1391" s="1"/>
      <c r="J1391" s="1"/>
      <c r="K1391" s="1"/>
      <c r="L1391" s="1"/>
      <c r="M1391" s="1"/>
      <c r="N1391" s="1"/>
      <c r="O1391" s="1"/>
      <c r="P1391" s="1"/>
      <c r="Q1391" s="1"/>
      <c r="R1391" s="1"/>
      <c r="S1391" s="1"/>
      <c r="T1391" s="1"/>
      <c r="U1391" s="28"/>
      <c r="V1391" s="28"/>
      <c r="W1391" s="28"/>
      <c r="X1391" s="1"/>
      <c r="Y1391" s="1"/>
      <c r="Z1391" s="1"/>
    </row>
    <row r="1392" spans="1:26" x14ac:dyDescent="0.25">
      <c r="A1392" s="1"/>
      <c r="B1392" s="33" t="str">
        <f t="shared" si="42"/>
        <v/>
      </c>
      <c r="C1392" s="33" t="str">
        <f t="shared" si="43"/>
        <v/>
      </c>
      <c r="D1392" s="22"/>
      <c r="E1392" s="1"/>
      <c r="F1392" s="1"/>
      <c r="G1392" s="1"/>
      <c r="H1392" s="1"/>
      <c r="I1392" s="1"/>
      <c r="J1392" s="1"/>
      <c r="K1392" s="1"/>
      <c r="L1392" s="1"/>
      <c r="M1392" s="1"/>
      <c r="N1392" s="1"/>
      <c r="O1392" s="1"/>
      <c r="P1392" s="1"/>
      <c r="Q1392" s="1"/>
      <c r="R1392" s="1"/>
      <c r="S1392" s="1"/>
      <c r="T1392" s="1"/>
      <c r="U1392" s="28"/>
      <c r="V1392" s="28"/>
      <c r="W1392" s="28"/>
      <c r="X1392" s="1"/>
      <c r="Y1392" s="1"/>
      <c r="Z1392" s="1"/>
    </row>
    <row r="1393" spans="1:26" x14ac:dyDescent="0.25">
      <c r="A1393" s="1"/>
      <c r="B1393" s="33" t="str">
        <f t="shared" si="42"/>
        <v/>
      </c>
      <c r="C1393" s="33" t="str">
        <f t="shared" si="43"/>
        <v/>
      </c>
      <c r="D1393" s="22"/>
      <c r="E1393" s="1"/>
      <c r="F1393" s="1"/>
      <c r="G1393" s="1"/>
      <c r="H1393" s="1"/>
      <c r="I1393" s="1"/>
      <c r="J1393" s="1"/>
      <c r="K1393" s="1"/>
      <c r="L1393" s="1"/>
      <c r="M1393" s="1"/>
      <c r="N1393" s="1"/>
      <c r="O1393" s="1"/>
      <c r="P1393" s="1"/>
      <c r="Q1393" s="1"/>
      <c r="R1393" s="1"/>
      <c r="S1393" s="1"/>
      <c r="T1393" s="1"/>
      <c r="U1393" s="28"/>
      <c r="V1393" s="28"/>
      <c r="W1393" s="28"/>
      <c r="X1393" s="1"/>
      <c r="Y1393" s="1"/>
      <c r="Z1393" s="1"/>
    </row>
    <row r="1394" spans="1:26" x14ac:dyDescent="0.25">
      <c r="A1394" s="1"/>
      <c r="B1394" s="33" t="str">
        <f t="shared" si="42"/>
        <v/>
      </c>
      <c r="C1394" s="33" t="str">
        <f t="shared" si="43"/>
        <v/>
      </c>
      <c r="D1394" s="22"/>
      <c r="E1394" s="1"/>
      <c r="F1394" s="1"/>
      <c r="G1394" s="1"/>
      <c r="H1394" s="1"/>
      <c r="I1394" s="1"/>
      <c r="J1394" s="1"/>
      <c r="K1394" s="1"/>
      <c r="L1394" s="1"/>
      <c r="M1394" s="1"/>
      <c r="N1394" s="1"/>
      <c r="O1394" s="1"/>
      <c r="P1394" s="1"/>
      <c r="Q1394" s="1"/>
      <c r="R1394" s="1"/>
      <c r="S1394" s="1"/>
      <c r="T1394" s="1"/>
      <c r="U1394" s="28"/>
      <c r="V1394" s="28"/>
      <c r="W1394" s="28"/>
      <c r="X1394" s="1"/>
      <c r="Y1394" s="1"/>
      <c r="Z1394" s="1"/>
    </row>
    <row r="1395" spans="1:26" x14ac:dyDescent="0.25">
      <c r="A1395" s="1"/>
      <c r="B1395" s="33" t="str">
        <f t="shared" si="42"/>
        <v/>
      </c>
      <c r="C1395" s="33" t="str">
        <f t="shared" si="43"/>
        <v/>
      </c>
      <c r="D1395" s="22"/>
      <c r="E1395" s="1"/>
      <c r="F1395" s="1"/>
      <c r="G1395" s="1"/>
      <c r="H1395" s="1"/>
      <c r="I1395" s="1"/>
      <c r="J1395" s="1"/>
      <c r="K1395" s="1"/>
      <c r="L1395" s="1"/>
      <c r="M1395" s="1"/>
      <c r="N1395" s="1"/>
      <c r="O1395" s="1"/>
      <c r="P1395" s="1"/>
      <c r="Q1395" s="1"/>
      <c r="R1395" s="1"/>
      <c r="S1395" s="1"/>
      <c r="T1395" s="1"/>
      <c r="U1395" s="28"/>
      <c r="V1395" s="28"/>
      <c r="W1395" s="28"/>
      <c r="X1395" s="1"/>
      <c r="Y1395" s="1"/>
      <c r="Z1395" s="1"/>
    </row>
    <row r="1396" spans="1:26" x14ac:dyDescent="0.25">
      <c r="A1396" s="1"/>
      <c r="B1396" s="33" t="str">
        <f t="shared" si="42"/>
        <v/>
      </c>
      <c r="C1396" s="33" t="str">
        <f t="shared" si="43"/>
        <v/>
      </c>
      <c r="D1396" s="22"/>
      <c r="E1396" s="1"/>
      <c r="F1396" s="1"/>
      <c r="G1396" s="1"/>
      <c r="H1396" s="1"/>
      <c r="I1396" s="1"/>
      <c r="J1396" s="1"/>
      <c r="K1396" s="1"/>
      <c r="L1396" s="1"/>
      <c r="M1396" s="1"/>
      <c r="N1396" s="1"/>
      <c r="O1396" s="1"/>
      <c r="P1396" s="1"/>
      <c r="Q1396" s="1"/>
      <c r="R1396" s="1"/>
      <c r="S1396" s="1"/>
      <c r="T1396" s="1"/>
      <c r="U1396" s="28"/>
      <c r="V1396" s="28"/>
      <c r="W1396" s="28"/>
      <c r="X1396" s="1"/>
      <c r="Y1396" s="1"/>
      <c r="Z1396" s="1"/>
    </row>
    <row r="1397" spans="1:26" x14ac:dyDescent="0.25">
      <c r="A1397" s="1"/>
      <c r="B1397" s="33" t="str">
        <f t="shared" si="42"/>
        <v/>
      </c>
      <c r="C1397" s="33" t="str">
        <f t="shared" si="43"/>
        <v/>
      </c>
      <c r="D1397" s="22"/>
      <c r="E1397" s="1"/>
      <c r="F1397" s="1"/>
      <c r="G1397" s="1"/>
      <c r="H1397" s="1"/>
      <c r="I1397" s="1"/>
      <c r="J1397" s="1"/>
      <c r="K1397" s="1"/>
      <c r="L1397" s="1"/>
      <c r="M1397" s="1"/>
      <c r="N1397" s="1"/>
      <c r="O1397" s="1"/>
      <c r="P1397" s="1"/>
      <c r="Q1397" s="1"/>
      <c r="R1397" s="1"/>
      <c r="S1397" s="1"/>
      <c r="T1397" s="1"/>
      <c r="U1397" s="28"/>
      <c r="V1397" s="28"/>
      <c r="W1397" s="28"/>
      <c r="X1397" s="1"/>
      <c r="Y1397" s="1"/>
      <c r="Z1397" s="1"/>
    </row>
    <row r="1398" spans="1:26" x14ac:dyDescent="0.25">
      <c r="A1398" s="1"/>
      <c r="B1398" s="33" t="str">
        <f t="shared" si="42"/>
        <v/>
      </c>
      <c r="C1398" s="33" t="str">
        <f t="shared" si="43"/>
        <v/>
      </c>
      <c r="D1398" s="22"/>
      <c r="E1398" s="1"/>
      <c r="F1398" s="1"/>
      <c r="G1398" s="1"/>
      <c r="H1398" s="1"/>
      <c r="I1398" s="1"/>
      <c r="J1398" s="1"/>
      <c r="K1398" s="1"/>
      <c r="L1398" s="1"/>
      <c r="M1398" s="1"/>
      <c r="N1398" s="1"/>
      <c r="O1398" s="1"/>
      <c r="P1398" s="1"/>
      <c r="Q1398" s="1"/>
      <c r="R1398" s="1"/>
      <c r="S1398" s="1"/>
      <c r="T1398" s="1"/>
      <c r="U1398" s="28"/>
      <c r="V1398" s="28"/>
      <c r="W1398" s="28"/>
      <c r="X1398" s="1"/>
      <c r="Y1398" s="1"/>
      <c r="Z1398" s="1"/>
    </row>
    <row r="1399" spans="1:26" x14ac:dyDescent="0.25">
      <c r="A1399" s="1"/>
      <c r="B1399" s="33" t="str">
        <f t="shared" si="42"/>
        <v/>
      </c>
      <c r="C1399" s="33" t="str">
        <f t="shared" si="43"/>
        <v/>
      </c>
      <c r="D1399" s="22"/>
      <c r="E1399" s="1"/>
      <c r="F1399" s="1"/>
      <c r="G1399" s="1"/>
      <c r="H1399" s="1"/>
      <c r="I1399" s="1"/>
      <c r="J1399" s="1"/>
      <c r="K1399" s="1"/>
      <c r="L1399" s="1"/>
      <c r="M1399" s="1"/>
      <c r="N1399" s="1"/>
      <c r="O1399" s="1"/>
      <c r="P1399" s="1"/>
      <c r="Q1399" s="1"/>
      <c r="R1399" s="1"/>
      <c r="S1399" s="1"/>
      <c r="T1399" s="1"/>
      <c r="U1399" s="28"/>
      <c r="V1399" s="28"/>
      <c r="W1399" s="28"/>
      <c r="X1399" s="1"/>
      <c r="Y1399" s="1"/>
      <c r="Z1399" s="1"/>
    </row>
    <row r="1400" spans="1:26" x14ac:dyDescent="0.25">
      <c r="A1400" s="1"/>
      <c r="B1400" s="33" t="str">
        <f t="shared" si="42"/>
        <v/>
      </c>
      <c r="C1400" s="33" t="str">
        <f t="shared" si="43"/>
        <v/>
      </c>
      <c r="D1400" s="22"/>
      <c r="E1400" s="1"/>
      <c r="F1400" s="1"/>
      <c r="G1400" s="1"/>
      <c r="H1400" s="1"/>
      <c r="I1400" s="1"/>
      <c r="J1400" s="1"/>
      <c r="K1400" s="1"/>
      <c r="L1400" s="1"/>
      <c r="M1400" s="1"/>
      <c r="N1400" s="1"/>
      <c r="O1400" s="1"/>
      <c r="P1400" s="1"/>
      <c r="Q1400" s="1"/>
      <c r="R1400" s="1"/>
      <c r="S1400" s="1"/>
      <c r="T1400" s="1"/>
      <c r="U1400" s="28"/>
      <c r="V1400" s="28"/>
      <c r="W1400" s="28"/>
      <c r="X1400" s="1"/>
      <c r="Y1400" s="1"/>
      <c r="Z1400" s="1"/>
    </row>
    <row r="1401" spans="1:26" x14ac:dyDescent="0.25">
      <c r="A1401" s="1"/>
      <c r="B1401" s="33" t="str">
        <f t="shared" si="42"/>
        <v/>
      </c>
      <c r="C1401" s="33" t="str">
        <f t="shared" si="43"/>
        <v/>
      </c>
      <c r="D1401" s="22"/>
      <c r="E1401" s="1"/>
      <c r="F1401" s="1"/>
      <c r="G1401" s="1"/>
      <c r="H1401" s="1"/>
      <c r="I1401" s="1"/>
      <c r="J1401" s="1"/>
      <c r="K1401" s="1"/>
      <c r="L1401" s="1"/>
      <c r="M1401" s="1"/>
      <c r="N1401" s="1"/>
      <c r="O1401" s="1"/>
      <c r="P1401" s="1"/>
      <c r="Q1401" s="1"/>
      <c r="R1401" s="1"/>
      <c r="S1401" s="1"/>
      <c r="T1401" s="1"/>
      <c r="U1401" s="28"/>
      <c r="V1401" s="28"/>
      <c r="W1401" s="28"/>
      <c r="X1401" s="1"/>
      <c r="Y1401" s="1"/>
      <c r="Z1401" s="1"/>
    </row>
    <row r="1402" spans="1:26" x14ac:dyDescent="0.25">
      <c r="A1402" s="1"/>
      <c r="B1402" s="33" t="str">
        <f t="shared" si="42"/>
        <v/>
      </c>
      <c r="C1402" s="33" t="str">
        <f t="shared" si="43"/>
        <v/>
      </c>
      <c r="D1402" s="22"/>
      <c r="E1402" s="1"/>
      <c r="F1402" s="1"/>
      <c r="G1402" s="1"/>
      <c r="H1402" s="1"/>
      <c r="I1402" s="1"/>
      <c r="J1402" s="1"/>
      <c r="K1402" s="1"/>
      <c r="L1402" s="1"/>
      <c r="M1402" s="1"/>
      <c r="N1402" s="1"/>
      <c r="O1402" s="1"/>
      <c r="P1402" s="1"/>
      <c r="Q1402" s="1"/>
      <c r="R1402" s="1"/>
      <c r="S1402" s="1"/>
      <c r="T1402" s="1"/>
      <c r="X1402" s="1"/>
      <c r="Y1402" s="1"/>
      <c r="Z1402" s="1"/>
    </row>
    <row r="1403" spans="1:26" x14ac:dyDescent="0.25">
      <c r="A1403" s="1"/>
      <c r="B1403" s="33" t="str">
        <f t="shared" si="42"/>
        <v/>
      </c>
      <c r="C1403" s="33" t="str">
        <f t="shared" si="43"/>
        <v/>
      </c>
      <c r="D1403" s="22"/>
      <c r="E1403" s="1"/>
      <c r="F1403" s="1"/>
      <c r="G1403" s="1"/>
      <c r="H1403" s="1"/>
      <c r="I1403" s="1"/>
      <c r="J1403" s="1"/>
      <c r="K1403" s="1"/>
      <c r="L1403" s="1"/>
      <c r="M1403" s="1"/>
      <c r="N1403" s="1"/>
      <c r="O1403" s="1"/>
      <c r="P1403" s="1"/>
      <c r="Q1403" s="1"/>
      <c r="R1403" s="1"/>
      <c r="S1403" s="1"/>
      <c r="T1403" s="1"/>
      <c r="U1403" s="28"/>
      <c r="V1403" s="28"/>
      <c r="W1403" s="28"/>
      <c r="X1403" s="1"/>
      <c r="Y1403" s="1"/>
      <c r="Z1403" s="1"/>
    </row>
    <row r="1404" spans="1:26" x14ac:dyDescent="0.25">
      <c r="A1404" s="1"/>
      <c r="B1404" s="33" t="str">
        <f t="shared" si="42"/>
        <v/>
      </c>
      <c r="C1404" s="33" t="str">
        <f t="shared" si="43"/>
        <v/>
      </c>
      <c r="D1404" s="22"/>
      <c r="E1404" s="1"/>
      <c r="F1404" s="1"/>
      <c r="G1404" s="1"/>
      <c r="H1404" s="1"/>
      <c r="I1404" s="1"/>
      <c r="J1404" s="1"/>
      <c r="K1404" s="1"/>
      <c r="L1404" s="1"/>
      <c r="M1404" s="1"/>
      <c r="N1404" s="1"/>
      <c r="O1404" s="1"/>
      <c r="P1404" s="1"/>
      <c r="Q1404" s="1"/>
      <c r="R1404" s="1"/>
      <c r="S1404" s="1"/>
      <c r="T1404" s="1"/>
      <c r="U1404" s="28"/>
      <c r="V1404" s="28"/>
      <c r="W1404" s="28"/>
      <c r="X1404" s="1"/>
      <c r="Y1404" s="1"/>
      <c r="Z1404" s="1"/>
    </row>
    <row r="1405" spans="1:26" x14ac:dyDescent="0.25">
      <c r="A1405" s="1"/>
      <c r="B1405" s="33" t="str">
        <f t="shared" si="42"/>
        <v/>
      </c>
      <c r="C1405" s="33" t="str">
        <f t="shared" si="43"/>
        <v/>
      </c>
      <c r="D1405" s="22"/>
      <c r="E1405" s="1"/>
      <c r="F1405" s="1"/>
      <c r="G1405" s="1"/>
      <c r="H1405" s="1"/>
      <c r="I1405" s="1"/>
      <c r="J1405" s="1"/>
      <c r="K1405" s="1"/>
      <c r="L1405" s="1"/>
      <c r="M1405" s="1"/>
      <c r="N1405" s="1"/>
      <c r="O1405" s="1"/>
      <c r="P1405" s="1"/>
      <c r="Q1405" s="1"/>
      <c r="R1405" s="1"/>
      <c r="S1405" s="1"/>
      <c r="T1405" s="1"/>
      <c r="U1405" s="28"/>
      <c r="V1405" s="28"/>
      <c r="W1405" s="28"/>
      <c r="X1405" s="1"/>
      <c r="Y1405" s="1"/>
      <c r="Z1405" s="1"/>
    </row>
    <row r="1406" spans="1:26" x14ac:dyDescent="0.25">
      <c r="A1406" s="1"/>
      <c r="B1406" s="33" t="str">
        <f t="shared" si="42"/>
        <v/>
      </c>
      <c r="C1406" s="33" t="str">
        <f t="shared" si="43"/>
        <v/>
      </c>
      <c r="D1406" s="22"/>
      <c r="E1406" s="1"/>
      <c r="F1406" s="1"/>
      <c r="G1406" s="1"/>
      <c r="H1406" s="1"/>
      <c r="I1406" s="1"/>
      <c r="J1406" s="1"/>
      <c r="K1406" s="1"/>
      <c r="L1406" s="1"/>
      <c r="M1406" s="1"/>
      <c r="N1406" s="1"/>
      <c r="O1406" s="1"/>
      <c r="P1406" s="1"/>
      <c r="Q1406" s="1"/>
      <c r="R1406" s="1"/>
      <c r="S1406" s="1"/>
      <c r="T1406" s="1"/>
      <c r="U1406" s="28"/>
      <c r="V1406" s="28"/>
      <c r="W1406" s="28"/>
      <c r="X1406" s="1"/>
      <c r="Y1406" s="1"/>
      <c r="Z1406" s="1"/>
    </row>
    <row r="1407" spans="1:26" x14ac:dyDescent="0.25">
      <c r="A1407" s="1"/>
      <c r="B1407" s="33" t="str">
        <f t="shared" si="42"/>
        <v/>
      </c>
      <c r="C1407" s="33" t="str">
        <f t="shared" si="43"/>
        <v/>
      </c>
      <c r="D1407" s="22"/>
      <c r="E1407" s="1"/>
      <c r="F1407" s="1"/>
      <c r="G1407" s="1"/>
      <c r="H1407" s="1"/>
      <c r="I1407" s="1"/>
      <c r="J1407" s="1"/>
      <c r="K1407" s="1"/>
      <c r="L1407" s="1"/>
      <c r="M1407" s="1"/>
      <c r="N1407" s="1"/>
      <c r="O1407" s="1"/>
      <c r="P1407" s="1"/>
      <c r="Q1407" s="1"/>
      <c r="R1407" s="1"/>
      <c r="S1407" s="1"/>
      <c r="T1407" s="1"/>
      <c r="U1407" s="28"/>
      <c r="V1407" s="28"/>
      <c r="W1407" s="28"/>
      <c r="X1407" s="1"/>
      <c r="Y1407" s="1"/>
      <c r="Z1407" s="1"/>
    </row>
    <row r="1408" spans="1:26" x14ac:dyDescent="0.25">
      <c r="A1408" s="1"/>
      <c r="B1408" s="33" t="str">
        <f t="shared" si="42"/>
        <v/>
      </c>
      <c r="C1408" s="33" t="str">
        <f t="shared" si="43"/>
        <v/>
      </c>
      <c r="D1408" s="22"/>
      <c r="E1408" s="1"/>
      <c r="F1408" s="1"/>
      <c r="G1408" s="1"/>
      <c r="H1408" s="1"/>
      <c r="I1408" s="1"/>
      <c r="J1408" s="1"/>
      <c r="K1408" s="1"/>
      <c r="L1408" s="1"/>
      <c r="M1408" s="1"/>
      <c r="N1408" s="1"/>
      <c r="O1408" s="1"/>
      <c r="P1408" s="1"/>
      <c r="Q1408" s="1"/>
      <c r="R1408" s="1"/>
      <c r="S1408" s="1"/>
      <c r="T1408" s="1"/>
      <c r="U1408" s="28"/>
      <c r="V1408" s="28"/>
      <c r="W1408" s="28"/>
      <c r="X1408" s="1"/>
      <c r="Y1408" s="1"/>
      <c r="Z1408" s="1"/>
    </row>
    <row r="1409" spans="1:26" x14ac:dyDescent="0.25">
      <c r="A1409" s="1"/>
      <c r="B1409" s="33" t="str">
        <f t="shared" si="42"/>
        <v/>
      </c>
      <c r="C1409" s="33" t="str">
        <f t="shared" si="43"/>
        <v/>
      </c>
      <c r="D1409" s="22"/>
      <c r="E1409" s="1"/>
      <c r="F1409" s="1"/>
      <c r="G1409" s="1"/>
      <c r="H1409" s="1"/>
      <c r="I1409" s="1"/>
      <c r="J1409" s="1"/>
      <c r="K1409" s="1"/>
      <c r="L1409" s="1"/>
      <c r="M1409" s="1"/>
      <c r="N1409" s="1"/>
      <c r="O1409" s="1"/>
      <c r="P1409" s="1"/>
      <c r="Q1409" s="1"/>
      <c r="R1409" s="1"/>
      <c r="S1409" s="1"/>
      <c r="T1409" s="1"/>
      <c r="U1409" s="28"/>
      <c r="V1409" s="28"/>
      <c r="W1409" s="28"/>
      <c r="X1409" s="1"/>
      <c r="Y1409" s="1"/>
      <c r="Z1409" s="1"/>
    </row>
    <row r="1410" spans="1:26" x14ac:dyDescent="0.25">
      <c r="A1410" s="1"/>
      <c r="B1410" s="33" t="str">
        <f t="shared" si="42"/>
        <v/>
      </c>
      <c r="C1410" s="33" t="str">
        <f t="shared" si="43"/>
        <v/>
      </c>
      <c r="D1410" s="22"/>
      <c r="E1410" s="1"/>
      <c r="F1410" s="1"/>
      <c r="G1410" s="1"/>
      <c r="H1410" s="1"/>
      <c r="I1410" s="1"/>
      <c r="J1410" s="1"/>
      <c r="K1410" s="1"/>
      <c r="L1410" s="1"/>
      <c r="M1410" s="1"/>
      <c r="N1410" s="1"/>
      <c r="O1410" s="1"/>
      <c r="P1410" s="1"/>
      <c r="Q1410" s="1"/>
      <c r="R1410" s="1"/>
      <c r="S1410" s="1"/>
      <c r="T1410" s="1"/>
      <c r="U1410" s="28"/>
      <c r="V1410" s="28"/>
      <c r="W1410" s="28"/>
      <c r="X1410" s="1"/>
      <c r="Y1410" s="1"/>
      <c r="Z1410" s="1"/>
    </row>
    <row r="1411" spans="1:26" x14ac:dyDescent="0.25">
      <c r="A1411" s="1"/>
      <c r="B1411" s="33" t="str">
        <f t="shared" si="42"/>
        <v/>
      </c>
      <c r="C1411" s="33" t="str">
        <f t="shared" si="43"/>
        <v/>
      </c>
      <c r="D1411" s="22"/>
      <c r="E1411" s="1"/>
      <c r="F1411" s="1"/>
      <c r="G1411" s="1"/>
      <c r="H1411" s="1"/>
      <c r="I1411" s="1"/>
      <c r="J1411" s="1"/>
      <c r="K1411" s="1"/>
      <c r="L1411" s="1"/>
      <c r="M1411" s="1"/>
      <c r="N1411" s="1"/>
      <c r="O1411" s="1"/>
      <c r="P1411" s="1"/>
      <c r="Q1411" s="1"/>
      <c r="R1411" s="1"/>
      <c r="S1411" s="1"/>
      <c r="T1411" s="1"/>
      <c r="U1411" s="28"/>
      <c r="V1411" s="28"/>
      <c r="W1411" s="28"/>
      <c r="X1411" s="1"/>
      <c r="Y1411" s="1"/>
      <c r="Z1411" s="1"/>
    </row>
    <row r="1412" spans="1:26" x14ac:dyDescent="0.25">
      <c r="A1412" s="1"/>
      <c r="B1412" s="33" t="str">
        <f t="shared" si="42"/>
        <v/>
      </c>
      <c r="C1412" s="33" t="str">
        <f t="shared" si="43"/>
        <v/>
      </c>
      <c r="D1412" s="22"/>
      <c r="E1412" s="1"/>
      <c r="F1412" s="1"/>
      <c r="G1412" s="1"/>
      <c r="H1412" s="1"/>
      <c r="I1412" s="1"/>
      <c r="J1412" s="1"/>
      <c r="K1412" s="1"/>
      <c r="L1412" s="1"/>
      <c r="M1412" s="1"/>
      <c r="N1412" s="1"/>
      <c r="O1412" s="1"/>
      <c r="P1412" s="1"/>
      <c r="Q1412" s="1"/>
      <c r="R1412" s="1"/>
      <c r="S1412" s="1"/>
      <c r="T1412" s="1"/>
      <c r="U1412" s="28"/>
      <c r="V1412" s="28"/>
      <c r="W1412" s="28"/>
      <c r="X1412" s="1"/>
      <c r="Y1412" s="1"/>
      <c r="Z1412" s="1"/>
    </row>
    <row r="1413" spans="1:26" x14ac:dyDescent="0.25">
      <c r="A1413" s="1"/>
      <c r="B1413" s="33" t="str">
        <f t="shared" si="42"/>
        <v/>
      </c>
      <c r="C1413" s="33" t="str">
        <f t="shared" si="43"/>
        <v/>
      </c>
      <c r="D1413" s="22"/>
      <c r="E1413" s="1"/>
      <c r="F1413" s="1"/>
      <c r="G1413" s="1"/>
      <c r="H1413" s="1"/>
      <c r="I1413" s="1"/>
      <c r="J1413" s="1"/>
      <c r="K1413" s="1"/>
      <c r="L1413" s="1"/>
      <c r="M1413" s="1"/>
      <c r="N1413" s="1"/>
      <c r="O1413" s="1"/>
      <c r="P1413" s="1"/>
      <c r="Q1413" s="1"/>
      <c r="R1413" s="1"/>
      <c r="S1413" s="1"/>
      <c r="T1413" s="1"/>
      <c r="U1413" s="28"/>
      <c r="V1413" s="28"/>
      <c r="W1413" s="28"/>
      <c r="X1413" s="1"/>
      <c r="Y1413" s="1"/>
      <c r="Z1413" s="1"/>
    </row>
    <row r="1414" spans="1:26" x14ac:dyDescent="0.25">
      <c r="A1414" s="1"/>
      <c r="B1414" s="33" t="str">
        <f t="shared" si="42"/>
        <v/>
      </c>
      <c r="C1414" s="33" t="str">
        <f t="shared" si="43"/>
        <v/>
      </c>
      <c r="D1414" s="22"/>
      <c r="E1414" s="1"/>
      <c r="F1414" s="1"/>
      <c r="G1414" s="1"/>
      <c r="H1414" s="1"/>
      <c r="I1414" s="1"/>
      <c r="J1414" s="1"/>
      <c r="K1414" s="1"/>
      <c r="L1414" s="1"/>
      <c r="M1414" s="1"/>
      <c r="N1414" s="1"/>
      <c r="O1414" s="1"/>
      <c r="P1414" s="1"/>
      <c r="Q1414" s="1"/>
      <c r="R1414" s="1"/>
      <c r="S1414" s="1"/>
      <c r="T1414" s="1"/>
      <c r="U1414" s="28"/>
      <c r="V1414" s="28"/>
      <c r="W1414" s="28"/>
      <c r="X1414" s="1"/>
      <c r="Y1414" s="1"/>
      <c r="Z1414" s="1"/>
    </row>
    <row r="1415" spans="1:26" x14ac:dyDescent="0.25">
      <c r="A1415" s="1"/>
      <c r="B1415" s="33" t="str">
        <f t="shared" si="42"/>
        <v/>
      </c>
      <c r="C1415" s="33" t="str">
        <f t="shared" si="43"/>
        <v/>
      </c>
      <c r="D1415" s="22"/>
      <c r="E1415" s="1"/>
      <c r="F1415" s="1"/>
      <c r="G1415" s="1"/>
      <c r="H1415" s="1"/>
      <c r="I1415" s="1"/>
      <c r="J1415" s="1"/>
      <c r="K1415" s="1"/>
      <c r="L1415" s="1"/>
      <c r="M1415" s="1"/>
      <c r="N1415" s="1"/>
      <c r="O1415" s="1"/>
      <c r="P1415" s="1"/>
      <c r="Q1415" s="1"/>
      <c r="R1415" s="1"/>
      <c r="S1415" s="1"/>
      <c r="T1415" s="1"/>
      <c r="U1415" s="28"/>
      <c r="V1415" s="28"/>
      <c r="W1415" s="28"/>
      <c r="X1415" s="1"/>
      <c r="Y1415" s="1"/>
      <c r="Z1415" s="1"/>
    </row>
    <row r="1416" spans="1:26" x14ac:dyDescent="0.25">
      <c r="A1416" s="1"/>
      <c r="B1416" s="33" t="str">
        <f t="shared" si="42"/>
        <v/>
      </c>
      <c r="C1416" s="33" t="str">
        <f t="shared" si="43"/>
        <v/>
      </c>
      <c r="D1416" s="22"/>
      <c r="E1416" s="1"/>
      <c r="F1416" s="1"/>
      <c r="G1416" s="1"/>
      <c r="H1416" s="1"/>
      <c r="I1416" s="1"/>
      <c r="J1416" s="1"/>
      <c r="K1416" s="1"/>
      <c r="L1416" s="1"/>
      <c r="M1416" s="1"/>
      <c r="N1416" s="1"/>
      <c r="O1416" s="1"/>
      <c r="P1416" s="1"/>
      <c r="Q1416" s="1"/>
      <c r="R1416" s="1"/>
      <c r="S1416" s="1"/>
      <c r="T1416" s="1"/>
      <c r="U1416" s="28"/>
      <c r="V1416" s="28"/>
      <c r="W1416" s="28"/>
      <c r="X1416" s="1"/>
      <c r="Y1416" s="1"/>
      <c r="Z1416" s="1"/>
    </row>
    <row r="1417" spans="1:26" x14ac:dyDescent="0.25">
      <c r="A1417" s="1"/>
      <c r="B1417" s="33" t="str">
        <f t="shared" si="42"/>
        <v/>
      </c>
      <c r="C1417" s="33" t="str">
        <f t="shared" si="43"/>
        <v/>
      </c>
      <c r="D1417" s="22"/>
      <c r="E1417" s="1"/>
      <c r="F1417" s="1"/>
      <c r="G1417" s="1"/>
      <c r="H1417" s="1"/>
      <c r="I1417" s="1"/>
      <c r="J1417" s="1"/>
      <c r="K1417" s="1"/>
      <c r="L1417" s="1"/>
      <c r="M1417" s="1"/>
      <c r="N1417" s="1"/>
      <c r="O1417" s="1"/>
      <c r="P1417" s="1"/>
      <c r="Q1417" s="1"/>
      <c r="R1417" s="1"/>
      <c r="S1417" s="1"/>
      <c r="T1417" s="1"/>
      <c r="U1417" s="28"/>
      <c r="V1417" s="28"/>
      <c r="W1417" s="28"/>
      <c r="X1417" s="1"/>
      <c r="Y1417" s="1"/>
      <c r="Z1417" s="1"/>
    </row>
    <row r="1418" spans="1:26" x14ac:dyDescent="0.25">
      <c r="A1418" s="1"/>
      <c r="B1418" s="33" t="str">
        <f t="shared" si="42"/>
        <v/>
      </c>
      <c r="C1418" s="33" t="str">
        <f t="shared" si="43"/>
        <v/>
      </c>
      <c r="D1418" s="22"/>
      <c r="E1418" s="1"/>
      <c r="F1418" s="1"/>
      <c r="G1418" s="1"/>
      <c r="H1418" s="1"/>
      <c r="I1418" s="1"/>
      <c r="J1418" s="1"/>
      <c r="K1418" s="1"/>
      <c r="L1418" s="1"/>
      <c r="M1418" s="1"/>
      <c r="N1418" s="1"/>
      <c r="O1418" s="1"/>
      <c r="P1418" s="1"/>
      <c r="Q1418" s="1"/>
      <c r="R1418" s="1"/>
      <c r="S1418" s="1"/>
      <c r="T1418" s="1"/>
      <c r="X1418" s="1"/>
      <c r="Y1418" s="1"/>
      <c r="Z1418" s="1"/>
    </row>
    <row r="1419" spans="1:26" x14ac:dyDescent="0.25">
      <c r="A1419" s="1"/>
      <c r="B1419" s="33" t="str">
        <f t="shared" si="42"/>
        <v/>
      </c>
      <c r="C1419" s="33" t="str">
        <f t="shared" si="43"/>
        <v/>
      </c>
      <c r="D1419" s="22"/>
      <c r="E1419" s="1"/>
      <c r="F1419" s="1"/>
      <c r="G1419" s="1"/>
      <c r="H1419" s="1"/>
      <c r="I1419" s="1"/>
      <c r="J1419" s="1"/>
      <c r="K1419" s="1"/>
      <c r="L1419" s="1"/>
      <c r="M1419" s="1"/>
      <c r="N1419" s="1"/>
      <c r="O1419" s="1"/>
      <c r="P1419" s="1"/>
      <c r="Q1419" s="1"/>
      <c r="R1419" s="1"/>
      <c r="S1419" s="1"/>
      <c r="T1419" s="1"/>
      <c r="X1419" s="1"/>
      <c r="Y1419" s="1"/>
      <c r="Z1419" s="1"/>
    </row>
    <row r="1420" spans="1:26" x14ac:dyDescent="0.25">
      <c r="A1420" s="1"/>
      <c r="B1420" s="33" t="str">
        <f t="shared" si="42"/>
        <v/>
      </c>
      <c r="C1420" s="33" t="str">
        <f t="shared" si="43"/>
        <v/>
      </c>
      <c r="D1420" s="22"/>
      <c r="E1420" s="1"/>
      <c r="F1420" s="1"/>
      <c r="G1420" s="1"/>
      <c r="H1420" s="1"/>
      <c r="I1420" s="1"/>
      <c r="J1420" s="1"/>
      <c r="K1420" s="1"/>
      <c r="L1420" s="1"/>
      <c r="M1420" s="1"/>
      <c r="N1420" s="1"/>
      <c r="O1420" s="1"/>
      <c r="P1420" s="1"/>
      <c r="Q1420" s="1"/>
      <c r="R1420" s="1"/>
      <c r="S1420" s="1"/>
      <c r="T1420" s="1"/>
      <c r="U1420" s="28"/>
      <c r="V1420" s="28"/>
      <c r="W1420" s="28"/>
      <c r="X1420" s="1"/>
      <c r="Y1420" s="1"/>
      <c r="Z1420" s="1"/>
    </row>
    <row r="1421" spans="1:26" x14ac:dyDescent="0.25">
      <c r="A1421" s="1"/>
      <c r="B1421" s="33" t="str">
        <f t="shared" si="42"/>
        <v/>
      </c>
      <c r="C1421" s="33" t="str">
        <f t="shared" si="43"/>
        <v/>
      </c>
      <c r="D1421" s="22"/>
      <c r="E1421" s="1"/>
      <c r="F1421" s="1"/>
      <c r="G1421" s="1"/>
      <c r="H1421" s="1"/>
      <c r="I1421" s="1"/>
      <c r="J1421" s="1"/>
      <c r="K1421" s="1"/>
      <c r="L1421" s="1"/>
      <c r="M1421" s="1"/>
      <c r="N1421" s="1"/>
      <c r="O1421" s="1"/>
      <c r="P1421" s="1"/>
      <c r="Q1421" s="1"/>
      <c r="R1421" s="1"/>
      <c r="S1421" s="1"/>
      <c r="T1421" s="1"/>
      <c r="U1421" s="28"/>
      <c r="V1421" s="28"/>
      <c r="W1421" s="28"/>
      <c r="X1421" s="1"/>
      <c r="Y1421" s="1"/>
      <c r="Z1421" s="1"/>
    </row>
    <row r="1422" spans="1:26" x14ac:dyDescent="0.25">
      <c r="A1422" s="1"/>
      <c r="B1422" s="33" t="str">
        <f t="shared" si="42"/>
        <v/>
      </c>
      <c r="C1422" s="33" t="str">
        <f t="shared" si="43"/>
        <v/>
      </c>
      <c r="D1422" s="22"/>
      <c r="E1422" s="1"/>
      <c r="F1422" s="1"/>
      <c r="G1422" s="1"/>
      <c r="H1422" s="1"/>
      <c r="I1422" s="1"/>
      <c r="J1422" s="1"/>
      <c r="K1422" s="1"/>
      <c r="L1422" s="1"/>
      <c r="M1422" s="1"/>
      <c r="N1422" s="1"/>
      <c r="O1422" s="1"/>
      <c r="P1422" s="1"/>
      <c r="Q1422" s="1"/>
      <c r="R1422" s="1"/>
      <c r="S1422" s="1"/>
      <c r="T1422" s="1"/>
      <c r="U1422" s="28"/>
      <c r="V1422" s="28"/>
      <c r="W1422" s="28"/>
      <c r="X1422" s="1"/>
      <c r="Y1422" s="1"/>
      <c r="Z1422" s="1"/>
    </row>
    <row r="1423" spans="1:26" x14ac:dyDescent="0.25">
      <c r="A1423" s="1"/>
      <c r="B1423" s="33" t="str">
        <f t="shared" si="42"/>
        <v/>
      </c>
      <c r="C1423" s="33" t="str">
        <f t="shared" si="43"/>
        <v/>
      </c>
      <c r="D1423" s="22"/>
      <c r="E1423" s="1"/>
      <c r="F1423" s="1"/>
      <c r="G1423" s="1"/>
      <c r="H1423" s="1"/>
      <c r="I1423" s="1"/>
      <c r="J1423" s="1"/>
      <c r="K1423" s="1"/>
      <c r="L1423" s="1"/>
      <c r="M1423" s="1"/>
      <c r="N1423" s="1"/>
      <c r="O1423" s="1"/>
      <c r="P1423" s="1"/>
      <c r="Q1423" s="1"/>
      <c r="R1423" s="1"/>
      <c r="S1423" s="1"/>
      <c r="T1423" s="1"/>
      <c r="U1423" s="28"/>
      <c r="V1423" s="28"/>
      <c r="W1423" s="28"/>
      <c r="X1423" s="1"/>
      <c r="Y1423" s="1"/>
      <c r="Z1423" s="1"/>
    </row>
    <row r="1424" spans="1:26" x14ac:dyDescent="0.25">
      <c r="A1424" s="1"/>
      <c r="B1424" s="33" t="str">
        <f t="shared" si="42"/>
        <v/>
      </c>
      <c r="C1424" s="33" t="str">
        <f t="shared" si="43"/>
        <v/>
      </c>
      <c r="D1424" s="22"/>
      <c r="E1424" s="1"/>
      <c r="F1424" s="1"/>
      <c r="G1424" s="1"/>
      <c r="H1424" s="1"/>
      <c r="I1424" s="1"/>
      <c r="J1424" s="1"/>
      <c r="K1424" s="1"/>
      <c r="L1424" s="1"/>
      <c r="M1424" s="1"/>
      <c r="N1424" s="1"/>
      <c r="O1424" s="1"/>
      <c r="P1424" s="1"/>
      <c r="Q1424" s="1"/>
      <c r="R1424" s="1"/>
      <c r="S1424" s="1"/>
      <c r="T1424" s="1"/>
      <c r="U1424" s="28"/>
      <c r="V1424" s="28"/>
      <c r="W1424" s="28"/>
      <c r="X1424" s="1"/>
      <c r="Y1424" s="1"/>
      <c r="Z1424" s="1"/>
    </row>
    <row r="1425" spans="1:26" x14ac:dyDescent="0.25">
      <c r="A1425" s="1"/>
      <c r="B1425" s="33" t="str">
        <f t="shared" si="42"/>
        <v/>
      </c>
      <c r="C1425" s="33" t="str">
        <f t="shared" si="43"/>
        <v/>
      </c>
      <c r="D1425" s="22"/>
      <c r="E1425" s="1"/>
      <c r="F1425" s="1"/>
      <c r="G1425" s="1"/>
      <c r="H1425" s="1"/>
      <c r="I1425" s="1"/>
      <c r="J1425" s="1"/>
      <c r="K1425" s="1"/>
      <c r="L1425" s="1"/>
      <c r="M1425" s="1"/>
      <c r="N1425" s="1"/>
      <c r="O1425" s="1"/>
      <c r="P1425" s="1"/>
      <c r="Q1425" s="1"/>
      <c r="R1425" s="1"/>
      <c r="S1425" s="1"/>
      <c r="T1425" s="1"/>
      <c r="X1425" s="1"/>
      <c r="Y1425" s="1"/>
      <c r="Z1425" s="1"/>
    </row>
    <row r="1426" spans="1:26" x14ac:dyDescent="0.25">
      <c r="A1426" s="1"/>
      <c r="B1426" s="33" t="str">
        <f t="shared" si="42"/>
        <v/>
      </c>
      <c r="C1426" s="33" t="str">
        <f t="shared" si="43"/>
        <v/>
      </c>
      <c r="D1426" s="22"/>
      <c r="E1426" s="1"/>
      <c r="F1426" s="1"/>
      <c r="G1426" s="1"/>
      <c r="H1426" s="1"/>
      <c r="I1426" s="1"/>
      <c r="J1426" s="1"/>
      <c r="K1426" s="1"/>
      <c r="L1426" s="1"/>
      <c r="M1426" s="1"/>
      <c r="N1426" s="1"/>
      <c r="O1426" s="1"/>
      <c r="P1426" s="1"/>
      <c r="Q1426" s="1"/>
      <c r="R1426" s="1"/>
      <c r="S1426" s="1"/>
      <c r="T1426" s="1"/>
      <c r="U1426" s="28"/>
      <c r="V1426" s="28"/>
      <c r="W1426" s="28"/>
      <c r="X1426" s="1"/>
      <c r="Y1426" s="1"/>
      <c r="Z1426" s="1"/>
    </row>
    <row r="1427" spans="1:26" x14ac:dyDescent="0.25">
      <c r="A1427" s="1"/>
      <c r="B1427" s="33" t="str">
        <f t="shared" si="42"/>
        <v/>
      </c>
      <c r="C1427" s="33" t="str">
        <f t="shared" si="43"/>
        <v/>
      </c>
      <c r="D1427" s="22"/>
      <c r="E1427" s="1"/>
      <c r="F1427" s="1"/>
      <c r="G1427" s="1"/>
      <c r="H1427" s="1"/>
      <c r="I1427" s="1"/>
      <c r="J1427" s="1"/>
      <c r="K1427" s="1"/>
      <c r="L1427" s="1"/>
      <c r="M1427" s="1"/>
      <c r="N1427" s="1"/>
      <c r="O1427" s="1"/>
      <c r="P1427" s="1"/>
      <c r="Q1427" s="1"/>
      <c r="R1427" s="1"/>
      <c r="S1427" s="1"/>
      <c r="T1427" s="1"/>
      <c r="U1427" s="28"/>
      <c r="V1427" s="28"/>
      <c r="W1427" s="28"/>
      <c r="X1427" s="1"/>
      <c r="Y1427" s="1"/>
      <c r="Z1427" s="1"/>
    </row>
    <row r="1428" spans="1:26" x14ac:dyDescent="0.25">
      <c r="A1428" s="1"/>
      <c r="B1428" s="33" t="str">
        <f t="shared" si="42"/>
        <v/>
      </c>
      <c r="C1428" s="33" t="str">
        <f t="shared" si="43"/>
        <v/>
      </c>
      <c r="D1428" s="22"/>
      <c r="E1428" s="1"/>
      <c r="F1428" s="1"/>
      <c r="G1428" s="1"/>
      <c r="H1428" s="1"/>
      <c r="I1428" s="1"/>
      <c r="J1428" s="1"/>
      <c r="K1428" s="1"/>
      <c r="L1428" s="1"/>
      <c r="M1428" s="1"/>
      <c r="N1428" s="1"/>
      <c r="O1428" s="1"/>
      <c r="P1428" s="1"/>
      <c r="Q1428" s="1"/>
      <c r="R1428" s="1"/>
      <c r="S1428" s="1"/>
      <c r="T1428" s="1"/>
      <c r="U1428" s="28"/>
      <c r="V1428" s="28"/>
      <c r="W1428" s="28"/>
      <c r="X1428" s="1"/>
      <c r="Y1428" s="1"/>
      <c r="Z1428" s="1"/>
    </row>
    <row r="1429" spans="1:26" x14ac:dyDescent="0.25">
      <c r="A1429" s="1"/>
      <c r="B1429" s="33" t="str">
        <f t="shared" si="42"/>
        <v/>
      </c>
      <c r="C1429" s="33" t="str">
        <f t="shared" si="43"/>
        <v/>
      </c>
      <c r="D1429" s="22"/>
      <c r="E1429" s="1"/>
      <c r="F1429" s="1"/>
      <c r="G1429" s="1"/>
      <c r="H1429" s="1"/>
      <c r="I1429" s="1"/>
      <c r="J1429" s="1"/>
      <c r="K1429" s="1"/>
      <c r="L1429" s="1"/>
      <c r="M1429" s="1"/>
      <c r="N1429" s="1"/>
      <c r="O1429" s="1"/>
      <c r="P1429" s="1"/>
      <c r="Q1429" s="1"/>
      <c r="R1429" s="1"/>
      <c r="S1429" s="1"/>
      <c r="T1429" s="1"/>
      <c r="U1429" s="28"/>
      <c r="V1429" s="28"/>
      <c r="W1429" s="28"/>
      <c r="X1429" s="1"/>
      <c r="Y1429" s="1"/>
      <c r="Z1429" s="1"/>
    </row>
    <row r="1430" spans="1:26" x14ac:dyDescent="0.25">
      <c r="A1430" s="1"/>
      <c r="B1430" s="33" t="str">
        <f t="shared" si="42"/>
        <v/>
      </c>
      <c r="C1430" s="33" t="str">
        <f t="shared" si="43"/>
        <v/>
      </c>
      <c r="D1430" s="22"/>
      <c r="E1430" s="1"/>
      <c r="F1430" s="1"/>
      <c r="G1430" s="1"/>
      <c r="H1430" s="1"/>
      <c r="I1430" s="1"/>
      <c r="J1430" s="1"/>
      <c r="K1430" s="1"/>
      <c r="L1430" s="1"/>
      <c r="M1430" s="1"/>
      <c r="N1430" s="1"/>
      <c r="O1430" s="1"/>
      <c r="P1430" s="1"/>
      <c r="Q1430" s="1"/>
      <c r="R1430" s="1"/>
      <c r="S1430" s="1"/>
      <c r="T1430" s="1"/>
      <c r="U1430" s="28"/>
      <c r="V1430" s="28"/>
      <c r="W1430" s="28"/>
      <c r="X1430" s="1"/>
      <c r="Y1430" s="1"/>
      <c r="Z1430" s="1"/>
    </row>
    <row r="1431" spans="1:26" x14ac:dyDescent="0.25">
      <c r="A1431" s="1"/>
      <c r="B1431" s="33" t="str">
        <f t="shared" si="42"/>
        <v/>
      </c>
      <c r="C1431" s="33" t="str">
        <f t="shared" si="43"/>
        <v/>
      </c>
      <c r="D1431" s="22"/>
      <c r="E1431" s="1"/>
      <c r="F1431" s="1"/>
      <c r="G1431" s="1"/>
      <c r="H1431" s="1"/>
      <c r="I1431" s="1"/>
      <c r="J1431" s="1"/>
      <c r="K1431" s="1"/>
      <c r="L1431" s="1"/>
      <c r="M1431" s="1"/>
      <c r="N1431" s="1"/>
      <c r="O1431" s="1"/>
      <c r="P1431" s="1"/>
      <c r="Q1431" s="1"/>
      <c r="R1431" s="1"/>
      <c r="S1431" s="1"/>
      <c r="T1431" s="1"/>
      <c r="U1431" s="28"/>
      <c r="V1431" s="28"/>
      <c r="W1431" s="28"/>
      <c r="X1431" s="1"/>
      <c r="Y1431" s="1"/>
      <c r="Z1431" s="1"/>
    </row>
    <row r="1432" spans="1:26" x14ac:dyDescent="0.25">
      <c r="A1432" s="1"/>
      <c r="B1432" s="33" t="str">
        <f t="shared" si="42"/>
        <v/>
      </c>
      <c r="C1432" s="33" t="str">
        <f t="shared" si="43"/>
        <v/>
      </c>
      <c r="D1432" s="22"/>
      <c r="E1432" s="1"/>
      <c r="F1432" s="1"/>
      <c r="G1432" s="1"/>
      <c r="H1432" s="1"/>
      <c r="I1432" s="1"/>
      <c r="J1432" s="1"/>
      <c r="K1432" s="1"/>
      <c r="L1432" s="1"/>
      <c r="M1432" s="1"/>
      <c r="N1432" s="1"/>
      <c r="O1432" s="1"/>
      <c r="P1432" s="1"/>
      <c r="Q1432" s="1"/>
      <c r="R1432" s="1"/>
      <c r="S1432" s="1"/>
      <c r="T1432" s="1"/>
      <c r="U1432" s="28"/>
      <c r="V1432" s="28"/>
      <c r="W1432" s="28"/>
      <c r="X1432" s="1"/>
      <c r="Y1432" s="1"/>
      <c r="Z1432" s="1"/>
    </row>
    <row r="1433" spans="1:26" x14ac:dyDescent="0.25">
      <c r="A1433" s="1"/>
      <c r="B1433" s="33" t="str">
        <f t="shared" si="42"/>
        <v/>
      </c>
      <c r="C1433" s="33" t="str">
        <f t="shared" si="43"/>
        <v/>
      </c>
      <c r="D1433" s="22"/>
      <c r="E1433" s="1"/>
      <c r="F1433" s="1"/>
      <c r="G1433" s="1"/>
      <c r="H1433" s="1"/>
      <c r="I1433" s="1"/>
      <c r="J1433" s="1"/>
      <c r="K1433" s="1"/>
      <c r="L1433" s="1"/>
      <c r="M1433" s="1"/>
      <c r="N1433" s="1"/>
      <c r="O1433" s="1"/>
      <c r="P1433" s="1"/>
      <c r="Q1433" s="1"/>
      <c r="R1433" s="1"/>
      <c r="S1433" s="1"/>
      <c r="T1433" s="1"/>
      <c r="U1433" s="28"/>
      <c r="V1433" s="28"/>
      <c r="W1433" s="28"/>
      <c r="X1433" s="1"/>
      <c r="Y1433" s="1"/>
      <c r="Z1433" s="1"/>
    </row>
    <row r="1434" spans="1:26" x14ac:dyDescent="0.25">
      <c r="A1434" s="1"/>
      <c r="B1434" s="33" t="str">
        <f t="shared" si="42"/>
        <v/>
      </c>
      <c r="C1434" s="33" t="str">
        <f t="shared" si="43"/>
        <v/>
      </c>
      <c r="D1434" s="22"/>
      <c r="E1434" s="1"/>
      <c r="F1434" s="1"/>
      <c r="G1434" s="1"/>
      <c r="H1434" s="1"/>
      <c r="I1434" s="1"/>
      <c r="J1434" s="1"/>
      <c r="K1434" s="1"/>
      <c r="L1434" s="1"/>
      <c r="M1434" s="1"/>
      <c r="N1434" s="1"/>
      <c r="O1434" s="1"/>
      <c r="P1434" s="1"/>
      <c r="Q1434" s="1"/>
      <c r="R1434" s="1"/>
      <c r="S1434" s="1"/>
      <c r="T1434" s="1"/>
      <c r="U1434" s="28"/>
      <c r="V1434" s="28"/>
      <c r="W1434" s="28"/>
      <c r="X1434" s="1"/>
      <c r="Y1434" s="1"/>
      <c r="Z1434" s="1"/>
    </row>
    <row r="1435" spans="1:26" x14ac:dyDescent="0.25">
      <c r="A1435" s="1"/>
      <c r="B1435" s="33" t="str">
        <f t="shared" si="42"/>
        <v/>
      </c>
      <c r="C1435" s="33" t="str">
        <f t="shared" si="43"/>
        <v/>
      </c>
      <c r="D1435" s="22"/>
      <c r="E1435" s="1"/>
      <c r="F1435" s="1"/>
      <c r="G1435" s="1"/>
      <c r="H1435" s="1"/>
      <c r="I1435" s="1"/>
      <c r="J1435" s="1"/>
      <c r="K1435" s="1"/>
      <c r="L1435" s="1"/>
      <c r="M1435" s="1"/>
      <c r="N1435" s="1"/>
      <c r="O1435" s="1"/>
      <c r="P1435" s="1"/>
      <c r="Q1435" s="1"/>
      <c r="R1435" s="1"/>
      <c r="S1435" s="1"/>
      <c r="T1435" s="1"/>
      <c r="U1435" s="28"/>
      <c r="V1435" s="28"/>
      <c r="W1435" s="28"/>
      <c r="X1435" s="1"/>
      <c r="Y1435" s="1"/>
      <c r="Z1435" s="1"/>
    </row>
    <row r="1436" spans="1:26" x14ac:dyDescent="0.25">
      <c r="A1436" s="1"/>
      <c r="B1436" s="33" t="str">
        <f t="shared" si="42"/>
        <v/>
      </c>
      <c r="C1436" s="33" t="str">
        <f t="shared" si="43"/>
        <v/>
      </c>
      <c r="D1436" s="22"/>
      <c r="E1436" s="1"/>
      <c r="F1436" s="1"/>
      <c r="G1436" s="1"/>
      <c r="H1436" s="1"/>
      <c r="I1436" s="1"/>
      <c r="J1436" s="1"/>
      <c r="K1436" s="1"/>
      <c r="L1436" s="1"/>
      <c r="M1436" s="1"/>
      <c r="N1436" s="1"/>
      <c r="O1436" s="1"/>
      <c r="P1436" s="1"/>
      <c r="Q1436" s="1"/>
      <c r="R1436" s="1"/>
      <c r="S1436" s="1"/>
      <c r="T1436" s="1"/>
      <c r="U1436" s="28"/>
      <c r="V1436" s="28"/>
      <c r="W1436" s="28"/>
      <c r="X1436" s="1"/>
      <c r="Y1436" s="1"/>
      <c r="Z1436" s="1"/>
    </row>
    <row r="1437" spans="1:26" x14ac:dyDescent="0.25">
      <c r="A1437" s="1"/>
      <c r="B1437" s="33" t="str">
        <f t="shared" si="42"/>
        <v/>
      </c>
      <c r="C1437" s="33" t="str">
        <f t="shared" si="43"/>
        <v/>
      </c>
      <c r="D1437" s="22"/>
      <c r="E1437" s="1"/>
      <c r="F1437" s="1"/>
      <c r="G1437" s="1"/>
      <c r="H1437" s="1"/>
      <c r="I1437" s="1"/>
      <c r="J1437" s="1"/>
      <c r="K1437" s="1"/>
      <c r="L1437" s="1"/>
      <c r="M1437" s="1"/>
      <c r="N1437" s="1"/>
      <c r="O1437" s="1"/>
      <c r="P1437" s="1"/>
      <c r="Q1437" s="1"/>
      <c r="R1437" s="1"/>
      <c r="S1437" s="1"/>
      <c r="T1437" s="1"/>
      <c r="X1437" s="1"/>
      <c r="Y1437" s="1"/>
      <c r="Z1437" s="1"/>
    </row>
    <row r="1438" spans="1:26" x14ac:dyDescent="0.25">
      <c r="A1438" s="1"/>
      <c r="B1438" s="33" t="str">
        <f t="shared" si="42"/>
        <v/>
      </c>
      <c r="C1438" s="33" t="str">
        <f t="shared" si="43"/>
        <v/>
      </c>
      <c r="D1438" s="22"/>
      <c r="E1438" s="1"/>
      <c r="F1438" s="1"/>
      <c r="G1438" s="1"/>
      <c r="H1438" s="1"/>
      <c r="I1438" s="1"/>
      <c r="J1438" s="1"/>
      <c r="K1438" s="1"/>
      <c r="L1438" s="1"/>
      <c r="M1438" s="1"/>
      <c r="N1438" s="1"/>
      <c r="O1438" s="1"/>
      <c r="P1438" s="1"/>
      <c r="Q1438" s="1"/>
      <c r="R1438" s="1"/>
      <c r="S1438" s="1"/>
      <c r="T1438" s="1"/>
      <c r="X1438" s="1"/>
      <c r="Y1438" s="1"/>
      <c r="Z1438" s="1"/>
    </row>
    <row r="1439" spans="1:26" x14ac:dyDescent="0.25">
      <c r="A1439" s="1"/>
      <c r="B1439" s="33" t="str">
        <f t="shared" si="42"/>
        <v/>
      </c>
      <c r="C1439" s="33" t="str">
        <f t="shared" si="43"/>
        <v/>
      </c>
      <c r="D1439" s="22"/>
      <c r="E1439" s="1"/>
      <c r="F1439" s="1"/>
      <c r="G1439" s="1"/>
      <c r="H1439" s="1"/>
      <c r="I1439" s="1"/>
      <c r="J1439" s="1"/>
      <c r="K1439" s="1"/>
      <c r="L1439" s="1"/>
      <c r="M1439" s="1"/>
      <c r="N1439" s="1"/>
      <c r="O1439" s="1"/>
      <c r="P1439" s="1"/>
      <c r="Q1439" s="1"/>
      <c r="R1439" s="1"/>
      <c r="S1439" s="1"/>
      <c r="T1439" s="1"/>
      <c r="U1439" s="28"/>
      <c r="V1439" s="28"/>
      <c r="W1439" s="28"/>
      <c r="X1439" s="1"/>
      <c r="Y1439" s="1"/>
      <c r="Z1439" s="1"/>
    </row>
    <row r="1440" spans="1:26" x14ac:dyDescent="0.25">
      <c r="A1440" s="1"/>
      <c r="B1440" s="33" t="str">
        <f t="shared" si="42"/>
        <v/>
      </c>
      <c r="C1440" s="33" t="str">
        <f t="shared" si="43"/>
        <v/>
      </c>
      <c r="D1440" s="22"/>
      <c r="E1440" s="1"/>
      <c r="F1440" s="1"/>
      <c r="G1440" s="1"/>
      <c r="H1440" s="1"/>
      <c r="I1440" s="1"/>
      <c r="J1440" s="1"/>
      <c r="K1440" s="1"/>
      <c r="L1440" s="1"/>
      <c r="M1440" s="1"/>
      <c r="N1440" s="1"/>
      <c r="O1440" s="1"/>
      <c r="P1440" s="1"/>
      <c r="Q1440" s="1"/>
      <c r="R1440" s="1"/>
      <c r="S1440" s="1"/>
      <c r="T1440" s="1"/>
      <c r="X1440" s="1"/>
      <c r="Y1440" s="1"/>
      <c r="Z1440" s="1"/>
    </row>
    <row r="1441" spans="1:26" x14ac:dyDescent="0.25">
      <c r="A1441" s="1"/>
      <c r="B1441" s="33" t="str">
        <f t="shared" si="42"/>
        <v/>
      </c>
      <c r="C1441" s="33" t="str">
        <f t="shared" si="43"/>
        <v/>
      </c>
      <c r="D1441" s="22"/>
      <c r="E1441" s="1"/>
      <c r="F1441" s="1"/>
      <c r="G1441" s="1"/>
      <c r="H1441" s="1"/>
      <c r="I1441" s="1"/>
      <c r="J1441" s="1"/>
      <c r="K1441" s="1"/>
      <c r="L1441" s="1"/>
      <c r="M1441" s="1"/>
      <c r="N1441" s="1"/>
      <c r="O1441" s="1"/>
      <c r="P1441" s="1"/>
      <c r="Q1441" s="1"/>
      <c r="R1441" s="1"/>
      <c r="S1441" s="1"/>
      <c r="T1441" s="1"/>
      <c r="U1441" s="28"/>
      <c r="V1441" s="28"/>
      <c r="W1441" s="28"/>
      <c r="X1441" s="1"/>
      <c r="Y1441" s="1"/>
      <c r="Z1441" s="1"/>
    </row>
    <row r="1442" spans="1:26" x14ac:dyDescent="0.25">
      <c r="A1442" s="1"/>
      <c r="B1442" s="33" t="str">
        <f t="shared" si="42"/>
        <v/>
      </c>
      <c r="C1442" s="33" t="str">
        <f t="shared" si="43"/>
        <v/>
      </c>
      <c r="D1442" s="22"/>
      <c r="E1442" s="1"/>
      <c r="F1442" s="1"/>
      <c r="G1442" s="1"/>
      <c r="H1442" s="1"/>
      <c r="I1442" s="1"/>
      <c r="J1442" s="1"/>
      <c r="K1442" s="1"/>
      <c r="L1442" s="1"/>
      <c r="M1442" s="1"/>
      <c r="N1442" s="1"/>
      <c r="O1442" s="1"/>
      <c r="P1442" s="1"/>
      <c r="Q1442" s="1"/>
      <c r="R1442" s="1"/>
      <c r="S1442" s="1"/>
      <c r="T1442" s="1"/>
      <c r="U1442" s="28"/>
      <c r="V1442" s="28"/>
      <c r="W1442" s="28"/>
      <c r="X1442" s="1"/>
      <c r="Y1442" s="1"/>
      <c r="Z1442" s="1"/>
    </row>
    <row r="1443" spans="1:26" x14ac:dyDescent="0.25">
      <c r="A1443" s="1"/>
      <c r="B1443" s="33" t="str">
        <f t="shared" si="42"/>
        <v/>
      </c>
      <c r="C1443" s="33" t="str">
        <f t="shared" si="43"/>
        <v/>
      </c>
      <c r="D1443" s="22"/>
      <c r="E1443" s="1"/>
      <c r="F1443" s="1"/>
      <c r="G1443" s="1"/>
      <c r="H1443" s="1"/>
      <c r="I1443" s="1"/>
      <c r="J1443" s="1"/>
      <c r="K1443" s="1"/>
      <c r="L1443" s="1"/>
      <c r="M1443" s="1"/>
      <c r="N1443" s="1"/>
      <c r="O1443" s="1"/>
      <c r="P1443" s="1"/>
      <c r="Q1443" s="1"/>
      <c r="R1443" s="1"/>
      <c r="S1443" s="1"/>
      <c r="T1443" s="1"/>
      <c r="U1443" s="28"/>
      <c r="V1443" s="28"/>
      <c r="W1443" s="28"/>
      <c r="X1443" s="1"/>
      <c r="Y1443" s="1"/>
      <c r="Z1443" s="1"/>
    </row>
    <row r="1444" spans="1:26" x14ac:dyDescent="0.25">
      <c r="A1444" s="1"/>
      <c r="B1444" s="33" t="str">
        <f t="shared" si="42"/>
        <v/>
      </c>
      <c r="C1444" s="33" t="str">
        <f t="shared" si="43"/>
        <v/>
      </c>
      <c r="D1444" s="22"/>
      <c r="E1444" s="1"/>
      <c r="F1444" s="1"/>
      <c r="G1444" s="1"/>
      <c r="H1444" s="1"/>
      <c r="I1444" s="1"/>
      <c r="J1444" s="1"/>
      <c r="K1444" s="1"/>
      <c r="L1444" s="1"/>
      <c r="M1444" s="1"/>
      <c r="N1444" s="1"/>
      <c r="O1444" s="1"/>
      <c r="P1444" s="1"/>
      <c r="Q1444" s="1"/>
      <c r="R1444" s="1"/>
      <c r="S1444" s="1"/>
      <c r="T1444" s="1"/>
      <c r="U1444" s="28"/>
      <c r="V1444" s="28"/>
      <c r="W1444" s="28"/>
      <c r="X1444" s="1"/>
      <c r="Y1444" s="1"/>
      <c r="Z1444" s="1"/>
    </row>
    <row r="1445" spans="1:26" x14ac:dyDescent="0.25">
      <c r="A1445" s="1"/>
      <c r="B1445" s="33" t="str">
        <f t="shared" si="42"/>
        <v/>
      </c>
      <c r="C1445" s="33" t="str">
        <f t="shared" si="43"/>
        <v/>
      </c>
      <c r="D1445" s="22"/>
      <c r="E1445" s="1"/>
      <c r="F1445" s="1"/>
      <c r="G1445" s="1"/>
      <c r="H1445" s="1"/>
      <c r="I1445" s="1"/>
      <c r="J1445" s="1"/>
      <c r="K1445" s="1"/>
      <c r="L1445" s="1"/>
      <c r="M1445" s="1"/>
      <c r="N1445" s="1"/>
      <c r="O1445" s="1"/>
      <c r="P1445" s="1"/>
      <c r="Q1445" s="1"/>
      <c r="R1445" s="1"/>
      <c r="S1445" s="1"/>
      <c r="T1445" s="1"/>
      <c r="U1445" s="28"/>
      <c r="V1445" s="28"/>
      <c r="W1445" s="28"/>
      <c r="X1445" s="1"/>
      <c r="Y1445" s="1"/>
      <c r="Z1445" s="1"/>
    </row>
    <row r="1446" spans="1:26" x14ac:dyDescent="0.25">
      <c r="A1446" s="1"/>
      <c r="B1446" s="33" t="str">
        <f t="shared" si="42"/>
        <v/>
      </c>
      <c r="C1446" s="33" t="str">
        <f t="shared" si="43"/>
        <v/>
      </c>
      <c r="D1446" s="22"/>
      <c r="E1446" s="1"/>
      <c r="F1446" s="1"/>
      <c r="G1446" s="1"/>
      <c r="H1446" s="1"/>
      <c r="I1446" s="1"/>
      <c r="J1446" s="1"/>
      <c r="K1446" s="1"/>
      <c r="L1446" s="1"/>
      <c r="M1446" s="1"/>
      <c r="N1446" s="1"/>
      <c r="O1446" s="1"/>
      <c r="P1446" s="1"/>
      <c r="Q1446" s="1"/>
      <c r="R1446" s="1"/>
      <c r="S1446" s="1"/>
      <c r="T1446" s="1"/>
      <c r="U1446" s="28"/>
      <c r="V1446" s="28"/>
      <c r="W1446" s="28"/>
      <c r="X1446" s="1"/>
      <c r="Y1446" s="1"/>
      <c r="Z1446" s="1"/>
    </row>
    <row r="1447" spans="1:26" x14ac:dyDescent="0.25">
      <c r="A1447" s="1"/>
      <c r="B1447" s="33" t="str">
        <f t="shared" si="42"/>
        <v/>
      </c>
      <c r="C1447" s="33" t="str">
        <f t="shared" si="43"/>
        <v/>
      </c>
      <c r="D1447" s="22"/>
      <c r="E1447" s="1"/>
      <c r="F1447" s="1"/>
      <c r="G1447" s="1"/>
      <c r="H1447" s="1"/>
      <c r="I1447" s="1"/>
      <c r="J1447" s="1"/>
      <c r="K1447" s="1"/>
      <c r="L1447" s="1"/>
      <c r="M1447" s="1"/>
      <c r="N1447" s="1"/>
      <c r="O1447" s="1"/>
      <c r="P1447" s="1"/>
      <c r="Q1447" s="1"/>
      <c r="R1447" s="1"/>
      <c r="S1447" s="1"/>
      <c r="T1447" s="1"/>
      <c r="U1447" s="28"/>
      <c r="V1447" s="28"/>
      <c r="W1447" s="28"/>
      <c r="X1447" s="1"/>
      <c r="Y1447" s="1"/>
      <c r="Z1447" s="1"/>
    </row>
    <row r="1448" spans="1:26" x14ac:dyDescent="0.25">
      <c r="A1448" s="1"/>
      <c r="B1448" s="33" t="str">
        <f t="shared" si="42"/>
        <v/>
      </c>
      <c r="C1448" s="33" t="str">
        <f t="shared" si="43"/>
        <v/>
      </c>
      <c r="D1448" s="22"/>
      <c r="E1448" s="1"/>
      <c r="F1448" s="1"/>
      <c r="G1448" s="1"/>
      <c r="H1448" s="1"/>
      <c r="I1448" s="1"/>
      <c r="J1448" s="1"/>
      <c r="K1448" s="1"/>
      <c r="L1448" s="1"/>
      <c r="M1448" s="1"/>
      <c r="N1448" s="1"/>
      <c r="O1448" s="1"/>
      <c r="P1448" s="1"/>
      <c r="Q1448" s="1"/>
      <c r="R1448" s="1"/>
      <c r="S1448" s="1"/>
      <c r="T1448" s="1"/>
      <c r="U1448" s="28"/>
      <c r="V1448" s="28"/>
      <c r="W1448" s="28"/>
      <c r="X1448" s="1"/>
      <c r="Y1448" s="1"/>
      <c r="Z1448" s="1"/>
    </row>
    <row r="1449" spans="1:26" x14ac:dyDescent="0.25">
      <c r="A1449" s="1"/>
      <c r="B1449" s="33" t="str">
        <f t="shared" si="42"/>
        <v/>
      </c>
      <c r="C1449" s="33" t="str">
        <f t="shared" si="43"/>
        <v/>
      </c>
      <c r="D1449" s="22"/>
      <c r="E1449" s="1"/>
      <c r="F1449" s="1"/>
      <c r="G1449" s="1"/>
      <c r="H1449" s="1"/>
      <c r="I1449" s="1"/>
      <c r="J1449" s="1"/>
      <c r="K1449" s="1"/>
      <c r="L1449" s="1"/>
      <c r="M1449" s="1"/>
      <c r="N1449" s="1"/>
      <c r="O1449" s="1"/>
      <c r="P1449" s="1"/>
      <c r="Q1449" s="1"/>
      <c r="R1449" s="1"/>
      <c r="S1449" s="1"/>
      <c r="T1449" s="1"/>
      <c r="U1449" s="28"/>
      <c r="V1449" s="28"/>
      <c r="W1449" s="28"/>
      <c r="X1449" s="1"/>
      <c r="Y1449" s="1"/>
      <c r="Z1449" s="1"/>
    </row>
    <row r="1450" spans="1:26" x14ac:dyDescent="0.25">
      <c r="A1450" s="1"/>
      <c r="B1450" s="33" t="str">
        <f t="shared" si="42"/>
        <v/>
      </c>
      <c r="C1450" s="33" t="str">
        <f t="shared" si="43"/>
        <v/>
      </c>
      <c r="D1450" s="22"/>
      <c r="E1450" s="1"/>
      <c r="F1450" s="1"/>
      <c r="G1450" s="1"/>
      <c r="H1450" s="1"/>
      <c r="I1450" s="1"/>
      <c r="J1450" s="1"/>
      <c r="K1450" s="1"/>
      <c r="L1450" s="1"/>
      <c r="M1450" s="1"/>
      <c r="N1450" s="1"/>
      <c r="O1450" s="1"/>
      <c r="P1450" s="1"/>
      <c r="Q1450" s="1"/>
      <c r="R1450" s="1"/>
      <c r="S1450" s="1"/>
      <c r="T1450" s="1"/>
      <c r="U1450" s="28"/>
      <c r="V1450" s="28"/>
      <c r="W1450" s="28"/>
      <c r="X1450" s="1"/>
      <c r="Y1450" s="1"/>
      <c r="Z1450" s="1"/>
    </row>
    <row r="1451" spans="1:26" x14ac:dyDescent="0.25">
      <c r="A1451" s="1"/>
      <c r="B1451" s="33" t="str">
        <f t="shared" si="42"/>
        <v/>
      </c>
      <c r="C1451" s="33" t="str">
        <f t="shared" si="43"/>
        <v/>
      </c>
      <c r="D1451" s="22"/>
      <c r="E1451" s="1"/>
      <c r="F1451" s="1"/>
      <c r="G1451" s="1"/>
      <c r="H1451" s="1"/>
      <c r="I1451" s="1"/>
      <c r="J1451" s="1"/>
      <c r="K1451" s="1"/>
      <c r="L1451" s="1"/>
      <c r="M1451" s="1"/>
      <c r="N1451" s="1"/>
      <c r="O1451" s="1"/>
      <c r="P1451" s="1"/>
      <c r="Q1451" s="1"/>
      <c r="R1451" s="1"/>
      <c r="S1451" s="1"/>
      <c r="T1451" s="1"/>
      <c r="U1451" s="28"/>
      <c r="V1451" s="28"/>
      <c r="W1451" s="28"/>
      <c r="X1451" s="1"/>
      <c r="Y1451" s="1"/>
      <c r="Z1451" s="1"/>
    </row>
    <row r="1452" spans="1:26" x14ac:dyDescent="0.25">
      <c r="A1452" s="1"/>
      <c r="B1452" s="33" t="str">
        <f t="shared" si="42"/>
        <v/>
      </c>
      <c r="C1452" s="33" t="str">
        <f t="shared" si="43"/>
        <v/>
      </c>
      <c r="D1452" s="22"/>
      <c r="E1452" s="1"/>
      <c r="F1452" s="1"/>
      <c r="G1452" s="1"/>
      <c r="H1452" s="1"/>
      <c r="I1452" s="1"/>
      <c r="J1452" s="1"/>
      <c r="K1452" s="1"/>
      <c r="L1452" s="1"/>
      <c r="M1452" s="1"/>
      <c r="N1452" s="1"/>
      <c r="O1452" s="1"/>
      <c r="P1452" s="1"/>
      <c r="Q1452" s="1"/>
      <c r="R1452" s="1"/>
      <c r="S1452" s="1"/>
      <c r="T1452" s="1"/>
      <c r="U1452" s="28"/>
      <c r="V1452" s="28"/>
      <c r="W1452" s="28"/>
      <c r="X1452" s="1"/>
      <c r="Y1452" s="1"/>
      <c r="Z1452" s="1"/>
    </row>
    <row r="1453" spans="1:26" x14ac:dyDescent="0.25">
      <c r="A1453" s="1"/>
      <c r="B1453" s="33" t="str">
        <f t="shared" si="42"/>
        <v/>
      </c>
      <c r="C1453" s="33" t="str">
        <f t="shared" si="43"/>
        <v/>
      </c>
      <c r="D1453" s="22"/>
      <c r="E1453" s="1"/>
      <c r="F1453" s="1"/>
      <c r="G1453" s="1"/>
      <c r="H1453" s="1"/>
      <c r="I1453" s="1"/>
      <c r="J1453" s="1"/>
      <c r="K1453" s="1"/>
      <c r="L1453" s="1"/>
      <c r="M1453" s="1"/>
      <c r="N1453" s="1"/>
      <c r="O1453" s="1"/>
      <c r="P1453" s="1"/>
      <c r="Q1453" s="1"/>
      <c r="R1453" s="1"/>
      <c r="S1453" s="1"/>
      <c r="T1453" s="1"/>
      <c r="U1453" s="28"/>
      <c r="V1453" s="28"/>
      <c r="W1453" s="28"/>
      <c r="X1453" s="1"/>
      <c r="Y1453" s="1"/>
      <c r="Z1453" s="1"/>
    </row>
    <row r="1454" spans="1:26" x14ac:dyDescent="0.25">
      <c r="A1454" s="1"/>
      <c r="B1454" s="33" t="str">
        <f t="shared" si="42"/>
        <v/>
      </c>
      <c r="C1454" s="33" t="str">
        <f t="shared" si="43"/>
        <v/>
      </c>
      <c r="D1454" s="22"/>
      <c r="E1454" s="1"/>
      <c r="F1454" s="1"/>
      <c r="G1454" s="1"/>
      <c r="H1454" s="1"/>
      <c r="I1454" s="1"/>
      <c r="J1454" s="1"/>
      <c r="K1454" s="1"/>
      <c r="L1454" s="1"/>
      <c r="M1454" s="1"/>
      <c r="N1454" s="1"/>
      <c r="O1454" s="1"/>
      <c r="P1454" s="1"/>
      <c r="Q1454" s="1"/>
      <c r="R1454" s="1"/>
      <c r="S1454" s="1"/>
      <c r="T1454" s="1"/>
      <c r="X1454" s="1"/>
      <c r="Y1454" s="1"/>
      <c r="Z1454" s="1"/>
    </row>
    <row r="1455" spans="1:26" x14ac:dyDescent="0.25">
      <c r="A1455" s="1"/>
      <c r="B1455" s="33" t="str">
        <f t="shared" ref="B1455:B1518" si="44">IF(W1457=1,U1457,"")</f>
        <v/>
      </c>
      <c r="C1455" s="33" t="str">
        <f t="shared" ref="C1455:C1518" si="45">IF(W1457=1,V1457,"")</f>
        <v/>
      </c>
      <c r="D1455" s="22"/>
      <c r="E1455" s="1"/>
      <c r="F1455" s="1"/>
      <c r="G1455" s="1"/>
      <c r="H1455" s="1"/>
      <c r="I1455" s="1"/>
      <c r="J1455" s="1"/>
      <c r="K1455" s="1"/>
      <c r="L1455" s="1"/>
      <c r="M1455" s="1"/>
      <c r="N1455" s="1"/>
      <c r="O1455" s="1"/>
      <c r="P1455" s="1"/>
      <c r="Q1455" s="1"/>
      <c r="R1455" s="1"/>
      <c r="S1455" s="1"/>
      <c r="T1455" s="1"/>
      <c r="U1455" s="28"/>
      <c r="V1455" s="28"/>
      <c r="W1455" s="28"/>
      <c r="X1455" s="1"/>
      <c r="Y1455" s="1"/>
      <c r="Z1455" s="1"/>
    </row>
    <row r="1456" spans="1:26" x14ac:dyDescent="0.25">
      <c r="A1456" s="1"/>
      <c r="B1456" s="33" t="str">
        <f t="shared" si="44"/>
        <v/>
      </c>
      <c r="C1456" s="33" t="str">
        <f t="shared" si="45"/>
        <v/>
      </c>
      <c r="D1456" s="22"/>
      <c r="E1456" s="1"/>
      <c r="F1456" s="1"/>
      <c r="G1456" s="1"/>
      <c r="H1456" s="1"/>
      <c r="I1456" s="1"/>
      <c r="J1456" s="1"/>
      <c r="K1456" s="1"/>
      <c r="L1456" s="1"/>
      <c r="M1456" s="1"/>
      <c r="N1456" s="1"/>
      <c r="O1456" s="1"/>
      <c r="P1456" s="1"/>
      <c r="Q1456" s="1"/>
      <c r="R1456" s="1"/>
      <c r="S1456" s="1"/>
      <c r="T1456" s="1"/>
      <c r="U1456" s="28"/>
      <c r="V1456" s="28"/>
      <c r="W1456" s="28"/>
      <c r="X1456" s="1"/>
      <c r="Y1456" s="1"/>
      <c r="Z1456" s="1"/>
    </row>
    <row r="1457" spans="1:26" x14ac:dyDescent="0.25">
      <c r="A1457" s="1"/>
      <c r="B1457" s="33" t="str">
        <f t="shared" si="44"/>
        <v/>
      </c>
      <c r="C1457" s="33" t="str">
        <f t="shared" si="45"/>
        <v/>
      </c>
      <c r="D1457" s="22"/>
      <c r="E1457" s="1"/>
      <c r="F1457" s="1"/>
      <c r="G1457" s="1"/>
      <c r="H1457" s="1"/>
      <c r="I1457" s="1"/>
      <c r="J1457" s="1"/>
      <c r="K1457" s="1"/>
      <c r="L1457" s="1"/>
      <c r="M1457" s="1"/>
      <c r="N1457" s="1"/>
      <c r="O1457" s="1"/>
      <c r="P1457" s="1"/>
      <c r="Q1457" s="1"/>
      <c r="R1457" s="1"/>
      <c r="S1457" s="1"/>
      <c r="T1457" s="1"/>
      <c r="U1457" s="28"/>
      <c r="V1457" s="28"/>
      <c r="W1457" s="28"/>
      <c r="X1457" s="1"/>
      <c r="Y1457" s="1"/>
      <c r="Z1457" s="1"/>
    </row>
    <row r="1458" spans="1:26" x14ac:dyDescent="0.25">
      <c r="A1458" s="1"/>
      <c r="B1458" s="33" t="str">
        <f t="shared" si="44"/>
        <v/>
      </c>
      <c r="C1458" s="33" t="str">
        <f t="shared" si="45"/>
        <v/>
      </c>
      <c r="D1458" s="22"/>
      <c r="E1458" s="1"/>
      <c r="F1458" s="1"/>
      <c r="G1458" s="1"/>
      <c r="H1458" s="1"/>
      <c r="I1458" s="1"/>
      <c r="J1458" s="1"/>
      <c r="K1458" s="1"/>
      <c r="L1458" s="1"/>
      <c r="M1458" s="1"/>
      <c r="N1458" s="1"/>
      <c r="O1458" s="1"/>
      <c r="P1458" s="1"/>
      <c r="Q1458" s="1"/>
      <c r="R1458" s="1"/>
      <c r="S1458" s="1"/>
      <c r="T1458" s="1"/>
      <c r="U1458" s="28"/>
      <c r="V1458" s="28"/>
      <c r="W1458" s="28"/>
      <c r="X1458" s="1"/>
      <c r="Y1458" s="1"/>
      <c r="Z1458" s="1"/>
    </row>
    <row r="1459" spans="1:26" x14ac:dyDescent="0.25">
      <c r="A1459" s="1"/>
      <c r="B1459" s="33" t="str">
        <f t="shared" si="44"/>
        <v/>
      </c>
      <c r="C1459" s="33" t="str">
        <f t="shared" si="45"/>
        <v/>
      </c>
      <c r="D1459" s="22"/>
      <c r="E1459" s="1"/>
      <c r="F1459" s="1"/>
      <c r="G1459" s="1"/>
      <c r="H1459" s="1"/>
      <c r="I1459" s="1"/>
      <c r="J1459" s="1"/>
      <c r="K1459" s="1"/>
      <c r="L1459" s="1"/>
      <c r="M1459" s="1"/>
      <c r="N1459" s="1"/>
      <c r="O1459" s="1"/>
      <c r="P1459" s="1"/>
      <c r="Q1459" s="1"/>
      <c r="R1459" s="1"/>
      <c r="S1459" s="1"/>
      <c r="T1459" s="1"/>
      <c r="X1459" s="1"/>
      <c r="Y1459" s="1"/>
      <c r="Z1459" s="1"/>
    </row>
    <row r="1460" spans="1:26" x14ac:dyDescent="0.25">
      <c r="A1460" s="1"/>
      <c r="B1460" s="33" t="str">
        <f t="shared" si="44"/>
        <v/>
      </c>
      <c r="C1460" s="33" t="str">
        <f t="shared" si="45"/>
        <v/>
      </c>
      <c r="D1460" s="22"/>
      <c r="E1460" s="1"/>
      <c r="F1460" s="1"/>
      <c r="G1460" s="1"/>
      <c r="H1460" s="1"/>
      <c r="I1460" s="1"/>
      <c r="J1460" s="1"/>
      <c r="K1460" s="1"/>
      <c r="L1460" s="1"/>
      <c r="M1460" s="1"/>
      <c r="N1460" s="1"/>
      <c r="O1460" s="1"/>
      <c r="P1460" s="1"/>
      <c r="Q1460" s="1"/>
      <c r="R1460" s="1"/>
      <c r="S1460" s="1"/>
      <c r="T1460" s="1"/>
      <c r="U1460" s="28"/>
      <c r="V1460" s="28"/>
      <c r="W1460" s="28"/>
      <c r="X1460" s="1"/>
      <c r="Y1460" s="1"/>
      <c r="Z1460" s="1"/>
    </row>
    <row r="1461" spans="1:26" x14ac:dyDescent="0.25">
      <c r="A1461" s="1"/>
      <c r="B1461" s="33" t="str">
        <f t="shared" si="44"/>
        <v/>
      </c>
      <c r="C1461" s="33" t="str">
        <f t="shared" si="45"/>
        <v/>
      </c>
      <c r="D1461" s="22"/>
      <c r="E1461" s="1"/>
      <c r="F1461" s="1"/>
      <c r="G1461" s="1"/>
      <c r="H1461" s="1"/>
      <c r="I1461" s="1"/>
      <c r="J1461" s="1"/>
      <c r="K1461" s="1"/>
      <c r="L1461" s="1"/>
      <c r="M1461" s="1"/>
      <c r="N1461" s="1"/>
      <c r="O1461" s="1"/>
      <c r="P1461" s="1"/>
      <c r="Q1461" s="1"/>
      <c r="R1461" s="1"/>
      <c r="S1461" s="1"/>
      <c r="T1461" s="1"/>
      <c r="U1461" s="28"/>
      <c r="V1461" s="28"/>
      <c r="W1461" s="28"/>
      <c r="X1461" s="1"/>
      <c r="Y1461" s="1"/>
      <c r="Z1461" s="1"/>
    </row>
    <row r="1462" spans="1:26" x14ac:dyDescent="0.25">
      <c r="A1462" s="1"/>
      <c r="B1462" s="33" t="str">
        <f t="shared" si="44"/>
        <v/>
      </c>
      <c r="C1462" s="33" t="str">
        <f t="shared" si="45"/>
        <v/>
      </c>
      <c r="D1462" s="22"/>
      <c r="E1462" s="1"/>
      <c r="F1462" s="1"/>
      <c r="G1462" s="1"/>
      <c r="H1462" s="1"/>
      <c r="I1462" s="1"/>
      <c r="J1462" s="1"/>
      <c r="K1462" s="1"/>
      <c r="L1462" s="1"/>
      <c r="M1462" s="1"/>
      <c r="N1462" s="1"/>
      <c r="O1462" s="1"/>
      <c r="P1462" s="1"/>
      <c r="Q1462" s="1"/>
      <c r="R1462" s="1"/>
      <c r="S1462" s="1"/>
      <c r="T1462" s="1"/>
      <c r="U1462" s="28"/>
      <c r="V1462" s="28"/>
      <c r="W1462" s="28"/>
      <c r="X1462" s="1"/>
      <c r="Y1462" s="1"/>
      <c r="Z1462" s="1"/>
    </row>
    <row r="1463" spans="1:26" x14ac:dyDescent="0.25">
      <c r="A1463" s="1"/>
      <c r="B1463" s="33" t="str">
        <f t="shared" si="44"/>
        <v/>
      </c>
      <c r="C1463" s="33" t="str">
        <f t="shared" si="45"/>
        <v/>
      </c>
      <c r="D1463" s="22"/>
      <c r="E1463" s="1"/>
      <c r="F1463" s="1"/>
      <c r="G1463" s="1"/>
      <c r="H1463" s="1"/>
      <c r="I1463" s="1"/>
      <c r="J1463" s="1"/>
      <c r="K1463" s="1"/>
      <c r="L1463" s="1"/>
      <c r="M1463" s="1"/>
      <c r="N1463" s="1"/>
      <c r="O1463" s="1"/>
      <c r="P1463" s="1"/>
      <c r="Q1463" s="1"/>
      <c r="R1463" s="1"/>
      <c r="S1463" s="1"/>
      <c r="T1463" s="1"/>
      <c r="U1463" s="28"/>
      <c r="V1463" s="28"/>
      <c r="W1463" s="28"/>
      <c r="X1463" s="1"/>
      <c r="Y1463" s="1"/>
      <c r="Z1463" s="1"/>
    </row>
    <row r="1464" spans="1:26" x14ac:dyDescent="0.25">
      <c r="A1464" s="1"/>
      <c r="B1464" s="33" t="str">
        <f t="shared" si="44"/>
        <v/>
      </c>
      <c r="C1464" s="33" t="str">
        <f t="shared" si="45"/>
        <v/>
      </c>
      <c r="D1464" s="22"/>
      <c r="E1464" s="1"/>
      <c r="F1464" s="1"/>
      <c r="G1464" s="1"/>
      <c r="H1464" s="1"/>
      <c r="I1464" s="1"/>
      <c r="J1464" s="1"/>
      <c r="K1464" s="1"/>
      <c r="L1464" s="1"/>
      <c r="M1464" s="1"/>
      <c r="N1464" s="1"/>
      <c r="O1464" s="1"/>
      <c r="P1464" s="1"/>
      <c r="Q1464" s="1"/>
      <c r="R1464" s="1"/>
      <c r="S1464" s="1"/>
      <c r="T1464" s="1"/>
      <c r="U1464" s="28"/>
      <c r="V1464" s="28"/>
      <c r="W1464" s="28"/>
      <c r="X1464" s="1"/>
      <c r="Y1464" s="1"/>
      <c r="Z1464" s="1"/>
    </row>
    <row r="1465" spans="1:26" x14ac:dyDescent="0.25">
      <c r="A1465" s="1"/>
      <c r="B1465" s="33" t="str">
        <f t="shared" si="44"/>
        <v/>
      </c>
      <c r="C1465" s="33" t="str">
        <f t="shared" si="45"/>
        <v/>
      </c>
      <c r="D1465" s="22"/>
      <c r="E1465" s="1"/>
      <c r="F1465" s="1"/>
      <c r="G1465" s="1"/>
      <c r="H1465" s="1"/>
      <c r="I1465" s="1"/>
      <c r="J1465" s="1"/>
      <c r="K1465" s="1"/>
      <c r="L1465" s="1"/>
      <c r="M1465" s="1"/>
      <c r="N1465" s="1"/>
      <c r="O1465" s="1"/>
      <c r="P1465" s="1"/>
      <c r="Q1465" s="1"/>
      <c r="R1465" s="1"/>
      <c r="S1465" s="1"/>
      <c r="T1465" s="1"/>
      <c r="U1465" s="28"/>
      <c r="V1465" s="28"/>
      <c r="W1465" s="28"/>
      <c r="X1465" s="1"/>
      <c r="Y1465" s="1"/>
      <c r="Z1465" s="1"/>
    </row>
    <row r="1466" spans="1:26" x14ac:dyDescent="0.25">
      <c r="A1466" s="1"/>
      <c r="B1466" s="33" t="str">
        <f t="shared" si="44"/>
        <v/>
      </c>
      <c r="C1466" s="33" t="str">
        <f t="shared" si="45"/>
        <v/>
      </c>
      <c r="D1466" s="22"/>
      <c r="E1466" s="1"/>
      <c r="F1466" s="1"/>
      <c r="G1466" s="1"/>
      <c r="H1466" s="1"/>
      <c r="I1466" s="1"/>
      <c r="J1466" s="1"/>
      <c r="K1466" s="1"/>
      <c r="L1466" s="1"/>
      <c r="M1466" s="1"/>
      <c r="N1466" s="1"/>
      <c r="O1466" s="1"/>
      <c r="P1466" s="1"/>
      <c r="Q1466" s="1"/>
      <c r="R1466" s="1"/>
      <c r="S1466" s="1"/>
      <c r="T1466" s="1"/>
      <c r="U1466" s="28"/>
      <c r="V1466" s="28"/>
      <c r="W1466" s="28"/>
      <c r="X1466" s="1"/>
      <c r="Y1466" s="1"/>
      <c r="Z1466" s="1"/>
    </row>
    <row r="1467" spans="1:26" x14ac:dyDescent="0.25">
      <c r="A1467" s="1"/>
      <c r="B1467" s="33" t="str">
        <f t="shared" si="44"/>
        <v/>
      </c>
      <c r="C1467" s="33" t="str">
        <f t="shared" si="45"/>
        <v/>
      </c>
      <c r="D1467" s="22"/>
      <c r="E1467" s="1"/>
      <c r="F1467" s="1"/>
      <c r="G1467" s="1"/>
      <c r="H1467" s="1"/>
      <c r="I1467" s="1"/>
      <c r="J1467" s="1"/>
      <c r="K1467" s="1"/>
      <c r="L1467" s="1"/>
      <c r="M1467" s="1"/>
      <c r="N1467" s="1"/>
      <c r="O1467" s="1"/>
      <c r="P1467" s="1"/>
      <c r="Q1467" s="1"/>
      <c r="R1467" s="1"/>
      <c r="S1467" s="1"/>
      <c r="T1467" s="1"/>
      <c r="U1467" s="28"/>
      <c r="V1467" s="28"/>
      <c r="W1467" s="28"/>
      <c r="X1467" s="1"/>
      <c r="Y1467" s="1"/>
      <c r="Z1467" s="1"/>
    </row>
    <row r="1468" spans="1:26" x14ac:dyDescent="0.25">
      <c r="A1468" s="1"/>
      <c r="B1468" s="33" t="str">
        <f t="shared" si="44"/>
        <v/>
      </c>
      <c r="C1468" s="33" t="str">
        <f t="shared" si="45"/>
        <v/>
      </c>
      <c r="D1468" s="22"/>
      <c r="E1468" s="1"/>
      <c r="F1468" s="1"/>
      <c r="G1468" s="1"/>
      <c r="H1468" s="1"/>
      <c r="I1468" s="1"/>
      <c r="J1468" s="1"/>
      <c r="K1468" s="1"/>
      <c r="L1468" s="1"/>
      <c r="M1468" s="1"/>
      <c r="N1468" s="1"/>
      <c r="O1468" s="1"/>
      <c r="P1468" s="1"/>
      <c r="Q1468" s="1"/>
      <c r="R1468" s="1"/>
      <c r="S1468" s="1"/>
      <c r="T1468" s="1"/>
      <c r="U1468" s="28"/>
      <c r="V1468" s="28"/>
      <c r="W1468" s="28"/>
      <c r="X1468" s="1"/>
      <c r="Y1468" s="1"/>
      <c r="Z1468" s="1"/>
    </row>
    <row r="1469" spans="1:26" x14ac:dyDescent="0.25">
      <c r="A1469" s="1"/>
      <c r="B1469" s="33" t="str">
        <f t="shared" si="44"/>
        <v/>
      </c>
      <c r="C1469" s="33" t="str">
        <f t="shared" si="45"/>
        <v/>
      </c>
      <c r="D1469" s="22"/>
      <c r="E1469" s="1"/>
      <c r="F1469" s="1"/>
      <c r="G1469" s="1"/>
      <c r="H1469" s="1"/>
      <c r="I1469" s="1"/>
      <c r="J1469" s="1"/>
      <c r="K1469" s="1"/>
      <c r="L1469" s="1"/>
      <c r="M1469" s="1"/>
      <c r="N1469" s="1"/>
      <c r="O1469" s="1"/>
      <c r="P1469" s="1"/>
      <c r="Q1469" s="1"/>
      <c r="R1469" s="1"/>
      <c r="S1469" s="1"/>
      <c r="T1469" s="1"/>
      <c r="U1469" s="28"/>
      <c r="V1469" s="28"/>
      <c r="W1469" s="28"/>
      <c r="X1469" s="1"/>
      <c r="Y1469" s="1"/>
      <c r="Z1469" s="1"/>
    </row>
    <row r="1470" spans="1:26" x14ac:dyDescent="0.25">
      <c r="A1470" s="1"/>
      <c r="B1470" s="33" t="str">
        <f t="shared" si="44"/>
        <v/>
      </c>
      <c r="C1470" s="33" t="str">
        <f t="shared" si="45"/>
        <v/>
      </c>
      <c r="D1470" s="22"/>
      <c r="E1470" s="1"/>
      <c r="F1470" s="1"/>
      <c r="G1470" s="1"/>
      <c r="H1470" s="1"/>
      <c r="I1470" s="1"/>
      <c r="J1470" s="1"/>
      <c r="K1470" s="1"/>
      <c r="L1470" s="1"/>
      <c r="M1470" s="1"/>
      <c r="N1470" s="1"/>
      <c r="O1470" s="1"/>
      <c r="P1470" s="1"/>
      <c r="Q1470" s="1"/>
      <c r="R1470" s="1"/>
      <c r="S1470" s="1"/>
      <c r="T1470" s="1"/>
      <c r="U1470" s="28"/>
      <c r="V1470" s="28"/>
      <c r="W1470" s="28"/>
      <c r="X1470" s="1"/>
      <c r="Y1470" s="1"/>
      <c r="Z1470" s="1"/>
    </row>
    <row r="1471" spans="1:26" x14ac:dyDescent="0.25">
      <c r="A1471" s="1"/>
      <c r="B1471" s="33" t="str">
        <f t="shared" si="44"/>
        <v/>
      </c>
      <c r="C1471" s="33" t="str">
        <f t="shared" si="45"/>
        <v/>
      </c>
      <c r="D1471" s="22"/>
      <c r="E1471" s="1"/>
      <c r="F1471" s="1"/>
      <c r="G1471" s="1"/>
      <c r="H1471" s="1"/>
      <c r="I1471" s="1"/>
      <c r="J1471" s="1"/>
      <c r="K1471" s="1"/>
      <c r="L1471" s="1"/>
      <c r="M1471" s="1"/>
      <c r="N1471" s="1"/>
      <c r="O1471" s="1"/>
      <c r="P1471" s="1"/>
      <c r="Q1471" s="1"/>
      <c r="R1471" s="1"/>
      <c r="S1471" s="1"/>
      <c r="T1471" s="1"/>
      <c r="U1471" s="28"/>
      <c r="V1471" s="28"/>
      <c r="W1471" s="28"/>
      <c r="X1471" s="1"/>
      <c r="Y1471" s="1"/>
      <c r="Z1471" s="1"/>
    </row>
    <row r="1472" spans="1:26" x14ac:dyDescent="0.25">
      <c r="A1472" s="1"/>
      <c r="B1472" s="33" t="str">
        <f t="shared" si="44"/>
        <v/>
      </c>
      <c r="C1472" s="33" t="str">
        <f t="shared" si="45"/>
        <v/>
      </c>
      <c r="D1472" s="22"/>
      <c r="E1472" s="1"/>
      <c r="F1472" s="1"/>
      <c r="G1472" s="1"/>
      <c r="H1472" s="1"/>
      <c r="I1472" s="1"/>
      <c r="J1472" s="1"/>
      <c r="K1472" s="1"/>
      <c r="L1472" s="1"/>
      <c r="M1472" s="1"/>
      <c r="N1472" s="1"/>
      <c r="O1472" s="1"/>
      <c r="P1472" s="1"/>
      <c r="Q1472" s="1"/>
      <c r="R1472" s="1"/>
      <c r="S1472" s="1"/>
      <c r="T1472" s="1"/>
      <c r="X1472" s="1"/>
      <c r="Y1472" s="1"/>
      <c r="Z1472" s="1"/>
    </row>
    <row r="1473" spans="1:26" x14ac:dyDescent="0.25">
      <c r="A1473" s="1"/>
      <c r="B1473" s="33" t="str">
        <f t="shared" si="44"/>
        <v/>
      </c>
      <c r="C1473" s="33" t="str">
        <f t="shared" si="45"/>
        <v/>
      </c>
      <c r="D1473" s="22"/>
      <c r="E1473" s="1"/>
      <c r="F1473" s="1"/>
      <c r="G1473" s="1"/>
      <c r="H1473" s="1"/>
      <c r="I1473" s="1"/>
      <c r="J1473" s="1"/>
      <c r="K1473" s="1"/>
      <c r="L1473" s="1"/>
      <c r="M1473" s="1"/>
      <c r="N1473" s="1"/>
      <c r="O1473" s="1"/>
      <c r="P1473" s="1"/>
      <c r="Q1473" s="1"/>
      <c r="R1473" s="1"/>
      <c r="S1473" s="1"/>
      <c r="T1473" s="1"/>
      <c r="U1473" s="28"/>
      <c r="V1473" s="28"/>
      <c r="W1473" s="28"/>
      <c r="X1473" s="1"/>
      <c r="Y1473" s="1"/>
      <c r="Z1473" s="1"/>
    </row>
    <row r="1474" spans="1:26" x14ac:dyDescent="0.25">
      <c r="A1474" s="1"/>
      <c r="B1474" s="33" t="str">
        <f t="shared" si="44"/>
        <v/>
      </c>
      <c r="C1474" s="33" t="str">
        <f t="shared" si="45"/>
        <v/>
      </c>
      <c r="D1474" s="22"/>
      <c r="E1474" s="1"/>
      <c r="F1474" s="1"/>
      <c r="G1474" s="1"/>
      <c r="H1474" s="1"/>
      <c r="I1474" s="1"/>
      <c r="J1474" s="1"/>
      <c r="K1474" s="1"/>
      <c r="L1474" s="1"/>
      <c r="M1474" s="1"/>
      <c r="N1474" s="1"/>
      <c r="O1474" s="1"/>
      <c r="P1474" s="1"/>
      <c r="Q1474" s="1"/>
      <c r="R1474" s="1"/>
      <c r="S1474" s="1"/>
      <c r="T1474" s="1"/>
      <c r="U1474" s="28"/>
      <c r="V1474" s="28"/>
      <c r="W1474" s="28"/>
      <c r="X1474" s="1"/>
      <c r="Y1474" s="1"/>
      <c r="Z1474" s="1"/>
    </row>
    <row r="1475" spans="1:26" x14ac:dyDescent="0.25">
      <c r="A1475" s="1"/>
      <c r="B1475" s="33" t="str">
        <f t="shared" si="44"/>
        <v/>
      </c>
      <c r="C1475" s="33" t="str">
        <f t="shared" si="45"/>
        <v/>
      </c>
      <c r="D1475" s="22"/>
      <c r="E1475" s="1"/>
      <c r="F1475" s="1"/>
      <c r="G1475" s="1"/>
      <c r="H1475" s="1"/>
      <c r="I1475" s="1"/>
      <c r="J1475" s="1"/>
      <c r="K1475" s="1"/>
      <c r="L1475" s="1"/>
      <c r="M1475" s="1"/>
      <c r="N1475" s="1"/>
      <c r="O1475" s="1"/>
      <c r="P1475" s="1"/>
      <c r="Q1475" s="1"/>
      <c r="R1475" s="1"/>
      <c r="S1475" s="1"/>
      <c r="T1475" s="1"/>
      <c r="U1475" s="28"/>
      <c r="V1475" s="28"/>
      <c r="W1475" s="28"/>
      <c r="X1475" s="1"/>
      <c r="Y1475" s="1"/>
      <c r="Z1475" s="1"/>
    </row>
    <row r="1476" spans="1:26" x14ac:dyDescent="0.25">
      <c r="A1476" s="1"/>
      <c r="B1476" s="33" t="str">
        <f t="shared" si="44"/>
        <v/>
      </c>
      <c r="C1476" s="33" t="str">
        <f t="shared" si="45"/>
        <v/>
      </c>
      <c r="D1476" s="22"/>
      <c r="E1476" s="1"/>
      <c r="F1476" s="1"/>
      <c r="G1476" s="1"/>
      <c r="H1476" s="1"/>
      <c r="I1476" s="1"/>
      <c r="J1476" s="1"/>
      <c r="K1476" s="1"/>
      <c r="L1476" s="1"/>
      <c r="M1476" s="1"/>
      <c r="N1476" s="1"/>
      <c r="O1476" s="1"/>
      <c r="P1476" s="1"/>
      <c r="Q1476" s="1"/>
      <c r="R1476" s="1"/>
      <c r="S1476" s="1"/>
      <c r="T1476" s="1"/>
      <c r="X1476" s="1"/>
      <c r="Y1476" s="1"/>
      <c r="Z1476" s="1"/>
    </row>
    <row r="1477" spans="1:26" x14ac:dyDescent="0.25">
      <c r="A1477" s="1"/>
      <c r="B1477" s="33" t="str">
        <f t="shared" si="44"/>
        <v/>
      </c>
      <c r="C1477" s="33" t="str">
        <f t="shared" si="45"/>
        <v/>
      </c>
      <c r="D1477" s="22"/>
      <c r="E1477" s="1"/>
      <c r="F1477" s="1"/>
      <c r="G1477" s="1"/>
      <c r="H1477" s="1"/>
      <c r="I1477" s="1"/>
      <c r="J1477" s="1"/>
      <c r="K1477" s="1"/>
      <c r="L1477" s="1"/>
      <c r="M1477" s="1"/>
      <c r="N1477" s="1"/>
      <c r="O1477" s="1"/>
      <c r="P1477" s="1"/>
      <c r="Q1477" s="1"/>
      <c r="R1477" s="1"/>
      <c r="S1477" s="1"/>
      <c r="T1477" s="1"/>
      <c r="X1477" s="1"/>
      <c r="Y1477" s="1"/>
      <c r="Z1477" s="1"/>
    </row>
    <row r="1478" spans="1:26" x14ac:dyDescent="0.25">
      <c r="A1478" s="1"/>
      <c r="B1478" s="33" t="str">
        <f t="shared" si="44"/>
        <v/>
      </c>
      <c r="C1478" s="33" t="str">
        <f t="shared" si="45"/>
        <v/>
      </c>
      <c r="D1478" s="22"/>
      <c r="E1478" s="1"/>
      <c r="F1478" s="1"/>
      <c r="G1478" s="1"/>
      <c r="H1478" s="1"/>
      <c r="I1478" s="1"/>
      <c r="J1478" s="1"/>
      <c r="K1478" s="1"/>
      <c r="L1478" s="1"/>
      <c r="M1478" s="1"/>
      <c r="N1478" s="1"/>
      <c r="O1478" s="1"/>
      <c r="P1478" s="1"/>
      <c r="Q1478" s="1"/>
      <c r="R1478" s="1"/>
      <c r="S1478" s="1"/>
      <c r="T1478" s="1"/>
      <c r="U1478" s="28"/>
      <c r="V1478" s="28"/>
      <c r="W1478" s="28"/>
      <c r="X1478" s="1"/>
      <c r="Y1478" s="1"/>
      <c r="Z1478" s="1"/>
    </row>
    <row r="1479" spans="1:26" x14ac:dyDescent="0.25">
      <c r="A1479" s="1"/>
      <c r="B1479" s="33" t="str">
        <f t="shared" si="44"/>
        <v/>
      </c>
      <c r="C1479" s="33" t="str">
        <f t="shared" si="45"/>
        <v/>
      </c>
      <c r="D1479" s="22"/>
      <c r="E1479" s="1"/>
      <c r="F1479" s="1"/>
      <c r="G1479" s="1"/>
      <c r="H1479" s="1"/>
      <c r="I1479" s="1"/>
      <c r="J1479" s="1"/>
      <c r="K1479" s="1"/>
      <c r="L1479" s="1"/>
      <c r="M1479" s="1"/>
      <c r="N1479" s="1"/>
      <c r="O1479" s="1"/>
      <c r="P1479" s="1"/>
      <c r="Q1479" s="1"/>
      <c r="R1479" s="1"/>
      <c r="S1479" s="1"/>
      <c r="T1479" s="1"/>
      <c r="U1479" s="28"/>
      <c r="V1479" s="28"/>
      <c r="W1479" s="28"/>
      <c r="X1479" s="1"/>
      <c r="Y1479" s="1"/>
      <c r="Z1479" s="1"/>
    </row>
    <row r="1480" spans="1:26" x14ac:dyDescent="0.25">
      <c r="A1480" s="1"/>
      <c r="B1480" s="33" t="str">
        <f t="shared" si="44"/>
        <v/>
      </c>
      <c r="C1480" s="33" t="str">
        <f t="shared" si="45"/>
        <v/>
      </c>
      <c r="D1480" s="22"/>
      <c r="E1480" s="1"/>
      <c r="F1480" s="1"/>
      <c r="G1480" s="1"/>
      <c r="H1480" s="1"/>
      <c r="I1480" s="1"/>
      <c r="J1480" s="1"/>
      <c r="K1480" s="1"/>
      <c r="L1480" s="1"/>
      <c r="M1480" s="1"/>
      <c r="N1480" s="1"/>
      <c r="O1480" s="1"/>
      <c r="P1480" s="1"/>
      <c r="Q1480" s="1"/>
      <c r="R1480" s="1"/>
      <c r="S1480" s="1"/>
      <c r="T1480" s="1"/>
      <c r="U1480" s="28"/>
      <c r="V1480" s="28"/>
      <c r="W1480" s="28"/>
      <c r="X1480" s="1"/>
      <c r="Y1480" s="1"/>
      <c r="Z1480" s="1"/>
    </row>
    <row r="1481" spans="1:26" x14ac:dyDescent="0.25">
      <c r="A1481" s="1"/>
      <c r="B1481" s="33" t="str">
        <f t="shared" si="44"/>
        <v/>
      </c>
      <c r="C1481" s="33" t="str">
        <f t="shared" si="45"/>
        <v/>
      </c>
      <c r="D1481" s="22"/>
      <c r="E1481" s="1"/>
      <c r="F1481" s="1"/>
      <c r="G1481" s="1"/>
      <c r="H1481" s="1"/>
      <c r="I1481" s="1"/>
      <c r="J1481" s="1"/>
      <c r="K1481" s="1"/>
      <c r="L1481" s="1"/>
      <c r="M1481" s="1"/>
      <c r="N1481" s="1"/>
      <c r="O1481" s="1"/>
      <c r="P1481" s="1"/>
      <c r="Q1481" s="1"/>
      <c r="R1481" s="1"/>
      <c r="S1481" s="1"/>
      <c r="T1481" s="1"/>
      <c r="U1481" s="28"/>
      <c r="V1481" s="28"/>
      <c r="W1481" s="28"/>
      <c r="X1481" s="1"/>
      <c r="Y1481" s="1"/>
      <c r="Z1481" s="1"/>
    </row>
    <row r="1482" spans="1:26" x14ac:dyDescent="0.25">
      <c r="A1482" s="1"/>
      <c r="B1482" s="33" t="str">
        <f t="shared" si="44"/>
        <v/>
      </c>
      <c r="C1482" s="33" t="str">
        <f t="shared" si="45"/>
        <v/>
      </c>
      <c r="D1482" s="22"/>
      <c r="E1482" s="1"/>
      <c r="F1482" s="1"/>
      <c r="G1482" s="1"/>
      <c r="H1482" s="1"/>
      <c r="I1482" s="1"/>
      <c r="J1482" s="1"/>
      <c r="K1482" s="1"/>
      <c r="L1482" s="1"/>
      <c r="M1482" s="1"/>
      <c r="N1482" s="1"/>
      <c r="O1482" s="1"/>
      <c r="P1482" s="1"/>
      <c r="Q1482" s="1"/>
      <c r="R1482" s="1"/>
      <c r="S1482" s="1"/>
      <c r="T1482" s="1"/>
      <c r="U1482" s="28"/>
      <c r="V1482" s="28"/>
      <c r="W1482" s="28"/>
      <c r="X1482" s="1"/>
      <c r="Y1482" s="1"/>
      <c r="Z1482" s="1"/>
    </row>
    <row r="1483" spans="1:26" x14ac:dyDescent="0.25">
      <c r="A1483" s="1"/>
      <c r="B1483" s="33" t="str">
        <f t="shared" si="44"/>
        <v/>
      </c>
      <c r="C1483" s="33" t="str">
        <f t="shared" si="45"/>
        <v/>
      </c>
      <c r="D1483" s="22"/>
      <c r="E1483" s="1"/>
      <c r="F1483" s="1"/>
      <c r="G1483" s="1"/>
      <c r="H1483" s="1"/>
      <c r="I1483" s="1"/>
      <c r="J1483" s="1"/>
      <c r="K1483" s="1"/>
      <c r="L1483" s="1"/>
      <c r="M1483" s="1"/>
      <c r="N1483" s="1"/>
      <c r="O1483" s="1"/>
      <c r="P1483" s="1"/>
      <c r="Q1483" s="1"/>
      <c r="R1483" s="1"/>
      <c r="S1483" s="1"/>
      <c r="T1483" s="1"/>
      <c r="U1483" s="28"/>
      <c r="V1483" s="28"/>
      <c r="W1483" s="28"/>
      <c r="X1483" s="1"/>
      <c r="Y1483" s="1"/>
      <c r="Z1483" s="1"/>
    </row>
    <row r="1484" spans="1:26" x14ac:dyDescent="0.25">
      <c r="A1484" s="1"/>
      <c r="B1484" s="33" t="str">
        <f t="shared" si="44"/>
        <v/>
      </c>
      <c r="C1484" s="33" t="str">
        <f t="shared" si="45"/>
        <v/>
      </c>
      <c r="D1484" s="22"/>
      <c r="E1484" s="1"/>
      <c r="F1484" s="1"/>
      <c r="G1484" s="1"/>
      <c r="H1484" s="1"/>
      <c r="I1484" s="1"/>
      <c r="J1484" s="1"/>
      <c r="K1484" s="1"/>
      <c r="L1484" s="1"/>
      <c r="M1484" s="1"/>
      <c r="N1484" s="1"/>
      <c r="O1484" s="1"/>
      <c r="P1484" s="1"/>
      <c r="Q1484" s="1"/>
      <c r="R1484" s="1"/>
      <c r="S1484" s="1"/>
      <c r="T1484" s="1"/>
      <c r="U1484" s="28"/>
      <c r="V1484" s="28"/>
      <c r="W1484" s="28"/>
      <c r="X1484" s="1"/>
      <c r="Y1484" s="1"/>
      <c r="Z1484" s="1"/>
    </row>
    <row r="1485" spans="1:26" x14ac:dyDescent="0.25">
      <c r="A1485" s="1"/>
      <c r="B1485" s="33" t="str">
        <f t="shared" si="44"/>
        <v/>
      </c>
      <c r="C1485" s="33" t="str">
        <f t="shared" si="45"/>
        <v/>
      </c>
      <c r="D1485" s="22"/>
      <c r="E1485" s="1"/>
      <c r="F1485" s="1"/>
      <c r="G1485" s="1"/>
      <c r="H1485" s="1"/>
      <c r="I1485" s="1"/>
      <c r="J1485" s="1"/>
      <c r="K1485" s="1"/>
      <c r="L1485" s="1"/>
      <c r="M1485" s="1"/>
      <c r="N1485" s="1"/>
      <c r="O1485" s="1"/>
      <c r="P1485" s="1"/>
      <c r="Q1485" s="1"/>
      <c r="R1485" s="1"/>
      <c r="S1485" s="1"/>
      <c r="T1485" s="1"/>
      <c r="U1485" s="28"/>
      <c r="V1485" s="28"/>
      <c r="W1485" s="28"/>
      <c r="X1485" s="1"/>
      <c r="Y1485" s="1"/>
      <c r="Z1485" s="1"/>
    </row>
    <row r="1486" spans="1:26" x14ac:dyDescent="0.25">
      <c r="A1486" s="1"/>
      <c r="B1486" s="33" t="str">
        <f t="shared" si="44"/>
        <v/>
      </c>
      <c r="C1486" s="33" t="str">
        <f t="shared" si="45"/>
        <v/>
      </c>
      <c r="D1486" s="22"/>
      <c r="E1486" s="1"/>
      <c r="F1486" s="1"/>
      <c r="G1486" s="1"/>
      <c r="H1486" s="1"/>
      <c r="I1486" s="1"/>
      <c r="J1486" s="1"/>
      <c r="K1486" s="1"/>
      <c r="L1486" s="1"/>
      <c r="M1486" s="1"/>
      <c r="N1486" s="1"/>
      <c r="O1486" s="1"/>
      <c r="P1486" s="1"/>
      <c r="Q1486" s="1"/>
      <c r="R1486" s="1"/>
      <c r="S1486" s="1"/>
      <c r="T1486" s="1"/>
      <c r="U1486" s="28"/>
      <c r="V1486" s="28"/>
      <c r="W1486" s="28"/>
      <c r="X1486" s="1"/>
      <c r="Y1486" s="1"/>
      <c r="Z1486" s="1"/>
    </row>
    <row r="1487" spans="1:26" x14ac:dyDescent="0.25">
      <c r="A1487" s="1"/>
      <c r="B1487" s="33" t="str">
        <f t="shared" si="44"/>
        <v/>
      </c>
      <c r="C1487" s="33" t="str">
        <f t="shared" si="45"/>
        <v/>
      </c>
      <c r="D1487" s="22"/>
      <c r="E1487" s="1"/>
      <c r="F1487" s="1"/>
      <c r="G1487" s="1"/>
      <c r="H1487" s="1"/>
      <c r="I1487" s="1"/>
      <c r="J1487" s="1"/>
      <c r="K1487" s="1"/>
      <c r="L1487" s="1"/>
      <c r="M1487" s="1"/>
      <c r="N1487" s="1"/>
      <c r="O1487" s="1"/>
      <c r="P1487" s="1"/>
      <c r="Q1487" s="1"/>
      <c r="R1487" s="1"/>
      <c r="S1487" s="1"/>
      <c r="T1487" s="1"/>
      <c r="U1487" s="28"/>
      <c r="V1487" s="28"/>
      <c r="W1487" s="28"/>
      <c r="X1487" s="1"/>
      <c r="Y1487" s="1"/>
      <c r="Z1487" s="1"/>
    </row>
    <row r="1488" spans="1:26" x14ac:dyDescent="0.25">
      <c r="A1488" s="1"/>
      <c r="B1488" s="33" t="str">
        <f t="shared" si="44"/>
        <v/>
      </c>
      <c r="C1488" s="33" t="str">
        <f t="shared" si="45"/>
        <v/>
      </c>
      <c r="D1488" s="22"/>
      <c r="E1488" s="1"/>
      <c r="F1488" s="1"/>
      <c r="G1488" s="1"/>
      <c r="H1488" s="1"/>
      <c r="I1488" s="1"/>
      <c r="J1488" s="1"/>
      <c r="K1488" s="1"/>
      <c r="L1488" s="1"/>
      <c r="M1488" s="1"/>
      <c r="N1488" s="1"/>
      <c r="O1488" s="1"/>
      <c r="P1488" s="1"/>
      <c r="Q1488" s="1"/>
      <c r="R1488" s="1"/>
      <c r="S1488" s="1"/>
      <c r="T1488" s="1"/>
      <c r="U1488" s="28"/>
      <c r="V1488" s="28"/>
      <c r="W1488" s="28"/>
      <c r="X1488" s="1"/>
      <c r="Y1488" s="1"/>
      <c r="Z1488" s="1"/>
    </row>
    <row r="1489" spans="1:26" x14ac:dyDescent="0.25">
      <c r="A1489" s="1"/>
      <c r="B1489" s="33" t="str">
        <f t="shared" si="44"/>
        <v/>
      </c>
      <c r="C1489" s="33" t="str">
        <f t="shared" si="45"/>
        <v/>
      </c>
      <c r="D1489" s="22"/>
      <c r="E1489" s="1"/>
      <c r="F1489" s="1"/>
      <c r="G1489" s="1"/>
      <c r="H1489" s="1"/>
      <c r="I1489" s="1"/>
      <c r="J1489" s="1"/>
      <c r="K1489" s="1"/>
      <c r="L1489" s="1"/>
      <c r="M1489" s="1"/>
      <c r="N1489" s="1"/>
      <c r="O1489" s="1"/>
      <c r="P1489" s="1"/>
      <c r="Q1489" s="1"/>
      <c r="R1489" s="1"/>
      <c r="S1489" s="1"/>
      <c r="T1489" s="1"/>
      <c r="U1489" s="28"/>
      <c r="V1489" s="28"/>
      <c r="W1489" s="28"/>
      <c r="X1489" s="1"/>
      <c r="Y1489" s="1"/>
      <c r="Z1489" s="1"/>
    </row>
    <row r="1490" spans="1:26" x14ac:dyDescent="0.25">
      <c r="A1490" s="1"/>
      <c r="B1490" s="33" t="str">
        <f t="shared" si="44"/>
        <v/>
      </c>
      <c r="C1490" s="33" t="str">
        <f t="shared" si="45"/>
        <v/>
      </c>
      <c r="D1490" s="22"/>
      <c r="E1490" s="1"/>
      <c r="F1490" s="1"/>
      <c r="G1490" s="1"/>
      <c r="H1490" s="1"/>
      <c r="I1490" s="1"/>
      <c r="J1490" s="1"/>
      <c r="K1490" s="1"/>
      <c r="L1490" s="1"/>
      <c r="M1490" s="1"/>
      <c r="N1490" s="1"/>
      <c r="O1490" s="1"/>
      <c r="P1490" s="1"/>
      <c r="Q1490" s="1"/>
      <c r="R1490" s="1"/>
      <c r="S1490" s="1"/>
      <c r="T1490" s="1"/>
      <c r="U1490" s="28"/>
      <c r="V1490" s="28"/>
      <c r="W1490" s="28"/>
      <c r="X1490" s="1"/>
      <c r="Y1490" s="1"/>
      <c r="Z1490" s="1"/>
    </row>
    <row r="1491" spans="1:26" x14ac:dyDescent="0.25">
      <c r="A1491" s="1"/>
      <c r="B1491" s="33" t="str">
        <f t="shared" si="44"/>
        <v/>
      </c>
      <c r="C1491" s="33" t="str">
        <f t="shared" si="45"/>
        <v/>
      </c>
      <c r="D1491" s="22"/>
      <c r="E1491" s="1"/>
      <c r="F1491" s="1"/>
      <c r="G1491" s="1"/>
      <c r="H1491" s="1"/>
      <c r="I1491" s="1"/>
      <c r="J1491" s="1"/>
      <c r="K1491" s="1"/>
      <c r="L1491" s="1"/>
      <c r="M1491" s="1"/>
      <c r="N1491" s="1"/>
      <c r="O1491" s="1"/>
      <c r="P1491" s="1"/>
      <c r="Q1491" s="1"/>
      <c r="R1491" s="1"/>
      <c r="S1491" s="1"/>
      <c r="T1491" s="1"/>
      <c r="U1491" s="28"/>
      <c r="V1491" s="28"/>
      <c r="W1491" s="28"/>
      <c r="X1491" s="1"/>
      <c r="Y1491" s="1"/>
      <c r="Z1491" s="1"/>
    </row>
    <row r="1492" spans="1:26" x14ac:dyDescent="0.25">
      <c r="A1492" s="1"/>
      <c r="B1492" s="33" t="str">
        <f t="shared" si="44"/>
        <v/>
      </c>
      <c r="C1492" s="33" t="str">
        <f t="shared" si="45"/>
        <v/>
      </c>
      <c r="D1492" s="22"/>
      <c r="E1492" s="1"/>
      <c r="F1492" s="1"/>
      <c r="G1492" s="1"/>
      <c r="H1492" s="1"/>
      <c r="I1492" s="1"/>
      <c r="J1492" s="1"/>
      <c r="K1492" s="1"/>
      <c r="L1492" s="1"/>
      <c r="M1492" s="1"/>
      <c r="N1492" s="1"/>
      <c r="O1492" s="1"/>
      <c r="P1492" s="1"/>
      <c r="Q1492" s="1"/>
      <c r="R1492" s="1"/>
      <c r="S1492" s="1"/>
      <c r="T1492" s="1"/>
      <c r="U1492" s="28"/>
      <c r="V1492" s="28"/>
      <c r="W1492" s="28"/>
      <c r="X1492" s="1"/>
      <c r="Y1492" s="1"/>
      <c r="Z1492" s="1"/>
    </row>
    <row r="1493" spans="1:26" x14ac:dyDescent="0.25">
      <c r="A1493" s="1"/>
      <c r="B1493" s="33" t="str">
        <f t="shared" si="44"/>
        <v/>
      </c>
      <c r="C1493" s="33" t="str">
        <f t="shared" si="45"/>
        <v/>
      </c>
      <c r="D1493" s="22"/>
      <c r="E1493" s="1"/>
      <c r="F1493" s="1"/>
      <c r="G1493" s="1"/>
      <c r="H1493" s="1"/>
      <c r="I1493" s="1"/>
      <c r="J1493" s="1"/>
      <c r="K1493" s="1"/>
      <c r="L1493" s="1"/>
      <c r="M1493" s="1"/>
      <c r="N1493" s="1"/>
      <c r="O1493" s="1"/>
      <c r="P1493" s="1"/>
      <c r="Q1493" s="1"/>
      <c r="R1493" s="1"/>
      <c r="S1493" s="1"/>
      <c r="T1493" s="1"/>
      <c r="U1493" s="28"/>
      <c r="V1493" s="28"/>
      <c r="W1493" s="28"/>
      <c r="X1493" s="1"/>
      <c r="Y1493" s="1"/>
      <c r="Z1493" s="1"/>
    </row>
    <row r="1494" spans="1:26" x14ac:dyDescent="0.25">
      <c r="A1494" s="1"/>
      <c r="B1494" s="33" t="str">
        <f t="shared" si="44"/>
        <v/>
      </c>
      <c r="C1494" s="33" t="str">
        <f t="shared" si="45"/>
        <v/>
      </c>
      <c r="D1494" s="22"/>
      <c r="E1494" s="1"/>
      <c r="F1494" s="1"/>
      <c r="G1494" s="1"/>
      <c r="H1494" s="1"/>
      <c r="I1494" s="1"/>
      <c r="J1494" s="1"/>
      <c r="K1494" s="1"/>
      <c r="L1494" s="1"/>
      <c r="M1494" s="1"/>
      <c r="N1494" s="1"/>
      <c r="O1494" s="1"/>
      <c r="P1494" s="1"/>
      <c r="Q1494" s="1"/>
      <c r="R1494" s="1"/>
      <c r="S1494" s="1"/>
      <c r="T1494" s="1"/>
      <c r="U1494" s="28"/>
      <c r="V1494" s="28"/>
      <c r="W1494" s="28"/>
      <c r="X1494" s="1"/>
      <c r="Y1494" s="1"/>
      <c r="Z1494" s="1"/>
    </row>
    <row r="1495" spans="1:26" x14ac:dyDescent="0.25">
      <c r="A1495" s="1"/>
      <c r="B1495" s="33" t="str">
        <f t="shared" si="44"/>
        <v/>
      </c>
      <c r="C1495" s="33" t="str">
        <f t="shared" si="45"/>
        <v/>
      </c>
      <c r="D1495" s="22"/>
      <c r="E1495" s="1"/>
      <c r="F1495" s="1"/>
      <c r="G1495" s="1"/>
      <c r="H1495" s="1"/>
      <c r="I1495" s="1"/>
      <c r="J1495" s="1"/>
      <c r="K1495" s="1"/>
      <c r="L1495" s="1"/>
      <c r="M1495" s="1"/>
      <c r="N1495" s="1"/>
      <c r="O1495" s="1"/>
      <c r="P1495" s="1"/>
      <c r="Q1495" s="1"/>
      <c r="R1495" s="1"/>
      <c r="S1495" s="1"/>
      <c r="T1495" s="1"/>
      <c r="U1495" s="28"/>
      <c r="V1495" s="28"/>
      <c r="W1495" s="28"/>
      <c r="X1495" s="1"/>
      <c r="Y1495" s="1"/>
      <c r="Z1495" s="1"/>
    </row>
    <row r="1496" spans="1:26" x14ac:dyDescent="0.25">
      <c r="A1496" s="1"/>
      <c r="B1496" s="33" t="str">
        <f t="shared" si="44"/>
        <v/>
      </c>
      <c r="C1496" s="33" t="str">
        <f t="shared" si="45"/>
        <v/>
      </c>
      <c r="D1496" s="22"/>
      <c r="E1496" s="1"/>
      <c r="F1496" s="1"/>
      <c r="G1496" s="1"/>
      <c r="H1496" s="1"/>
      <c r="I1496" s="1"/>
      <c r="J1496" s="1"/>
      <c r="K1496" s="1"/>
      <c r="L1496" s="1"/>
      <c r="M1496" s="1"/>
      <c r="N1496" s="1"/>
      <c r="O1496" s="1"/>
      <c r="P1496" s="1"/>
      <c r="Q1496" s="1"/>
      <c r="R1496" s="1"/>
      <c r="S1496" s="1"/>
      <c r="T1496" s="1"/>
      <c r="U1496" s="28"/>
      <c r="V1496" s="28"/>
      <c r="W1496" s="28"/>
      <c r="X1496" s="1"/>
      <c r="Y1496" s="1"/>
      <c r="Z1496" s="1"/>
    </row>
    <row r="1497" spans="1:26" x14ac:dyDescent="0.25">
      <c r="A1497" s="1"/>
      <c r="B1497" s="33" t="str">
        <f t="shared" si="44"/>
        <v/>
      </c>
      <c r="C1497" s="33" t="str">
        <f t="shared" si="45"/>
        <v/>
      </c>
      <c r="D1497" s="22"/>
      <c r="E1497" s="1"/>
      <c r="F1497" s="1"/>
      <c r="G1497" s="1"/>
      <c r="H1497" s="1"/>
      <c r="I1497" s="1"/>
      <c r="J1497" s="1"/>
      <c r="K1497" s="1"/>
      <c r="L1497" s="1"/>
      <c r="M1497" s="1"/>
      <c r="N1497" s="1"/>
      <c r="O1497" s="1"/>
      <c r="P1497" s="1"/>
      <c r="Q1497" s="1"/>
      <c r="R1497" s="1"/>
      <c r="S1497" s="1"/>
      <c r="T1497" s="1"/>
      <c r="U1497" s="28"/>
      <c r="V1497" s="28"/>
      <c r="W1497" s="28"/>
      <c r="X1497" s="1"/>
      <c r="Y1497" s="1"/>
      <c r="Z1497" s="1"/>
    </row>
    <row r="1498" spans="1:26" x14ac:dyDescent="0.25">
      <c r="A1498" s="1"/>
      <c r="B1498" s="33" t="str">
        <f t="shared" si="44"/>
        <v/>
      </c>
      <c r="C1498" s="33" t="str">
        <f t="shared" si="45"/>
        <v/>
      </c>
      <c r="D1498" s="22"/>
      <c r="E1498" s="1"/>
      <c r="F1498" s="1"/>
      <c r="G1498" s="1"/>
      <c r="H1498" s="1"/>
      <c r="I1498" s="1"/>
      <c r="J1498" s="1"/>
      <c r="K1498" s="1"/>
      <c r="L1498" s="1"/>
      <c r="M1498" s="1"/>
      <c r="N1498" s="1"/>
      <c r="O1498" s="1"/>
      <c r="P1498" s="1"/>
      <c r="Q1498" s="1"/>
      <c r="R1498" s="1"/>
      <c r="S1498" s="1"/>
      <c r="T1498" s="1"/>
      <c r="U1498" s="28"/>
      <c r="V1498" s="28"/>
      <c r="W1498" s="28"/>
      <c r="X1498" s="1"/>
      <c r="Y1498" s="1"/>
      <c r="Z1498" s="1"/>
    </row>
    <row r="1499" spans="1:26" x14ac:dyDescent="0.25">
      <c r="A1499" s="1"/>
      <c r="B1499" s="33" t="str">
        <f t="shared" si="44"/>
        <v/>
      </c>
      <c r="C1499" s="33" t="str">
        <f t="shared" si="45"/>
        <v/>
      </c>
      <c r="D1499" s="22"/>
      <c r="E1499" s="1"/>
      <c r="F1499" s="1"/>
      <c r="G1499" s="1"/>
      <c r="H1499" s="1"/>
      <c r="I1499" s="1"/>
      <c r="J1499" s="1"/>
      <c r="K1499" s="1"/>
      <c r="L1499" s="1"/>
      <c r="M1499" s="1"/>
      <c r="N1499" s="1"/>
      <c r="O1499" s="1"/>
      <c r="P1499" s="1"/>
      <c r="Q1499" s="1"/>
      <c r="R1499" s="1"/>
      <c r="S1499" s="1"/>
      <c r="T1499" s="1"/>
      <c r="U1499" s="28"/>
      <c r="V1499" s="28"/>
      <c r="W1499" s="28"/>
      <c r="X1499" s="1"/>
      <c r="Y1499" s="1"/>
      <c r="Z1499" s="1"/>
    </row>
    <row r="1500" spans="1:26" x14ac:dyDescent="0.25">
      <c r="A1500" s="1"/>
      <c r="B1500" s="33" t="str">
        <f t="shared" si="44"/>
        <v/>
      </c>
      <c r="C1500" s="33" t="str">
        <f t="shared" si="45"/>
        <v/>
      </c>
      <c r="D1500" s="22"/>
      <c r="E1500" s="1"/>
      <c r="F1500" s="1"/>
      <c r="G1500" s="1"/>
      <c r="H1500" s="1"/>
      <c r="I1500" s="1"/>
      <c r="J1500" s="1"/>
      <c r="K1500" s="1"/>
      <c r="L1500" s="1"/>
      <c r="M1500" s="1"/>
      <c r="N1500" s="1"/>
      <c r="O1500" s="1"/>
      <c r="P1500" s="1"/>
      <c r="Q1500" s="1"/>
      <c r="R1500" s="1"/>
      <c r="S1500" s="1"/>
      <c r="T1500" s="1"/>
      <c r="U1500" s="28"/>
      <c r="V1500" s="28"/>
      <c r="W1500" s="28"/>
      <c r="X1500" s="1"/>
      <c r="Y1500" s="1"/>
      <c r="Z1500" s="1"/>
    </row>
    <row r="1501" spans="1:26" x14ac:dyDescent="0.25">
      <c r="A1501" s="1"/>
      <c r="B1501" s="33" t="str">
        <f t="shared" si="44"/>
        <v/>
      </c>
      <c r="C1501" s="33" t="str">
        <f t="shared" si="45"/>
        <v/>
      </c>
      <c r="D1501" s="22"/>
      <c r="E1501" s="1"/>
      <c r="F1501" s="1"/>
      <c r="G1501" s="1"/>
      <c r="H1501" s="1"/>
      <c r="I1501" s="1"/>
      <c r="J1501" s="1"/>
      <c r="K1501" s="1"/>
      <c r="L1501" s="1"/>
      <c r="M1501" s="1"/>
      <c r="N1501" s="1"/>
      <c r="O1501" s="1"/>
      <c r="P1501" s="1"/>
      <c r="Q1501" s="1"/>
      <c r="R1501" s="1"/>
      <c r="S1501" s="1"/>
      <c r="T1501" s="1"/>
      <c r="U1501" s="28"/>
      <c r="V1501" s="28"/>
      <c r="W1501" s="28"/>
      <c r="X1501" s="1"/>
      <c r="Y1501" s="1"/>
      <c r="Z1501" s="1"/>
    </row>
    <row r="1502" spans="1:26" x14ac:dyDescent="0.25">
      <c r="A1502" s="1"/>
      <c r="B1502" s="33" t="str">
        <f t="shared" si="44"/>
        <v/>
      </c>
      <c r="C1502" s="33" t="str">
        <f t="shared" si="45"/>
        <v/>
      </c>
      <c r="D1502" s="22"/>
      <c r="E1502" s="1"/>
      <c r="F1502" s="1"/>
      <c r="G1502" s="1"/>
      <c r="H1502" s="1"/>
      <c r="I1502" s="1"/>
      <c r="J1502" s="1"/>
      <c r="K1502" s="1"/>
      <c r="L1502" s="1"/>
      <c r="M1502" s="1"/>
      <c r="N1502" s="1"/>
      <c r="O1502" s="1"/>
      <c r="P1502" s="1"/>
      <c r="Q1502" s="1"/>
      <c r="R1502" s="1"/>
      <c r="S1502" s="1"/>
      <c r="T1502" s="1"/>
      <c r="U1502" s="28"/>
      <c r="V1502" s="28"/>
      <c r="W1502" s="28"/>
      <c r="X1502" s="1"/>
      <c r="Y1502" s="1"/>
      <c r="Z1502" s="1"/>
    </row>
    <row r="1503" spans="1:26" x14ac:dyDescent="0.25">
      <c r="A1503" s="1"/>
      <c r="B1503" s="33" t="str">
        <f t="shared" si="44"/>
        <v/>
      </c>
      <c r="C1503" s="33" t="str">
        <f t="shared" si="45"/>
        <v/>
      </c>
      <c r="D1503" s="22"/>
      <c r="E1503" s="1"/>
      <c r="F1503" s="1"/>
      <c r="G1503" s="1"/>
      <c r="H1503" s="1"/>
      <c r="I1503" s="1"/>
      <c r="J1503" s="1"/>
      <c r="K1503" s="1"/>
      <c r="L1503" s="1"/>
      <c r="M1503" s="1"/>
      <c r="N1503" s="1"/>
      <c r="O1503" s="1"/>
      <c r="P1503" s="1"/>
      <c r="Q1503" s="1"/>
      <c r="R1503" s="1"/>
      <c r="S1503" s="1"/>
      <c r="T1503" s="1"/>
      <c r="U1503" s="28"/>
      <c r="V1503" s="28"/>
      <c r="W1503" s="28"/>
      <c r="X1503" s="1"/>
      <c r="Y1503" s="1"/>
      <c r="Z1503" s="1"/>
    </row>
    <row r="1504" spans="1:26" x14ac:dyDescent="0.25">
      <c r="A1504" s="1"/>
      <c r="B1504" s="33" t="str">
        <f t="shared" si="44"/>
        <v/>
      </c>
      <c r="C1504" s="33" t="str">
        <f t="shared" si="45"/>
        <v/>
      </c>
      <c r="D1504" s="22"/>
      <c r="E1504" s="1"/>
      <c r="F1504" s="1"/>
      <c r="G1504" s="1"/>
      <c r="H1504" s="1"/>
      <c r="I1504" s="1"/>
      <c r="J1504" s="1"/>
      <c r="K1504" s="1"/>
      <c r="L1504" s="1"/>
      <c r="M1504" s="1"/>
      <c r="N1504" s="1"/>
      <c r="O1504" s="1"/>
      <c r="P1504" s="1"/>
      <c r="Q1504" s="1"/>
      <c r="R1504" s="1"/>
      <c r="S1504" s="1"/>
      <c r="T1504" s="1"/>
      <c r="U1504" s="28"/>
      <c r="V1504" s="28"/>
      <c r="W1504" s="28"/>
      <c r="X1504" s="1"/>
      <c r="Y1504" s="1"/>
      <c r="Z1504" s="1"/>
    </row>
    <row r="1505" spans="1:26" x14ac:dyDescent="0.25">
      <c r="A1505" s="1"/>
      <c r="B1505" s="33" t="str">
        <f t="shared" si="44"/>
        <v/>
      </c>
      <c r="C1505" s="33" t="str">
        <f t="shared" si="45"/>
        <v/>
      </c>
      <c r="D1505" s="22"/>
      <c r="E1505" s="1"/>
      <c r="F1505" s="1"/>
      <c r="G1505" s="1"/>
      <c r="H1505" s="1"/>
      <c r="I1505" s="1"/>
      <c r="J1505" s="1"/>
      <c r="K1505" s="1"/>
      <c r="L1505" s="1"/>
      <c r="M1505" s="1"/>
      <c r="N1505" s="1"/>
      <c r="O1505" s="1"/>
      <c r="P1505" s="1"/>
      <c r="Q1505" s="1"/>
      <c r="R1505" s="1"/>
      <c r="S1505" s="1"/>
      <c r="T1505" s="1"/>
      <c r="U1505" s="28"/>
      <c r="V1505" s="28"/>
      <c r="W1505" s="28"/>
      <c r="X1505" s="1"/>
      <c r="Y1505" s="1"/>
      <c r="Z1505" s="1"/>
    </row>
    <row r="1506" spans="1:26" x14ac:dyDescent="0.25">
      <c r="A1506" s="1"/>
      <c r="B1506" s="33" t="str">
        <f t="shared" si="44"/>
        <v/>
      </c>
      <c r="C1506" s="33" t="str">
        <f t="shared" si="45"/>
        <v/>
      </c>
      <c r="D1506" s="22"/>
      <c r="E1506" s="1"/>
      <c r="F1506" s="1"/>
      <c r="G1506" s="1"/>
      <c r="H1506" s="1"/>
      <c r="I1506" s="1"/>
      <c r="J1506" s="1"/>
      <c r="K1506" s="1"/>
      <c r="L1506" s="1"/>
      <c r="M1506" s="1"/>
      <c r="N1506" s="1"/>
      <c r="O1506" s="1"/>
      <c r="P1506" s="1"/>
      <c r="Q1506" s="1"/>
      <c r="R1506" s="1"/>
      <c r="S1506" s="1"/>
      <c r="T1506" s="1"/>
      <c r="U1506" s="28"/>
      <c r="V1506" s="28"/>
      <c r="W1506" s="28"/>
      <c r="X1506" s="1"/>
      <c r="Y1506" s="1"/>
      <c r="Z1506" s="1"/>
    </row>
    <row r="1507" spans="1:26" x14ac:dyDescent="0.25">
      <c r="A1507" s="1"/>
      <c r="B1507" s="33" t="str">
        <f t="shared" si="44"/>
        <v/>
      </c>
      <c r="C1507" s="33" t="str">
        <f t="shared" si="45"/>
        <v/>
      </c>
      <c r="D1507" s="22"/>
      <c r="E1507" s="1"/>
      <c r="F1507" s="1"/>
      <c r="G1507" s="1"/>
      <c r="H1507" s="1"/>
      <c r="I1507" s="1"/>
      <c r="J1507" s="1"/>
      <c r="K1507" s="1"/>
      <c r="L1507" s="1"/>
      <c r="M1507" s="1"/>
      <c r="N1507" s="1"/>
      <c r="O1507" s="1"/>
      <c r="P1507" s="1"/>
      <c r="Q1507" s="1"/>
      <c r="R1507" s="1"/>
      <c r="S1507" s="1"/>
      <c r="T1507" s="1"/>
      <c r="U1507" s="28"/>
      <c r="V1507" s="28"/>
      <c r="W1507" s="28"/>
      <c r="X1507" s="1"/>
      <c r="Y1507" s="1"/>
      <c r="Z1507" s="1"/>
    </row>
    <row r="1508" spans="1:26" x14ac:dyDescent="0.25">
      <c r="A1508" s="1"/>
      <c r="B1508" s="33" t="str">
        <f t="shared" si="44"/>
        <v/>
      </c>
      <c r="C1508" s="33" t="str">
        <f t="shared" si="45"/>
        <v/>
      </c>
      <c r="D1508" s="22"/>
      <c r="E1508" s="1"/>
      <c r="F1508" s="1"/>
      <c r="G1508" s="1"/>
      <c r="H1508" s="1"/>
      <c r="I1508" s="1"/>
      <c r="J1508" s="1"/>
      <c r="K1508" s="1"/>
      <c r="L1508" s="1"/>
      <c r="M1508" s="1"/>
      <c r="N1508" s="1"/>
      <c r="O1508" s="1"/>
      <c r="P1508" s="1"/>
      <c r="Q1508" s="1"/>
      <c r="R1508" s="1"/>
      <c r="S1508" s="1"/>
      <c r="T1508" s="1"/>
      <c r="U1508" s="28"/>
      <c r="V1508" s="28"/>
      <c r="W1508" s="28"/>
      <c r="X1508" s="1"/>
      <c r="Y1508" s="1"/>
      <c r="Z1508" s="1"/>
    </row>
    <row r="1509" spans="1:26" x14ac:dyDescent="0.25">
      <c r="A1509" s="1"/>
      <c r="B1509" s="33" t="str">
        <f t="shared" si="44"/>
        <v/>
      </c>
      <c r="C1509" s="33" t="str">
        <f t="shared" si="45"/>
        <v/>
      </c>
      <c r="D1509" s="22"/>
      <c r="E1509" s="1"/>
      <c r="F1509" s="1"/>
      <c r="G1509" s="1"/>
      <c r="H1509" s="1"/>
      <c r="I1509" s="1"/>
      <c r="J1509" s="1"/>
      <c r="K1509" s="1"/>
      <c r="L1509" s="1"/>
      <c r="M1509" s="1"/>
      <c r="N1509" s="1"/>
      <c r="O1509" s="1"/>
      <c r="P1509" s="1"/>
      <c r="Q1509" s="1"/>
      <c r="R1509" s="1"/>
      <c r="S1509" s="1"/>
      <c r="T1509" s="1"/>
      <c r="U1509" s="28"/>
      <c r="V1509" s="28"/>
      <c r="W1509" s="28"/>
      <c r="X1509" s="1"/>
      <c r="Y1509" s="1"/>
      <c r="Z1509" s="1"/>
    </row>
    <row r="1510" spans="1:26" x14ac:dyDescent="0.25">
      <c r="A1510" s="1"/>
      <c r="B1510" s="33" t="str">
        <f t="shared" si="44"/>
        <v/>
      </c>
      <c r="C1510" s="33" t="str">
        <f t="shared" si="45"/>
        <v/>
      </c>
      <c r="D1510" s="22"/>
      <c r="E1510" s="1"/>
      <c r="F1510" s="1"/>
      <c r="G1510" s="1"/>
      <c r="H1510" s="1"/>
      <c r="I1510" s="1"/>
      <c r="J1510" s="1"/>
      <c r="K1510" s="1"/>
      <c r="L1510" s="1"/>
      <c r="M1510" s="1"/>
      <c r="N1510" s="1"/>
      <c r="O1510" s="1"/>
      <c r="P1510" s="1"/>
      <c r="Q1510" s="1"/>
      <c r="R1510" s="1"/>
      <c r="S1510" s="1"/>
      <c r="T1510" s="1"/>
      <c r="U1510" s="28"/>
      <c r="V1510" s="28"/>
      <c r="W1510" s="28"/>
      <c r="X1510" s="1"/>
      <c r="Y1510" s="1"/>
      <c r="Z1510" s="1"/>
    </row>
    <row r="1511" spans="1:26" x14ac:dyDescent="0.25">
      <c r="A1511" s="1"/>
      <c r="B1511" s="33" t="str">
        <f t="shared" si="44"/>
        <v/>
      </c>
      <c r="C1511" s="33" t="str">
        <f t="shared" si="45"/>
        <v/>
      </c>
      <c r="D1511" s="22"/>
      <c r="E1511" s="1"/>
      <c r="F1511" s="1"/>
      <c r="G1511" s="1"/>
      <c r="H1511" s="1"/>
      <c r="I1511" s="1"/>
      <c r="J1511" s="1"/>
      <c r="K1511" s="1"/>
      <c r="L1511" s="1"/>
      <c r="M1511" s="1"/>
      <c r="N1511" s="1"/>
      <c r="O1511" s="1"/>
      <c r="P1511" s="1"/>
      <c r="Q1511" s="1"/>
      <c r="R1511" s="1"/>
      <c r="S1511" s="1"/>
      <c r="T1511" s="1"/>
      <c r="U1511" s="28"/>
      <c r="V1511" s="28"/>
      <c r="W1511" s="28"/>
      <c r="X1511" s="1"/>
      <c r="Y1511" s="1"/>
      <c r="Z1511" s="1"/>
    </row>
    <row r="1512" spans="1:26" x14ac:dyDescent="0.25">
      <c r="A1512" s="1"/>
      <c r="B1512" s="33" t="str">
        <f t="shared" si="44"/>
        <v/>
      </c>
      <c r="C1512" s="33" t="str">
        <f t="shared" si="45"/>
        <v/>
      </c>
      <c r="D1512" s="22"/>
      <c r="E1512" s="1"/>
      <c r="F1512" s="1"/>
      <c r="G1512" s="1"/>
      <c r="H1512" s="1"/>
      <c r="I1512" s="1"/>
      <c r="J1512" s="1"/>
      <c r="K1512" s="1"/>
      <c r="L1512" s="1"/>
      <c r="M1512" s="1"/>
      <c r="N1512" s="1"/>
      <c r="O1512" s="1"/>
      <c r="P1512" s="1"/>
      <c r="Q1512" s="1"/>
      <c r="R1512" s="1"/>
      <c r="S1512" s="1"/>
      <c r="T1512" s="1"/>
      <c r="U1512" s="28"/>
      <c r="V1512" s="28"/>
      <c r="W1512" s="28"/>
      <c r="X1512" s="1"/>
      <c r="Y1512" s="1"/>
      <c r="Z1512" s="1"/>
    </row>
    <row r="1513" spans="1:26" x14ac:dyDescent="0.25">
      <c r="A1513" s="1"/>
      <c r="B1513" s="33" t="str">
        <f t="shared" si="44"/>
        <v/>
      </c>
      <c r="C1513" s="33" t="str">
        <f t="shared" si="45"/>
        <v/>
      </c>
      <c r="D1513" s="22"/>
      <c r="E1513" s="1"/>
      <c r="F1513" s="1"/>
      <c r="G1513" s="1"/>
      <c r="H1513" s="1"/>
      <c r="I1513" s="1"/>
      <c r="J1513" s="1"/>
      <c r="K1513" s="1"/>
      <c r="L1513" s="1"/>
      <c r="M1513" s="1"/>
      <c r="N1513" s="1"/>
      <c r="O1513" s="1"/>
      <c r="P1513" s="1"/>
      <c r="Q1513" s="1"/>
      <c r="R1513" s="1"/>
      <c r="S1513" s="1"/>
      <c r="T1513" s="1"/>
      <c r="U1513" s="28"/>
      <c r="V1513" s="28"/>
      <c r="W1513" s="28"/>
      <c r="X1513" s="1"/>
      <c r="Y1513" s="1"/>
      <c r="Z1513" s="1"/>
    </row>
    <row r="1514" spans="1:26" x14ac:dyDescent="0.25">
      <c r="A1514" s="1"/>
      <c r="B1514" s="33" t="str">
        <f t="shared" si="44"/>
        <v/>
      </c>
      <c r="C1514" s="33" t="str">
        <f t="shared" si="45"/>
        <v/>
      </c>
      <c r="D1514" s="22"/>
      <c r="E1514" s="1"/>
      <c r="F1514" s="1"/>
      <c r="G1514" s="1"/>
      <c r="H1514" s="1"/>
      <c r="I1514" s="1"/>
      <c r="J1514" s="1"/>
      <c r="K1514" s="1"/>
      <c r="L1514" s="1"/>
      <c r="M1514" s="1"/>
      <c r="N1514" s="1"/>
      <c r="O1514" s="1"/>
      <c r="P1514" s="1"/>
      <c r="Q1514" s="1"/>
      <c r="R1514" s="1"/>
      <c r="S1514" s="1"/>
      <c r="T1514" s="1"/>
      <c r="U1514" s="28"/>
      <c r="V1514" s="28"/>
      <c r="W1514" s="28"/>
      <c r="X1514" s="1"/>
      <c r="Y1514" s="1"/>
      <c r="Z1514" s="1"/>
    </row>
    <row r="1515" spans="1:26" x14ac:dyDescent="0.25">
      <c r="A1515" s="1"/>
      <c r="B1515" s="33" t="str">
        <f t="shared" si="44"/>
        <v/>
      </c>
      <c r="C1515" s="33" t="str">
        <f t="shared" si="45"/>
        <v/>
      </c>
      <c r="D1515" s="22"/>
      <c r="E1515" s="1"/>
      <c r="F1515" s="1"/>
      <c r="G1515" s="1"/>
      <c r="H1515" s="1"/>
      <c r="I1515" s="1"/>
      <c r="J1515" s="1"/>
      <c r="K1515" s="1"/>
      <c r="L1515" s="1"/>
      <c r="M1515" s="1"/>
      <c r="N1515" s="1"/>
      <c r="O1515" s="1"/>
      <c r="P1515" s="1"/>
      <c r="Q1515" s="1"/>
      <c r="R1515" s="1"/>
      <c r="S1515" s="1"/>
      <c r="T1515" s="1"/>
      <c r="U1515" s="28"/>
      <c r="V1515" s="28"/>
      <c r="W1515" s="28"/>
      <c r="X1515" s="1"/>
      <c r="Y1515" s="1"/>
      <c r="Z1515" s="1"/>
    </row>
    <row r="1516" spans="1:26" x14ac:dyDescent="0.25">
      <c r="A1516" s="1"/>
      <c r="B1516" s="33" t="str">
        <f t="shared" si="44"/>
        <v/>
      </c>
      <c r="C1516" s="33" t="str">
        <f t="shared" si="45"/>
        <v/>
      </c>
      <c r="D1516" s="22"/>
      <c r="E1516" s="1"/>
      <c r="F1516" s="1"/>
      <c r="G1516" s="1"/>
      <c r="H1516" s="1"/>
      <c r="I1516" s="1"/>
      <c r="J1516" s="1"/>
      <c r="K1516" s="1"/>
      <c r="L1516" s="1"/>
      <c r="M1516" s="1"/>
      <c r="N1516" s="1"/>
      <c r="O1516" s="1"/>
      <c r="P1516" s="1"/>
      <c r="Q1516" s="1"/>
      <c r="R1516" s="1"/>
      <c r="S1516" s="1"/>
      <c r="T1516" s="1"/>
      <c r="X1516" s="1"/>
      <c r="Y1516" s="1"/>
      <c r="Z1516" s="1"/>
    </row>
    <row r="1517" spans="1:26" x14ac:dyDescent="0.25">
      <c r="A1517" s="1"/>
      <c r="B1517" s="33" t="str">
        <f t="shared" si="44"/>
        <v/>
      </c>
      <c r="C1517" s="33" t="str">
        <f t="shared" si="45"/>
        <v/>
      </c>
      <c r="D1517" s="22"/>
      <c r="E1517" s="1"/>
      <c r="F1517" s="1"/>
      <c r="G1517" s="1"/>
      <c r="H1517" s="1"/>
      <c r="I1517" s="1"/>
      <c r="J1517" s="1"/>
      <c r="K1517" s="1"/>
      <c r="L1517" s="1"/>
      <c r="M1517" s="1"/>
      <c r="N1517" s="1"/>
      <c r="O1517" s="1"/>
      <c r="P1517" s="1"/>
      <c r="Q1517" s="1"/>
      <c r="R1517" s="1"/>
      <c r="S1517" s="1"/>
      <c r="T1517" s="1"/>
      <c r="U1517" s="28"/>
      <c r="V1517" s="28"/>
      <c r="W1517" s="28"/>
      <c r="X1517" s="1"/>
      <c r="Y1517" s="1"/>
      <c r="Z1517" s="1"/>
    </row>
    <row r="1518" spans="1:26" x14ac:dyDescent="0.25">
      <c r="A1518" s="1"/>
      <c r="B1518" s="33" t="str">
        <f t="shared" si="44"/>
        <v/>
      </c>
      <c r="C1518" s="33" t="str">
        <f t="shared" si="45"/>
        <v/>
      </c>
      <c r="D1518" s="22"/>
      <c r="E1518" s="1"/>
      <c r="F1518" s="1"/>
      <c r="G1518" s="1"/>
      <c r="H1518" s="1"/>
      <c r="I1518" s="1"/>
      <c r="J1518" s="1"/>
      <c r="K1518" s="1"/>
      <c r="L1518" s="1"/>
      <c r="M1518" s="1"/>
      <c r="N1518" s="1"/>
      <c r="O1518" s="1"/>
      <c r="P1518" s="1"/>
      <c r="Q1518" s="1"/>
      <c r="R1518" s="1"/>
      <c r="S1518" s="1"/>
      <c r="T1518" s="1"/>
      <c r="U1518" s="28"/>
      <c r="V1518" s="28"/>
      <c r="W1518" s="28"/>
      <c r="X1518" s="1"/>
      <c r="Y1518" s="1"/>
      <c r="Z1518" s="1"/>
    </row>
    <row r="1519" spans="1:26" x14ac:dyDescent="0.25">
      <c r="A1519" s="1"/>
      <c r="B1519" s="33" t="str">
        <f t="shared" ref="B1519:B1582" si="46">IF(W1521=1,U1521,"")</f>
        <v/>
      </c>
      <c r="C1519" s="33" t="str">
        <f t="shared" ref="C1519:C1582" si="47">IF(W1521=1,V1521,"")</f>
        <v/>
      </c>
      <c r="D1519" s="22"/>
      <c r="E1519" s="1"/>
      <c r="F1519" s="1"/>
      <c r="G1519" s="1"/>
      <c r="H1519" s="1"/>
      <c r="I1519" s="1"/>
      <c r="J1519" s="1"/>
      <c r="K1519" s="1"/>
      <c r="L1519" s="1"/>
      <c r="M1519" s="1"/>
      <c r="N1519" s="1"/>
      <c r="O1519" s="1"/>
      <c r="P1519" s="1"/>
      <c r="Q1519" s="1"/>
      <c r="R1519" s="1"/>
      <c r="S1519" s="1"/>
      <c r="T1519" s="1"/>
      <c r="X1519" s="1"/>
      <c r="Y1519" s="1"/>
      <c r="Z1519" s="1"/>
    </row>
    <row r="1520" spans="1:26" x14ac:dyDescent="0.25">
      <c r="A1520" s="1"/>
      <c r="B1520" s="33" t="str">
        <f t="shared" si="46"/>
        <v/>
      </c>
      <c r="C1520" s="33" t="str">
        <f t="shared" si="47"/>
        <v/>
      </c>
      <c r="D1520" s="22"/>
      <c r="E1520" s="1"/>
      <c r="F1520" s="1"/>
      <c r="G1520" s="1"/>
      <c r="H1520" s="1"/>
      <c r="I1520" s="1"/>
      <c r="J1520" s="1"/>
      <c r="K1520" s="1"/>
      <c r="L1520" s="1"/>
      <c r="M1520" s="1"/>
      <c r="N1520" s="1"/>
      <c r="O1520" s="1"/>
      <c r="P1520" s="1"/>
      <c r="Q1520" s="1"/>
      <c r="R1520" s="1"/>
      <c r="S1520" s="1"/>
      <c r="T1520" s="1"/>
      <c r="U1520" s="28"/>
      <c r="V1520" s="28"/>
      <c r="W1520" s="28"/>
      <c r="X1520" s="1"/>
      <c r="Y1520" s="1"/>
      <c r="Z1520" s="1"/>
    </row>
    <row r="1521" spans="1:26" x14ac:dyDescent="0.25">
      <c r="A1521" s="1"/>
      <c r="B1521" s="33" t="str">
        <f t="shared" si="46"/>
        <v/>
      </c>
      <c r="C1521" s="33" t="str">
        <f t="shared" si="47"/>
        <v/>
      </c>
      <c r="D1521" s="22"/>
      <c r="E1521" s="1"/>
      <c r="F1521" s="1"/>
      <c r="G1521" s="1"/>
      <c r="H1521" s="1"/>
      <c r="I1521" s="1"/>
      <c r="J1521" s="1"/>
      <c r="K1521" s="1"/>
      <c r="L1521" s="1"/>
      <c r="M1521" s="1"/>
      <c r="N1521" s="1"/>
      <c r="O1521" s="1"/>
      <c r="P1521" s="1"/>
      <c r="Q1521" s="1"/>
      <c r="R1521" s="1"/>
      <c r="S1521" s="1"/>
      <c r="T1521" s="1"/>
      <c r="U1521" s="28"/>
      <c r="V1521" s="28"/>
      <c r="W1521" s="28"/>
      <c r="X1521" s="1"/>
      <c r="Y1521" s="1"/>
      <c r="Z1521" s="1"/>
    </row>
    <row r="1522" spans="1:26" x14ac:dyDescent="0.25">
      <c r="A1522" s="1"/>
      <c r="B1522" s="33" t="str">
        <f t="shared" si="46"/>
        <v/>
      </c>
      <c r="C1522" s="33" t="str">
        <f t="shared" si="47"/>
        <v/>
      </c>
      <c r="D1522" s="22"/>
      <c r="E1522" s="1"/>
      <c r="F1522" s="1"/>
      <c r="G1522" s="1"/>
      <c r="H1522" s="1"/>
      <c r="I1522" s="1"/>
      <c r="J1522" s="1"/>
      <c r="K1522" s="1"/>
      <c r="L1522" s="1"/>
      <c r="M1522" s="1"/>
      <c r="N1522" s="1"/>
      <c r="O1522" s="1"/>
      <c r="P1522" s="1"/>
      <c r="Q1522" s="1"/>
      <c r="R1522" s="1"/>
      <c r="S1522" s="1"/>
      <c r="T1522" s="1"/>
      <c r="U1522" s="28"/>
      <c r="V1522" s="28"/>
      <c r="W1522" s="28"/>
      <c r="X1522" s="1"/>
      <c r="Y1522" s="1"/>
      <c r="Z1522" s="1"/>
    </row>
    <row r="1523" spans="1:26" x14ac:dyDescent="0.25">
      <c r="A1523" s="1"/>
      <c r="B1523" s="33" t="str">
        <f t="shared" si="46"/>
        <v/>
      </c>
      <c r="C1523" s="33" t="str">
        <f t="shared" si="47"/>
        <v/>
      </c>
      <c r="D1523" s="22"/>
      <c r="E1523" s="1"/>
      <c r="F1523" s="1"/>
      <c r="G1523" s="1"/>
      <c r="H1523" s="1"/>
      <c r="I1523" s="1"/>
      <c r="J1523" s="1"/>
      <c r="K1523" s="1"/>
      <c r="L1523" s="1"/>
      <c r="M1523" s="1"/>
      <c r="N1523" s="1"/>
      <c r="O1523" s="1"/>
      <c r="P1523" s="1"/>
      <c r="Q1523" s="1"/>
      <c r="R1523" s="1"/>
      <c r="S1523" s="1"/>
      <c r="T1523" s="1"/>
      <c r="U1523" s="28"/>
      <c r="V1523" s="28"/>
      <c r="W1523" s="28"/>
      <c r="X1523" s="1"/>
      <c r="Y1523" s="1"/>
      <c r="Z1523" s="1"/>
    </row>
    <row r="1524" spans="1:26" x14ac:dyDescent="0.25">
      <c r="A1524" s="1"/>
      <c r="B1524" s="33" t="str">
        <f t="shared" si="46"/>
        <v/>
      </c>
      <c r="C1524" s="33" t="str">
        <f t="shared" si="47"/>
        <v/>
      </c>
      <c r="D1524" s="22"/>
      <c r="E1524" s="1"/>
      <c r="F1524" s="1"/>
      <c r="G1524" s="1"/>
      <c r="H1524" s="1"/>
      <c r="I1524" s="1"/>
      <c r="J1524" s="1"/>
      <c r="K1524" s="1"/>
      <c r="L1524" s="1"/>
      <c r="M1524" s="1"/>
      <c r="N1524" s="1"/>
      <c r="O1524" s="1"/>
      <c r="P1524" s="1"/>
      <c r="Q1524" s="1"/>
      <c r="R1524" s="1"/>
      <c r="S1524" s="1"/>
      <c r="T1524" s="1"/>
      <c r="U1524" s="28"/>
      <c r="V1524" s="28"/>
      <c r="W1524" s="28"/>
      <c r="X1524" s="1"/>
      <c r="Y1524" s="1"/>
      <c r="Z1524" s="1"/>
    </row>
    <row r="1525" spans="1:26" x14ac:dyDescent="0.25">
      <c r="A1525" s="1"/>
      <c r="B1525" s="33" t="str">
        <f t="shared" si="46"/>
        <v/>
      </c>
      <c r="C1525" s="33" t="str">
        <f t="shared" si="47"/>
        <v/>
      </c>
      <c r="D1525" s="22"/>
      <c r="E1525" s="1"/>
      <c r="F1525" s="1"/>
      <c r="G1525" s="1"/>
      <c r="H1525" s="1"/>
      <c r="I1525" s="1"/>
      <c r="J1525" s="1"/>
      <c r="K1525" s="1"/>
      <c r="L1525" s="1"/>
      <c r="M1525" s="1"/>
      <c r="N1525" s="1"/>
      <c r="O1525" s="1"/>
      <c r="P1525" s="1"/>
      <c r="Q1525" s="1"/>
      <c r="R1525" s="1"/>
      <c r="S1525" s="1"/>
      <c r="T1525" s="1"/>
      <c r="X1525" s="1"/>
      <c r="Y1525" s="1"/>
      <c r="Z1525" s="1"/>
    </row>
    <row r="1526" spans="1:26" x14ac:dyDescent="0.25">
      <c r="A1526" s="1"/>
      <c r="B1526" s="33" t="str">
        <f t="shared" si="46"/>
        <v/>
      </c>
      <c r="C1526" s="33" t="str">
        <f t="shared" si="47"/>
        <v/>
      </c>
      <c r="D1526" s="22"/>
      <c r="E1526" s="1"/>
      <c r="F1526" s="1"/>
      <c r="G1526" s="1"/>
      <c r="H1526" s="1"/>
      <c r="I1526" s="1"/>
      <c r="J1526" s="1"/>
      <c r="K1526" s="1"/>
      <c r="L1526" s="1"/>
      <c r="M1526" s="1"/>
      <c r="N1526" s="1"/>
      <c r="O1526" s="1"/>
      <c r="P1526" s="1"/>
      <c r="Q1526" s="1"/>
      <c r="R1526" s="1"/>
      <c r="S1526" s="1"/>
      <c r="T1526" s="1"/>
      <c r="X1526" s="1"/>
      <c r="Y1526" s="1"/>
      <c r="Z1526" s="1"/>
    </row>
    <row r="1527" spans="1:26" x14ac:dyDescent="0.25">
      <c r="A1527" s="1"/>
      <c r="B1527" s="33" t="str">
        <f t="shared" si="46"/>
        <v/>
      </c>
      <c r="C1527" s="33" t="str">
        <f t="shared" si="47"/>
        <v/>
      </c>
      <c r="D1527" s="22"/>
      <c r="E1527" s="1"/>
      <c r="F1527" s="1"/>
      <c r="G1527" s="1"/>
      <c r="H1527" s="1"/>
      <c r="I1527" s="1"/>
      <c r="J1527" s="1"/>
      <c r="K1527" s="1"/>
      <c r="L1527" s="1"/>
      <c r="M1527" s="1"/>
      <c r="N1527" s="1"/>
      <c r="O1527" s="1"/>
      <c r="P1527" s="1"/>
      <c r="Q1527" s="1"/>
      <c r="R1527" s="1"/>
      <c r="S1527" s="1"/>
      <c r="T1527" s="1"/>
      <c r="U1527" s="28"/>
      <c r="V1527" s="28"/>
      <c r="W1527" s="28"/>
      <c r="X1527" s="1"/>
      <c r="Y1527" s="1"/>
      <c r="Z1527" s="1"/>
    </row>
    <row r="1528" spans="1:26" x14ac:dyDescent="0.25">
      <c r="A1528" s="1"/>
      <c r="B1528" s="33" t="str">
        <f t="shared" si="46"/>
        <v/>
      </c>
      <c r="C1528" s="33" t="str">
        <f t="shared" si="47"/>
        <v/>
      </c>
      <c r="D1528" s="22"/>
      <c r="E1528" s="1"/>
      <c r="F1528" s="1"/>
      <c r="G1528" s="1"/>
      <c r="H1528" s="1"/>
      <c r="I1528" s="1"/>
      <c r="J1528" s="1"/>
      <c r="K1528" s="1"/>
      <c r="L1528" s="1"/>
      <c r="M1528" s="1"/>
      <c r="N1528" s="1"/>
      <c r="O1528" s="1"/>
      <c r="P1528" s="1"/>
      <c r="Q1528" s="1"/>
      <c r="R1528" s="1"/>
      <c r="S1528" s="1"/>
      <c r="T1528" s="1"/>
      <c r="X1528" s="1"/>
      <c r="Y1528" s="1"/>
      <c r="Z1528" s="1"/>
    </row>
    <row r="1529" spans="1:26" x14ac:dyDescent="0.25">
      <c r="A1529" s="1"/>
      <c r="B1529" s="33" t="str">
        <f t="shared" si="46"/>
        <v/>
      </c>
      <c r="C1529" s="33" t="str">
        <f t="shared" si="47"/>
        <v/>
      </c>
      <c r="D1529" s="22"/>
      <c r="E1529" s="1"/>
      <c r="F1529" s="1"/>
      <c r="G1529" s="1"/>
      <c r="H1529" s="1"/>
      <c r="I1529" s="1"/>
      <c r="J1529" s="1"/>
      <c r="K1529" s="1"/>
      <c r="L1529" s="1"/>
      <c r="M1529" s="1"/>
      <c r="N1529" s="1"/>
      <c r="O1529" s="1"/>
      <c r="P1529" s="1"/>
      <c r="Q1529" s="1"/>
      <c r="R1529" s="1"/>
      <c r="S1529" s="1"/>
      <c r="T1529" s="1"/>
      <c r="U1529" s="28"/>
      <c r="V1529" s="28"/>
      <c r="W1529" s="28"/>
      <c r="X1529" s="1"/>
      <c r="Y1529" s="1"/>
      <c r="Z1529" s="1"/>
    </row>
    <row r="1530" spans="1:26" x14ac:dyDescent="0.25">
      <c r="A1530" s="1"/>
      <c r="B1530" s="33" t="str">
        <f t="shared" si="46"/>
        <v/>
      </c>
      <c r="C1530" s="33" t="str">
        <f t="shared" si="47"/>
        <v/>
      </c>
      <c r="D1530" s="22"/>
      <c r="E1530" s="1"/>
      <c r="F1530" s="1"/>
      <c r="G1530" s="1"/>
      <c r="H1530" s="1"/>
      <c r="I1530" s="1"/>
      <c r="J1530" s="1"/>
      <c r="K1530" s="1"/>
      <c r="L1530" s="1"/>
      <c r="M1530" s="1"/>
      <c r="N1530" s="1"/>
      <c r="O1530" s="1"/>
      <c r="P1530" s="1"/>
      <c r="Q1530" s="1"/>
      <c r="R1530" s="1"/>
      <c r="S1530" s="1"/>
      <c r="T1530" s="1"/>
      <c r="U1530" s="28"/>
      <c r="V1530" s="28"/>
      <c r="W1530" s="28"/>
      <c r="X1530" s="1"/>
      <c r="Y1530" s="1"/>
      <c r="Z1530" s="1"/>
    </row>
    <row r="1531" spans="1:26" x14ac:dyDescent="0.25">
      <c r="A1531" s="1"/>
      <c r="B1531" s="33" t="str">
        <f t="shared" si="46"/>
        <v/>
      </c>
      <c r="C1531" s="33" t="str">
        <f t="shared" si="47"/>
        <v/>
      </c>
      <c r="D1531" s="22"/>
      <c r="E1531" s="1"/>
      <c r="F1531" s="1"/>
      <c r="G1531" s="1"/>
      <c r="H1531" s="1"/>
      <c r="I1531" s="1"/>
      <c r="J1531" s="1"/>
      <c r="K1531" s="1"/>
      <c r="L1531" s="1"/>
      <c r="M1531" s="1"/>
      <c r="N1531" s="1"/>
      <c r="O1531" s="1"/>
      <c r="P1531" s="1"/>
      <c r="Q1531" s="1"/>
      <c r="R1531" s="1"/>
      <c r="S1531" s="1"/>
      <c r="T1531" s="1"/>
      <c r="U1531" s="28"/>
      <c r="V1531" s="28"/>
      <c r="W1531" s="28"/>
      <c r="X1531" s="1"/>
      <c r="Y1531" s="1"/>
      <c r="Z1531" s="1"/>
    </row>
    <row r="1532" spans="1:26" x14ac:dyDescent="0.25">
      <c r="A1532" s="1"/>
      <c r="B1532" s="33" t="str">
        <f t="shared" si="46"/>
        <v/>
      </c>
      <c r="C1532" s="33" t="str">
        <f t="shared" si="47"/>
        <v/>
      </c>
      <c r="D1532" s="22"/>
      <c r="E1532" s="1"/>
      <c r="F1532" s="1"/>
      <c r="G1532" s="1"/>
      <c r="H1532" s="1"/>
      <c r="I1532" s="1"/>
      <c r="J1532" s="1"/>
      <c r="K1532" s="1"/>
      <c r="L1532" s="1"/>
      <c r="M1532" s="1"/>
      <c r="N1532" s="1"/>
      <c r="O1532" s="1"/>
      <c r="P1532" s="1"/>
      <c r="Q1532" s="1"/>
      <c r="R1532" s="1"/>
      <c r="S1532" s="1"/>
      <c r="T1532" s="1"/>
      <c r="U1532" s="28"/>
      <c r="V1532" s="28"/>
      <c r="W1532" s="28"/>
      <c r="X1532" s="1"/>
      <c r="Y1532" s="1"/>
      <c r="Z1532" s="1"/>
    </row>
    <row r="1533" spans="1:26" x14ac:dyDescent="0.25">
      <c r="A1533" s="1"/>
      <c r="B1533" s="33" t="str">
        <f t="shared" si="46"/>
        <v/>
      </c>
      <c r="C1533" s="33" t="str">
        <f t="shared" si="47"/>
        <v/>
      </c>
      <c r="D1533" s="22"/>
      <c r="E1533" s="1"/>
      <c r="F1533" s="1"/>
      <c r="G1533" s="1"/>
      <c r="H1533" s="1"/>
      <c r="I1533" s="1"/>
      <c r="J1533" s="1"/>
      <c r="K1533" s="1"/>
      <c r="L1533" s="1"/>
      <c r="M1533" s="1"/>
      <c r="N1533" s="1"/>
      <c r="O1533" s="1"/>
      <c r="P1533" s="1"/>
      <c r="Q1533" s="1"/>
      <c r="R1533" s="1"/>
      <c r="S1533" s="1"/>
      <c r="T1533" s="1"/>
      <c r="U1533" s="28"/>
      <c r="V1533" s="28"/>
      <c r="W1533" s="28"/>
      <c r="X1533" s="1"/>
      <c r="Y1533" s="1"/>
      <c r="Z1533" s="1"/>
    </row>
    <row r="1534" spans="1:26" x14ac:dyDescent="0.25">
      <c r="A1534" s="1"/>
      <c r="B1534" s="33" t="str">
        <f t="shared" si="46"/>
        <v/>
      </c>
      <c r="C1534" s="33" t="str">
        <f t="shared" si="47"/>
        <v/>
      </c>
      <c r="D1534" s="22"/>
      <c r="E1534" s="1"/>
      <c r="F1534" s="1"/>
      <c r="G1534" s="1"/>
      <c r="H1534" s="1"/>
      <c r="I1534" s="1"/>
      <c r="J1534" s="1"/>
      <c r="K1534" s="1"/>
      <c r="L1534" s="1"/>
      <c r="M1534" s="1"/>
      <c r="N1534" s="1"/>
      <c r="O1534" s="1"/>
      <c r="P1534" s="1"/>
      <c r="Q1534" s="1"/>
      <c r="R1534" s="1"/>
      <c r="S1534" s="1"/>
      <c r="T1534" s="1"/>
      <c r="X1534" s="1"/>
      <c r="Y1534" s="1"/>
      <c r="Z1534" s="1"/>
    </row>
    <row r="1535" spans="1:26" x14ac:dyDescent="0.25">
      <c r="A1535" s="1"/>
      <c r="B1535" s="33" t="str">
        <f t="shared" si="46"/>
        <v/>
      </c>
      <c r="C1535" s="33" t="str">
        <f t="shared" si="47"/>
        <v/>
      </c>
      <c r="D1535" s="22"/>
      <c r="E1535" s="1"/>
      <c r="F1535" s="1"/>
      <c r="G1535" s="1"/>
      <c r="H1535" s="1"/>
      <c r="I1535" s="1"/>
      <c r="J1535" s="1"/>
      <c r="K1535" s="1"/>
      <c r="L1535" s="1"/>
      <c r="M1535" s="1"/>
      <c r="N1535" s="1"/>
      <c r="O1535" s="1"/>
      <c r="P1535" s="1"/>
      <c r="Q1535" s="1"/>
      <c r="R1535" s="1"/>
      <c r="S1535" s="1"/>
      <c r="T1535" s="1"/>
      <c r="U1535" s="28"/>
      <c r="V1535" s="28"/>
      <c r="W1535" s="28"/>
      <c r="X1535" s="1"/>
      <c r="Y1535" s="1"/>
      <c r="Z1535" s="1"/>
    </row>
    <row r="1536" spans="1:26" x14ac:dyDescent="0.25">
      <c r="A1536" s="1"/>
      <c r="B1536" s="33" t="str">
        <f t="shared" si="46"/>
        <v/>
      </c>
      <c r="C1536" s="33" t="str">
        <f t="shared" si="47"/>
        <v/>
      </c>
      <c r="D1536" s="22"/>
      <c r="E1536" s="1"/>
      <c r="F1536" s="1"/>
      <c r="G1536" s="1"/>
      <c r="H1536" s="1"/>
      <c r="I1536" s="1"/>
      <c r="J1536" s="1"/>
      <c r="K1536" s="1"/>
      <c r="L1536" s="1"/>
      <c r="M1536" s="1"/>
      <c r="N1536" s="1"/>
      <c r="O1536" s="1"/>
      <c r="P1536" s="1"/>
      <c r="Q1536" s="1"/>
      <c r="R1536" s="1"/>
      <c r="S1536" s="1"/>
      <c r="T1536" s="1"/>
      <c r="U1536" s="28"/>
      <c r="V1536" s="28"/>
      <c r="W1536" s="28"/>
      <c r="X1536" s="1"/>
      <c r="Y1536" s="1"/>
      <c r="Z1536" s="1"/>
    </row>
    <row r="1537" spans="1:26" x14ac:dyDescent="0.25">
      <c r="A1537" s="1"/>
      <c r="B1537" s="33" t="str">
        <f t="shared" si="46"/>
        <v/>
      </c>
      <c r="C1537" s="33" t="str">
        <f t="shared" si="47"/>
        <v/>
      </c>
      <c r="D1537" s="22"/>
      <c r="E1537" s="1"/>
      <c r="F1537" s="1"/>
      <c r="G1537" s="1"/>
      <c r="H1537" s="1"/>
      <c r="I1537" s="1"/>
      <c r="J1537" s="1"/>
      <c r="K1537" s="1"/>
      <c r="L1537" s="1"/>
      <c r="M1537" s="1"/>
      <c r="N1537" s="1"/>
      <c r="O1537" s="1"/>
      <c r="P1537" s="1"/>
      <c r="Q1537" s="1"/>
      <c r="R1537" s="1"/>
      <c r="S1537" s="1"/>
      <c r="T1537" s="1"/>
      <c r="U1537" s="28"/>
      <c r="V1537" s="28"/>
      <c r="W1537" s="28"/>
      <c r="X1537" s="1"/>
      <c r="Y1537" s="1"/>
      <c r="Z1537" s="1"/>
    </row>
    <row r="1538" spans="1:26" x14ac:dyDescent="0.25">
      <c r="A1538" s="1"/>
      <c r="B1538" s="33" t="str">
        <f t="shared" si="46"/>
        <v/>
      </c>
      <c r="C1538" s="33" t="str">
        <f t="shared" si="47"/>
        <v/>
      </c>
      <c r="D1538" s="22"/>
      <c r="E1538" s="1"/>
      <c r="F1538" s="1"/>
      <c r="G1538" s="1"/>
      <c r="H1538" s="1"/>
      <c r="I1538" s="1"/>
      <c r="J1538" s="1"/>
      <c r="K1538" s="1"/>
      <c r="L1538" s="1"/>
      <c r="M1538" s="1"/>
      <c r="N1538" s="1"/>
      <c r="O1538" s="1"/>
      <c r="P1538" s="1"/>
      <c r="Q1538" s="1"/>
      <c r="R1538" s="1"/>
      <c r="S1538" s="1"/>
      <c r="T1538" s="1"/>
      <c r="U1538" s="28"/>
      <c r="V1538" s="28"/>
      <c r="W1538" s="28"/>
      <c r="X1538" s="1"/>
      <c r="Y1538" s="1"/>
      <c r="Z1538" s="1"/>
    </row>
    <row r="1539" spans="1:26" x14ac:dyDescent="0.25">
      <c r="A1539" s="1"/>
      <c r="B1539" s="33" t="str">
        <f t="shared" si="46"/>
        <v/>
      </c>
      <c r="C1539" s="33" t="str">
        <f t="shared" si="47"/>
        <v/>
      </c>
      <c r="D1539" s="22"/>
      <c r="E1539" s="1"/>
      <c r="F1539" s="1"/>
      <c r="G1539" s="1"/>
      <c r="H1539" s="1"/>
      <c r="I1539" s="1"/>
      <c r="J1539" s="1"/>
      <c r="K1539" s="1"/>
      <c r="L1539" s="1"/>
      <c r="M1539" s="1"/>
      <c r="N1539" s="1"/>
      <c r="O1539" s="1"/>
      <c r="P1539" s="1"/>
      <c r="Q1539" s="1"/>
      <c r="R1539" s="1"/>
      <c r="S1539" s="1"/>
      <c r="T1539" s="1"/>
      <c r="U1539" s="28"/>
      <c r="V1539" s="28"/>
      <c r="W1539" s="28"/>
      <c r="X1539" s="1"/>
      <c r="Y1539" s="1"/>
      <c r="Z1539" s="1"/>
    </row>
    <row r="1540" spans="1:26" x14ac:dyDescent="0.25">
      <c r="A1540" s="1"/>
      <c r="B1540" s="33" t="str">
        <f t="shared" si="46"/>
        <v/>
      </c>
      <c r="C1540" s="33" t="str">
        <f t="shared" si="47"/>
        <v/>
      </c>
      <c r="D1540" s="22"/>
      <c r="E1540" s="1"/>
      <c r="F1540" s="1"/>
      <c r="G1540" s="1"/>
      <c r="H1540" s="1"/>
      <c r="I1540" s="1"/>
      <c r="J1540" s="1"/>
      <c r="K1540" s="1"/>
      <c r="L1540" s="1"/>
      <c r="M1540" s="1"/>
      <c r="N1540" s="1"/>
      <c r="O1540" s="1"/>
      <c r="P1540" s="1"/>
      <c r="Q1540" s="1"/>
      <c r="R1540" s="1"/>
      <c r="S1540" s="1"/>
      <c r="T1540" s="1"/>
      <c r="U1540" s="28"/>
      <c r="V1540" s="28"/>
      <c r="W1540" s="28"/>
      <c r="X1540" s="1"/>
      <c r="Y1540" s="1"/>
      <c r="Z1540" s="1"/>
    </row>
    <row r="1541" spans="1:26" x14ac:dyDescent="0.25">
      <c r="A1541" s="1"/>
      <c r="B1541" s="33" t="str">
        <f t="shared" si="46"/>
        <v/>
      </c>
      <c r="C1541" s="33" t="str">
        <f t="shared" si="47"/>
        <v/>
      </c>
      <c r="D1541" s="22"/>
      <c r="E1541" s="1"/>
      <c r="F1541" s="1"/>
      <c r="G1541" s="1"/>
      <c r="H1541" s="1"/>
      <c r="I1541" s="1"/>
      <c r="J1541" s="1"/>
      <c r="K1541" s="1"/>
      <c r="L1541" s="1"/>
      <c r="M1541" s="1"/>
      <c r="N1541" s="1"/>
      <c r="O1541" s="1"/>
      <c r="P1541" s="1"/>
      <c r="Q1541" s="1"/>
      <c r="R1541" s="1"/>
      <c r="S1541" s="1"/>
      <c r="T1541" s="1"/>
      <c r="U1541" s="28"/>
      <c r="V1541" s="28"/>
      <c r="W1541" s="28"/>
      <c r="X1541" s="1"/>
      <c r="Y1541" s="1"/>
      <c r="Z1541" s="1"/>
    </row>
    <row r="1542" spans="1:26" x14ac:dyDescent="0.25">
      <c r="A1542" s="1"/>
      <c r="B1542" s="33" t="str">
        <f t="shared" si="46"/>
        <v/>
      </c>
      <c r="C1542" s="33" t="str">
        <f t="shared" si="47"/>
        <v/>
      </c>
      <c r="D1542" s="22"/>
      <c r="E1542" s="1"/>
      <c r="F1542" s="1"/>
      <c r="G1542" s="1"/>
      <c r="H1542" s="1"/>
      <c r="I1542" s="1"/>
      <c r="J1542" s="1"/>
      <c r="K1542" s="1"/>
      <c r="L1542" s="1"/>
      <c r="M1542" s="1"/>
      <c r="N1542" s="1"/>
      <c r="O1542" s="1"/>
      <c r="P1542" s="1"/>
      <c r="Q1542" s="1"/>
      <c r="R1542" s="1"/>
      <c r="S1542" s="1"/>
      <c r="T1542" s="1"/>
      <c r="U1542" s="28"/>
      <c r="V1542" s="28"/>
      <c r="W1542" s="28"/>
      <c r="X1542" s="1"/>
      <c r="Y1542" s="1"/>
      <c r="Z1542" s="1"/>
    </row>
    <row r="1543" spans="1:26" x14ac:dyDescent="0.25">
      <c r="A1543" s="1"/>
      <c r="B1543" s="33" t="str">
        <f t="shared" si="46"/>
        <v/>
      </c>
      <c r="C1543" s="33" t="str">
        <f t="shared" si="47"/>
        <v/>
      </c>
      <c r="D1543" s="22"/>
      <c r="E1543" s="1"/>
      <c r="F1543" s="1"/>
      <c r="G1543" s="1"/>
      <c r="H1543" s="1"/>
      <c r="I1543" s="1"/>
      <c r="J1543" s="1"/>
      <c r="K1543" s="1"/>
      <c r="L1543" s="1"/>
      <c r="M1543" s="1"/>
      <c r="N1543" s="1"/>
      <c r="O1543" s="1"/>
      <c r="P1543" s="1"/>
      <c r="Q1543" s="1"/>
      <c r="R1543" s="1"/>
      <c r="S1543" s="1"/>
      <c r="T1543" s="1"/>
      <c r="U1543" s="28"/>
      <c r="V1543" s="28"/>
      <c r="W1543" s="28"/>
      <c r="X1543" s="1"/>
      <c r="Y1543" s="1"/>
      <c r="Z1543" s="1"/>
    </row>
    <row r="1544" spans="1:26" x14ac:dyDescent="0.25">
      <c r="A1544" s="1"/>
      <c r="B1544" s="33" t="str">
        <f t="shared" si="46"/>
        <v/>
      </c>
      <c r="C1544" s="33" t="str">
        <f t="shared" si="47"/>
        <v/>
      </c>
      <c r="D1544" s="22"/>
      <c r="E1544" s="1"/>
      <c r="F1544" s="1"/>
      <c r="G1544" s="1"/>
      <c r="H1544" s="1"/>
      <c r="I1544" s="1"/>
      <c r="J1544" s="1"/>
      <c r="K1544" s="1"/>
      <c r="L1544" s="1"/>
      <c r="M1544" s="1"/>
      <c r="N1544" s="1"/>
      <c r="O1544" s="1"/>
      <c r="P1544" s="1"/>
      <c r="Q1544" s="1"/>
      <c r="R1544" s="1"/>
      <c r="S1544" s="1"/>
      <c r="T1544" s="1"/>
      <c r="U1544" s="28"/>
      <c r="V1544" s="28"/>
      <c r="W1544" s="28"/>
      <c r="X1544" s="1"/>
      <c r="Y1544" s="1"/>
      <c r="Z1544" s="1"/>
    </row>
    <row r="1545" spans="1:26" x14ac:dyDescent="0.25">
      <c r="A1545" s="1"/>
      <c r="B1545" s="33" t="str">
        <f t="shared" si="46"/>
        <v/>
      </c>
      <c r="C1545" s="33" t="str">
        <f t="shared" si="47"/>
        <v/>
      </c>
      <c r="D1545" s="22"/>
      <c r="E1545" s="1"/>
      <c r="F1545" s="1"/>
      <c r="G1545" s="1"/>
      <c r="H1545" s="1"/>
      <c r="I1545" s="1"/>
      <c r="J1545" s="1"/>
      <c r="K1545" s="1"/>
      <c r="L1545" s="1"/>
      <c r="M1545" s="1"/>
      <c r="N1545" s="1"/>
      <c r="O1545" s="1"/>
      <c r="P1545" s="1"/>
      <c r="Q1545" s="1"/>
      <c r="R1545" s="1"/>
      <c r="S1545" s="1"/>
      <c r="T1545" s="1"/>
      <c r="U1545" s="28"/>
      <c r="V1545" s="28"/>
      <c r="W1545" s="28"/>
      <c r="X1545" s="1"/>
      <c r="Y1545" s="1"/>
      <c r="Z1545" s="1"/>
    </row>
    <row r="1546" spans="1:26" x14ac:dyDescent="0.25">
      <c r="A1546" s="1"/>
      <c r="B1546" s="33" t="str">
        <f t="shared" si="46"/>
        <v/>
      </c>
      <c r="C1546" s="33" t="str">
        <f t="shared" si="47"/>
        <v/>
      </c>
      <c r="D1546" s="22"/>
      <c r="E1546" s="1"/>
      <c r="F1546" s="1"/>
      <c r="G1546" s="1"/>
      <c r="H1546" s="1"/>
      <c r="I1546" s="1"/>
      <c r="J1546" s="1"/>
      <c r="K1546" s="1"/>
      <c r="L1546" s="1"/>
      <c r="M1546" s="1"/>
      <c r="N1546" s="1"/>
      <c r="O1546" s="1"/>
      <c r="P1546" s="1"/>
      <c r="Q1546" s="1"/>
      <c r="R1546" s="1"/>
      <c r="S1546" s="1"/>
      <c r="T1546" s="1"/>
      <c r="U1546" s="28"/>
      <c r="V1546" s="28"/>
      <c r="W1546" s="28"/>
      <c r="X1546" s="1"/>
      <c r="Y1546" s="1"/>
      <c r="Z1546" s="1"/>
    </row>
    <row r="1547" spans="1:26" x14ac:dyDescent="0.25">
      <c r="A1547" s="1"/>
      <c r="B1547" s="33" t="str">
        <f t="shared" si="46"/>
        <v/>
      </c>
      <c r="C1547" s="33" t="str">
        <f t="shared" si="47"/>
        <v/>
      </c>
      <c r="D1547" s="22"/>
      <c r="E1547" s="1"/>
      <c r="F1547" s="1"/>
      <c r="G1547" s="1"/>
      <c r="H1547" s="1"/>
      <c r="I1547" s="1"/>
      <c r="J1547" s="1"/>
      <c r="K1547" s="1"/>
      <c r="L1547" s="1"/>
      <c r="M1547" s="1"/>
      <c r="N1547" s="1"/>
      <c r="O1547" s="1"/>
      <c r="P1547" s="1"/>
      <c r="Q1547" s="1"/>
      <c r="R1547" s="1"/>
      <c r="S1547" s="1"/>
      <c r="T1547" s="1"/>
      <c r="U1547" s="28"/>
      <c r="V1547" s="28"/>
      <c r="W1547" s="28"/>
      <c r="X1547" s="1"/>
      <c r="Y1547" s="1"/>
      <c r="Z1547" s="1"/>
    </row>
    <row r="1548" spans="1:26" x14ac:dyDescent="0.25">
      <c r="A1548" s="1"/>
      <c r="B1548" s="33" t="str">
        <f t="shared" si="46"/>
        <v/>
      </c>
      <c r="C1548" s="33" t="str">
        <f t="shared" si="47"/>
        <v/>
      </c>
      <c r="D1548" s="22"/>
      <c r="E1548" s="1"/>
      <c r="F1548" s="1"/>
      <c r="G1548" s="1"/>
      <c r="H1548" s="1"/>
      <c r="I1548" s="1"/>
      <c r="J1548" s="1"/>
      <c r="K1548" s="1"/>
      <c r="L1548" s="1"/>
      <c r="M1548" s="1"/>
      <c r="N1548" s="1"/>
      <c r="O1548" s="1"/>
      <c r="P1548" s="1"/>
      <c r="Q1548" s="1"/>
      <c r="R1548" s="1"/>
      <c r="S1548" s="1"/>
      <c r="T1548" s="1"/>
      <c r="U1548" s="28"/>
      <c r="V1548" s="28"/>
      <c r="W1548" s="28"/>
      <c r="X1548" s="1"/>
      <c r="Y1548" s="1"/>
      <c r="Z1548" s="1"/>
    </row>
    <row r="1549" spans="1:26" x14ac:dyDescent="0.25">
      <c r="A1549" s="1"/>
      <c r="B1549" s="33" t="str">
        <f t="shared" si="46"/>
        <v/>
      </c>
      <c r="C1549" s="33" t="str">
        <f t="shared" si="47"/>
        <v/>
      </c>
      <c r="D1549" s="22"/>
      <c r="E1549" s="1"/>
      <c r="F1549" s="1"/>
      <c r="G1549" s="1"/>
      <c r="H1549" s="1"/>
      <c r="I1549" s="1"/>
      <c r="J1549" s="1"/>
      <c r="K1549" s="1"/>
      <c r="L1549" s="1"/>
      <c r="M1549" s="1"/>
      <c r="N1549" s="1"/>
      <c r="O1549" s="1"/>
      <c r="P1549" s="1"/>
      <c r="Q1549" s="1"/>
      <c r="R1549" s="1"/>
      <c r="S1549" s="1"/>
      <c r="T1549" s="1"/>
      <c r="U1549" s="28"/>
      <c r="V1549" s="28"/>
      <c r="W1549" s="28"/>
      <c r="X1549" s="1"/>
      <c r="Y1549" s="1"/>
      <c r="Z1549" s="1"/>
    </row>
    <row r="1550" spans="1:26" x14ac:dyDescent="0.25">
      <c r="A1550" s="1"/>
      <c r="B1550" s="33" t="str">
        <f t="shared" si="46"/>
        <v/>
      </c>
      <c r="C1550" s="33" t="str">
        <f t="shared" si="47"/>
        <v/>
      </c>
      <c r="D1550" s="22"/>
      <c r="E1550" s="1"/>
      <c r="F1550" s="1"/>
      <c r="G1550" s="1"/>
      <c r="H1550" s="1"/>
      <c r="I1550" s="1"/>
      <c r="J1550" s="1"/>
      <c r="K1550" s="1"/>
      <c r="L1550" s="1"/>
      <c r="M1550" s="1"/>
      <c r="N1550" s="1"/>
      <c r="O1550" s="1"/>
      <c r="P1550" s="1"/>
      <c r="Q1550" s="1"/>
      <c r="R1550" s="1"/>
      <c r="S1550" s="1"/>
      <c r="T1550" s="1"/>
      <c r="X1550" s="1"/>
      <c r="Y1550" s="1"/>
      <c r="Z1550" s="1"/>
    </row>
    <row r="1551" spans="1:26" x14ac:dyDescent="0.25">
      <c r="A1551" s="1"/>
      <c r="B1551" s="33" t="str">
        <f t="shared" si="46"/>
        <v/>
      </c>
      <c r="C1551" s="33" t="str">
        <f t="shared" si="47"/>
        <v/>
      </c>
      <c r="D1551" s="22"/>
      <c r="E1551" s="1"/>
      <c r="F1551" s="1"/>
      <c r="G1551" s="1"/>
      <c r="H1551" s="1"/>
      <c r="I1551" s="1"/>
      <c r="J1551" s="1"/>
      <c r="K1551" s="1"/>
      <c r="L1551" s="1"/>
      <c r="M1551" s="1"/>
      <c r="N1551" s="1"/>
      <c r="O1551" s="1"/>
      <c r="P1551" s="1"/>
      <c r="Q1551" s="1"/>
      <c r="R1551" s="1"/>
      <c r="S1551" s="1"/>
      <c r="T1551" s="1"/>
      <c r="U1551" s="28"/>
      <c r="V1551" s="28"/>
      <c r="W1551" s="28"/>
      <c r="X1551" s="1"/>
      <c r="Y1551" s="1"/>
      <c r="Z1551" s="1"/>
    </row>
    <row r="1552" spans="1:26" x14ac:dyDescent="0.25">
      <c r="A1552" s="1"/>
      <c r="B1552" s="33" t="str">
        <f t="shared" si="46"/>
        <v/>
      </c>
      <c r="C1552" s="33" t="str">
        <f t="shared" si="47"/>
        <v/>
      </c>
      <c r="D1552" s="22"/>
      <c r="E1552" s="1"/>
      <c r="F1552" s="1"/>
      <c r="G1552" s="1"/>
      <c r="H1552" s="1"/>
      <c r="I1552" s="1"/>
      <c r="J1552" s="1"/>
      <c r="K1552" s="1"/>
      <c r="L1552" s="1"/>
      <c r="M1552" s="1"/>
      <c r="N1552" s="1"/>
      <c r="O1552" s="1"/>
      <c r="P1552" s="1"/>
      <c r="Q1552" s="1"/>
      <c r="R1552" s="1"/>
      <c r="S1552" s="1"/>
      <c r="T1552" s="1"/>
      <c r="U1552" s="28"/>
      <c r="V1552" s="28"/>
      <c r="W1552" s="28"/>
      <c r="X1552" s="1"/>
      <c r="Y1552" s="1"/>
      <c r="Z1552" s="1"/>
    </row>
    <row r="1553" spans="1:26" x14ac:dyDescent="0.25">
      <c r="A1553" s="1"/>
      <c r="B1553" s="33" t="str">
        <f t="shared" si="46"/>
        <v/>
      </c>
      <c r="C1553" s="33" t="str">
        <f t="shared" si="47"/>
        <v/>
      </c>
      <c r="D1553" s="22"/>
      <c r="E1553" s="1"/>
      <c r="F1553" s="1"/>
      <c r="G1553" s="1"/>
      <c r="H1553" s="1"/>
      <c r="I1553" s="1"/>
      <c r="J1553" s="1"/>
      <c r="K1553" s="1"/>
      <c r="L1553" s="1"/>
      <c r="M1553" s="1"/>
      <c r="N1553" s="1"/>
      <c r="O1553" s="1"/>
      <c r="P1553" s="1"/>
      <c r="Q1553" s="1"/>
      <c r="R1553" s="1"/>
      <c r="S1553" s="1"/>
      <c r="T1553" s="1"/>
      <c r="U1553" s="28"/>
      <c r="V1553" s="28"/>
      <c r="W1553" s="28"/>
      <c r="X1553" s="1"/>
      <c r="Y1553" s="1"/>
      <c r="Z1553" s="1"/>
    </row>
    <row r="1554" spans="1:26" x14ac:dyDescent="0.25">
      <c r="A1554" s="1"/>
      <c r="B1554" s="33" t="str">
        <f t="shared" si="46"/>
        <v/>
      </c>
      <c r="C1554" s="33" t="str">
        <f t="shared" si="47"/>
        <v/>
      </c>
      <c r="D1554" s="22"/>
      <c r="E1554" s="1"/>
      <c r="F1554" s="1"/>
      <c r="G1554" s="1"/>
      <c r="H1554" s="1"/>
      <c r="I1554" s="1"/>
      <c r="J1554" s="1"/>
      <c r="K1554" s="1"/>
      <c r="L1554" s="1"/>
      <c r="M1554" s="1"/>
      <c r="N1554" s="1"/>
      <c r="O1554" s="1"/>
      <c r="P1554" s="1"/>
      <c r="Q1554" s="1"/>
      <c r="R1554" s="1"/>
      <c r="S1554" s="1"/>
      <c r="T1554" s="1"/>
      <c r="U1554" s="28"/>
      <c r="V1554" s="28"/>
      <c r="W1554" s="28"/>
      <c r="X1554" s="1"/>
      <c r="Y1554" s="1"/>
      <c r="Z1554" s="1"/>
    </row>
    <row r="1555" spans="1:26" x14ac:dyDescent="0.25">
      <c r="A1555" s="1"/>
      <c r="B1555" s="33" t="str">
        <f t="shared" si="46"/>
        <v/>
      </c>
      <c r="C1555" s="33" t="str">
        <f t="shared" si="47"/>
        <v/>
      </c>
      <c r="D1555" s="22"/>
      <c r="E1555" s="1"/>
      <c r="F1555" s="1"/>
      <c r="G1555" s="1"/>
      <c r="H1555" s="1"/>
      <c r="I1555" s="1"/>
      <c r="J1555" s="1"/>
      <c r="K1555" s="1"/>
      <c r="L1555" s="1"/>
      <c r="M1555" s="1"/>
      <c r="N1555" s="1"/>
      <c r="O1555" s="1"/>
      <c r="P1555" s="1"/>
      <c r="Q1555" s="1"/>
      <c r="R1555" s="1"/>
      <c r="S1555" s="1"/>
      <c r="T1555" s="1"/>
      <c r="U1555" s="28"/>
      <c r="V1555" s="28"/>
      <c r="W1555" s="28"/>
      <c r="X1555" s="1"/>
      <c r="Y1555" s="1"/>
      <c r="Z1555" s="1"/>
    </row>
    <row r="1556" spans="1:26" x14ac:dyDescent="0.25">
      <c r="A1556" s="1"/>
      <c r="B1556" s="33" t="str">
        <f t="shared" si="46"/>
        <v/>
      </c>
      <c r="C1556" s="33" t="str">
        <f t="shared" si="47"/>
        <v/>
      </c>
      <c r="D1556" s="22"/>
      <c r="E1556" s="1"/>
      <c r="F1556" s="1"/>
      <c r="G1556" s="1"/>
      <c r="H1556" s="1"/>
      <c r="I1556" s="1"/>
      <c r="J1556" s="1"/>
      <c r="K1556" s="1"/>
      <c r="L1556" s="1"/>
      <c r="M1556" s="1"/>
      <c r="N1556" s="1"/>
      <c r="O1556" s="1"/>
      <c r="P1556" s="1"/>
      <c r="Q1556" s="1"/>
      <c r="R1556" s="1"/>
      <c r="S1556" s="1"/>
      <c r="T1556" s="1"/>
      <c r="U1556" s="28"/>
      <c r="V1556" s="28"/>
      <c r="W1556" s="28"/>
      <c r="X1556" s="1"/>
      <c r="Y1556" s="1"/>
      <c r="Z1556" s="1"/>
    </row>
    <row r="1557" spans="1:26" x14ac:dyDescent="0.25">
      <c r="A1557" s="1"/>
      <c r="B1557" s="33" t="str">
        <f t="shared" si="46"/>
        <v/>
      </c>
      <c r="C1557" s="33" t="str">
        <f t="shared" si="47"/>
        <v/>
      </c>
      <c r="D1557" s="22"/>
      <c r="E1557" s="1"/>
      <c r="F1557" s="1"/>
      <c r="G1557" s="1"/>
      <c r="H1557" s="1"/>
      <c r="I1557" s="1"/>
      <c r="J1557" s="1"/>
      <c r="K1557" s="1"/>
      <c r="L1557" s="1"/>
      <c r="M1557" s="1"/>
      <c r="N1557" s="1"/>
      <c r="O1557" s="1"/>
      <c r="P1557" s="1"/>
      <c r="Q1557" s="1"/>
      <c r="R1557" s="1"/>
      <c r="S1557" s="1"/>
      <c r="T1557" s="1"/>
      <c r="U1557" s="28"/>
      <c r="V1557" s="28"/>
      <c r="W1557" s="28"/>
      <c r="X1557" s="1"/>
      <c r="Y1557" s="1"/>
      <c r="Z1557" s="1"/>
    </row>
    <row r="1558" spans="1:26" x14ac:dyDescent="0.25">
      <c r="A1558" s="1"/>
      <c r="B1558" s="33" t="str">
        <f t="shared" si="46"/>
        <v/>
      </c>
      <c r="C1558" s="33" t="str">
        <f t="shared" si="47"/>
        <v/>
      </c>
      <c r="D1558" s="22"/>
      <c r="E1558" s="1"/>
      <c r="F1558" s="1"/>
      <c r="G1558" s="1"/>
      <c r="H1558" s="1"/>
      <c r="I1558" s="1"/>
      <c r="J1558" s="1"/>
      <c r="K1558" s="1"/>
      <c r="L1558" s="1"/>
      <c r="M1558" s="1"/>
      <c r="N1558" s="1"/>
      <c r="O1558" s="1"/>
      <c r="P1558" s="1"/>
      <c r="Q1558" s="1"/>
      <c r="R1558" s="1"/>
      <c r="S1558" s="1"/>
      <c r="T1558" s="1"/>
      <c r="U1558" s="28"/>
      <c r="V1558" s="28"/>
      <c r="W1558" s="28"/>
      <c r="X1558" s="1"/>
      <c r="Y1558" s="1"/>
      <c r="Z1558" s="1"/>
    </row>
    <row r="1559" spans="1:26" x14ac:dyDescent="0.25">
      <c r="A1559" s="1"/>
      <c r="B1559" s="33" t="str">
        <f t="shared" si="46"/>
        <v/>
      </c>
      <c r="C1559" s="33" t="str">
        <f t="shared" si="47"/>
        <v/>
      </c>
      <c r="D1559" s="22"/>
      <c r="E1559" s="1"/>
      <c r="F1559" s="1"/>
      <c r="G1559" s="1"/>
      <c r="H1559" s="1"/>
      <c r="I1559" s="1"/>
      <c r="J1559" s="1"/>
      <c r="K1559" s="1"/>
      <c r="L1559" s="1"/>
      <c r="M1559" s="1"/>
      <c r="N1559" s="1"/>
      <c r="O1559" s="1"/>
      <c r="P1559" s="1"/>
      <c r="Q1559" s="1"/>
      <c r="R1559" s="1"/>
      <c r="S1559" s="1"/>
      <c r="T1559" s="1"/>
      <c r="X1559" s="1"/>
      <c r="Y1559" s="1"/>
      <c r="Z1559" s="1"/>
    </row>
    <row r="1560" spans="1:26" x14ac:dyDescent="0.25">
      <c r="A1560" s="1"/>
      <c r="B1560" s="33" t="str">
        <f t="shared" si="46"/>
        <v/>
      </c>
      <c r="C1560" s="33" t="str">
        <f t="shared" si="47"/>
        <v/>
      </c>
      <c r="D1560" s="22"/>
      <c r="E1560" s="1"/>
      <c r="F1560" s="1"/>
      <c r="G1560" s="1"/>
      <c r="H1560" s="1"/>
      <c r="I1560" s="1"/>
      <c r="J1560" s="1"/>
      <c r="K1560" s="1"/>
      <c r="L1560" s="1"/>
      <c r="M1560" s="1"/>
      <c r="N1560" s="1"/>
      <c r="O1560" s="1"/>
      <c r="P1560" s="1"/>
      <c r="Q1560" s="1"/>
      <c r="R1560" s="1"/>
      <c r="S1560" s="1"/>
      <c r="T1560" s="1"/>
      <c r="U1560" s="28"/>
      <c r="V1560" s="28"/>
      <c r="W1560" s="28"/>
      <c r="X1560" s="1"/>
      <c r="Y1560" s="1"/>
      <c r="Z1560" s="1"/>
    </row>
    <row r="1561" spans="1:26" x14ac:dyDescent="0.25">
      <c r="A1561" s="1"/>
      <c r="B1561" s="33" t="str">
        <f t="shared" si="46"/>
        <v/>
      </c>
      <c r="C1561" s="33" t="str">
        <f t="shared" si="47"/>
        <v/>
      </c>
      <c r="D1561" s="22"/>
      <c r="E1561" s="1"/>
      <c r="F1561" s="1"/>
      <c r="G1561" s="1"/>
      <c r="H1561" s="1"/>
      <c r="I1561" s="1"/>
      <c r="J1561" s="1"/>
      <c r="K1561" s="1"/>
      <c r="L1561" s="1"/>
      <c r="M1561" s="1"/>
      <c r="N1561" s="1"/>
      <c r="O1561" s="1"/>
      <c r="P1561" s="1"/>
      <c r="Q1561" s="1"/>
      <c r="R1561" s="1"/>
      <c r="S1561" s="1"/>
      <c r="T1561" s="1"/>
      <c r="U1561" s="28"/>
      <c r="V1561" s="28"/>
      <c r="W1561" s="28"/>
      <c r="X1561" s="1"/>
      <c r="Y1561" s="1"/>
      <c r="Z1561" s="1"/>
    </row>
    <row r="1562" spans="1:26" x14ac:dyDescent="0.25">
      <c r="A1562" s="1"/>
      <c r="B1562" s="33" t="str">
        <f t="shared" si="46"/>
        <v/>
      </c>
      <c r="C1562" s="33" t="str">
        <f t="shared" si="47"/>
        <v/>
      </c>
      <c r="D1562" s="22"/>
      <c r="E1562" s="1"/>
      <c r="F1562" s="1"/>
      <c r="G1562" s="1"/>
      <c r="H1562" s="1"/>
      <c r="I1562" s="1"/>
      <c r="J1562" s="1"/>
      <c r="K1562" s="1"/>
      <c r="L1562" s="1"/>
      <c r="M1562" s="1"/>
      <c r="N1562" s="1"/>
      <c r="O1562" s="1"/>
      <c r="P1562" s="1"/>
      <c r="Q1562" s="1"/>
      <c r="R1562" s="1"/>
      <c r="S1562" s="1"/>
      <c r="T1562" s="1"/>
      <c r="U1562" s="28"/>
      <c r="V1562" s="28"/>
      <c r="W1562" s="28"/>
      <c r="X1562" s="1"/>
      <c r="Y1562" s="1"/>
      <c r="Z1562" s="1"/>
    </row>
    <row r="1563" spans="1:26" x14ac:dyDescent="0.25">
      <c r="A1563" s="1"/>
      <c r="B1563" s="33" t="str">
        <f t="shared" si="46"/>
        <v/>
      </c>
      <c r="C1563" s="33" t="str">
        <f t="shared" si="47"/>
        <v/>
      </c>
      <c r="D1563" s="22"/>
      <c r="E1563" s="1"/>
      <c r="F1563" s="1"/>
      <c r="G1563" s="1"/>
      <c r="H1563" s="1"/>
      <c r="I1563" s="1"/>
      <c r="J1563" s="1"/>
      <c r="K1563" s="1"/>
      <c r="L1563" s="1"/>
      <c r="M1563" s="1"/>
      <c r="N1563" s="1"/>
      <c r="O1563" s="1"/>
      <c r="P1563" s="1"/>
      <c r="Q1563" s="1"/>
      <c r="R1563" s="1"/>
      <c r="S1563" s="1"/>
      <c r="T1563" s="1"/>
      <c r="U1563" s="28"/>
      <c r="V1563" s="28"/>
      <c r="W1563" s="28"/>
      <c r="X1563" s="1"/>
      <c r="Y1563" s="1"/>
      <c r="Z1563" s="1"/>
    </row>
    <row r="1564" spans="1:26" x14ac:dyDescent="0.25">
      <c r="A1564" s="1"/>
      <c r="B1564" s="33" t="str">
        <f t="shared" si="46"/>
        <v/>
      </c>
      <c r="C1564" s="33" t="str">
        <f t="shared" si="47"/>
        <v/>
      </c>
      <c r="D1564" s="22"/>
      <c r="E1564" s="1"/>
      <c r="F1564" s="1"/>
      <c r="G1564" s="1"/>
      <c r="H1564" s="1"/>
      <c r="I1564" s="1"/>
      <c r="J1564" s="1"/>
      <c r="K1564" s="1"/>
      <c r="L1564" s="1"/>
      <c r="M1564" s="1"/>
      <c r="N1564" s="1"/>
      <c r="O1564" s="1"/>
      <c r="P1564" s="1"/>
      <c r="Q1564" s="1"/>
      <c r="R1564" s="1"/>
      <c r="S1564" s="1"/>
      <c r="T1564" s="1"/>
      <c r="U1564" s="28"/>
      <c r="V1564" s="28"/>
      <c r="W1564" s="28"/>
      <c r="X1564" s="1"/>
      <c r="Y1564" s="1"/>
      <c r="Z1564" s="1"/>
    </row>
    <row r="1565" spans="1:26" x14ac:dyDescent="0.25">
      <c r="A1565" s="1"/>
      <c r="B1565" s="33" t="str">
        <f t="shared" si="46"/>
        <v/>
      </c>
      <c r="C1565" s="33" t="str">
        <f t="shared" si="47"/>
        <v/>
      </c>
      <c r="D1565" s="22"/>
      <c r="E1565" s="1"/>
      <c r="F1565" s="1"/>
      <c r="G1565" s="1"/>
      <c r="H1565" s="1"/>
      <c r="I1565" s="1"/>
      <c r="J1565" s="1"/>
      <c r="K1565" s="1"/>
      <c r="L1565" s="1"/>
      <c r="M1565" s="1"/>
      <c r="N1565" s="1"/>
      <c r="O1565" s="1"/>
      <c r="P1565" s="1"/>
      <c r="Q1565" s="1"/>
      <c r="R1565" s="1"/>
      <c r="S1565" s="1"/>
      <c r="T1565" s="1"/>
      <c r="U1565" s="28"/>
      <c r="V1565" s="28"/>
      <c r="W1565" s="28"/>
      <c r="X1565" s="1"/>
      <c r="Y1565" s="1"/>
      <c r="Z1565" s="1"/>
    </row>
    <row r="1566" spans="1:26" x14ac:dyDescent="0.25">
      <c r="A1566" s="1"/>
      <c r="B1566" s="33" t="str">
        <f t="shared" si="46"/>
        <v/>
      </c>
      <c r="C1566" s="33" t="str">
        <f t="shared" si="47"/>
        <v/>
      </c>
      <c r="D1566" s="22"/>
      <c r="E1566" s="1"/>
      <c r="F1566" s="1"/>
      <c r="G1566" s="1"/>
      <c r="H1566" s="1"/>
      <c r="I1566" s="1"/>
      <c r="J1566" s="1"/>
      <c r="K1566" s="1"/>
      <c r="L1566" s="1"/>
      <c r="M1566" s="1"/>
      <c r="N1566" s="1"/>
      <c r="O1566" s="1"/>
      <c r="P1566" s="1"/>
      <c r="Q1566" s="1"/>
      <c r="R1566" s="1"/>
      <c r="S1566" s="1"/>
      <c r="T1566" s="1"/>
      <c r="U1566" s="28"/>
      <c r="V1566" s="28"/>
      <c r="W1566" s="28"/>
      <c r="X1566" s="1"/>
      <c r="Y1566" s="1"/>
      <c r="Z1566" s="1"/>
    </row>
    <row r="1567" spans="1:26" x14ac:dyDescent="0.25">
      <c r="A1567" s="1"/>
      <c r="B1567" s="33" t="str">
        <f t="shared" si="46"/>
        <v/>
      </c>
      <c r="C1567" s="33" t="str">
        <f t="shared" si="47"/>
        <v/>
      </c>
      <c r="D1567" s="22"/>
      <c r="E1567" s="1"/>
      <c r="F1567" s="1"/>
      <c r="G1567" s="1"/>
      <c r="H1567" s="1"/>
      <c r="I1567" s="1"/>
      <c r="J1567" s="1"/>
      <c r="K1567" s="1"/>
      <c r="L1567" s="1"/>
      <c r="M1567" s="1"/>
      <c r="N1567" s="1"/>
      <c r="O1567" s="1"/>
      <c r="P1567" s="1"/>
      <c r="Q1567" s="1"/>
      <c r="R1567" s="1"/>
      <c r="S1567" s="1"/>
      <c r="T1567" s="1"/>
      <c r="U1567" s="28"/>
      <c r="V1567" s="28"/>
      <c r="W1567" s="28"/>
      <c r="X1567" s="1"/>
      <c r="Y1567" s="1"/>
      <c r="Z1567" s="1"/>
    </row>
    <row r="1568" spans="1:26" x14ac:dyDescent="0.25">
      <c r="A1568" s="1"/>
      <c r="B1568" s="33" t="str">
        <f t="shared" si="46"/>
        <v/>
      </c>
      <c r="C1568" s="33" t="str">
        <f t="shared" si="47"/>
        <v/>
      </c>
      <c r="D1568" s="22"/>
      <c r="E1568" s="1"/>
      <c r="F1568" s="1"/>
      <c r="G1568" s="1"/>
      <c r="H1568" s="1"/>
      <c r="I1568" s="1"/>
      <c r="J1568" s="1"/>
      <c r="K1568" s="1"/>
      <c r="L1568" s="1"/>
      <c r="M1568" s="1"/>
      <c r="N1568" s="1"/>
      <c r="O1568" s="1"/>
      <c r="P1568" s="1"/>
      <c r="Q1568" s="1"/>
      <c r="R1568" s="1"/>
      <c r="S1568" s="1"/>
      <c r="T1568" s="1"/>
      <c r="U1568" s="28"/>
      <c r="V1568" s="28"/>
      <c r="W1568" s="28"/>
      <c r="X1568" s="1"/>
      <c r="Y1568" s="1"/>
      <c r="Z1568" s="1"/>
    </row>
    <row r="1569" spans="1:26" x14ac:dyDescent="0.25">
      <c r="A1569" s="1"/>
      <c r="B1569" s="33" t="str">
        <f t="shared" si="46"/>
        <v/>
      </c>
      <c r="C1569" s="33" t="str">
        <f t="shared" si="47"/>
        <v/>
      </c>
      <c r="D1569" s="22"/>
      <c r="E1569" s="1"/>
      <c r="F1569" s="1"/>
      <c r="G1569" s="1"/>
      <c r="H1569" s="1"/>
      <c r="I1569" s="1"/>
      <c r="J1569" s="1"/>
      <c r="K1569" s="1"/>
      <c r="L1569" s="1"/>
      <c r="M1569" s="1"/>
      <c r="N1569" s="1"/>
      <c r="O1569" s="1"/>
      <c r="P1569" s="1"/>
      <c r="Q1569" s="1"/>
      <c r="R1569" s="1"/>
      <c r="S1569" s="1"/>
      <c r="T1569" s="1"/>
      <c r="X1569" s="1"/>
      <c r="Y1569" s="1"/>
      <c r="Z1569" s="1"/>
    </row>
    <row r="1570" spans="1:26" x14ac:dyDescent="0.25">
      <c r="A1570" s="1"/>
      <c r="B1570" s="33" t="str">
        <f t="shared" si="46"/>
        <v/>
      </c>
      <c r="C1570" s="33" t="str">
        <f t="shared" si="47"/>
        <v/>
      </c>
      <c r="D1570" s="22"/>
      <c r="E1570" s="1"/>
      <c r="F1570" s="1"/>
      <c r="G1570" s="1"/>
      <c r="H1570" s="1"/>
      <c r="I1570" s="1"/>
      <c r="J1570" s="1"/>
      <c r="K1570" s="1"/>
      <c r="L1570" s="1"/>
      <c r="M1570" s="1"/>
      <c r="N1570" s="1"/>
      <c r="O1570" s="1"/>
      <c r="P1570" s="1"/>
      <c r="Q1570" s="1"/>
      <c r="R1570" s="1"/>
      <c r="S1570" s="1"/>
      <c r="T1570" s="1"/>
      <c r="U1570" s="28"/>
      <c r="V1570" s="28"/>
      <c r="W1570" s="28"/>
      <c r="X1570" s="1"/>
      <c r="Y1570" s="1"/>
      <c r="Z1570" s="1"/>
    </row>
    <row r="1571" spans="1:26" x14ac:dyDescent="0.25">
      <c r="A1571" s="1"/>
      <c r="B1571" s="33" t="str">
        <f t="shared" si="46"/>
        <v/>
      </c>
      <c r="C1571" s="33" t="str">
        <f t="shared" si="47"/>
        <v/>
      </c>
      <c r="D1571" s="22"/>
      <c r="E1571" s="1"/>
      <c r="F1571" s="1"/>
      <c r="G1571" s="1"/>
      <c r="H1571" s="1"/>
      <c r="I1571" s="1"/>
      <c r="J1571" s="1"/>
      <c r="K1571" s="1"/>
      <c r="L1571" s="1"/>
      <c r="M1571" s="1"/>
      <c r="N1571" s="1"/>
      <c r="O1571" s="1"/>
      <c r="P1571" s="1"/>
      <c r="Q1571" s="1"/>
      <c r="R1571" s="1"/>
      <c r="S1571" s="1"/>
      <c r="T1571" s="1"/>
      <c r="U1571" s="28"/>
      <c r="V1571" s="28"/>
      <c r="W1571" s="28"/>
      <c r="X1571" s="1"/>
      <c r="Y1571" s="1"/>
      <c r="Z1571" s="1"/>
    </row>
    <row r="1572" spans="1:26" x14ac:dyDescent="0.25">
      <c r="A1572" s="1"/>
      <c r="B1572" s="33" t="str">
        <f t="shared" si="46"/>
        <v/>
      </c>
      <c r="C1572" s="33" t="str">
        <f t="shared" si="47"/>
        <v/>
      </c>
      <c r="D1572" s="22"/>
      <c r="E1572" s="1"/>
      <c r="F1572" s="1"/>
      <c r="G1572" s="1"/>
      <c r="H1572" s="1"/>
      <c r="I1572" s="1"/>
      <c r="J1572" s="1"/>
      <c r="K1572" s="1"/>
      <c r="L1572" s="1"/>
      <c r="M1572" s="1"/>
      <c r="N1572" s="1"/>
      <c r="O1572" s="1"/>
      <c r="P1572" s="1"/>
      <c r="Q1572" s="1"/>
      <c r="R1572" s="1"/>
      <c r="S1572" s="1"/>
      <c r="T1572" s="1"/>
      <c r="U1572" s="28"/>
      <c r="V1572" s="28"/>
      <c r="W1572" s="28"/>
      <c r="X1572" s="1"/>
      <c r="Y1572" s="1"/>
      <c r="Z1572" s="1"/>
    </row>
    <row r="1573" spans="1:26" x14ac:dyDescent="0.25">
      <c r="A1573" s="1"/>
      <c r="B1573" s="33" t="str">
        <f t="shared" si="46"/>
        <v/>
      </c>
      <c r="C1573" s="33" t="str">
        <f t="shared" si="47"/>
        <v/>
      </c>
      <c r="D1573" s="22"/>
      <c r="E1573" s="1"/>
      <c r="F1573" s="1"/>
      <c r="G1573" s="1"/>
      <c r="H1573" s="1"/>
      <c r="I1573" s="1"/>
      <c r="J1573" s="1"/>
      <c r="K1573" s="1"/>
      <c r="L1573" s="1"/>
      <c r="M1573" s="1"/>
      <c r="N1573" s="1"/>
      <c r="O1573" s="1"/>
      <c r="P1573" s="1"/>
      <c r="Q1573" s="1"/>
      <c r="R1573" s="1"/>
      <c r="S1573" s="1"/>
      <c r="T1573" s="1"/>
      <c r="U1573" s="28"/>
      <c r="V1573" s="28"/>
      <c r="W1573" s="28"/>
      <c r="X1573" s="1"/>
      <c r="Y1573" s="1"/>
      <c r="Z1573" s="1"/>
    </row>
    <row r="1574" spans="1:26" x14ac:dyDescent="0.25">
      <c r="A1574" s="1"/>
      <c r="B1574" s="33" t="str">
        <f t="shared" si="46"/>
        <v/>
      </c>
      <c r="C1574" s="33" t="str">
        <f t="shared" si="47"/>
        <v/>
      </c>
      <c r="D1574" s="22"/>
      <c r="E1574" s="1"/>
      <c r="F1574" s="1"/>
      <c r="G1574" s="1"/>
      <c r="H1574" s="1"/>
      <c r="I1574" s="1"/>
      <c r="J1574" s="1"/>
      <c r="K1574" s="1"/>
      <c r="L1574" s="1"/>
      <c r="M1574" s="1"/>
      <c r="N1574" s="1"/>
      <c r="O1574" s="1"/>
      <c r="P1574" s="1"/>
      <c r="Q1574" s="1"/>
      <c r="R1574" s="1"/>
      <c r="S1574" s="1"/>
      <c r="T1574" s="1"/>
      <c r="U1574" s="28"/>
      <c r="V1574" s="28"/>
      <c r="W1574" s="28"/>
      <c r="X1574" s="1"/>
      <c r="Y1574" s="1"/>
      <c r="Z1574" s="1"/>
    </row>
    <row r="1575" spans="1:26" x14ac:dyDescent="0.25">
      <c r="A1575" s="1"/>
      <c r="B1575" s="33" t="str">
        <f t="shared" si="46"/>
        <v/>
      </c>
      <c r="C1575" s="33" t="str">
        <f t="shared" si="47"/>
        <v/>
      </c>
      <c r="D1575" s="22"/>
      <c r="E1575" s="1"/>
      <c r="F1575" s="1"/>
      <c r="G1575" s="1"/>
      <c r="H1575" s="1"/>
      <c r="I1575" s="1"/>
      <c r="J1575" s="1"/>
      <c r="K1575" s="1"/>
      <c r="L1575" s="1"/>
      <c r="M1575" s="1"/>
      <c r="N1575" s="1"/>
      <c r="O1575" s="1"/>
      <c r="P1575" s="1"/>
      <c r="Q1575" s="1"/>
      <c r="R1575" s="1"/>
      <c r="S1575" s="1"/>
      <c r="T1575" s="1"/>
      <c r="U1575" s="28"/>
      <c r="V1575" s="28"/>
      <c r="W1575" s="28"/>
      <c r="X1575" s="1"/>
      <c r="Y1575" s="1"/>
      <c r="Z1575" s="1"/>
    </row>
    <row r="1576" spans="1:26" x14ac:dyDescent="0.25">
      <c r="A1576" s="1"/>
      <c r="B1576" s="33" t="str">
        <f t="shared" si="46"/>
        <v/>
      </c>
      <c r="C1576" s="33" t="str">
        <f t="shared" si="47"/>
        <v/>
      </c>
      <c r="D1576" s="22"/>
      <c r="E1576" s="1"/>
      <c r="F1576" s="1"/>
      <c r="G1576" s="1"/>
      <c r="H1576" s="1"/>
      <c r="I1576" s="1"/>
      <c r="J1576" s="1"/>
      <c r="K1576" s="1"/>
      <c r="L1576" s="1"/>
      <c r="M1576" s="1"/>
      <c r="N1576" s="1"/>
      <c r="O1576" s="1"/>
      <c r="P1576" s="1"/>
      <c r="Q1576" s="1"/>
      <c r="R1576" s="1"/>
      <c r="S1576" s="1"/>
      <c r="T1576" s="1"/>
      <c r="U1576" s="28"/>
      <c r="V1576" s="28"/>
      <c r="W1576" s="28"/>
      <c r="X1576" s="1"/>
      <c r="Y1576" s="1"/>
      <c r="Z1576" s="1"/>
    </row>
    <row r="1577" spans="1:26" x14ac:dyDescent="0.25">
      <c r="A1577" s="1"/>
      <c r="B1577" s="33" t="str">
        <f t="shared" si="46"/>
        <v/>
      </c>
      <c r="C1577" s="33" t="str">
        <f t="shared" si="47"/>
        <v/>
      </c>
      <c r="D1577" s="22"/>
      <c r="E1577" s="1"/>
      <c r="F1577" s="1"/>
      <c r="G1577" s="1"/>
      <c r="H1577" s="1"/>
      <c r="I1577" s="1"/>
      <c r="J1577" s="1"/>
      <c r="K1577" s="1"/>
      <c r="L1577" s="1"/>
      <c r="M1577" s="1"/>
      <c r="N1577" s="1"/>
      <c r="O1577" s="1"/>
      <c r="P1577" s="1"/>
      <c r="Q1577" s="1"/>
      <c r="R1577" s="1"/>
      <c r="S1577" s="1"/>
      <c r="T1577" s="1"/>
      <c r="U1577" s="28"/>
      <c r="V1577" s="28"/>
      <c r="W1577" s="28"/>
      <c r="X1577" s="1"/>
      <c r="Y1577" s="1"/>
      <c r="Z1577" s="1"/>
    </row>
    <row r="1578" spans="1:26" x14ac:dyDescent="0.25">
      <c r="A1578" s="1"/>
      <c r="B1578" s="33" t="str">
        <f t="shared" si="46"/>
        <v/>
      </c>
      <c r="C1578" s="33" t="str">
        <f t="shared" si="47"/>
        <v/>
      </c>
      <c r="D1578" s="22"/>
      <c r="E1578" s="1"/>
      <c r="F1578" s="1"/>
      <c r="G1578" s="1"/>
      <c r="H1578" s="1"/>
      <c r="I1578" s="1"/>
      <c r="J1578" s="1"/>
      <c r="K1578" s="1"/>
      <c r="L1578" s="1"/>
      <c r="M1578" s="1"/>
      <c r="N1578" s="1"/>
      <c r="O1578" s="1"/>
      <c r="P1578" s="1"/>
      <c r="Q1578" s="1"/>
      <c r="R1578" s="1"/>
      <c r="S1578" s="1"/>
      <c r="T1578" s="1"/>
      <c r="U1578" s="28"/>
      <c r="V1578" s="28"/>
      <c r="W1578" s="28"/>
      <c r="X1578" s="1"/>
      <c r="Y1578" s="1"/>
      <c r="Z1578" s="1"/>
    </row>
    <row r="1579" spans="1:26" x14ac:dyDescent="0.25">
      <c r="A1579" s="1"/>
      <c r="B1579" s="33" t="str">
        <f t="shared" si="46"/>
        <v/>
      </c>
      <c r="C1579" s="33" t="str">
        <f t="shared" si="47"/>
        <v/>
      </c>
      <c r="D1579" s="22"/>
      <c r="E1579" s="1"/>
      <c r="F1579" s="1"/>
      <c r="G1579" s="1"/>
      <c r="H1579" s="1"/>
      <c r="I1579" s="1"/>
      <c r="J1579" s="1"/>
      <c r="K1579" s="1"/>
      <c r="L1579" s="1"/>
      <c r="M1579" s="1"/>
      <c r="N1579" s="1"/>
      <c r="O1579" s="1"/>
      <c r="P1579" s="1"/>
      <c r="Q1579" s="1"/>
      <c r="R1579" s="1"/>
      <c r="S1579" s="1"/>
      <c r="T1579" s="1"/>
      <c r="U1579" s="28"/>
      <c r="V1579" s="28"/>
      <c r="W1579" s="28"/>
      <c r="X1579" s="1"/>
      <c r="Y1579" s="1"/>
      <c r="Z1579" s="1"/>
    </row>
    <row r="1580" spans="1:26" x14ac:dyDescent="0.25">
      <c r="A1580" s="1"/>
      <c r="B1580" s="33" t="str">
        <f t="shared" si="46"/>
        <v/>
      </c>
      <c r="C1580" s="33" t="str">
        <f t="shared" si="47"/>
        <v/>
      </c>
      <c r="D1580" s="22"/>
      <c r="E1580" s="1"/>
      <c r="F1580" s="1"/>
      <c r="G1580" s="1"/>
      <c r="H1580" s="1"/>
      <c r="I1580" s="1"/>
      <c r="J1580" s="1"/>
      <c r="K1580" s="1"/>
      <c r="L1580" s="1"/>
      <c r="M1580" s="1"/>
      <c r="N1580" s="1"/>
      <c r="O1580" s="1"/>
      <c r="P1580" s="1"/>
      <c r="Q1580" s="1"/>
      <c r="R1580" s="1"/>
      <c r="S1580" s="1"/>
      <c r="T1580" s="1"/>
      <c r="U1580" s="28"/>
      <c r="V1580" s="28"/>
      <c r="W1580" s="28"/>
      <c r="X1580" s="1"/>
      <c r="Y1580" s="1"/>
      <c r="Z1580" s="1"/>
    </row>
    <row r="1581" spans="1:26" x14ac:dyDescent="0.25">
      <c r="A1581" s="1"/>
      <c r="B1581" s="33" t="str">
        <f t="shared" si="46"/>
        <v/>
      </c>
      <c r="C1581" s="33" t="str">
        <f t="shared" si="47"/>
        <v/>
      </c>
      <c r="D1581" s="22"/>
      <c r="E1581" s="1"/>
      <c r="F1581" s="1"/>
      <c r="G1581" s="1"/>
      <c r="H1581" s="1"/>
      <c r="I1581" s="1"/>
      <c r="J1581" s="1"/>
      <c r="K1581" s="1"/>
      <c r="L1581" s="1"/>
      <c r="M1581" s="1"/>
      <c r="N1581" s="1"/>
      <c r="O1581" s="1"/>
      <c r="P1581" s="1"/>
      <c r="Q1581" s="1"/>
      <c r="R1581" s="1"/>
      <c r="S1581" s="1"/>
      <c r="T1581" s="1"/>
      <c r="X1581" s="1"/>
      <c r="Y1581" s="1"/>
      <c r="Z1581" s="1"/>
    </row>
    <row r="1582" spans="1:26" x14ac:dyDescent="0.25">
      <c r="A1582" s="1"/>
      <c r="B1582" s="33" t="str">
        <f t="shared" si="46"/>
        <v/>
      </c>
      <c r="C1582" s="33" t="str">
        <f t="shared" si="47"/>
        <v/>
      </c>
      <c r="D1582" s="22"/>
      <c r="E1582" s="1"/>
      <c r="F1582" s="1"/>
      <c r="G1582" s="1"/>
      <c r="H1582" s="1"/>
      <c r="I1582" s="1"/>
      <c r="J1582" s="1"/>
      <c r="K1582" s="1"/>
      <c r="L1582" s="1"/>
      <c r="M1582" s="1"/>
      <c r="N1582" s="1"/>
      <c r="O1582" s="1"/>
      <c r="P1582" s="1"/>
      <c r="Q1582" s="1"/>
      <c r="R1582" s="1"/>
      <c r="S1582" s="1"/>
      <c r="T1582" s="1"/>
      <c r="X1582" s="1"/>
      <c r="Y1582" s="1"/>
      <c r="Z1582" s="1"/>
    </row>
    <row r="1583" spans="1:26" x14ac:dyDescent="0.25">
      <c r="A1583" s="1"/>
      <c r="B1583" s="33" t="str">
        <f t="shared" ref="B1583:B1646" si="48">IF(W1585=1,U1585,"")</f>
        <v/>
      </c>
      <c r="C1583" s="33" t="str">
        <f t="shared" ref="C1583:C1646" si="49">IF(W1585=1,V1585,"")</f>
        <v/>
      </c>
      <c r="D1583" s="22"/>
      <c r="E1583" s="1"/>
      <c r="F1583" s="1"/>
      <c r="G1583" s="1"/>
      <c r="H1583" s="1"/>
      <c r="I1583" s="1"/>
      <c r="J1583" s="1"/>
      <c r="K1583" s="1"/>
      <c r="L1583" s="1"/>
      <c r="M1583" s="1"/>
      <c r="N1583" s="1"/>
      <c r="O1583" s="1"/>
      <c r="P1583" s="1"/>
      <c r="Q1583" s="1"/>
      <c r="R1583" s="1"/>
      <c r="S1583" s="1"/>
      <c r="T1583" s="1"/>
      <c r="U1583" s="28"/>
      <c r="V1583" s="28"/>
      <c r="W1583" s="28"/>
      <c r="X1583" s="1"/>
      <c r="Y1583" s="1"/>
      <c r="Z1583" s="1"/>
    </row>
    <row r="1584" spans="1:26" x14ac:dyDescent="0.25">
      <c r="A1584" s="1"/>
      <c r="B1584" s="33" t="str">
        <f t="shared" si="48"/>
        <v/>
      </c>
      <c r="C1584" s="33" t="str">
        <f t="shared" si="49"/>
        <v/>
      </c>
      <c r="D1584" s="22"/>
      <c r="E1584" s="1"/>
      <c r="F1584" s="1"/>
      <c r="G1584" s="1"/>
      <c r="H1584" s="1"/>
      <c r="I1584" s="1"/>
      <c r="J1584" s="1"/>
      <c r="K1584" s="1"/>
      <c r="L1584" s="1"/>
      <c r="M1584" s="1"/>
      <c r="N1584" s="1"/>
      <c r="O1584" s="1"/>
      <c r="P1584" s="1"/>
      <c r="Q1584" s="1"/>
      <c r="R1584" s="1"/>
      <c r="S1584" s="1"/>
      <c r="T1584" s="1"/>
      <c r="U1584" s="28"/>
      <c r="V1584" s="28"/>
      <c r="W1584" s="28"/>
      <c r="X1584" s="1"/>
      <c r="Y1584" s="1"/>
      <c r="Z1584" s="1"/>
    </row>
    <row r="1585" spans="1:26" x14ac:dyDescent="0.25">
      <c r="A1585" s="1"/>
      <c r="B1585" s="33" t="str">
        <f t="shared" si="48"/>
        <v/>
      </c>
      <c r="C1585" s="33" t="str">
        <f t="shared" si="49"/>
        <v/>
      </c>
      <c r="D1585" s="22"/>
      <c r="E1585" s="1"/>
      <c r="F1585" s="1"/>
      <c r="G1585" s="1"/>
      <c r="H1585" s="1"/>
      <c r="I1585" s="1"/>
      <c r="J1585" s="1"/>
      <c r="K1585" s="1"/>
      <c r="L1585" s="1"/>
      <c r="M1585" s="1"/>
      <c r="N1585" s="1"/>
      <c r="O1585" s="1"/>
      <c r="P1585" s="1"/>
      <c r="Q1585" s="1"/>
      <c r="R1585" s="1"/>
      <c r="S1585" s="1"/>
      <c r="T1585" s="1"/>
      <c r="U1585" s="28"/>
      <c r="V1585" s="28"/>
      <c r="W1585" s="28"/>
      <c r="X1585" s="1"/>
      <c r="Y1585" s="1"/>
      <c r="Z1585" s="1"/>
    </row>
    <row r="1586" spans="1:26" x14ac:dyDescent="0.25">
      <c r="A1586" s="1"/>
      <c r="B1586" s="33" t="str">
        <f t="shared" si="48"/>
        <v/>
      </c>
      <c r="C1586" s="33" t="str">
        <f t="shared" si="49"/>
        <v/>
      </c>
      <c r="D1586" s="22"/>
      <c r="E1586" s="1"/>
      <c r="F1586" s="1"/>
      <c r="G1586" s="1"/>
      <c r="H1586" s="1"/>
      <c r="I1586" s="1"/>
      <c r="J1586" s="1"/>
      <c r="K1586" s="1"/>
      <c r="L1586" s="1"/>
      <c r="M1586" s="1"/>
      <c r="N1586" s="1"/>
      <c r="O1586" s="1"/>
      <c r="P1586" s="1"/>
      <c r="Q1586" s="1"/>
      <c r="R1586" s="1"/>
      <c r="S1586" s="1"/>
      <c r="T1586" s="1"/>
      <c r="U1586" s="28"/>
      <c r="V1586" s="28"/>
      <c r="W1586" s="28"/>
      <c r="X1586" s="1"/>
      <c r="Y1586" s="1"/>
      <c r="Z1586" s="1"/>
    </row>
    <row r="1587" spans="1:26" x14ac:dyDescent="0.25">
      <c r="A1587" s="1"/>
      <c r="B1587" s="33" t="str">
        <f t="shared" si="48"/>
        <v/>
      </c>
      <c r="C1587" s="33" t="str">
        <f t="shared" si="49"/>
        <v/>
      </c>
      <c r="D1587" s="22"/>
      <c r="E1587" s="1"/>
      <c r="F1587" s="1"/>
      <c r="G1587" s="1"/>
      <c r="H1587" s="1"/>
      <c r="I1587" s="1"/>
      <c r="J1587" s="1"/>
      <c r="K1587" s="1"/>
      <c r="L1587" s="1"/>
      <c r="M1587" s="1"/>
      <c r="N1587" s="1"/>
      <c r="O1587" s="1"/>
      <c r="P1587" s="1"/>
      <c r="Q1587" s="1"/>
      <c r="R1587" s="1"/>
      <c r="S1587" s="1"/>
      <c r="T1587" s="1"/>
      <c r="U1587" s="28"/>
      <c r="V1587" s="28"/>
      <c r="W1587" s="28"/>
      <c r="X1587" s="1"/>
      <c r="Y1587" s="1"/>
      <c r="Z1587" s="1"/>
    </row>
    <row r="1588" spans="1:26" x14ac:dyDescent="0.25">
      <c r="A1588" s="1"/>
      <c r="B1588" s="33" t="str">
        <f t="shared" si="48"/>
        <v/>
      </c>
      <c r="C1588" s="33" t="str">
        <f t="shared" si="49"/>
        <v/>
      </c>
      <c r="D1588" s="22"/>
      <c r="E1588" s="1"/>
      <c r="F1588" s="1"/>
      <c r="G1588" s="1"/>
      <c r="H1588" s="1"/>
      <c r="I1588" s="1"/>
      <c r="J1588" s="1"/>
      <c r="K1588" s="1"/>
      <c r="L1588" s="1"/>
      <c r="M1588" s="1"/>
      <c r="N1588" s="1"/>
      <c r="O1588" s="1"/>
      <c r="P1588" s="1"/>
      <c r="Q1588" s="1"/>
      <c r="R1588" s="1"/>
      <c r="S1588" s="1"/>
      <c r="T1588" s="1"/>
      <c r="U1588" s="28"/>
      <c r="V1588" s="28"/>
      <c r="W1588" s="28"/>
      <c r="X1588" s="1"/>
      <c r="Y1588" s="1"/>
      <c r="Z1588" s="1"/>
    </row>
    <row r="1589" spans="1:26" x14ac:dyDescent="0.25">
      <c r="A1589" s="1"/>
      <c r="B1589" s="33" t="str">
        <f t="shared" si="48"/>
        <v/>
      </c>
      <c r="C1589" s="33" t="str">
        <f t="shared" si="49"/>
        <v/>
      </c>
      <c r="D1589" s="22"/>
      <c r="E1589" s="1"/>
      <c r="F1589" s="1"/>
      <c r="G1589" s="1"/>
      <c r="H1589" s="1"/>
      <c r="I1589" s="1"/>
      <c r="J1589" s="1"/>
      <c r="K1589" s="1"/>
      <c r="L1589" s="1"/>
      <c r="M1589" s="1"/>
      <c r="N1589" s="1"/>
      <c r="O1589" s="1"/>
      <c r="P1589" s="1"/>
      <c r="Q1589" s="1"/>
      <c r="R1589" s="1"/>
      <c r="S1589" s="1"/>
      <c r="T1589" s="1"/>
      <c r="U1589" s="28"/>
      <c r="V1589" s="28"/>
      <c r="W1589" s="28"/>
      <c r="X1589" s="1"/>
      <c r="Y1589" s="1"/>
      <c r="Z1589" s="1"/>
    </row>
    <row r="1590" spans="1:26" x14ac:dyDescent="0.25">
      <c r="A1590" s="1"/>
      <c r="B1590" s="33" t="str">
        <f t="shared" si="48"/>
        <v/>
      </c>
      <c r="C1590" s="33" t="str">
        <f t="shared" si="49"/>
        <v/>
      </c>
      <c r="D1590" s="22"/>
      <c r="E1590" s="1"/>
      <c r="F1590" s="1"/>
      <c r="G1590" s="1"/>
      <c r="H1590" s="1"/>
      <c r="I1590" s="1"/>
      <c r="J1590" s="1"/>
      <c r="K1590" s="1"/>
      <c r="L1590" s="1"/>
      <c r="M1590" s="1"/>
      <c r="N1590" s="1"/>
      <c r="O1590" s="1"/>
      <c r="P1590" s="1"/>
      <c r="Q1590" s="1"/>
      <c r="R1590" s="1"/>
      <c r="S1590" s="1"/>
      <c r="T1590" s="1"/>
      <c r="U1590" s="28"/>
      <c r="V1590" s="28"/>
      <c r="W1590" s="28"/>
      <c r="X1590" s="1"/>
      <c r="Y1590" s="1"/>
      <c r="Z1590" s="1"/>
    </row>
    <row r="1591" spans="1:26" x14ac:dyDescent="0.25">
      <c r="A1591" s="1"/>
      <c r="B1591" s="33" t="str">
        <f t="shared" si="48"/>
        <v/>
      </c>
      <c r="C1591" s="33" t="str">
        <f t="shared" si="49"/>
        <v/>
      </c>
      <c r="D1591" s="22"/>
      <c r="E1591" s="1"/>
      <c r="F1591" s="1"/>
      <c r="G1591" s="1"/>
      <c r="H1591" s="1"/>
      <c r="I1591" s="1"/>
      <c r="J1591" s="1"/>
      <c r="K1591" s="1"/>
      <c r="L1591" s="1"/>
      <c r="M1591" s="1"/>
      <c r="N1591" s="1"/>
      <c r="O1591" s="1"/>
      <c r="P1591" s="1"/>
      <c r="Q1591" s="1"/>
      <c r="R1591" s="1"/>
      <c r="S1591" s="1"/>
      <c r="T1591" s="1"/>
      <c r="U1591" s="28"/>
      <c r="V1591" s="28"/>
      <c r="W1591" s="28"/>
      <c r="X1591" s="1"/>
      <c r="Y1591" s="1"/>
      <c r="Z1591" s="1"/>
    </row>
    <row r="1592" spans="1:26" x14ac:dyDescent="0.25">
      <c r="A1592" s="1"/>
      <c r="B1592" s="33" t="str">
        <f t="shared" si="48"/>
        <v/>
      </c>
      <c r="C1592" s="33" t="str">
        <f t="shared" si="49"/>
        <v/>
      </c>
      <c r="D1592" s="22"/>
      <c r="E1592" s="1"/>
      <c r="F1592" s="1"/>
      <c r="G1592" s="1"/>
      <c r="H1592" s="1"/>
      <c r="I1592" s="1"/>
      <c r="J1592" s="1"/>
      <c r="K1592" s="1"/>
      <c r="L1592" s="1"/>
      <c r="M1592" s="1"/>
      <c r="N1592" s="1"/>
      <c r="O1592" s="1"/>
      <c r="P1592" s="1"/>
      <c r="Q1592" s="1"/>
      <c r="R1592" s="1"/>
      <c r="S1592" s="1"/>
      <c r="T1592" s="1"/>
      <c r="X1592" s="1"/>
      <c r="Y1592" s="1"/>
      <c r="Z1592" s="1"/>
    </row>
    <row r="1593" spans="1:26" x14ac:dyDescent="0.25">
      <c r="A1593" s="1"/>
      <c r="B1593" s="33" t="str">
        <f t="shared" si="48"/>
        <v/>
      </c>
      <c r="C1593" s="33" t="str">
        <f t="shared" si="49"/>
        <v/>
      </c>
      <c r="D1593" s="22"/>
      <c r="E1593" s="1"/>
      <c r="F1593" s="1"/>
      <c r="G1593" s="1"/>
      <c r="H1593" s="1"/>
      <c r="I1593" s="1"/>
      <c r="J1593" s="1"/>
      <c r="K1593" s="1"/>
      <c r="L1593" s="1"/>
      <c r="M1593" s="1"/>
      <c r="N1593" s="1"/>
      <c r="O1593" s="1"/>
      <c r="P1593" s="1"/>
      <c r="Q1593" s="1"/>
      <c r="R1593" s="1"/>
      <c r="S1593" s="1"/>
      <c r="T1593" s="1"/>
      <c r="U1593" s="28"/>
      <c r="V1593" s="28"/>
      <c r="W1593" s="28"/>
      <c r="X1593" s="1"/>
      <c r="Y1593" s="1"/>
      <c r="Z1593" s="1"/>
    </row>
    <row r="1594" spans="1:26" x14ac:dyDescent="0.25">
      <c r="A1594" s="1"/>
      <c r="B1594" s="33" t="str">
        <f t="shared" si="48"/>
        <v/>
      </c>
      <c r="C1594" s="33" t="str">
        <f t="shared" si="49"/>
        <v/>
      </c>
      <c r="D1594" s="22"/>
      <c r="E1594" s="1"/>
      <c r="F1594" s="1"/>
      <c r="G1594" s="1"/>
      <c r="H1594" s="1"/>
      <c r="I1594" s="1"/>
      <c r="J1594" s="1"/>
      <c r="K1594" s="1"/>
      <c r="L1594" s="1"/>
      <c r="M1594" s="1"/>
      <c r="N1594" s="1"/>
      <c r="O1594" s="1"/>
      <c r="P1594" s="1"/>
      <c r="Q1594" s="1"/>
      <c r="R1594" s="1"/>
      <c r="S1594" s="1"/>
      <c r="T1594" s="1"/>
      <c r="U1594" s="28"/>
      <c r="V1594" s="28"/>
      <c r="W1594" s="28"/>
      <c r="X1594" s="1"/>
      <c r="Y1594" s="1"/>
      <c r="Z1594" s="1"/>
    </row>
    <row r="1595" spans="1:26" x14ac:dyDescent="0.25">
      <c r="A1595" s="1"/>
      <c r="B1595" s="33" t="str">
        <f t="shared" si="48"/>
        <v/>
      </c>
      <c r="C1595" s="33" t="str">
        <f t="shared" si="49"/>
        <v/>
      </c>
      <c r="D1595" s="22"/>
      <c r="E1595" s="1"/>
      <c r="F1595" s="1"/>
      <c r="G1595" s="1"/>
      <c r="H1595" s="1"/>
      <c r="I1595" s="1"/>
      <c r="J1595" s="1"/>
      <c r="K1595" s="1"/>
      <c r="L1595" s="1"/>
      <c r="M1595" s="1"/>
      <c r="N1595" s="1"/>
      <c r="O1595" s="1"/>
      <c r="P1595" s="1"/>
      <c r="Q1595" s="1"/>
      <c r="R1595" s="1"/>
      <c r="S1595" s="1"/>
      <c r="T1595" s="1"/>
      <c r="U1595" s="28"/>
      <c r="V1595" s="28"/>
      <c r="W1595" s="28"/>
      <c r="X1595" s="1"/>
      <c r="Y1595" s="1"/>
      <c r="Z1595" s="1"/>
    </row>
    <row r="1596" spans="1:26" x14ac:dyDescent="0.25">
      <c r="A1596" s="1"/>
      <c r="B1596" s="33" t="str">
        <f t="shared" si="48"/>
        <v/>
      </c>
      <c r="C1596" s="33" t="str">
        <f t="shared" si="49"/>
        <v/>
      </c>
      <c r="D1596" s="22"/>
      <c r="E1596" s="1"/>
      <c r="F1596" s="1"/>
      <c r="G1596" s="1"/>
      <c r="H1596" s="1"/>
      <c r="I1596" s="1"/>
      <c r="J1596" s="1"/>
      <c r="K1596" s="1"/>
      <c r="L1596" s="1"/>
      <c r="M1596" s="1"/>
      <c r="N1596" s="1"/>
      <c r="O1596" s="1"/>
      <c r="P1596" s="1"/>
      <c r="Q1596" s="1"/>
      <c r="R1596" s="1"/>
      <c r="S1596" s="1"/>
      <c r="T1596" s="1"/>
      <c r="U1596" s="28"/>
      <c r="V1596" s="28"/>
      <c r="W1596" s="28"/>
      <c r="X1596" s="1"/>
      <c r="Y1596" s="1"/>
      <c r="Z1596" s="1"/>
    </row>
    <row r="1597" spans="1:26" x14ac:dyDescent="0.25">
      <c r="A1597" s="1"/>
      <c r="B1597" s="33" t="str">
        <f t="shared" si="48"/>
        <v/>
      </c>
      <c r="C1597" s="33" t="str">
        <f t="shared" si="49"/>
        <v/>
      </c>
      <c r="D1597" s="22"/>
      <c r="E1597" s="1"/>
      <c r="F1597" s="1"/>
      <c r="G1597" s="1"/>
      <c r="H1597" s="1"/>
      <c r="I1597" s="1"/>
      <c r="J1597" s="1"/>
      <c r="K1597" s="1"/>
      <c r="L1597" s="1"/>
      <c r="M1597" s="1"/>
      <c r="N1597" s="1"/>
      <c r="O1597" s="1"/>
      <c r="P1597" s="1"/>
      <c r="Q1597" s="1"/>
      <c r="R1597" s="1"/>
      <c r="S1597" s="1"/>
      <c r="T1597" s="1"/>
      <c r="U1597" s="28"/>
      <c r="V1597" s="28"/>
      <c r="W1597" s="28"/>
      <c r="X1597" s="1"/>
      <c r="Y1597" s="1"/>
      <c r="Z1597" s="1"/>
    </row>
    <row r="1598" spans="1:26" x14ac:dyDescent="0.25">
      <c r="A1598" s="1"/>
      <c r="B1598" s="33" t="str">
        <f t="shared" si="48"/>
        <v/>
      </c>
      <c r="C1598" s="33" t="str">
        <f t="shared" si="49"/>
        <v/>
      </c>
      <c r="D1598" s="22"/>
      <c r="E1598" s="1"/>
      <c r="F1598" s="1"/>
      <c r="G1598" s="1"/>
      <c r="H1598" s="1"/>
      <c r="I1598" s="1"/>
      <c r="J1598" s="1"/>
      <c r="K1598" s="1"/>
      <c r="L1598" s="1"/>
      <c r="M1598" s="1"/>
      <c r="N1598" s="1"/>
      <c r="O1598" s="1"/>
      <c r="P1598" s="1"/>
      <c r="Q1598" s="1"/>
      <c r="R1598" s="1"/>
      <c r="S1598" s="1"/>
      <c r="T1598" s="1"/>
      <c r="U1598" s="28"/>
      <c r="V1598" s="28"/>
      <c r="W1598" s="28"/>
      <c r="X1598" s="1"/>
      <c r="Y1598" s="1"/>
      <c r="Z1598" s="1"/>
    </row>
    <row r="1599" spans="1:26" x14ac:dyDescent="0.25">
      <c r="A1599" s="1"/>
      <c r="B1599" s="33" t="str">
        <f t="shared" si="48"/>
        <v/>
      </c>
      <c r="C1599" s="33" t="str">
        <f t="shared" si="49"/>
        <v/>
      </c>
      <c r="D1599" s="22"/>
      <c r="E1599" s="1"/>
      <c r="F1599" s="1"/>
      <c r="G1599" s="1"/>
      <c r="H1599" s="1"/>
      <c r="I1599" s="1"/>
      <c r="J1599" s="1"/>
      <c r="K1599" s="1"/>
      <c r="L1599" s="1"/>
      <c r="M1599" s="1"/>
      <c r="N1599" s="1"/>
      <c r="O1599" s="1"/>
      <c r="P1599" s="1"/>
      <c r="Q1599" s="1"/>
      <c r="R1599" s="1"/>
      <c r="S1599" s="1"/>
      <c r="T1599" s="1"/>
      <c r="U1599" s="28"/>
      <c r="V1599" s="28"/>
      <c r="W1599" s="28"/>
      <c r="X1599" s="1"/>
      <c r="Y1599" s="1"/>
      <c r="Z1599" s="1"/>
    </row>
    <row r="1600" spans="1:26" x14ac:dyDescent="0.25">
      <c r="A1600" s="1"/>
      <c r="B1600" s="33" t="str">
        <f t="shared" si="48"/>
        <v/>
      </c>
      <c r="C1600" s="33" t="str">
        <f t="shared" si="49"/>
        <v/>
      </c>
      <c r="D1600" s="22"/>
      <c r="E1600" s="1"/>
      <c r="F1600" s="1"/>
      <c r="G1600" s="1"/>
      <c r="H1600" s="1"/>
      <c r="I1600" s="1"/>
      <c r="J1600" s="1"/>
      <c r="K1600" s="1"/>
      <c r="L1600" s="1"/>
      <c r="M1600" s="1"/>
      <c r="N1600" s="1"/>
      <c r="O1600" s="1"/>
      <c r="P1600" s="1"/>
      <c r="Q1600" s="1"/>
      <c r="R1600" s="1"/>
      <c r="S1600" s="1"/>
      <c r="T1600" s="1"/>
      <c r="U1600" s="28"/>
      <c r="V1600" s="28"/>
      <c r="W1600" s="28"/>
      <c r="X1600" s="1"/>
      <c r="Y1600" s="1"/>
      <c r="Z1600" s="1"/>
    </row>
    <row r="1601" spans="1:26" x14ac:dyDescent="0.25">
      <c r="A1601" s="1"/>
      <c r="B1601" s="33" t="str">
        <f t="shared" si="48"/>
        <v/>
      </c>
      <c r="C1601" s="33" t="str">
        <f t="shared" si="49"/>
        <v/>
      </c>
      <c r="D1601" s="22"/>
      <c r="E1601" s="1"/>
      <c r="F1601" s="1"/>
      <c r="G1601" s="1"/>
      <c r="H1601" s="1"/>
      <c r="I1601" s="1"/>
      <c r="J1601" s="1"/>
      <c r="K1601" s="1"/>
      <c r="L1601" s="1"/>
      <c r="M1601" s="1"/>
      <c r="N1601" s="1"/>
      <c r="O1601" s="1"/>
      <c r="P1601" s="1"/>
      <c r="Q1601" s="1"/>
      <c r="R1601" s="1"/>
      <c r="S1601" s="1"/>
      <c r="T1601" s="1"/>
      <c r="U1601" s="28"/>
      <c r="V1601" s="28"/>
      <c r="W1601" s="28"/>
      <c r="X1601" s="1"/>
      <c r="Y1601" s="1"/>
      <c r="Z1601" s="1"/>
    </row>
    <row r="1602" spans="1:26" x14ac:dyDescent="0.25">
      <c r="A1602" s="1"/>
      <c r="B1602" s="33" t="str">
        <f t="shared" si="48"/>
        <v/>
      </c>
      <c r="C1602" s="33" t="str">
        <f t="shared" si="49"/>
        <v/>
      </c>
      <c r="D1602" s="22"/>
      <c r="E1602" s="1"/>
      <c r="F1602" s="1"/>
      <c r="G1602" s="1"/>
      <c r="H1602" s="1"/>
      <c r="I1602" s="1"/>
      <c r="J1602" s="1"/>
      <c r="K1602" s="1"/>
      <c r="L1602" s="1"/>
      <c r="M1602" s="1"/>
      <c r="N1602" s="1"/>
      <c r="O1602" s="1"/>
      <c r="P1602" s="1"/>
      <c r="Q1602" s="1"/>
      <c r="R1602" s="1"/>
      <c r="S1602" s="1"/>
      <c r="T1602" s="1"/>
      <c r="U1602" s="28"/>
      <c r="V1602" s="28"/>
      <c r="W1602" s="28"/>
      <c r="X1602" s="1"/>
      <c r="Y1602" s="1"/>
      <c r="Z1602" s="1"/>
    </row>
    <row r="1603" spans="1:26" x14ac:dyDescent="0.25">
      <c r="A1603" s="1"/>
      <c r="B1603" s="33" t="str">
        <f t="shared" si="48"/>
        <v/>
      </c>
      <c r="C1603" s="33" t="str">
        <f t="shared" si="49"/>
        <v/>
      </c>
      <c r="D1603" s="22"/>
      <c r="E1603" s="1"/>
      <c r="F1603" s="1"/>
      <c r="G1603" s="1"/>
      <c r="H1603" s="1"/>
      <c r="I1603" s="1"/>
      <c r="J1603" s="1"/>
      <c r="K1603" s="1"/>
      <c r="L1603" s="1"/>
      <c r="M1603" s="1"/>
      <c r="N1603" s="1"/>
      <c r="O1603" s="1"/>
      <c r="P1603" s="1"/>
      <c r="Q1603" s="1"/>
      <c r="R1603" s="1"/>
      <c r="S1603" s="1"/>
      <c r="T1603" s="1"/>
      <c r="U1603" s="28"/>
      <c r="V1603" s="28"/>
      <c r="W1603" s="28"/>
      <c r="X1603" s="1"/>
      <c r="Y1603" s="1"/>
      <c r="Z1603" s="1"/>
    </row>
    <row r="1604" spans="1:26" x14ac:dyDescent="0.25">
      <c r="A1604" s="1"/>
      <c r="B1604" s="33" t="str">
        <f t="shared" si="48"/>
        <v/>
      </c>
      <c r="C1604" s="33" t="str">
        <f t="shared" si="49"/>
        <v/>
      </c>
      <c r="D1604" s="22"/>
      <c r="E1604" s="1"/>
      <c r="F1604" s="1"/>
      <c r="G1604" s="1"/>
      <c r="H1604" s="1"/>
      <c r="I1604" s="1"/>
      <c r="J1604" s="1"/>
      <c r="K1604" s="1"/>
      <c r="L1604" s="1"/>
      <c r="M1604" s="1"/>
      <c r="N1604" s="1"/>
      <c r="O1604" s="1"/>
      <c r="P1604" s="1"/>
      <c r="Q1604" s="1"/>
      <c r="R1604" s="1"/>
      <c r="S1604" s="1"/>
      <c r="T1604" s="1"/>
      <c r="U1604" s="28"/>
      <c r="V1604" s="28"/>
      <c r="W1604" s="28"/>
      <c r="X1604" s="1"/>
      <c r="Y1604" s="1"/>
      <c r="Z1604" s="1"/>
    </row>
    <row r="1605" spans="1:26" x14ac:dyDescent="0.25">
      <c r="A1605" s="1"/>
      <c r="B1605" s="33" t="str">
        <f t="shared" si="48"/>
        <v/>
      </c>
      <c r="C1605" s="33" t="str">
        <f t="shared" si="49"/>
        <v/>
      </c>
      <c r="D1605" s="22"/>
      <c r="E1605" s="1"/>
      <c r="F1605" s="1"/>
      <c r="G1605" s="1"/>
      <c r="H1605" s="1"/>
      <c r="I1605" s="1"/>
      <c r="J1605" s="1"/>
      <c r="K1605" s="1"/>
      <c r="L1605" s="1"/>
      <c r="M1605" s="1"/>
      <c r="N1605" s="1"/>
      <c r="O1605" s="1"/>
      <c r="P1605" s="1"/>
      <c r="Q1605" s="1"/>
      <c r="R1605" s="1"/>
      <c r="S1605" s="1"/>
      <c r="T1605" s="1"/>
      <c r="U1605" s="28"/>
      <c r="V1605" s="28"/>
      <c r="W1605" s="28"/>
      <c r="X1605" s="1"/>
      <c r="Y1605" s="1"/>
      <c r="Z1605" s="1"/>
    </row>
    <row r="1606" spans="1:26" x14ac:dyDescent="0.25">
      <c r="A1606" s="1"/>
      <c r="B1606" s="33" t="str">
        <f t="shared" si="48"/>
        <v/>
      </c>
      <c r="C1606" s="33" t="str">
        <f t="shared" si="49"/>
        <v/>
      </c>
      <c r="D1606" s="22"/>
      <c r="E1606" s="1"/>
      <c r="F1606" s="1"/>
      <c r="G1606" s="1"/>
      <c r="H1606" s="1"/>
      <c r="I1606" s="1"/>
      <c r="J1606" s="1"/>
      <c r="K1606" s="1"/>
      <c r="L1606" s="1"/>
      <c r="M1606" s="1"/>
      <c r="N1606" s="1"/>
      <c r="O1606" s="1"/>
      <c r="P1606" s="1"/>
      <c r="Q1606" s="1"/>
      <c r="R1606" s="1"/>
      <c r="S1606" s="1"/>
      <c r="T1606" s="1"/>
      <c r="U1606" s="28"/>
      <c r="V1606" s="28"/>
      <c r="W1606" s="28"/>
      <c r="X1606" s="1"/>
      <c r="Y1606" s="1"/>
      <c r="Z1606" s="1"/>
    </row>
    <row r="1607" spans="1:26" x14ac:dyDescent="0.25">
      <c r="A1607" s="1"/>
      <c r="B1607" s="33" t="str">
        <f t="shared" si="48"/>
        <v/>
      </c>
      <c r="C1607" s="33" t="str">
        <f t="shared" si="49"/>
        <v/>
      </c>
      <c r="D1607" s="22"/>
      <c r="E1607" s="1"/>
      <c r="F1607" s="1"/>
      <c r="G1607" s="1"/>
      <c r="H1607" s="1"/>
      <c r="I1607" s="1"/>
      <c r="J1607" s="1"/>
      <c r="K1607" s="1"/>
      <c r="L1607" s="1"/>
      <c r="M1607" s="1"/>
      <c r="N1607" s="1"/>
      <c r="O1607" s="1"/>
      <c r="P1607" s="1"/>
      <c r="Q1607" s="1"/>
      <c r="R1607" s="1"/>
      <c r="S1607" s="1"/>
      <c r="T1607" s="1"/>
      <c r="U1607" s="28"/>
      <c r="V1607" s="28"/>
      <c r="W1607" s="28"/>
      <c r="X1607" s="1"/>
      <c r="Y1607" s="1"/>
      <c r="Z1607" s="1"/>
    </row>
    <row r="1608" spans="1:26" x14ac:dyDescent="0.25">
      <c r="A1608" s="1"/>
      <c r="B1608" s="33" t="str">
        <f t="shared" si="48"/>
        <v/>
      </c>
      <c r="C1608" s="33" t="str">
        <f t="shared" si="49"/>
        <v/>
      </c>
      <c r="D1608" s="22"/>
      <c r="E1608" s="1"/>
      <c r="F1608" s="1"/>
      <c r="G1608" s="1"/>
      <c r="H1608" s="1"/>
      <c r="I1608" s="1"/>
      <c r="J1608" s="1"/>
      <c r="K1608" s="1"/>
      <c r="L1608" s="1"/>
      <c r="M1608" s="1"/>
      <c r="N1608" s="1"/>
      <c r="O1608" s="1"/>
      <c r="P1608" s="1"/>
      <c r="Q1608" s="1"/>
      <c r="R1608" s="1"/>
      <c r="S1608" s="1"/>
      <c r="T1608" s="1"/>
      <c r="U1608" s="28"/>
      <c r="V1608" s="28"/>
      <c r="W1608" s="28"/>
      <c r="X1608" s="1"/>
      <c r="Y1608" s="1"/>
      <c r="Z1608" s="1"/>
    </row>
    <row r="1609" spans="1:26" x14ac:dyDescent="0.25">
      <c r="A1609" s="1"/>
      <c r="B1609" s="33" t="str">
        <f t="shared" si="48"/>
        <v/>
      </c>
      <c r="C1609" s="33" t="str">
        <f t="shared" si="49"/>
        <v/>
      </c>
      <c r="D1609" s="22"/>
      <c r="E1609" s="1"/>
      <c r="F1609" s="1"/>
      <c r="G1609" s="1"/>
      <c r="H1609" s="1"/>
      <c r="I1609" s="1"/>
      <c r="J1609" s="1"/>
      <c r="K1609" s="1"/>
      <c r="L1609" s="1"/>
      <c r="M1609" s="1"/>
      <c r="N1609" s="1"/>
      <c r="O1609" s="1"/>
      <c r="P1609" s="1"/>
      <c r="Q1609" s="1"/>
      <c r="R1609" s="1"/>
      <c r="S1609" s="1"/>
      <c r="T1609" s="1"/>
      <c r="U1609" s="28"/>
      <c r="V1609" s="28"/>
      <c r="W1609" s="28"/>
      <c r="X1609" s="1"/>
      <c r="Y1609" s="1"/>
      <c r="Z1609" s="1"/>
    </row>
    <row r="1610" spans="1:26" x14ac:dyDescent="0.25">
      <c r="A1610" s="1"/>
      <c r="B1610" s="33" t="str">
        <f t="shared" si="48"/>
        <v/>
      </c>
      <c r="C1610" s="33" t="str">
        <f t="shared" si="49"/>
        <v/>
      </c>
      <c r="D1610" s="22"/>
      <c r="E1610" s="1"/>
      <c r="F1610" s="1"/>
      <c r="G1610" s="1"/>
      <c r="H1610" s="1"/>
      <c r="I1610" s="1"/>
      <c r="J1610" s="1"/>
      <c r="K1610" s="1"/>
      <c r="L1610" s="1"/>
      <c r="M1610" s="1"/>
      <c r="N1610" s="1"/>
      <c r="O1610" s="1"/>
      <c r="P1610" s="1"/>
      <c r="Q1610" s="1"/>
      <c r="R1610" s="1"/>
      <c r="S1610" s="1"/>
      <c r="T1610" s="1"/>
      <c r="X1610" s="1"/>
      <c r="Y1610" s="1"/>
      <c r="Z1610" s="1"/>
    </row>
    <row r="1611" spans="1:26" x14ac:dyDescent="0.25">
      <c r="A1611" s="1"/>
      <c r="B1611" s="33" t="str">
        <f t="shared" si="48"/>
        <v/>
      </c>
      <c r="C1611" s="33" t="str">
        <f t="shared" si="49"/>
        <v/>
      </c>
      <c r="D1611" s="22"/>
      <c r="E1611" s="1"/>
      <c r="F1611" s="1"/>
      <c r="G1611" s="1"/>
      <c r="H1611" s="1"/>
      <c r="I1611" s="1"/>
      <c r="J1611" s="1"/>
      <c r="K1611" s="1"/>
      <c r="L1611" s="1"/>
      <c r="M1611" s="1"/>
      <c r="N1611" s="1"/>
      <c r="O1611" s="1"/>
      <c r="P1611" s="1"/>
      <c r="Q1611" s="1"/>
      <c r="R1611" s="1"/>
      <c r="S1611" s="1"/>
      <c r="T1611" s="1"/>
      <c r="U1611" s="28"/>
      <c r="V1611" s="28"/>
      <c r="W1611" s="28"/>
      <c r="X1611" s="1"/>
      <c r="Y1611" s="1"/>
      <c r="Z1611" s="1"/>
    </row>
    <row r="1612" spans="1:26" x14ac:dyDescent="0.25">
      <c r="A1612" s="1"/>
      <c r="B1612" s="33" t="str">
        <f t="shared" si="48"/>
        <v/>
      </c>
      <c r="C1612" s="33" t="str">
        <f t="shared" si="49"/>
        <v/>
      </c>
      <c r="D1612" s="22"/>
      <c r="E1612" s="1"/>
      <c r="F1612" s="1"/>
      <c r="G1612" s="1"/>
      <c r="H1612" s="1"/>
      <c r="I1612" s="1"/>
      <c r="J1612" s="1"/>
      <c r="K1612" s="1"/>
      <c r="L1612" s="1"/>
      <c r="M1612" s="1"/>
      <c r="N1612" s="1"/>
      <c r="O1612" s="1"/>
      <c r="P1612" s="1"/>
      <c r="Q1612" s="1"/>
      <c r="R1612" s="1"/>
      <c r="S1612" s="1"/>
      <c r="T1612" s="1"/>
      <c r="U1612" s="28"/>
      <c r="V1612" s="28"/>
      <c r="W1612" s="28"/>
      <c r="X1612" s="1"/>
      <c r="Y1612" s="1"/>
      <c r="Z1612" s="1"/>
    </row>
    <row r="1613" spans="1:26" x14ac:dyDescent="0.25">
      <c r="A1613" s="1"/>
      <c r="B1613" s="33" t="str">
        <f t="shared" si="48"/>
        <v/>
      </c>
      <c r="C1613" s="33" t="str">
        <f t="shared" si="49"/>
        <v/>
      </c>
      <c r="D1613" s="22"/>
      <c r="E1613" s="1"/>
      <c r="F1613" s="1"/>
      <c r="G1613" s="1"/>
      <c r="H1613" s="1"/>
      <c r="I1613" s="1"/>
      <c r="J1613" s="1"/>
      <c r="K1613" s="1"/>
      <c r="L1613" s="1"/>
      <c r="M1613" s="1"/>
      <c r="N1613" s="1"/>
      <c r="O1613" s="1"/>
      <c r="P1613" s="1"/>
      <c r="Q1613" s="1"/>
      <c r="R1613" s="1"/>
      <c r="S1613" s="1"/>
      <c r="T1613" s="1"/>
      <c r="U1613" s="28"/>
      <c r="V1613" s="28"/>
      <c r="W1613" s="28"/>
      <c r="X1613" s="1"/>
      <c r="Y1613" s="1"/>
      <c r="Z1613" s="1"/>
    </row>
    <row r="1614" spans="1:26" x14ac:dyDescent="0.25">
      <c r="A1614" s="1"/>
      <c r="B1614" s="33" t="str">
        <f t="shared" si="48"/>
        <v/>
      </c>
      <c r="C1614" s="33" t="str">
        <f t="shared" si="49"/>
        <v/>
      </c>
      <c r="D1614" s="22"/>
      <c r="E1614" s="1"/>
      <c r="F1614" s="1"/>
      <c r="G1614" s="1"/>
      <c r="H1614" s="1"/>
      <c r="I1614" s="1"/>
      <c r="J1614" s="1"/>
      <c r="K1614" s="1"/>
      <c r="L1614" s="1"/>
      <c r="M1614" s="1"/>
      <c r="N1614" s="1"/>
      <c r="O1614" s="1"/>
      <c r="P1614" s="1"/>
      <c r="Q1614" s="1"/>
      <c r="R1614" s="1"/>
      <c r="S1614" s="1"/>
      <c r="T1614" s="1"/>
      <c r="U1614" s="28"/>
      <c r="V1614" s="28"/>
      <c r="W1614" s="28"/>
      <c r="X1614" s="1"/>
      <c r="Y1614" s="1"/>
      <c r="Z1614" s="1"/>
    </row>
    <row r="1615" spans="1:26" x14ac:dyDescent="0.25">
      <c r="A1615" s="1"/>
      <c r="B1615" s="33" t="str">
        <f t="shared" si="48"/>
        <v/>
      </c>
      <c r="C1615" s="33" t="str">
        <f t="shared" si="49"/>
        <v/>
      </c>
      <c r="D1615" s="22"/>
      <c r="E1615" s="1"/>
      <c r="F1615" s="1"/>
      <c r="G1615" s="1"/>
      <c r="H1615" s="1"/>
      <c r="I1615" s="1"/>
      <c r="J1615" s="1"/>
      <c r="K1615" s="1"/>
      <c r="L1615" s="1"/>
      <c r="M1615" s="1"/>
      <c r="N1615" s="1"/>
      <c r="O1615" s="1"/>
      <c r="P1615" s="1"/>
      <c r="Q1615" s="1"/>
      <c r="R1615" s="1"/>
      <c r="S1615" s="1"/>
      <c r="T1615" s="1"/>
      <c r="U1615" s="28"/>
      <c r="V1615" s="28"/>
      <c r="W1615" s="28"/>
      <c r="X1615" s="1"/>
      <c r="Y1615" s="1"/>
      <c r="Z1615" s="1"/>
    </row>
    <row r="1616" spans="1:26" x14ac:dyDescent="0.25">
      <c r="A1616" s="1"/>
      <c r="B1616" s="33" t="str">
        <f t="shared" si="48"/>
        <v/>
      </c>
      <c r="C1616" s="33" t="str">
        <f t="shared" si="49"/>
        <v/>
      </c>
      <c r="D1616" s="22"/>
      <c r="E1616" s="1"/>
      <c r="F1616" s="1"/>
      <c r="G1616" s="1"/>
      <c r="H1616" s="1"/>
      <c r="I1616" s="1"/>
      <c r="J1616" s="1"/>
      <c r="K1616" s="1"/>
      <c r="L1616" s="1"/>
      <c r="M1616" s="1"/>
      <c r="N1616" s="1"/>
      <c r="O1616" s="1"/>
      <c r="P1616" s="1"/>
      <c r="Q1616" s="1"/>
      <c r="R1616" s="1"/>
      <c r="S1616" s="1"/>
      <c r="T1616" s="1"/>
      <c r="U1616" s="28"/>
      <c r="V1616" s="28"/>
      <c r="W1616" s="28"/>
      <c r="X1616" s="1"/>
      <c r="Y1616" s="1"/>
      <c r="Z1616" s="1"/>
    </row>
    <row r="1617" spans="1:26" x14ac:dyDescent="0.25">
      <c r="A1617" s="1"/>
      <c r="B1617" s="33" t="str">
        <f t="shared" si="48"/>
        <v/>
      </c>
      <c r="C1617" s="33" t="str">
        <f t="shared" si="49"/>
        <v/>
      </c>
      <c r="D1617" s="22"/>
      <c r="E1617" s="1"/>
      <c r="F1617" s="1"/>
      <c r="G1617" s="1"/>
      <c r="H1617" s="1"/>
      <c r="I1617" s="1"/>
      <c r="J1617" s="1"/>
      <c r="K1617" s="1"/>
      <c r="L1617" s="1"/>
      <c r="M1617" s="1"/>
      <c r="N1617" s="1"/>
      <c r="O1617" s="1"/>
      <c r="P1617" s="1"/>
      <c r="Q1617" s="1"/>
      <c r="R1617" s="1"/>
      <c r="S1617" s="1"/>
      <c r="T1617" s="1"/>
      <c r="U1617" s="28"/>
      <c r="V1617" s="28"/>
      <c r="W1617" s="28"/>
      <c r="X1617" s="1"/>
      <c r="Y1617" s="1"/>
      <c r="Z1617" s="1"/>
    </row>
    <row r="1618" spans="1:26" x14ac:dyDescent="0.25">
      <c r="A1618" s="1"/>
      <c r="B1618" s="33" t="str">
        <f t="shared" si="48"/>
        <v/>
      </c>
      <c r="C1618" s="33" t="str">
        <f t="shared" si="49"/>
        <v/>
      </c>
      <c r="D1618" s="22"/>
      <c r="E1618" s="1"/>
      <c r="F1618" s="1"/>
      <c r="G1618" s="1"/>
      <c r="H1618" s="1"/>
      <c r="I1618" s="1"/>
      <c r="J1618" s="1"/>
      <c r="K1618" s="1"/>
      <c r="L1618" s="1"/>
      <c r="M1618" s="1"/>
      <c r="N1618" s="1"/>
      <c r="O1618" s="1"/>
      <c r="P1618" s="1"/>
      <c r="Q1618" s="1"/>
      <c r="R1618" s="1"/>
      <c r="S1618" s="1"/>
      <c r="T1618" s="1"/>
      <c r="X1618" s="1"/>
      <c r="Y1618" s="1"/>
      <c r="Z1618" s="1"/>
    </row>
    <row r="1619" spans="1:26" x14ac:dyDescent="0.25">
      <c r="A1619" s="1"/>
      <c r="B1619" s="33" t="str">
        <f t="shared" si="48"/>
        <v/>
      </c>
      <c r="C1619" s="33" t="str">
        <f t="shared" si="49"/>
        <v/>
      </c>
      <c r="D1619" s="22"/>
      <c r="E1619" s="1"/>
      <c r="F1619" s="1"/>
      <c r="G1619" s="1"/>
      <c r="H1619" s="1"/>
      <c r="I1619" s="1"/>
      <c r="J1619" s="1"/>
      <c r="K1619" s="1"/>
      <c r="L1619" s="1"/>
      <c r="M1619" s="1"/>
      <c r="N1619" s="1"/>
      <c r="O1619" s="1"/>
      <c r="P1619" s="1"/>
      <c r="Q1619" s="1"/>
      <c r="R1619" s="1"/>
      <c r="S1619" s="1"/>
      <c r="T1619" s="1"/>
      <c r="U1619" s="28"/>
      <c r="V1619" s="28"/>
      <c r="W1619" s="28"/>
      <c r="X1619" s="1"/>
      <c r="Y1619" s="1"/>
      <c r="Z1619" s="1"/>
    </row>
    <row r="1620" spans="1:26" x14ac:dyDescent="0.25">
      <c r="A1620" s="1"/>
      <c r="B1620" s="33" t="str">
        <f t="shared" si="48"/>
        <v/>
      </c>
      <c r="C1620" s="33" t="str">
        <f t="shared" si="49"/>
        <v/>
      </c>
      <c r="D1620" s="22"/>
      <c r="E1620" s="1"/>
      <c r="F1620" s="1"/>
      <c r="G1620" s="1"/>
      <c r="H1620" s="1"/>
      <c r="I1620" s="1"/>
      <c r="J1620" s="1"/>
      <c r="K1620" s="1"/>
      <c r="L1620" s="1"/>
      <c r="M1620" s="1"/>
      <c r="N1620" s="1"/>
      <c r="O1620" s="1"/>
      <c r="P1620" s="1"/>
      <c r="Q1620" s="1"/>
      <c r="R1620" s="1"/>
      <c r="S1620" s="1"/>
      <c r="T1620" s="1"/>
      <c r="U1620" s="28"/>
      <c r="V1620" s="28"/>
      <c r="W1620" s="28"/>
      <c r="X1620" s="1"/>
      <c r="Y1620" s="1"/>
      <c r="Z1620" s="1"/>
    </row>
    <row r="1621" spans="1:26" x14ac:dyDescent="0.25">
      <c r="A1621" s="1"/>
      <c r="B1621" s="33" t="str">
        <f t="shared" si="48"/>
        <v/>
      </c>
      <c r="C1621" s="33" t="str">
        <f t="shared" si="49"/>
        <v/>
      </c>
      <c r="D1621" s="22"/>
      <c r="E1621" s="1"/>
      <c r="F1621" s="1"/>
      <c r="G1621" s="1"/>
      <c r="H1621" s="1"/>
      <c r="I1621" s="1"/>
      <c r="J1621" s="1"/>
      <c r="K1621" s="1"/>
      <c r="L1621" s="1"/>
      <c r="M1621" s="1"/>
      <c r="N1621" s="1"/>
      <c r="O1621" s="1"/>
      <c r="P1621" s="1"/>
      <c r="Q1621" s="1"/>
      <c r="R1621" s="1"/>
      <c r="S1621" s="1"/>
      <c r="T1621" s="1"/>
      <c r="U1621" s="28"/>
      <c r="V1621" s="28"/>
      <c r="W1621" s="28"/>
      <c r="X1621" s="1"/>
      <c r="Y1621" s="1"/>
      <c r="Z1621" s="1"/>
    </row>
    <row r="1622" spans="1:26" x14ac:dyDescent="0.25">
      <c r="A1622" s="1"/>
      <c r="B1622" s="33" t="str">
        <f t="shared" si="48"/>
        <v/>
      </c>
      <c r="C1622" s="33" t="str">
        <f t="shared" si="49"/>
        <v/>
      </c>
      <c r="D1622" s="22"/>
      <c r="E1622" s="1"/>
      <c r="F1622" s="1"/>
      <c r="G1622" s="1"/>
      <c r="H1622" s="1"/>
      <c r="I1622" s="1"/>
      <c r="J1622" s="1"/>
      <c r="K1622" s="1"/>
      <c r="L1622" s="1"/>
      <c r="M1622" s="1"/>
      <c r="N1622" s="1"/>
      <c r="O1622" s="1"/>
      <c r="P1622" s="1"/>
      <c r="Q1622" s="1"/>
      <c r="R1622" s="1"/>
      <c r="S1622" s="1"/>
      <c r="T1622" s="1"/>
      <c r="U1622" s="28"/>
      <c r="V1622" s="28"/>
      <c r="W1622" s="28"/>
      <c r="X1622" s="1"/>
      <c r="Y1622" s="1"/>
      <c r="Z1622" s="1"/>
    </row>
    <row r="1623" spans="1:26" x14ac:dyDescent="0.25">
      <c r="A1623" s="1"/>
      <c r="B1623" s="33" t="str">
        <f t="shared" si="48"/>
        <v/>
      </c>
      <c r="C1623" s="33" t="str">
        <f t="shared" si="49"/>
        <v/>
      </c>
      <c r="D1623" s="22"/>
      <c r="E1623" s="1"/>
      <c r="F1623" s="1"/>
      <c r="G1623" s="1"/>
      <c r="H1623" s="1"/>
      <c r="I1623" s="1"/>
      <c r="J1623" s="1"/>
      <c r="K1623" s="1"/>
      <c r="L1623" s="1"/>
      <c r="M1623" s="1"/>
      <c r="N1623" s="1"/>
      <c r="O1623" s="1"/>
      <c r="P1623" s="1"/>
      <c r="Q1623" s="1"/>
      <c r="R1623" s="1"/>
      <c r="S1623" s="1"/>
      <c r="T1623" s="1"/>
      <c r="U1623" s="28"/>
      <c r="V1623" s="28"/>
      <c r="W1623" s="28"/>
      <c r="X1623" s="1"/>
      <c r="Y1623" s="1"/>
      <c r="Z1623" s="1"/>
    </row>
    <row r="1624" spans="1:26" x14ac:dyDescent="0.25">
      <c r="A1624" s="1"/>
      <c r="B1624" s="33" t="str">
        <f t="shared" si="48"/>
        <v/>
      </c>
      <c r="C1624" s="33" t="str">
        <f t="shared" si="49"/>
        <v/>
      </c>
      <c r="D1624" s="22"/>
      <c r="E1624" s="1"/>
      <c r="F1624" s="1"/>
      <c r="G1624" s="1"/>
      <c r="H1624" s="1"/>
      <c r="I1624" s="1"/>
      <c r="J1624" s="1"/>
      <c r="K1624" s="1"/>
      <c r="L1624" s="1"/>
      <c r="M1624" s="1"/>
      <c r="N1624" s="1"/>
      <c r="O1624" s="1"/>
      <c r="P1624" s="1"/>
      <c r="Q1624" s="1"/>
      <c r="R1624" s="1"/>
      <c r="S1624" s="1"/>
      <c r="T1624" s="1"/>
      <c r="U1624" s="28"/>
      <c r="V1624" s="28"/>
      <c r="W1624" s="28"/>
      <c r="X1624" s="1"/>
      <c r="Y1624" s="1"/>
      <c r="Z1624" s="1"/>
    </row>
    <row r="1625" spans="1:26" x14ac:dyDescent="0.25">
      <c r="A1625" s="1"/>
      <c r="B1625" s="33" t="str">
        <f t="shared" si="48"/>
        <v/>
      </c>
      <c r="C1625" s="33" t="str">
        <f t="shared" si="49"/>
        <v/>
      </c>
      <c r="D1625" s="22"/>
      <c r="E1625" s="1"/>
      <c r="F1625" s="1"/>
      <c r="G1625" s="1"/>
      <c r="H1625" s="1"/>
      <c r="I1625" s="1"/>
      <c r="J1625" s="1"/>
      <c r="K1625" s="1"/>
      <c r="L1625" s="1"/>
      <c r="M1625" s="1"/>
      <c r="N1625" s="1"/>
      <c r="O1625" s="1"/>
      <c r="P1625" s="1"/>
      <c r="Q1625" s="1"/>
      <c r="R1625" s="1"/>
      <c r="S1625" s="1"/>
      <c r="T1625" s="1"/>
      <c r="X1625" s="1"/>
      <c r="Y1625" s="1"/>
      <c r="Z1625" s="1"/>
    </row>
    <row r="1626" spans="1:26" x14ac:dyDescent="0.25">
      <c r="A1626" s="1"/>
      <c r="B1626" s="33" t="str">
        <f t="shared" si="48"/>
        <v/>
      </c>
      <c r="C1626" s="33" t="str">
        <f t="shared" si="49"/>
        <v/>
      </c>
      <c r="D1626" s="22"/>
      <c r="E1626" s="1"/>
      <c r="F1626" s="1"/>
      <c r="G1626" s="1"/>
      <c r="H1626" s="1"/>
      <c r="I1626" s="1"/>
      <c r="J1626" s="1"/>
      <c r="K1626" s="1"/>
      <c r="L1626" s="1"/>
      <c r="M1626" s="1"/>
      <c r="N1626" s="1"/>
      <c r="O1626" s="1"/>
      <c r="P1626" s="1"/>
      <c r="Q1626" s="1"/>
      <c r="R1626" s="1"/>
      <c r="S1626" s="1"/>
      <c r="T1626" s="1"/>
      <c r="U1626" s="28"/>
      <c r="V1626" s="28"/>
      <c r="W1626" s="28"/>
      <c r="X1626" s="1"/>
      <c r="Y1626" s="1"/>
      <c r="Z1626" s="1"/>
    </row>
    <row r="1627" spans="1:26" x14ac:dyDescent="0.25">
      <c r="A1627" s="1"/>
      <c r="B1627" s="33" t="str">
        <f t="shared" si="48"/>
        <v/>
      </c>
      <c r="C1627" s="33" t="str">
        <f t="shared" si="49"/>
        <v/>
      </c>
      <c r="D1627" s="22"/>
      <c r="E1627" s="1"/>
      <c r="F1627" s="1"/>
      <c r="G1627" s="1"/>
      <c r="H1627" s="1"/>
      <c r="I1627" s="1"/>
      <c r="J1627" s="1"/>
      <c r="K1627" s="1"/>
      <c r="L1627" s="1"/>
      <c r="M1627" s="1"/>
      <c r="N1627" s="1"/>
      <c r="O1627" s="1"/>
      <c r="P1627" s="1"/>
      <c r="Q1627" s="1"/>
      <c r="R1627" s="1"/>
      <c r="S1627" s="1"/>
      <c r="T1627" s="1"/>
      <c r="U1627" s="28"/>
      <c r="V1627" s="28"/>
      <c r="W1627" s="28"/>
      <c r="X1627" s="1"/>
      <c r="Y1627" s="1"/>
      <c r="Z1627" s="1"/>
    </row>
    <row r="1628" spans="1:26" x14ac:dyDescent="0.25">
      <c r="A1628" s="1"/>
      <c r="B1628" s="33" t="str">
        <f t="shared" si="48"/>
        <v/>
      </c>
      <c r="C1628" s="33" t="str">
        <f t="shared" si="49"/>
        <v/>
      </c>
      <c r="D1628" s="22"/>
      <c r="E1628" s="1"/>
      <c r="F1628" s="1"/>
      <c r="G1628" s="1"/>
      <c r="H1628" s="1"/>
      <c r="I1628" s="1"/>
      <c r="J1628" s="1"/>
      <c r="K1628" s="1"/>
      <c r="L1628" s="1"/>
      <c r="M1628" s="1"/>
      <c r="N1628" s="1"/>
      <c r="O1628" s="1"/>
      <c r="P1628" s="1"/>
      <c r="Q1628" s="1"/>
      <c r="R1628" s="1"/>
      <c r="S1628" s="1"/>
      <c r="T1628" s="1"/>
      <c r="U1628" s="28"/>
      <c r="V1628" s="28"/>
      <c r="W1628" s="28"/>
      <c r="X1628" s="1"/>
      <c r="Y1628" s="1"/>
      <c r="Z1628" s="1"/>
    </row>
    <row r="1629" spans="1:26" x14ac:dyDescent="0.25">
      <c r="A1629" s="1"/>
      <c r="B1629" s="33" t="str">
        <f t="shared" si="48"/>
        <v/>
      </c>
      <c r="C1629" s="33" t="str">
        <f t="shared" si="49"/>
        <v/>
      </c>
      <c r="D1629" s="22"/>
      <c r="E1629" s="1"/>
      <c r="F1629" s="1"/>
      <c r="G1629" s="1"/>
      <c r="H1629" s="1"/>
      <c r="I1629" s="1"/>
      <c r="J1629" s="1"/>
      <c r="K1629" s="1"/>
      <c r="L1629" s="1"/>
      <c r="M1629" s="1"/>
      <c r="N1629" s="1"/>
      <c r="O1629" s="1"/>
      <c r="P1629" s="1"/>
      <c r="Q1629" s="1"/>
      <c r="R1629" s="1"/>
      <c r="S1629" s="1"/>
      <c r="T1629" s="1"/>
      <c r="U1629" s="28"/>
      <c r="V1629" s="28"/>
      <c r="W1629" s="28"/>
      <c r="X1629" s="1"/>
      <c r="Y1629" s="1"/>
      <c r="Z1629" s="1"/>
    </row>
    <row r="1630" spans="1:26" x14ac:dyDescent="0.25">
      <c r="A1630" s="1"/>
      <c r="B1630" s="33" t="str">
        <f t="shared" si="48"/>
        <v/>
      </c>
      <c r="C1630" s="33" t="str">
        <f t="shared" si="49"/>
        <v/>
      </c>
      <c r="D1630" s="22"/>
      <c r="E1630" s="1"/>
      <c r="F1630" s="1"/>
      <c r="G1630" s="1"/>
      <c r="H1630" s="1"/>
      <c r="I1630" s="1"/>
      <c r="J1630" s="1"/>
      <c r="K1630" s="1"/>
      <c r="L1630" s="1"/>
      <c r="M1630" s="1"/>
      <c r="N1630" s="1"/>
      <c r="O1630" s="1"/>
      <c r="P1630" s="1"/>
      <c r="Q1630" s="1"/>
      <c r="R1630" s="1"/>
      <c r="S1630" s="1"/>
      <c r="T1630" s="1"/>
      <c r="U1630" s="28"/>
      <c r="V1630" s="28"/>
      <c r="W1630" s="28"/>
      <c r="X1630" s="1"/>
      <c r="Y1630" s="1"/>
      <c r="Z1630" s="1"/>
    </row>
    <row r="1631" spans="1:26" x14ac:dyDescent="0.25">
      <c r="A1631" s="1"/>
      <c r="B1631" s="33" t="str">
        <f t="shared" si="48"/>
        <v/>
      </c>
      <c r="C1631" s="33" t="str">
        <f t="shared" si="49"/>
        <v/>
      </c>
      <c r="D1631" s="22"/>
      <c r="E1631" s="1"/>
      <c r="F1631" s="1"/>
      <c r="G1631" s="1"/>
      <c r="H1631" s="1"/>
      <c r="I1631" s="1"/>
      <c r="J1631" s="1"/>
      <c r="K1631" s="1"/>
      <c r="L1631" s="1"/>
      <c r="M1631" s="1"/>
      <c r="N1631" s="1"/>
      <c r="O1631" s="1"/>
      <c r="P1631" s="1"/>
      <c r="Q1631" s="1"/>
      <c r="R1631" s="1"/>
      <c r="S1631" s="1"/>
      <c r="T1631" s="1"/>
      <c r="U1631" s="28"/>
      <c r="V1631" s="28"/>
      <c r="W1631" s="28"/>
      <c r="X1631" s="1"/>
      <c r="Y1631" s="1"/>
      <c r="Z1631" s="1"/>
    </row>
    <row r="1632" spans="1:26" x14ac:dyDescent="0.25">
      <c r="A1632" s="1"/>
      <c r="B1632" s="33" t="str">
        <f t="shared" si="48"/>
        <v/>
      </c>
      <c r="C1632" s="33" t="str">
        <f t="shared" si="49"/>
        <v/>
      </c>
      <c r="D1632" s="22"/>
      <c r="E1632" s="1"/>
      <c r="F1632" s="1"/>
      <c r="G1632" s="1"/>
      <c r="H1632" s="1"/>
      <c r="I1632" s="1"/>
      <c r="J1632" s="1"/>
      <c r="K1632" s="1"/>
      <c r="L1632" s="1"/>
      <c r="M1632" s="1"/>
      <c r="N1632" s="1"/>
      <c r="O1632" s="1"/>
      <c r="P1632" s="1"/>
      <c r="Q1632" s="1"/>
      <c r="R1632" s="1"/>
      <c r="S1632" s="1"/>
      <c r="T1632" s="1"/>
      <c r="U1632" s="28"/>
      <c r="V1632" s="28"/>
      <c r="W1632" s="28"/>
      <c r="X1632" s="1"/>
      <c r="Y1632" s="1"/>
      <c r="Z1632" s="1"/>
    </row>
    <row r="1633" spans="1:26" x14ac:dyDescent="0.25">
      <c r="A1633" s="1"/>
      <c r="B1633" s="33" t="str">
        <f t="shared" si="48"/>
        <v/>
      </c>
      <c r="C1633" s="33" t="str">
        <f t="shared" si="49"/>
        <v/>
      </c>
      <c r="D1633" s="22"/>
      <c r="E1633" s="1"/>
      <c r="F1633" s="1"/>
      <c r="G1633" s="1"/>
      <c r="H1633" s="1"/>
      <c r="I1633" s="1"/>
      <c r="J1633" s="1"/>
      <c r="K1633" s="1"/>
      <c r="L1633" s="1"/>
      <c r="M1633" s="1"/>
      <c r="N1633" s="1"/>
      <c r="O1633" s="1"/>
      <c r="P1633" s="1"/>
      <c r="Q1633" s="1"/>
      <c r="R1633" s="1"/>
      <c r="S1633" s="1"/>
      <c r="T1633" s="1"/>
      <c r="U1633" s="28"/>
      <c r="V1633" s="28"/>
      <c r="W1633" s="28"/>
      <c r="X1633" s="1"/>
      <c r="Y1633" s="1"/>
      <c r="Z1633" s="1"/>
    </row>
    <row r="1634" spans="1:26" x14ac:dyDescent="0.25">
      <c r="A1634" s="1"/>
      <c r="B1634" s="33" t="str">
        <f t="shared" si="48"/>
        <v/>
      </c>
      <c r="C1634" s="33" t="str">
        <f t="shared" si="49"/>
        <v/>
      </c>
      <c r="D1634" s="22"/>
      <c r="E1634" s="1"/>
      <c r="F1634" s="1"/>
      <c r="G1634" s="1"/>
      <c r="H1634" s="1"/>
      <c r="I1634" s="1"/>
      <c r="J1634" s="1"/>
      <c r="K1634" s="1"/>
      <c r="L1634" s="1"/>
      <c r="M1634" s="1"/>
      <c r="N1634" s="1"/>
      <c r="O1634" s="1"/>
      <c r="P1634" s="1"/>
      <c r="Q1634" s="1"/>
      <c r="R1634" s="1"/>
      <c r="S1634" s="1"/>
      <c r="T1634" s="1"/>
      <c r="U1634" s="28"/>
      <c r="V1634" s="28"/>
      <c r="W1634" s="28"/>
      <c r="X1634" s="1"/>
      <c r="Y1634" s="1"/>
      <c r="Z1634" s="1"/>
    </row>
    <row r="1635" spans="1:26" x14ac:dyDescent="0.25">
      <c r="A1635" s="1"/>
      <c r="B1635" s="33" t="str">
        <f t="shared" si="48"/>
        <v/>
      </c>
      <c r="C1635" s="33" t="str">
        <f t="shared" si="49"/>
        <v/>
      </c>
      <c r="D1635" s="22"/>
      <c r="E1635" s="1"/>
      <c r="F1635" s="1"/>
      <c r="G1635" s="1"/>
      <c r="H1635" s="1"/>
      <c r="I1635" s="1"/>
      <c r="J1635" s="1"/>
      <c r="K1635" s="1"/>
      <c r="L1635" s="1"/>
      <c r="M1635" s="1"/>
      <c r="N1635" s="1"/>
      <c r="O1635" s="1"/>
      <c r="P1635" s="1"/>
      <c r="Q1635" s="1"/>
      <c r="R1635" s="1"/>
      <c r="S1635" s="1"/>
      <c r="T1635" s="1"/>
      <c r="U1635" s="28"/>
      <c r="V1635" s="28"/>
      <c r="W1635" s="28"/>
      <c r="X1635" s="1"/>
      <c r="Y1635" s="1"/>
      <c r="Z1635" s="1"/>
    </row>
    <row r="1636" spans="1:26" x14ac:dyDescent="0.25">
      <c r="A1636" s="1"/>
      <c r="B1636" s="33" t="str">
        <f t="shared" si="48"/>
        <v/>
      </c>
      <c r="C1636" s="33" t="str">
        <f t="shared" si="49"/>
        <v/>
      </c>
      <c r="D1636" s="22"/>
      <c r="E1636" s="1"/>
      <c r="F1636" s="1"/>
      <c r="G1636" s="1"/>
      <c r="H1636" s="1"/>
      <c r="I1636" s="1"/>
      <c r="J1636" s="1"/>
      <c r="K1636" s="1"/>
      <c r="L1636" s="1"/>
      <c r="M1636" s="1"/>
      <c r="N1636" s="1"/>
      <c r="O1636" s="1"/>
      <c r="P1636" s="1"/>
      <c r="Q1636" s="1"/>
      <c r="R1636" s="1"/>
      <c r="S1636" s="1"/>
      <c r="T1636" s="1"/>
      <c r="U1636" s="28"/>
      <c r="V1636" s="28"/>
      <c r="W1636" s="28"/>
      <c r="X1636" s="1"/>
      <c r="Y1636" s="1"/>
      <c r="Z1636" s="1"/>
    </row>
    <row r="1637" spans="1:26" x14ac:dyDescent="0.25">
      <c r="A1637" s="1"/>
      <c r="B1637" s="33" t="str">
        <f t="shared" si="48"/>
        <v/>
      </c>
      <c r="C1637" s="33" t="str">
        <f t="shared" si="49"/>
        <v/>
      </c>
      <c r="D1637" s="22"/>
      <c r="E1637" s="1"/>
      <c r="F1637" s="1"/>
      <c r="G1637" s="1"/>
      <c r="H1637" s="1"/>
      <c r="I1637" s="1"/>
      <c r="J1637" s="1"/>
      <c r="K1637" s="1"/>
      <c r="L1637" s="1"/>
      <c r="M1637" s="1"/>
      <c r="N1637" s="1"/>
      <c r="O1637" s="1"/>
      <c r="P1637" s="1"/>
      <c r="Q1637" s="1"/>
      <c r="R1637" s="1"/>
      <c r="S1637" s="1"/>
      <c r="T1637" s="1"/>
      <c r="X1637" s="1"/>
      <c r="Y1637" s="1"/>
      <c r="Z1637" s="1"/>
    </row>
    <row r="1638" spans="1:26" x14ac:dyDescent="0.25">
      <c r="A1638" s="1"/>
      <c r="B1638" s="33" t="str">
        <f t="shared" si="48"/>
        <v/>
      </c>
      <c r="C1638" s="33" t="str">
        <f t="shared" si="49"/>
        <v/>
      </c>
      <c r="D1638" s="22"/>
      <c r="E1638" s="1"/>
      <c r="F1638" s="1"/>
      <c r="G1638" s="1"/>
      <c r="H1638" s="1"/>
      <c r="I1638" s="1"/>
      <c r="J1638" s="1"/>
      <c r="K1638" s="1"/>
      <c r="L1638" s="1"/>
      <c r="M1638" s="1"/>
      <c r="N1638" s="1"/>
      <c r="O1638" s="1"/>
      <c r="P1638" s="1"/>
      <c r="Q1638" s="1"/>
      <c r="R1638" s="1"/>
      <c r="S1638" s="1"/>
      <c r="T1638" s="1"/>
      <c r="X1638" s="1"/>
      <c r="Y1638" s="1"/>
      <c r="Z1638" s="1"/>
    </row>
    <row r="1639" spans="1:26" x14ac:dyDescent="0.25">
      <c r="A1639" s="1"/>
      <c r="B1639" s="33" t="str">
        <f t="shared" si="48"/>
        <v/>
      </c>
      <c r="C1639" s="33" t="str">
        <f t="shared" si="49"/>
        <v/>
      </c>
      <c r="D1639" s="22"/>
      <c r="E1639" s="1"/>
      <c r="F1639" s="1"/>
      <c r="G1639" s="1"/>
      <c r="H1639" s="1"/>
      <c r="I1639" s="1"/>
      <c r="J1639" s="1"/>
      <c r="K1639" s="1"/>
      <c r="L1639" s="1"/>
      <c r="M1639" s="1"/>
      <c r="N1639" s="1"/>
      <c r="O1639" s="1"/>
      <c r="P1639" s="1"/>
      <c r="Q1639" s="1"/>
      <c r="R1639" s="1"/>
      <c r="S1639" s="1"/>
      <c r="T1639" s="1"/>
      <c r="U1639" s="28"/>
      <c r="V1639" s="28"/>
      <c r="W1639" s="28"/>
      <c r="X1639" s="1"/>
      <c r="Y1639" s="1"/>
      <c r="Z1639" s="1"/>
    </row>
    <row r="1640" spans="1:26" x14ac:dyDescent="0.25">
      <c r="A1640" s="1"/>
      <c r="B1640" s="33" t="str">
        <f t="shared" si="48"/>
        <v/>
      </c>
      <c r="C1640" s="33" t="str">
        <f t="shared" si="49"/>
        <v/>
      </c>
      <c r="D1640" s="22"/>
      <c r="E1640" s="1"/>
      <c r="F1640" s="1"/>
      <c r="G1640" s="1"/>
      <c r="H1640" s="1"/>
      <c r="I1640" s="1"/>
      <c r="J1640" s="1"/>
      <c r="K1640" s="1"/>
      <c r="L1640" s="1"/>
      <c r="M1640" s="1"/>
      <c r="N1640" s="1"/>
      <c r="O1640" s="1"/>
      <c r="P1640" s="1"/>
      <c r="Q1640" s="1"/>
      <c r="R1640" s="1"/>
      <c r="S1640" s="1"/>
      <c r="T1640" s="1"/>
      <c r="U1640" s="28"/>
      <c r="V1640" s="28"/>
      <c r="W1640" s="28"/>
      <c r="X1640" s="1"/>
      <c r="Y1640" s="1"/>
      <c r="Z1640" s="1"/>
    </row>
    <row r="1641" spans="1:26" x14ac:dyDescent="0.25">
      <c r="A1641" s="1"/>
      <c r="B1641" s="33" t="str">
        <f t="shared" si="48"/>
        <v/>
      </c>
      <c r="C1641" s="33" t="str">
        <f t="shared" si="49"/>
        <v/>
      </c>
      <c r="D1641" s="22"/>
      <c r="E1641" s="1"/>
      <c r="F1641" s="1"/>
      <c r="G1641" s="1"/>
      <c r="H1641" s="1"/>
      <c r="I1641" s="1"/>
      <c r="J1641" s="1"/>
      <c r="K1641" s="1"/>
      <c r="L1641" s="1"/>
      <c r="M1641" s="1"/>
      <c r="N1641" s="1"/>
      <c r="O1641" s="1"/>
      <c r="P1641" s="1"/>
      <c r="Q1641" s="1"/>
      <c r="R1641" s="1"/>
      <c r="S1641" s="1"/>
      <c r="T1641" s="1"/>
      <c r="U1641" s="28"/>
      <c r="V1641" s="28"/>
      <c r="W1641" s="28"/>
      <c r="X1641" s="1"/>
      <c r="Y1641" s="1"/>
      <c r="Z1641" s="1"/>
    </row>
    <row r="1642" spans="1:26" x14ac:dyDescent="0.25">
      <c r="A1642" s="1"/>
      <c r="B1642" s="33" t="str">
        <f t="shared" si="48"/>
        <v/>
      </c>
      <c r="C1642" s="33" t="str">
        <f t="shared" si="49"/>
        <v/>
      </c>
      <c r="D1642" s="22"/>
      <c r="E1642" s="1"/>
      <c r="F1642" s="1"/>
      <c r="G1642" s="1"/>
      <c r="H1642" s="1"/>
      <c r="I1642" s="1"/>
      <c r="J1642" s="1"/>
      <c r="K1642" s="1"/>
      <c r="L1642" s="1"/>
      <c r="M1642" s="1"/>
      <c r="N1642" s="1"/>
      <c r="O1642" s="1"/>
      <c r="P1642" s="1"/>
      <c r="Q1642" s="1"/>
      <c r="R1642" s="1"/>
      <c r="S1642" s="1"/>
      <c r="T1642" s="1"/>
      <c r="U1642" s="28"/>
      <c r="V1642" s="28"/>
      <c r="W1642" s="28"/>
      <c r="X1642" s="1"/>
      <c r="Y1642" s="1"/>
      <c r="Z1642" s="1"/>
    </row>
    <row r="1643" spans="1:26" x14ac:dyDescent="0.25">
      <c r="A1643" s="1"/>
      <c r="B1643" s="33" t="str">
        <f t="shared" si="48"/>
        <v/>
      </c>
      <c r="C1643" s="33" t="str">
        <f t="shared" si="49"/>
        <v/>
      </c>
      <c r="D1643" s="22"/>
      <c r="E1643" s="1"/>
      <c r="F1643" s="1"/>
      <c r="G1643" s="1"/>
      <c r="H1643" s="1"/>
      <c r="I1643" s="1"/>
      <c r="J1643" s="1"/>
      <c r="K1643" s="1"/>
      <c r="L1643" s="1"/>
      <c r="M1643" s="1"/>
      <c r="N1643" s="1"/>
      <c r="O1643" s="1"/>
      <c r="P1643" s="1"/>
      <c r="Q1643" s="1"/>
      <c r="R1643" s="1"/>
      <c r="S1643" s="1"/>
      <c r="T1643" s="1"/>
      <c r="U1643" s="28"/>
      <c r="V1643" s="28"/>
      <c r="W1643" s="28"/>
      <c r="X1643" s="1"/>
      <c r="Y1643" s="1"/>
      <c r="Z1643" s="1"/>
    </row>
    <row r="1644" spans="1:26" x14ac:dyDescent="0.25">
      <c r="A1644" s="1"/>
      <c r="B1644" s="33" t="str">
        <f t="shared" si="48"/>
        <v/>
      </c>
      <c r="C1644" s="33" t="str">
        <f t="shared" si="49"/>
        <v/>
      </c>
      <c r="D1644" s="22"/>
      <c r="E1644" s="1"/>
      <c r="F1644" s="1"/>
      <c r="G1644" s="1"/>
      <c r="H1644" s="1"/>
      <c r="I1644" s="1"/>
      <c r="J1644" s="1"/>
      <c r="K1644" s="1"/>
      <c r="L1644" s="1"/>
      <c r="M1644" s="1"/>
      <c r="N1644" s="1"/>
      <c r="O1644" s="1"/>
      <c r="P1644" s="1"/>
      <c r="Q1644" s="1"/>
      <c r="R1644" s="1"/>
      <c r="S1644" s="1"/>
      <c r="T1644" s="1"/>
      <c r="U1644" s="28"/>
      <c r="V1644" s="28"/>
      <c r="W1644" s="28"/>
      <c r="X1644" s="1"/>
      <c r="Y1644" s="1"/>
      <c r="Z1644" s="1"/>
    </row>
    <row r="1645" spans="1:26" x14ac:dyDescent="0.25">
      <c r="A1645" s="1"/>
      <c r="B1645" s="33" t="str">
        <f t="shared" si="48"/>
        <v/>
      </c>
      <c r="C1645" s="33" t="str">
        <f t="shared" si="49"/>
        <v/>
      </c>
      <c r="D1645" s="22"/>
      <c r="E1645" s="1"/>
      <c r="F1645" s="1"/>
      <c r="G1645" s="1"/>
      <c r="H1645" s="1"/>
      <c r="I1645" s="1"/>
      <c r="J1645" s="1"/>
      <c r="K1645" s="1"/>
      <c r="L1645" s="1"/>
      <c r="M1645" s="1"/>
      <c r="N1645" s="1"/>
      <c r="O1645" s="1"/>
      <c r="P1645" s="1"/>
      <c r="Q1645" s="1"/>
      <c r="R1645" s="1"/>
      <c r="S1645" s="1"/>
      <c r="T1645" s="1"/>
      <c r="U1645" s="28"/>
      <c r="V1645" s="28"/>
      <c r="W1645" s="28"/>
      <c r="X1645" s="1"/>
      <c r="Y1645" s="1"/>
      <c r="Z1645" s="1"/>
    </row>
    <row r="1646" spans="1:26" x14ac:dyDescent="0.25">
      <c r="A1646" s="1"/>
      <c r="B1646" s="33" t="str">
        <f t="shared" si="48"/>
        <v/>
      </c>
      <c r="C1646" s="33" t="str">
        <f t="shared" si="49"/>
        <v/>
      </c>
      <c r="D1646" s="22"/>
      <c r="E1646" s="1"/>
      <c r="F1646" s="1"/>
      <c r="G1646" s="1"/>
      <c r="H1646" s="1"/>
      <c r="I1646" s="1"/>
      <c r="J1646" s="1"/>
      <c r="K1646" s="1"/>
      <c r="L1646" s="1"/>
      <c r="M1646" s="1"/>
      <c r="N1646" s="1"/>
      <c r="O1646" s="1"/>
      <c r="P1646" s="1"/>
      <c r="Q1646" s="1"/>
      <c r="R1646" s="1"/>
      <c r="S1646" s="1"/>
      <c r="T1646" s="1"/>
      <c r="U1646" s="28"/>
      <c r="V1646" s="28"/>
      <c r="W1646" s="28"/>
      <c r="X1646" s="1"/>
      <c r="Y1646" s="1"/>
      <c r="Z1646" s="1"/>
    </row>
    <row r="1647" spans="1:26" x14ac:dyDescent="0.25">
      <c r="A1647" s="1"/>
      <c r="B1647" s="33" t="str">
        <f t="shared" ref="B1647:B1710" si="50">IF(W1649=1,U1649,"")</f>
        <v/>
      </c>
      <c r="C1647" s="33" t="str">
        <f t="shared" ref="C1647:C1710" si="51">IF(W1649=1,V1649,"")</f>
        <v/>
      </c>
      <c r="D1647" s="22"/>
      <c r="E1647" s="1"/>
      <c r="F1647" s="1"/>
      <c r="G1647" s="1"/>
      <c r="H1647" s="1"/>
      <c r="I1647" s="1"/>
      <c r="J1647" s="1"/>
      <c r="K1647" s="1"/>
      <c r="L1647" s="1"/>
      <c r="M1647" s="1"/>
      <c r="N1647" s="1"/>
      <c r="O1647" s="1"/>
      <c r="P1647" s="1"/>
      <c r="Q1647" s="1"/>
      <c r="R1647" s="1"/>
      <c r="S1647" s="1"/>
      <c r="T1647" s="1"/>
      <c r="U1647" s="28"/>
      <c r="V1647" s="28"/>
      <c r="W1647" s="28"/>
      <c r="X1647" s="1"/>
      <c r="Y1647" s="1"/>
      <c r="Z1647" s="1"/>
    </row>
    <row r="1648" spans="1:26" x14ac:dyDescent="0.25">
      <c r="A1648" s="1"/>
      <c r="B1648" s="33" t="str">
        <f t="shared" si="50"/>
        <v/>
      </c>
      <c r="C1648" s="33" t="str">
        <f t="shared" si="51"/>
        <v/>
      </c>
      <c r="D1648" s="22"/>
      <c r="E1648" s="1"/>
      <c r="F1648" s="1"/>
      <c r="G1648" s="1"/>
      <c r="H1648" s="1"/>
      <c r="I1648" s="1"/>
      <c r="J1648" s="1"/>
      <c r="K1648" s="1"/>
      <c r="L1648" s="1"/>
      <c r="M1648" s="1"/>
      <c r="N1648" s="1"/>
      <c r="O1648" s="1"/>
      <c r="P1648" s="1"/>
      <c r="Q1648" s="1"/>
      <c r="R1648" s="1"/>
      <c r="S1648" s="1"/>
      <c r="T1648" s="1"/>
      <c r="X1648" s="1"/>
      <c r="Y1648" s="1"/>
      <c r="Z1648" s="1"/>
    </row>
    <row r="1649" spans="1:26" x14ac:dyDescent="0.25">
      <c r="A1649" s="1"/>
      <c r="B1649" s="33" t="str">
        <f t="shared" si="50"/>
        <v/>
      </c>
      <c r="C1649" s="33" t="str">
        <f t="shared" si="51"/>
        <v/>
      </c>
      <c r="D1649" s="22"/>
      <c r="E1649" s="1"/>
      <c r="F1649" s="1"/>
      <c r="G1649" s="1"/>
      <c r="H1649" s="1"/>
      <c r="I1649" s="1"/>
      <c r="J1649" s="1"/>
      <c r="K1649" s="1"/>
      <c r="L1649" s="1"/>
      <c r="M1649" s="1"/>
      <c r="N1649" s="1"/>
      <c r="O1649" s="1"/>
      <c r="P1649" s="1"/>
      <c r="Q1649" s="1"/>
      <c r="R1649" s="1"/>
      <c r="S1649" s="1"/>
      <c r="T1649" s="1"/>
      <c r="X1649" s="1"/>
      <c r="Y1649" s="1"/>
      <c r="Z1649" s="1"/>
    </row>
    <row r="1650" spans="1:26" x14ac:dyDescent="0.25">
      <c r="A1650" s="1"/>
      <c r="B1650" s="33" t="str">
        <f t="shared" si="50"/>
        <v/>
      </c>
      <c r="C1650" s="33" t="str">
        <f t="shared" si="51"/>
        <v/>
      </c>
      <c r="D1650" s="22"/>
      <c r="E1650" s="1"/>
      <c r="F1650" s="1"/>
      <c r="G1650" s="1"/>
      <c r="H1650" s="1"/>
      <c r="I1650" s="1"/>
      <c r="J1650" s="1"/>
      <c r="K1650" s="1"/>
      <c r="L1650" s="1"/>
      <c r="M1650" s="1"/>
      <c r="N1650" s="1"/>
      <c r="O1650" s="1"/>
      <c r="P1650" s="1"/>
      <c r="Q1650" s="1"/>
      <c r="R1650" s="1"/>
      <c r="S1650" s="1"/>
      <c r="T1650" s="1"/>
      <c r="X1650" s="1"/>
      <c r="Y1650" s="1"/>
      <c r="Z1650" s="1"/>
    </row>
    <row r="1651" spans="1:26" x14ac:dyDescent="0.25">
      <c r="A1651" s="1"/>
      <c r="B1651" s="33" t="str">
        <f t="shared" si="50"/>
        <v/>
      </c>
      <c r="C1651" s="33" t="str">
        <f t="shared" si="51"/>
        <v/>
      </c>
      <c r="D1651" s="22"/>
      <c r="E1651" s="1"/>
      <c r="F1651" s="1"/>
      <c r="G1651" s="1"/>
      <c r="H1651" s="1"/>
      <c r="I1651" s="1"/>
      <c r="J1651" s="1"/>
      <c r="K1651" s="1"/>
      <c r="L1651" s="1"/>
      <c r="M1651" s="1"/>
      <c r="N1651" s="1"/>
      <c r="O1651" s="1"/>
      <c r="P1651" s="1"/>
      <c r="Q1651" s="1"/>
      <c r="R1651" s="1"/>
      <c r="S1651" s="1"/>
      <c r="T1651" s="1"/>
      <c r="X1651" s="1"/>
      <c r="Y1651" s="1"/>
      <c r="Z1651" s="1"/>
    </row>
    <row r="1652" spans="1:26" x14ac:dyDescent="0.25">
      <c r="A1652" s="1"/>
      <c r="B1652" s="33" t="str">
        <f t="shared" si="50"/>
        <v/>
      </c>
      <c r="C1652" s="33" t="str">
        <f t="shared" si="51"/>
        <v/>
      </c>
      <c r="D1652" s="22"/>
      <c r="E1652" s="1"/>
      <c r="F1652" s="1"/>
      <c r="G1652" s="1"/>
      <c r="H1652" s="1"/>
      <c r="I1652" s="1"/>
      <c r="J1652" s="1"/>
      <c r="K1652" s="1"/>
      <c r="L1652" s="1"/>
      <c r="M1652" s="1"/>
      <c r="N1652" s="1"/>
      <c r="O1652" s="1"/>
      <c r="P1652" s="1"/>
      <c r="Q1652" s="1"/>
      <c r="R1652" s="1"/>
      <c r="S1652" s="1"/>
      <c r="T1652" s="1"/>
      <c r="U1652" s="28"/>
      <c r="V1652" s="28"/>
      <c r="W1652" s="28"/>
      <c r="X1652" s="1"/>
      <c r="Y1652" s="1"/>
      <c r="Z1652" s="1"/>
    </row>
    <row r="1653" spans="1:26" x14ac:dyDescent="0.25">
      <c r="A1653" s="1"/>
      <c r="B1653" s="33" t="str">
        <f t="shared" si="50"/>
        <v/>
      </c>
      <c r="C1653" s="33" t="str">
        <f t="shared" si="51"/>
        <v/>
      </c>
      <c r="D1653" s="22"/>
      <c r="E1653" s="1"/>
      <c r="F1653" s="1"/>
      <c r="G1653" s="1"/>
      <c r="H1653" s="1"/>
      <c r="I1653" s="1"/>
      <c r="J1653" s="1"/>
      <c r="K1653" s="1"/>
      <c r="L1653" s="1"/>
      <c r="M1653" s="1"/>
      <c r="N1653" s="1"/>
      <c r="O1653" s="1"/>
      <c r="P1653" s="1"/>
      <c r="Q1653" s="1"/>
      <c r="R1653" s="1"/>
      <c r="S1653" s="1"/>
      <c r="T1653" s="1"/>
      <c r="U1653" s="28"/>
      <c r="V1653" s="28"/>
      <c r="W1653" s="28"/>
      <c r="X1653" s="1"/>
      <c r="Y1653" s="1"/>
      <c r="Z1653" s="1"/>
    </row>
    <row r="1654" spans="1:26" x14ac:dyDescent="0.25">
      <c r="A1654" s="1"/>
      <c r="B1654" s="33" t="str">
        <f t="shared" si="50"/>
        <v/>
      </c>
      <c r="C1654" s="33" t="str">
        <f t="shared" si="51"/>
        <v/>
      </c>
      <c r="D1654" s="22"/>
      <c r="E1654" s="1"/>
      <c r="F1654" s="1"/>
      <c r="G1654" s="1"/>
      <c r="H1654" s="1"/>
      <c r="I1654" s="1"/>
      <c r="J1654" s="1"/>
      <c r="K1654" s="1"/>
      <c r="L1654" s="1"/>
      <c r="M1654" s="1"/>
      <c r="N1654" s="1"/>
      <c r="O1654" s="1"/>
      <c r="P1654" s="1"/>
      <c r="Q1654" s="1"/>
      <c r="R1654" s="1"/>
      <c r="S1654" s="1"/>
      <c r="T1654" s="1"/>
      <c r="X1654" s="1"/>
      <c r="Y1654" s="1"/>
      <c r="Z1654" s="1"/>
    </row>
    <row r="1655" spans="1:26" x14ac:dyDescent="0.25">
      <c r="A1655" s="1"/>
      <c r="B1655" s="33" t="str">
        <f t="shared" si="50"/>
        <v/>
      </c>
      <c r="C1655" s="33" t="str">
        <f t="shared" si="51"/>
        <v/>
      </c>
      <c r="D1655" s="22"/>
      <c r="E1655" s="1"/>
      <c r="F1655" s="1"/>
      <c r="G1655" s="1"/>
      <c r="H1655" s="1"/>
      <c r="I1655" s="1"/>
      <c r="J1655" s="1"/>
      <c r="K1655" s="1"/>
      <c r="L1655" s="1"/>
      <c r="M1655" s="1"/>
      <c r="N1655" s="1"/>
      <c r="O1655" s="1"/>
      <c r="P1655" s="1"/>
      <c r="Q1655" s="1"/>
      <c r="R1655" s="1"/>
      <c r="S1655" s="1"/>
      <c r="T1655" s="1"/>
      <c r="U1655" s="28"/>
      <c r="V1655" s="28"/>
      <c r="W1655" s="28"/>
      <c r="X1655" s="1"/>
      <c r="Y1655" s="1"/>
      <c r="Z1655" s="1"/>
    </row>
    <row r="1656" spans="1:26" x14ac:dyDescent="0.25">
      <c r="A1656" s="1"/>
      <c r="B1656" s="33" t="str">
        <f t="shared" si="50"/>
        <v/>
      </c>
      <c r="C1656" s="33" t="str">
        <f t="shared" si="51"/>
        <v/>
      </c>
      <c r="D1656" s="22"/>
      <c r="E1656" s="1"/>
      <c r="F1656" s="1"/>
      <c r="G1656" s="1"/>
      <c r="H1656" s="1"/>
      <c r="I1656" s="1"/>
      <c r="J1656" s="1"/>
      <c r="K1656" s="1"/>
      <c r="L1656" s="1"/>
      <c r="M1656" s="1"/>
      <c r="N1656" s="1"/>
      <c r="O1656" s="1"/>
      <c r="P1656" s="1"/>
      <c r="Q1656" s="1"/>
      <c r="R1656" s="1"/>
      <c r="S1656" s="1"/>
      <c r="T1656" s="1"/>
      <c r="U1656" s="28"/>
      <c r="V1656" s="28"/>
      <c r="W1656" s="28"/>
      <c r="X1656" s="1"/>
      <c r="Y1656" s="1"/>
      <c r="Z1656" s="1"/>
    </row>
    <row r="1657" spans="1:26" x14ac:dyDescent="0.25">
      <c r="A1657" s="1"/>
      <c r="B1657" s="33" t="str">
        <f t="shared" si="50"/>
        <v/>
      </c>
      <c r="C1657" s="33" t="str">
        <f t="shared" si="51"/>
        <v/>
      </c>
      <c r="D1657" s="22"/>
      <c r="E1657" s="1"/>
      <c r="F1657" s="1"/>
      <c r="G1657" s="1"/>
      <c r="H1657" s="1"/>
      <c r="I1657" s="1"/>
      <c r="J1657" s="1"/>
      <c r="K1657" s="1"/>
      <c r="L1657" s="1"/>
      <c r="M1657" s="1"/>
      <c r="N1657" s="1"/>
      <c r="O1657" s="1"/>
      <c r="P1657" s="1"/>
      <c r="Q1657" s="1"/>
      <c r="R1657" s="1"/>
      <c r="S1657" s="1"/>
      <c r="T1657" s="1"/>
      <c r="U1657" s="28"/>
      <c r="V1657" s="28"/>
      <c r="W1657" s="28"/>
      <c r="X1657" s="1"/>
      <c r="Y1657" s="1"/>
      <c r="Z1657" s="1"/>
    </row>
    <row r="1658" spans="1:26" x14ac:dyDescent="0.25">
      <c r="A1658" s="1"/>
      <c r="B1658" s="33" t="str">
        <f t="shared" si="50"/>
        <v/>
      </c>
      <c r="C1658" s="33" t="str">
        <f t="shared" si="51"/>
        <v/>
      </c>
      <c r="D1658" s="22"/>
      <c r="E1658" s="1"/>
      <c r="F1658" s="1"/>
      <c r="G1658" s="1"/>
      <c r="H1658" s="1"/>
      <c r="I1658" s="1"/>
      <c r="J1658" s="1"/>
      <c r="K1658" s="1"/>
      <c r="L1658" s="1"/>
      <c r="M1658" s="1"/>
      <c r="N1658" s="1"/>
      <c r="O1658" s="1"/>
      <c r="P1658" s="1"/>
      <c r="Q1658" s="1"/>
      <c r="R1658" s="1"/>
      <c r="S1658" s="1"/>
      <c r="T1658" s="1"/>
      <c r="U1658" s="28"/>
      <c r="V1658" s="28"/>
      <c r="W1658" s="28"/>
      <c r="X1658" s="1"/>
      <c r="Y1658" s="1"/>
      <c r="Z1658" s="1"/>
    </row>
    <row r="1659" spans="1:26" x14ac:dyDescent="0.25">
      <c r="A1659" s="1"/>
      <c r="B1659" s="33" t="str">
        <f t="shared" si="50"/>
        <v/>
      </c>
      <c r="C1659" s="33" t="str">
        <f t="shared" si="51"/>
        <v/>
      </c>
      <c r="D1659" s="22"/>
      <c r="E1659" s="1"/>
      <c r="F1659" s="1"/>
      <c r="G1659" s="1"/>
      <c r="H1659" s="1"/>
      <c r="I1659" s="1"/>
      <c r="J1659" s="1"/>
      <c r="K1659" s="1"/>
      <c r="L1659" s="1"/>
      <c r="M1659" s="1"/>
      <c r="N1659" s="1"/>
      <c r="O1659" s="1"/>
      <c r="P1659" s="1"/>
      <c r="Q1659" s="1"/>
      <c r="R1659" s="1"/>
      <c r="S1659" s="1"/>
      <c r="T1659" s="1"/>
      <c r="U1659" s="28"/>
      <c r="V1659" s="28"/>
      <c r="W1659" s="28"/>
      <c r="X1659" s="1"/>
      <c r="Y1659" s="1"/>
      <c r="Z1659" s="1"/>
    </row>
    <row r="1660" spans="1:26" x14ac:dyDescent="0.25">
      <c r="A1660" s="1"/>
      <c r="B1660" s="33" t="str">
        <f t="shared" si="50"/>
        <v/>
      </c>
      <c r="C1660" s="33" t="str">
        <f t="shared" si="51"/>
        <v/>
      </c>
      <c r="D1660" s="22"/>
      <c r="E1660" s="1"/>
      <c r="F1660" s="1"/>
      <c r="G1660" s="1"/>
      <c r="H1660" s="1"/>
      <c r="I1660" s="1"/>
      <c r="J1660" s="1"/>
      <c r="K1660" s="1"/>
      <c r="L1660" s="1"/>
      <c r="M1660" s="1"/>
      <c r="N1660" s="1"/>
      <c r="O1660" s="1"/>
      <c r="P1660" s="1"/>
      <c r="Q1660" s="1"/>
      <c r="R1660" s="1"/>
      <c r="S1660" s="1"/>
      <c r="T1660" s="1"/>
      <c r="U1660" s="28"/>
      <c r="V1660" s="28"/>
      <c r="W1660" s="28"/>
      <c r="X1660" s="1"/>
      <c r="Y1660" s="1"/>
      <c r="Z1660" s="1"/>
    </row>
    <row r="1661" spans="1:26" x14ac:dyDescent="0.25">
      <c r="A1661" s="1"/>
      <c r="B1661" s="33" t="str">
        <f t="shared" si="50"/>
        <v/>
      </c>
      <c r="C1661" s="33" t="str">
        <f t="shared" si="51"/>
        <v/>
      </c>
      <c r="D1661" s="22"/>
      <c r="E1661" s="1"/>
      <c r="F1661" s="1"/>
      <c r="G1661" s="1"/>
      <c r="H1661" s="1"/>
      <c r="I1661" s="1"/>
      <c r="J1661" s="1"/>
      <c r="K1661" s="1"/>
      <c r="L1661" s="1"/>
      <c r="M1661" s="1"/>
      <c r="N1661" s="1"/>
      <c r="O1661" s="1"/>
      <c r="P1661" s="1"/>
      <c r="Q1661" s="1"/>
      <c r="R1661" s="1"/>
      <c r="S1661" s="1"/>
      <c r="T1661" s="1"/>
      <c r="U1661" s="28"/>
      <c r="V1661" s="28"/>
      <c r="W1661" s="28"/>
      <c r="X1661" s="1"/>
      <c r="Y1661" s="1"/>
      <c r="Z1661" s="1"/>
    </row>
    <row r="1662" spans="1:26" x14ac:dyDescent="0.25">
      <c r="A1662" s="1"/>
      <c r="B1662" s="33" t="str">
        <f t="shared" si="50"/>
        <v/>
      </c>
      <c r="C1662" s="33" t="str">
        <f t="shared" si="51"/>
        <v/>
      </c>
      <c r="D1662" s="22"/>
      <c r="E1662" s="1"/>
      <c r="F1662" s="1"/>
      <c r="G1662" s="1"/>
      <c r="H1662" s="1"/>
      <c r="I1662" s="1"/>
      <c r="J1662" s="1"/>
      <c r="K1662" s="1"/>
      <c r="L1662" s="1"/>
      <c r="M1662" s="1"/>
      <c r="N1662" s="1"/>
      <c r="O1662" s="1"/>
      <c r="P1662" s="1"/>
      <c r="Q1662" s="1"/>
      <c r="R1662" s="1"/>
      <c r="S1662" s="1"/>
      <c r="T1662" s="1"/>
      <c r="U1662" s="28"/>
      <c r="V1662" s="28"/>
      <c r="W1662" s="28"/>
      <c r="X1662" s="1"/>
      <c r="Y1662" s="1"/>
      <c r="Z1662" s="1"/>
    </row>
    <row r="1663" spans="1:26" x14ac:dyDescent="0.25">
      <c r="A1663" s="1"/>
      <c r="B1663" s="33" t="str">
        <f t="shared" si="50"/>
        <v/>
      </c>
      <c r="C1663" s="33" t="str">
        <f t="shared" si="51"/>
        <v/>
      </c>
      <c r="D1663" s="22"/>
      <c r="E1663" s="1"/>
      <c r="F1663" s="1"/>
      <c r="G1663" s="1"/>
      <c r="H1663" s="1"/>
      <c r="I1663" s="1"/>
      <c r="J1663" s="1"/>
      <c r="K1663" s="1"/>
      <c r="L1663" s="1"/>
      <c r="M1663" s="1"/>
      <c r="N1663" s="1"/>
      <c r="O1663" s="1"/>
      <c r="P1663" s="1"/>
      <c r="Q1663" s="1"/>
      <c r="R1663" s="1"/>
      <c r="S1663" s="1"/>
      <c r="T1663" s="1"/>
      <c r="U1663" s="28"/>
      <c r="V1663" s="28"/>
      <c r="W1663" s="28"/>
      <c r="X1663" s="1"/>
      <c r="Y1663" s="1"/>
      <c r="Z1663" s="1"/>
    </row>
    <row r="1664" spans="1:26" x14ac:dyDescent="0.25">
      <c r="A1664" s="1"/>
      <c r="B1664" s="33" t="str">
        <f t="shared" si="50"/>
        <v/>
      </c>
      <c r="C1664" s="33" t="str">
        <f t="shared" si="51"/>
        <v/>
      </c>
      <c r="D1664" s="22"/>
      <c r="E1664" s="1"/>
      <c r="F1664" s="1"/>
      <c r="G1664" s="1"/>
      <c r="H1664" s="1"/>
      <c r="I1664" s="1"/>
      <c r="J1664" s="1"/>
      <c r="K1664" s="1"/>
      <c r="L1664" s="1"/>
      <c r="M1664" s="1"/>
      <c r="N1664" s="1"/>
      <c r="O1664" s="1"/>
      <c r="P1664" s="1"/>
      <c r="Q1664" s="1"/>
      <c r="R1664" s="1"/>
      <c r="S1664" s="1"/>
      <c r="T1664" s="1"/>
      <c r="U1664" s="28"/>
      <c r="V1664" s="28"/>
      <c r="W1664" s="28"/>
      <c r="X1664" s="1"/>
      <c r="Y1664" s="1"/>
      <c r="Z1664" s="1"/>
    </row>
    <row r="1665" spans="1:26" x14ac:dyDescent="0.25">
      <c r="A1665" s="1"/>
      <c r="B1665" s="33" t="str">
        <f t="shared" si="50"/>
        <v/>
      </c>
      <c r="C1665" s="33" t="str">
        <f t="shared" si="51"/>
        <v/>
      </c>
      <c r="D1665" s="22"/>
      <c r="E1665" s="1"/>
      <c r="F1665" s="1"/>
      <c r="G1665" s="1"/>
      <c r="H1665" s="1"/>
      <c r="I1665" s="1"/>
      <c r="J1665" s="1"/>
      <c r="K1665" s="1"/>
      <c r="L1665" s="1"/>
      <c r="M1665" s="1"/>
      <c r="N1665" s="1"/>
      <c r="O1665" s="1"/>
      <c r="P1665" s="1"/>
      <c r="Q1665" s="1"/>
      <c r="R1665" s="1"/>
      <c r="S1665" s="1"/>
      <c r="T1665" s="1"/>
      <c r="U1665" s="28"/>
      <c r="V1665" s="28"/>
      <c r="W1665" s="28"/>
      <c r="X1665" s="1"/>
      <c r="Y1665" s="1"/>
      <c r="Z1665" s="1"/>
    </row>
    <row r="1666" spans="1:26" x14ac:dyDescent="0.25">
      <c r="A1666" s="1"/>
      <c r="B1666" s="33" t="str">
        <f t="shared" si="50"/>
        <v/>
      </c>
      <c r="C1666" s="33" t="str">
        <f t="shared" si="51"/>
        <v/>
      </c>
      <c r="D1666" s="22"/>
      <c r="E1666" s="1"/>
      <c r="F1666" s="1"/>
      <c r="G1666" s="1"/>
      <c r="H1666" s="1"/>
      <c r="I1666" s="1"/>
      <c r="J1666" s="1"/>
      <c r="K1666" s="1"/>
      <c r="L1666" s="1"/>
      <c r="M1666" s="1"/>
      <c r="N1666" s="1"/>
      <c r="O1666" s="1"/>
      <c r="P1666" s="1"/>
      <c r="Q1666" s="1"/>
      <c r="R1666" s="1"/>
      <c r="S1666" s="1"/>
      <c r="T1666" s="1"/>
      <c r="U1666" s="28"/>
      <c r="V1666" s="28"/>
      <c r="W1666" s="28"/>
      <c r="X1666" s="1"/>
      <c r="Y1666" s="1"/>
      <c r="Z1666" s="1"/>
    </row>
    <row r="1667" spans="1:26" x14ac:dyDescent="0.25">
      <c r="A1667" s="1"/>
      <c r="B1667" s="33" t="str">
        <f t="shared" si="50"/>
        <v/>
      </c>
      <c r="C1667" s="33" t="str">
        <f t="shared" si="51"/>
        <v/>
      </c>
      <c r="D1667" s="22"/>
      <c r="E1667" s="1"/>
      <c r="F1667" s="1"/>
      <c r="G1667" s="1"/>
      <c r="H1667" s="1"/>
      <c r="I1667" s="1"/>
      <c r="J1667" s="1"/>
      <c r="K1667" s="1"/>
      <c r="L1667" s="1"/>
      <c r="M1667" s="1"/>
      <c r="N1667" s="1"/>
      <c r="O1667" s="1"/>
      <c r="P1667" s="1"/>
      <c r="Q1667" s="1"/>
      <c r="R1667" s="1"/>
      <c r="S1667" s="1"/>
      <c r="T1667" s="1"/>
      <c r="U1667" s="28"/>
      <c r="V1667" s="28"/>
      <c r="W1667" s="28"/>
      <c r="X1667" s="1"/>
      <c r="Y1667" s="1"/>
      <c r="Z1667" s="1"/>
    </row>
    <row r="1668" spans="1:26" x14ac:dyDescent="0.25">
      <c r="A1668" s="1"/>
      <c r="B1668" s="33" t="str">
        <f t="shared" si="50"/>
        <v/>
      </c>
      <c r="C1668" s="33" t="str">
        <f t="shared" si="51"/>
        <v/>
      </c>
      <c r="D1668" s="22"/>
      <c r="E1668" s="1"/>
      <c r="F1668" s="1"/>
      <c r="G1668" s="1"/>
      <c r="H1668" s="1"/>
      <c r="I1668" s="1"/>
      <c r="J1668" s="1"/>
      <c r="K1668" s="1"/>
      <c r="L1668" s="1"/>
      <c r="M1668" s="1"/>
      <c r="N1668" s="1"/>
      <c r="O1668" s="1"/>
      <c r="P1668" s="1"/>
      <c r="Q1668" s="1"/>
      <c r="R1668" s="1"/>
      <c r="S1668" s="1"/>
      <c r="T1668" s="1"/>
      <c r="U1668" s="28"/>
      <c r="V1668" s="28"/>
      <c r="W1668" s="28"/>
      <c r="X1668" s="1"/>
      <c r="Y1668" s="1"/>
      <c r="Z1668" s="1"/>
    </row>
    <row r="1669" spans="1:26" x14ac:dyDescent="0.25">
      <c r="A1669" s="1"/>
      <c r="B1669" s="33" t="str">
        <f t="shared" si="50"/>
        <v/>
      </c>
      <c r="C1669" s="33" t="str">
        <f t="shared" si="51"/>
        <v/>
      </c>
      <c r="D1669" s="22"/>
      <c r="E1669" s="1"/>
      <c r="F1669" s="1"/>
      <c r="G1669" s="1"/>
      <c r="H1669" s="1"/>
      <c r="I1669" s="1"/>
      <c r="J1669" s="1"/>
      <c r="K1669" s="1"/>
      <c r="L1669" s="1"/>
      <c r="M1669" s="1"/>
      <c r="N1669" s="1"/>
      <c r="O1669" s="1"/>
      <c r="P1669" s="1"/>
      <c r="Q1669" s="1"/>
      <c r="R1669" s="1"/>
      <c r="S1669" s="1"/>
      <c r="T1669" s="1"/>
      <c r="U1669" s="28"/>
      <c r="V1669" s="28"/>
      <c r="W1669" s="28"/>
      <c r="X1669" s="1"/>
      <c r="Y1669" s="1"/>
      <c r="Z1669" s="1"/>
    </row>
    <row r="1670" spans="1:26" x14ac:dyDescent="0.25">
      <c r="A1670" s="1"/>
      <c r="B1670" s="33" t="str">
        <f t="shared" si="50"/>
        <v/>
      </c>
      <c r="C1670" s="33" t="str">
        <f t="shared" si="51"/>
        <v/>
      </c>
      <c r="D1670" s="22"/>
      <c r="E1670" s="1"/>
      <c r="F1670" s="1"/>
      <c r="G1670" s="1"/>
      <c r="H1670" s="1"/>
      <c r="I1670" s="1"/>
      <c r="J1670" s="1"/>
      <c r="K1670" s="1"/>
      <c r="L1670" s="1"/>
      <c r="M1670" s="1"/>
      <c r="N1670" s="1"/>
      <c r="O1670" s="1"/>
      <c r="P1670" s="1"/>
      <c r="Q1670" s="1"/>
      <c r="R1670" s="1"/>
      <c r="S1670" s="1"/>
      <c r="T1670" s="1"/>
      <c r="U1670" s="28"/>
      <c r="V1670" s="28"/>
      <c r="W1670" s="28"/>
      <c r="X1670" s="1"/>
      <c r="Y1670" s="1"/>
      <c r="Z1670" s="1"/>
    </row>
    <row r="1671" spans="1:26" x14ac:dyDescent="0.25">
      <c r="A1671" s="1"/>
      <c r="B1671" s="33" t="str">
        <f t="shared" si="50"/>
        <v/>
      </c>
      <c r="C1671" s="33" t="str">
        <f t="shared" si="51"/>
        <v/>
      </c>
      <c r="D1671" s="22"/>
      <c r="E1671" s="1"/>
      <c r="F1671" s="1"/>
      <c r="G1671" s="1"/>
      <c r="H1671" s="1"/>
      <c r="I1671" s="1"/>
      <c r="J1671" s="1"/>
      <c r="K1671" s="1"/>
      <c r="L1671" s="1"/>
      <c r="M1671" s="1"/>
      <c r="N1671" s="1"/>
      <c r="O1671" s="1"/>
      <c r="P1671" s="1"/>
      <c r="Q1671" s="1"/>
      <c r="R1671" s="1"/>
      <c r="S1671" s="1"/>
      <c r="T1671" s="1"/>
      <c r="U1671" s="28"/>
      <c r="V1671" s="28"/>
      <c r="W1671" s="28"/>
      <c r="X1671" s="1"/>
      <c r="Y1671" s="1"/>
      <c r="Z1671" s="1"/>
    </row>
    <row r="1672" spans="1:26" x14ac:dyDescent="0.25">
      <c r="A1672" s="1"/>
      <c r="B1672" s="33" t="str">
        <f t="shared" si="50"/>
        <v/>
      </c>
      <c r="C1672" s="33" t="str">
        <f t="shared" si="51"/>
        <v/>
      </c>
      <c r="D1672" s="22"/>
      <c r="E1672" s="1"/>
      <c r="F1672" s="1"/>
      <c r="G1672" s="1"/>
      <c r="H1672" s="1"/>
      <c r="I1672" s="1"/>
      <c r="J1672" s="1"/>
      <c r="K1672" s="1"/>
      <c r="L1672" s="1"/>
      <c r="M1672" s="1"/>
      <c r="N1672" s="1"/>
      <c r="O1672" s="1"/>
      <c r="P1672" s="1"/>
      <c r="Q1672" s="1"/>
      <c r="R1672" s="1"/>
      <c r="S1672" s="1"/>
      <c r="T1672" s="1"/>
      <c r="U1672" s="28"/>
      <c r="V1672" s="28"/>
      <c r="W1672" s="28"/>
      <c r="X1672" s="1"/>
      <c r="Y1672" s="1"/>
      <c r="Z1672" s="1"/>
    </row>
    <row r="1673" spans="1:26" x14ac:dyDescent="0.25">
      <c r="A1673" s="1"/>
      <c r="B1673" s="33" t="str">
        <f t="shared" si="50"/>
        <v/>
      </c>
      <c r="C1673" s="33" t="str">
        <f t="shared" si="51"/>
        <v/>
      </c>
      <c r="D1673" s="22"/>
      <c r="E1673" s="1"/>
      <c r="F1673" s="1"/>
      <c r="G1673" s="1"/>
      <c r="H1673" s="1"/>
      <c r="I1673" s="1"/>
      <c r="J1673" s="1"/>
      <c r="K1673" s="1"/>
      <c r="L1673" s="1"/>
      <c r="M1673" s="1"/>
      <c r="N1673" s="1"/>
      <c r="O1673" s="1"/>
      <c r="P1673" s="1"/>
      <c r="Q1673" s="1"/>
      <c r="R1673" s="1"/>
      <c r="S1673" s="1"/>
      <c r="T1673" s="1"/>
      <c r="U1673" s="28"/>
      <c r="V1673" s="28"/>
      <c r="W1673" s="28"/>
      <c r="X1673" s="1"/>
      <c r="Y1673" s="1"/>
      <c r="Z1673" s="1"/>
    </row>
    <row r="1674" spans="1:26" x14ac:dyDescent="0.25">
      <c r="A1674" s="1"/>
      <c r="B1674" s="33" t="str">
        <f t="shared" si="50"/>
        <v/>
      </c>
      <c r="C1674" s="33" t="str">
        <f t="shared" si="51"/>
        <v/>
      </c>
      <c r="D1674" s="22"/>
      <c r="E1674" s="1"/>
      <c r="F1674" s="1"/>
      <c r="G1674" s="1"/>
      <c r="H1674" s="1"/>
      <c r="I1674" s="1"/>
      <c r="J1674" s="1"/>
      <c r="K1674" s="1"/>
      <c r="L1674" s="1"/>
      <c r="M1674" s="1"/>
      <c r="N1674" s="1"/>
      <c r="O1674" s="1"/>
      <c r="P1674" s="1"/>
      <c r="Q1674" s="1"/>
      <c r="R1674" s="1"/>
      <c r="S1674" s="1"/>
      <c r="T1674" s="1"/>
      <c r="U1674" s="28"/>
      <c r="V1674" s="28"/>
      <c r="W1674" s="28"/>
      <c r="X1674" s="1"/>
      <c r="Y1674" s="1"/>
      <c r="Z1674" s="1"/>
    </row>
    <row r="1675" spans="1:26" x14ac:dyDescent="0.25">
      <c r="A1675" s="1"/>
      <c r="B1675" s="33" t="str">
        <f t="shared" si="50"/>
        <v/>
      </c>
      <c r="C1675" s="33" t="str">
        <f t="shared" si="51"/>
        <v/>
      </c>
      <c r="D1675" s="22"/>
      <c r="E1675" s="1"/>
      <c r="F1675" s="1"/>
      <c r="G1675" s="1"/>
      <c r="H1675" s="1"/>
      <c r="I1675" s="1"/>
      <c r="J1675" s="1"/>
      <c r="K1675" s="1"/>
      <c r="L1675" s="1"/>
      <c r="M1675" s="1"/>
      <c r="N1675" s="1"/>
      <c r="O1675" s="1"/>
      <c r="P1675" s="1"/>
      <c r="Q1675" s="1"/>
      <c r="R1675" s="1"/>
      <c r="S1675" s="1"/>
      <c r="T1675" s="1"/>
      <c r="U1675" s="28"/>
      <c r="V1675" s="28"/>
      <c r="W1675" s="28"/>
      <c r="X1675" s="1"/>
      <c r="Y1675" s="1"/>
      <c r="Z1675" s="1"/>
    </row>
    <row r="1676" spans="1:26" x14ac:dyDescent="0.25">
      <c r="A1676" s="1"/>
      <c r="B1676" s="33" t="str">
        <f t="shared" si="50"/>
        <v/>
      </c>
      <c r="C1676" s="33" t="str">
        <f t="shared" si="51"/>
        <v/>
      </c>
      <c r="D1676" s="22"/>
      <c r="E1676" s="1"/>
      <c r="F1676" s="1"/>
      <c r="G1676" s="1"/>
      <c r="H1676" s="1"/>
      <c r="I1676" s="1"/>
      <c r="J1676" s="1"/>
      <c r="K1676" s="1"/>
      <c r="L1676" s="1"/>
      <c r="M1676" s="1"/>
      <c r="N1676" s="1"/>
      <c r="O1676" s="1"/>
      <c r="P1676" s="1"/>
      <c r="Q1676" s="1"/>
      <c r="R1676" s="1"/>
      <c r="S1676" s="1"/>
      <c r="T1676" s="1"/>
      <c r="U1676" s="28"/>
      <c r="V1676" s="28"/>
      <c r="W1676" s="28"/>
      <c r="X1676" s="1"/>
      <c r="Y1676" s="1"/>
      <c r="Z1676" s="1"/>
    </row>
    <row r="1677" spans="1:26" x14ac:dyDescent="0.25">
      <c r="A1677" s="1"/>
      <c r="B1677" s="33" t="str">
        <f t="shared" si="50"/>
        <v/>
      </c>
      <c r="C1677" s="33" t="str">
        <f t="shared" si="51"/>
        <v/>
      </c>
      <c r="D1677" s="22"/>
      <c r="E1677" s="1"/>
      <c r="F1677" s="1"/>
      <c r="G1677" s="1"/>
      <c r="H1677" s="1"/>
      <c r="I1677" s="1"/>
      <c r="J1677" s="1"/>
      <c r="K1677" s="1"/>
      <c r="L1677" s="1"/>
      <c r="M1677" s="1"/>
      <c r="N1677" s="1"/>
      <c r="O1677" s="1"/>
      <c r="P1677" s="1"/>
      <c r="Q1677" s="1"/>
      <c r="R1677" s="1"/>
      <c r="S1677" s="1"/>
      <c r="T1677" s="1"/>
      <c r="U1677" s="28"/>
      <c r="V1677" s="28"/>
      <c r="W1677" s="28"/>
      <c r="X1677" s="1"/>
      <c r="Y1677" s="1"/>
      <c r="Z1677" s="1"/>
    </row>
    <row r="1678" spans="1:26" x14ac:dyDescent="0.25">
      <c r="A1678" s="1"/>
      <c r="B1678" s="33" t="str">
        <f t="shared" si="50"/>
        <v/>
      </c>
      <c r="C1678" s="33" t="str">
        <f t="shared" si="51"/>
        <v/>
      </c>
      <c r="D1678" s="22"/>
      <c r="E1678" s="1"/>
      <c r="F1678" s="1"/>
      <c r="G1678" s="1"/>
      <c r="H1678" s="1"/>
      <c r="I1678" s="1"/>
      <c r="J1678" s="1"/>
      <c r="K1678" s="1"/>
      <c r="L1678" s="1"/>
      <c r="M1678" s="1"/>
      <c r="N1678" s="1"/>
      <c r="O1678" s="1"/>
      <c r="P1678" s="1"/>
      <c r="Q1678" s="1"/>
      <c r="R1678" s="1"/>
      <c r="S1678" s="1"/>
      <c r="T1678" s="1"/>
      <c r="U1678" s="28"/>
      <c r="V1678" s="28"/>
      <c r="W1678" s="28"/>
      <c r="X1678" s="1"/>
      <c r="Y1678" s="1"/>
      <c r="Z1678" s="1"/>
    </row>
    <row r="1679" spans="1:26" x14ac:dyDescent="0.25">
      <c r="A1679" s="1"/>
      <c r="B1679" s="33" t="str">
        <f t="shared" si="50"/>
        <v/>
      </c>
      <c r="C1679" s="33" t="str">
        <f t="shared" si="51"/>
        <v/>
      </c>
      <c r="D1679" s="22"/>
      <c r="E1679" s="1"/>
      <c r="F1679" s="1"/>
      <c r="G1679" s="1"/>
      <c r="H1679" s="1"/>
      <c r="I1679" s="1"/>
      <c r="J1679" s="1"/>
      <c r="K1679" s="1"/>
      <c r="L1679" s="1"/>
      <c r="M1679" s="1"/>
      <c r="N1679" s="1"/>
      <c r="O1679" s="1"/>
      <c r="P1679" s="1"/>
      <c r="Q1679" s="1"/>
      <c r="R1679" s="1"/>
      <c r="S1679" s="1"/>
      <c r="T1679" s="1"/>
      <c r="U1679" s="28"/>
      <c r="V1679" s="28"/>
      <c r="W1679" s="28"/>
      <c r="X1679" s="1"/>
      <c r="Y1679" s="1"/>
      <c r="Z1679" s="1"/>
    </row>
    <row r="1680" spans="1:26" x14ac:dyDescent="0.25">
      <c r="A1680" s="1"/>
      <c r="B1680" s="33" t="str">
        <f t="shared" si="50"/>
        <v/>
      </c>
      <c r="C1680" s="33" t="str">
        <f t="shared" si="51"/>
        <v/>
      </c>
      <c r="D1680" s="22"/>
      <c r="E1680" s="1"/>
      <c r="F1680" s="1"/>
      <c r="G1680" s="1"/>
      <c r="H1680" s="1"/>
      <c r="I1680" s="1"/>
      <c r="J1680" s="1"/>
      <c r="K1680" s="1"/>
      <c r="L1680" s="1"/>
      <c r="M1680" s="1"/>
      <c r="N1680" s="1"/>
      <c r="O1680" s="1"/>
      <c r="P1680" s="1"/>
      <c r="Q1680" s="1"/>
      <c r="R1680" s="1"/>
      <c r="S1680" s="1"/>
      <c r="T1680" s="1"/>
      <c r="U1680" s="28"/>
      <c r="V1680" s="28"/>
      <c r="W1680" s="28"/>
      <c r="X1680" s="1"/>
      <c r="Y1680" s="1"/>
      <c r="Z1680" s="1"/>
    </row>
    <row r="1681" spans="1:26" x14ac:dyDescent="0.25">
      <c r="A1681" s="1"/>
      <c r="B1681" s="33" t="str">
        <f t="shared" si="50"/>
        <v/>
      </c>
      <c r="C1681" s="33" t="str">
        <f t="shared" si="51"/>
        <v/>
      </c>
      <c r="D1681" s="22"/>
      <c r="E1681" s="1"/>
      <c r="F1681" s="1"/>
      <c r="G1681" s="1"/>
      <c r="H1681" s="1"/>
      <c r="I1681" s="1"/>
      <c r="J1681" s="1"/>
      <c r="K1681" s="1"/>
      <c r="L1681" s="1"/>
      <c r="M1681" s="1"/>
      <c r="N1681" s="1"/>
      <c r="O1681" s="1"/>
      <c r="P1681" s="1"/>
      <c r="Q1681" s="1"/>
      <c r="R1681" s="1"/>
      <c r="S1681" s="1"/>
      <c r="T1681" s="1"/>
      <c r="U1681" s="28"/>
      <c r="V1681" s="28"/>
      <c r="W1681" s="28"/>
      <c r="X1681" s="1"/>
      <c r="Y1681" s="1"/>
      <c r="Z1681" s="1"/>
    </row>
    <row r="1682" spans="1:26" x14ac:dyDescent="0.25">
      <c r="A1682" s="1"/>
      <c r="B1682" s="33" t="str">
        <f t="shared" si="50"/>
        <v/>
      </c>
      <c r="C1682" s="33" t="str">
        <f t="shared" si="51"/>
        <v/>
      </c>
      <c r="D1682" s="22"/>
      <c r="E1682" s="1"/>
      <c r="F1682" s="1"/>
      <c r="G1682" s="1"/>
      <c r="H1682" s="1"/>
      <c r="I1682" s="1"/>
      <c r="J1682" s="1"/>
      <c r="K1682" s="1"/>
      <c r="L1682" s="1"/>
      <c r="M1682" s="1"/>
      <c r="N1682" s="1"/>
      <c r="O1682" s="1"/>
      <c r="P1682" s="1"/>
      <c r="Q1682" s="1"/>
      <c r="R1682" s="1"/>
      <c r="S1682" s="1"/>
      <c r="T1682" s="1"/>
      <c r="U1682" s="28"/>
      <c r="V1682" s="28"/>
      <c r="W1682" s="28"/>
      <c r="X1682" s="1"/>
      <c r="Y1682" s="1"/>
      <c r="Z1682" s="1"/>
    </row>
    <row r="1683" spans="1:26" x14ac:dyDescent="0.25">
      <c r="A1683" s="1"/>
      <c r="B1683" s="33" t="str">
        <f t="shared" si="50"/>
        <v/>
      </c>
      <c r="C1683" s="33" t="str">
        <f t="shared" si="51"/>
        <v/>
      </c>
      <c r="D1683" s="22"/>
      <c r="E1683" s="1"/>
      <c r="F1683" s="1"/>
      <c r="G1683" s="1"/>
      <c r="H1683" s="1"/>
      <c r="I1683" s="1"/>
      <c r="J1683" s="1"/>
      <c r="K1683" s="1"/>
      <c r="L1683" s="1"/>
      <c r="M1683" s="1"/>
      <c r="N1683" s="1"/>
      <c r="O1683" s="1"/>
      <c r="P1683" s="1"/>
      <c r="Q1683" s="1"/>
      <c r="R1683" s="1"/>
      <c r="S1683" s="1"/>
      <c r="T1683" s="1"/>
      <c r="U1683" s="28"/>
      <c r="V1683" s="28"/>
      <c r="W1683" s="28"/>
      <c r="X1683" s="1"/>
      <c r="Y1683" s="1"/>
      <c r="Z1683" s="1"/>
    </row>
    <row r="1684" spans="1:26" x14ac:dyDescent="0.25">
      <c r="A1684" s="1"/>
      <c r="B1684" s="33" t="str">
        <f t="shared" si="50"/>
        <v/>
      </c>
      <c r="C1684" s="33" t="str">
        <f t="shared" si="51"/>
        <v/>
      </c>
      <c r="D1684" s="22"/>
      <c r="E1684" s="1"/>
      <c r="F1684" s="1"/>
      <c r="G1684" s="1"/>
      <c r="H1684" s="1"/>
      <c r="I1684" s="1"/>
      <c r="J1684" s="1"/>
      <c r="K1684" s="1"/>
      <c r="L1684" s="1"/>
      <c r="M1684" s="1"/>
      <c r="N1684" s="1"/>
      <c r="O1684" s="1"/>
      <c r="P1684" s="1"/>
      <c r="Q1684" s="1"/>
      <c r="R1684" s="1"/>
      <c r="S1684" s="1"/>
      <c r="T1684" s="1"/>
      <c r="U1684" s="28"/>
      <c r="V1684" s="28"/>
      <c r="W1684" s="28"/>
      <c r="X1684" s="1"/>
      <c r="Y1684" s="1"/>
      <c r="Z1684" s="1"/>
    </row>
    <row r="1685" spans="1:26" x14ac:dyDescent="0.25">
      <c r="A1685" s="1"/>
      <c r="B1685" s="33" t="str">
        <f t="shared" si="50"/>
        <v/>
      </c>
      <c r="C1685" s="33" t="str">
        <f t="shared" si="51"/>
        <v/>
      </c>
      <c r="D1685" s="22"/>
      <c r="E1685" s="1"/>
      <c r="F1685" s="1"/>
      <c r="G1685" s="1"/>
      <c r="H1685" s="1"/>
      <c r="I1685" s="1"/>
      <c r="J1685" s="1"/>
      <c r="K1685" s="1"/>
      <c r="L1685" s="1"/>
      <c r="M1685" s="1"/>
      <c r="N1685" s="1"/>
      <c r="O1685" s="1"/>
      <c r="P1685" s="1"/>
      <c r="Q1685" s="1"/>
      <c r="R1685" s="1"/>
      <c r="S1685" s="1"/>
      <c r="T1685" s="1"/>
      <c r="U1685" s="28"/>
      <c r="V1685" s="28"/>
      <c r="W1685" s="28"/>
      <c r="X1685" s="1"/>
      <c r="Y1685" s="1"/>
      <c r="Z1685" s="1"/>
    </row>
    <row r="1686" spans="1:26" x14ac:dyDescent="0.25">
      <c r="A1686" s="1"/>
      <c r="B1686" s="33" t="str">
        <f t="shared" si="50"/>
        <v/>
      </c>
      <c r="C1686" s="33" t="str">
        <f t="shared" si="51"/>
        <v/>
      </c>
      <c r="D1686" s="22"/>
      <c r="E1686" s="1"/>
      <c r="F1686" s="1"/>
      <c r="G1686" s="1"/>
      <c r="H1686" s="1"/>
      <c r="I1686" s="1"/>
      <c r="J1686" s="1"/>
      <c r="K1686" s="1"/>
      <c r="L1686" s="1"/>
      <c r="M1686" s="1"/>
      <c r="N1686" s="1"/>
      <c r="O1686" s="1"/>
      <c r="P1686" s="1"/>
      <c r="Q1686" s="1"/>
      <c r="R1686" s="1"/>
      <c r="S1686" s="1"/>
      <c r="T1686" s="1"/>
      <c r="U1686" s="28"/>
      <c r="V1686" s="28"/>
      <c r="W1686" s="28"/>
      <c r="X1686" s="1"/>
      <c r="Y1686" s="1"/>
      <c r="Z1686" s="1"/>
    </row>
    <row r="1687" spans="1:26" x14ac:dyDescent="0.25">
      <c r="A1687" s="1"/>
      <c r="B1687" s="33" t="str">
        <f t="shared" si="50"/>
        <v/>
      </c>
      <c r="C1687" s="33" t="str">
        <f t="shared" si="51"/>
        <v/>
      </c>
      <c r="D1687" s="22"/>
      <c r="E1687" s="1"/>
      <c r="F1687" s="1"/>
      <c r="G1687" s="1"/>
      <c r="H1687" s="1"/>
      <c r="I1687" s="1"/>
      <c r="J1687" s="1"/>
      <c r="K1687" s="1"/>
      <c r="L1687" s="1"/>
      <c r="M1687" s="1"/>
      <c r="N1687" s="1"/>
      <c r="O1687" s="1"/>
      <c r="P1687" s="1"/>
      <c r="Q1687" s="1"/>
      <c r="R1687" s="1"/>
      <c r="S1687" s="1"/>
      <c r="T1687" s="1"/>
      <c r="U1687" s="28"/>
      <c r="V1687" s="28"/>
      <c r="W1687" s="28"/>
      <c r="X1687" s="1"/>
      <c r="Y1687" s="1"/>
      <c r="Z1687" s="1"/>
    </row>
    <row r="1688" spans="1:26" x14ac:dyDescent="0.25">
      <c r="A1688" s="1"/>
      <c r="B1688" s="33" t="str">
        <f t="shared" si="50"/>
        <v/>
      </c>
      <c r="C1688" s="33" t="str">
        <f t="shared" si="51"/>
        <v/>
      </c>
      <c r="D1688" s="22"/>
      <c r="E1688" s="1"/>
      <c r="F1688" s="1"/>
      <c r="G1688" s="1"/>
      <c r="H1688" s="1"/>
      <c r="I1688" s="1"/>
      <c r="J1688" s="1"/>
      <c r="K1688" s="1"/>
      <c r="L1688" s="1"/>
      <c r="M1688" s="1"/>
      <c r="N1688" s="1"/>
      <c r="O1688" s="1"/>
      <c r="P1688" s="1"/>
      <c r="Q1688" s="1"/>
      <c r="R1688" s="1"/>
      <c r="S1688" s="1"/>
      <c r="T1688" s="1"/>
      <c r="U1688" s="28"/>
      <c r="V1688" s="28"/>
      <c r="W1688" s="28"/>
      <c r="X1688" s="1"/>
      <c r="Y1688" s="1"/>
      <c r="Z1688" s="1"/>
    </row>
    <row r="1689" spans="1:26" x14ac:dyDescent="0.25">
      <c r="A1689" s="1"/>
      <c r="B1689" s="33" t="str">
        <f t="shared" si="50"/>
        <v/>
      </c>
      <c r="C1689" s="33" t="str">
        <f t="shared" si="51"/>
        <v/>
      </c>
      <c r="D1689" s="22"/>
      <c r="E1689" s="1"/>
      <c r="F1689" s="1"/>
      <c r="G1689" s="1"/>
      <c r="H1689" s="1"/>
      <c r="I1689" s="1"/>
      <c r="J1689" s="1"/>
      <c r="K1689" s="1"/>
      <c r="L1689" s="1"/>
      <c r="M1689" s="1"/>
      <c r="N1689" s="1"/>
      <c r="O1689" s="1"/>
      <c r="P1689" s="1"/>
      <c r="Q1689" s="1"/>
      <c r="R1689" s="1"/>
      <c r="S1689" s="1"/>
      <c r="T1689" s="1"/>
      <c r="U1689" s="28"/>
      <c r="V1689" s="28"/>
      <c r="W1689" s="28"/>
      <c r="X1689" s="1"/>
      <c r="Y1689" s="1"/>
      <c r="Z1689" s="1"/>
    </row>
    <row r="1690" spans="1:26" x14ac:dyDescent="0.25">
      <c r="A1690" s="1"/>
      <c r="B1690" s="33" t="str">
        <f t="shared" si="50"/>
        <v/>
      </c>
      <c r="C1690" s="33" t="str">
        <f t="shared" si="51"/>
        <v/>
      </c>
      <c r="D1690" s="22"/>
      <c r="E1690" s="1"/>
      <c r="F1690" s="1"/>
      <c r="G1690" s="1"/>
      <c r="H1690" s="1"/>
      <c r="I1690" s="1"/>
      <c r="J1690" s="1"/>
      <c r="K1690" s="1"/>
      <c r="L1690" s="1"/>
      <c r="M1690" s="1"/>
      <c r="N1690" s="1"/>
      <c r="O1690" s="1"/>
      <c r="P1690" s="1"/>
      <c r="Q1690" s="1"/>
      <c r="R1690" s="1"/>
      <c r="S1690" s="1"/>
      <c r="T1690" s="1"/>
      <c r="U1690" s="28"/>
      <c r="V1690" s="28"/>
      <c r="W1690" s="28"/>
      <c r="X1690" s="1"/>
      <c r="Y1690" s="1"/>
      <c r="Z1690" s="1"/>
    </row>
    <row r="1691" spans="1:26" x14ac:dyDescent="0.25">
      <c r="A1691" s="1"/>
      <c r="B1691" s="33" t="str">
        <f t="shared" si="50"/>
        <v/>
      </c>
      <c r="C1691" s="33" t="str">
        <f t="shared" si="51"/>
        <v/>
      </c>
      <c r="D1691" s="22"/>
      <c r="E1691" s="1"/>
      <c r="F1691" s="1"/>
      <c r="G1691" s="1"/>
      <c r="H1691" s="1"/>
      <c r="I1691" s="1"/>
      <c r="J1691" s="1"/>
      <c r="K1691" s="1"/>
      <c r="L1691" s="1"/>
      <c r="M1691" s="1"/>
      <c r="N1691" s="1"/>
      <c r="O1691" s="1"/>
      <c r="P1691" s="1"/>
      <c r="Q1691" s="1"/>
      <c r="R1691" s="1"/>
      <c r="S1691" s="1"/>
      <c r="T1691" s="1"/>
      <c r="U1691" s="28"/>
      <c r="V1691" s="28"/>
      <c r="W1691" s="28"/>
      <c r="X1691" s="1"/>
      <c r="Y1691" s="1"/>
      <c r="Z1691" s="1"/>
    </row>
    <row r="1692" spans="1:26" x14ac:dyDescent="0.25">
      <c r="A1692" s="1"/>
      <c r="B1692" s="33" t="str">
        <f t="shared" si="50"/>
        <v/>
      </c>
      <c r="C1692" s="33" t="str">
        <f t="shared" si="51"/>
        <v/>
      </c>
      <c r="D1692" s="22"/>
      <c r="E1692" s="1"/>
      <c r="F1692" s="1"/>
      <c r="G1692" s="1"/>
      <c r="H1692" s="1"/>
      <c r="I1692" s="1"/>
      <c r="J1692" s="1"/>
      <c r="K1692" s="1"/>
      <c r="L1692" s="1"/>
      <c r="M1692" s="1"/>
      <c r="N1692" s="1"/>
      <c r="O1692" s="1"/>
      <c r="P1692" s="1"/>
      <c r="Q1692" s="1"/>
      <c r="R1692" s="1"/>
      <c r="S1692" s="1"/>
      <c r="T1692" s="1"/>
      <c r="U1692" s="28"/>
      <c r="V1692" s="28"/>
      <c r="W1692" s="28"/>
      <c r="X1692" s="1"/>
      <c r="Y1692" s="1"/>
      <c r="Z1692" s="1"/>
    </row>
    <row r="1693" spans="1:26" x14ac:dyDescent="0.25">
      <c r="A1693" s="1"/>
      <c r="B1693" s="33" t="str">
        <f t="shared" si="50"/>
        <v/>
      </c>
      <c r="C1693" s="33" t="str">
        <f t="shared" si="51"/>
        <v/>
      </c>
      <c r="D1693" s="22"/>
      <c r="E1693" s="1"/>
      <c r="F1693" s="1"/>
      <c r="G1693" s="1"/>
      <c r="H1693" s="1"/>
      <c r="I1693" s="1"/>
      <c r="J1693" s="1"/>
      <c r="K1693" s="1"/>
      <c r="L1693" s="1"/>
      <c r="M1693" s="1"/>
      <c r="N1693" s="1"/>
      <c r="O1693" s="1"/>
      <c r="P1693" s="1"/>
      <c r="Q1693" s="1"/>
      <c r="R1693" s="1"/>
      <c r="S1693" s="1"/>
      <c r="T1693" s="1"/>
      <c r="U1693" s="28"/>
      <c r="V1693" s="28"/>
      <c r="W1693" s="28"/>
      <c r="X1693" s="1"/>
      <c r="Y1693" s="1"/>
      <c r="Z1693" s="1"/>
    </row>
    <row r="1694" spans="1:26" x14ac:dyDescent="0.25">
      <c r="A1694" s="1"/>
      <c r="B1694" s="33" t="str">
        <f t="shared" si="50"/>
        <v/>
      </c>
      <c r="C1694" s="33" t="str">
        <f t="shared" si="51"/>
        <v/>
      </c>
      <c r="D1694" s="22"/>
      <c r="E1694" s="1"/>
      <c r="F1694" s="1"/>
      <c r="G1694" s="1"/>
      <c r="H1694" s="1"/>
      <c r="I1694" s="1"/>
      <c r="J1694" s="1"/>
      <c r="K1694" s="1"/>
      <c r="L1694" s="1"/>
      <c r="M1694" s="1"/>
      <c r="N1694" s="1"/>
      <c r="O1694" s="1"/>
      <c r="P1694" s="1"/>
      <c r="Q1694" s="1"/>
      <c r="R1694" s="1"/>
      <c r="S1694" s="1"/>
      <c r="T1694" s="1"/>
      <c r="X1694" s="1"/>
      <c r="Y1694" s="1"/>
      <c r="Z1694" s="1"/>
    </row>
    <row r="1695" spans="1:26" x14ac:dyDescent="0.25">
      <c r="A1695" s="1"/>
      <c r="B1695" s="33" t="str">
        <f t="shared" si="50"/>
        <v/>
      </c>
      <c r="C1695" s="33" t="str">
        <f t="shared" si="51"/>
        <v/>
      </c>
      <c r="D1695" s="22"/>
      <c r="E1695" s="1"/>
      <c r="F1695" s="1"/>
      <c r="G1695" s="1"/>
      <c r="H1695" s="1"/>
      <c r="I1695" s="1"/>
      <c r="J1695" s="1"/>
      <c r="K1695" s="1"/>
      <c r="L1695" s="1"/>
      <c r="M1695" s="1"/>
      <c r="N1695" s="1"/>
      <c r="O1695" s="1"/>
      <c r="P1695" s="1"/>
      <c r="Q1695" s="1"/>
      <c r="R1695" s="1"/>
      <c r="S1695" s="1"/>
      <c r="T1695" s="1"/>
      <c r="U1695" s="28"/>
      <c r="V1695" s="28"/>
      <c r="W1695" s="28"/>
      <c r="X1695" s="1"/>
      <c r="Y1695" s="1"/>
      <c r="Z1695" s="1"/>
    </row>
    <row r="1696" spans="1:26" x14ac:dyDescent="0.25">
      <c r="A1696" s="1"/>
      <c r="B1696" s="33" t="str">
        <f t="shared" si="50"/>
        <v/>
      </c>
      <c r="C1696" s="33" t="str">
        <f t="shared" si="51"/>
        <v/>
      </c>
      <c r="D1696" s="22"/>
      <c r="E1696" s="1"/>
      <c r="F1696" s="1"/>
      <c r="G1696" s="1"/>
      <c r="H1696" s="1"/>
      <c r="I1696" s="1"/>
      <c r="J1696" s="1"/>
      <c r="K1696" s="1"/>
      <c r="L1696" s="1"/>
      <c r="M1696" s="1"/>
      <c r="N1696" s="1"/>
      <c r="O1696" s="1"/>
      <c r="P1696" s="1"/>
      <c r="Q1696" s="1"/>
      <c r="R1696" s="1"/>
      <c r="S1696" s="1"/>
      <c r="T1696" s="1"/>
      <c r="U1696" s="28"/>
      <c r="V1696" s="28"/>
      <c r="W1696" s="28"/>
      <c r="X1696" s="1"/>
      <c r="Y1696" s="1"/>
      <c r="Z1696" s="1"/>
    </row>
    <row r="1697" spans="1:26" x14ac:dyDescent="0.25">
      <c r="A1697" s="1"/>
      <c r="B1697" s="33" t="str">
        <f t="shared" si="50"/>
        <v/>
      </c>
      <c r="C1697" s="33" t="str">
        <f t="shared" si="51"/>
        <v/>
      </c>
      <c r="D1697" s="22"/>
      <c r="E1697" s="1"/>
      <c r="F1697" s="1"/>
      <c r="G1697" s="1"/>
      <c r="H1697" s="1"/>
      <c r="I1697" s="1"/>
      <c r="J1697" s="1"/>
      <c r="K1697" s="1"/>
      <c r="L1697" s="1"/>
      <c r="M1697" s="1"/>
      <c r="N1697" s="1"/>
      <c r="O1697" s="1"/>
      <c r="P1697" s="1"/>
      <c r="Q1697" s="1"/>
      <c r="R1697" s="1"/>
      <c r="S1697" s="1"/>
      <c r="T1697" s="1"/>
      <c r="U1697" s="28"/>
      <c r="V1697" s="28"/>
      <c r="W1697" s="28"/>
      <c r="X1697" s="1"/>
      <c r="Y1697" s="1"/>
      <c r="Z1697" s="1"/>
    </row>
    <row r="1698" spans="1:26" x14ac:dyDescent="0.25">
      <c r="A1698" s="1"/>
      <c r="B1698" s="33" t="str">
        <f t="shared" si="50"/>
        <v/>
      </c>
      <c r="C1698" s="33" t="str">
        <f t="shared" si="51"/>
        <v/>
      </c>
      <c r="D1698" s="22"/>
      <c r="E1698" s="1"/>
      <c r="F1698" s="1"/>
      <c r="G1698" s="1"/>
      <c r="H1698" s="1"/>
      <c r="I1698" s="1"/>
      <c r="J1698" s="1"/>
      <c r="K1698" s="1"/>
      <c r="L1698" s="1"/>
      <c r="M1698" s="1"/>
      <c r="N1698" s="1"/>
      <c r="O1698" s="1"/>
      <c r="P1698" s="1"/>
      <c r="Q1698" s="1"/>
      <c r="R1698" s="1"/>
      <c r="S1698" s="1"/>
      <c r="T1698" s="1"/>
      <c r="U1698" s="28"/>
      <c r="V1698" s="28"/>
      <c r="W1698" s="28"/>
      <c r="X1698" s="1"/>
      <c r="Y1698" s="1"/>
      <c r="Z1698" s="1"/>
    </row>
    <row r="1699" spans="1:26" x14ac:dyDescent="0.25">
      <c r="A1699" s="1"/>
      <c r="B1699" s="33" t="str">
        <f t="shared" si="50"/>
        <v/>
      </c>
      <c r="C1699" s="33" t="str">
        <f t="shared" si="51"/>
        <v/>
      </c>
      <c r="D1699" s="22"/>
      <c r="E1699" s="1"/>
      <c r="F1699" s="1"/>
      <c r="G1699" s="1"/>
      <c r="H1699" s="1"/>
      <c r="I1699" s="1"/>
      <c r="J1699" s="1"/>
      <c r="K1699" s="1"/>
      <c r="L1699" s="1"/>
      <c r="M1699" s="1"/>
      <c r="N1699" s="1"/>
      <c r="O1699" s="1"/>
      <c r="P1699" s="1"/>
      <c r="Q1699" s="1"/>
      <c r="R1699" s="1"/>
      <c r="S1699" s="1"/>
      <c r="T1699" s="1"/>
      <c r="U1699" s="28"/>
      <c r="V1699" s="28"/>
      <c r="W1699" s="28"/>
      <c r="X1699" s="1"/>
      <c r="Y1699" s="1"/>
      <c r="Z1699" s="1"/>
    </row>
    <row r="1700" spans="1:26" x14ac:dyDescent="0.25">
      <c r="A1700" s="1"/>
      <c r="B1700" s="33" t="str">
        <f t="shared" si="50"/>
        <v/>
      </c>
      <c r="C1700" s="33" t="str">
        <f t="shared" si="51"/>
        <v/>
      </c>
      <c r="D1700" s="22"/>
      <c r="E1700" s="1"/>
      <c r="F1700" s="1"/>
      <c r="G1700" s="1"/>
      <c r="H1700" s="1"/>
      <c r="I1700" s="1"/>
      <c r="J1700" s="1"/>
      <c r="K1700" s="1"/>
      <c r="L1700" s="1"/>
      <c r="M1700" s="1"/>
      <c r="N1700" s="1"/>
      <c r="O1700" s="1"/>
      <c r="P1700" s="1"/>
      <c r="Q1700" s="1"/>
      <c r="R1700" s="1"/>
      <c r="S1700" s="1"/>
      <c r="T1700" s="1"/>
      <c r="U1700" s="28"/>
      <c r="V1700" s="28"/>
      <c r="W1700" s="28"/>
      <c r="X1700" s="1"/>
      <c r="Y1700" s="1"/>
      <c r="Z1700" s="1"/>
    </row>
    <row r="1701" spans="1:26" x14ac:dyDescent="0.25">
      <c r="A1701" s="1"/>
      <c r="B1701" s="33" t="str">
        <f t="shared" si="50"/>
        <v/>
      </c>
      <c r="C1701" s="33" t="str">
        <f t="shared" si="51"/>
        <v/>
      </c>
      <c r="D1701" s="22"/>
      <c r="E1701" s="1"/>
      <c r="F1701" s="1"/>
      <c r="G1701" s="1"/>
      <c r="H1701" s="1"/>
      <c r="I1701" s="1"/>
      <c r="J1701" s="1"/>
      <c r="K1701" s="1"/>
      <c r="L1701" s="1"/>
      <c r="M1701" s="1"/>
      <c r="N1701" s="1"/>
      <c r="O1701" s="1"/>
      <c r="P1701" s="1"/>
      <c r="Q1701" s="1"/>
      <c r="R1701" s="1"/>
      <c r="S1701" s="1"/>
      <c r="T1701" s="1"/>
      <c r="U1701" s="28"/>
      <c r="V1701" s="28"/>
      <c r="W1701" s="28"/>
      <c r="X1701" s="1"/>
      <c r="Y1701" s="1"/>
      <c r="Z1701" s="1"/>
    </row>
    <row r="1702" spans="1:26" x14ac:dyDescent="0.25">
      <c r="A1702" s="1"/>
      <c r="B1702" s="33" t="str">
        <f t="shared" si="50"/>
        <v/>
      </c>
      <c r="C1702" s="33" t="str">
        <f t="shared" si="51"/>
        <v/>
      </c>
      <c r="D1702" s="22"/>
      <c r="E1702" s="1"/>
      <c r="F1702" s="1"/>
      <c r="G1702" s="1"/>
      <c r="H1702" s="1"/>
      <c r="I1702" s="1"/>
      <c r="J1702" s="1"/>
      <c r="K1702" s="1"/>
      <c r="L1702" s="1"/>
      <c r="M1702" s="1"/>
      <c r="N1702" s="1"/>
      <c r="O1702" s="1"/>
      <c r="P1702" s="1"/>
      <c r="Q1702" s="1"/>
      <c r="R1702" s="1"/>
      <c r="S1702" s="1"/>
      <c r="T1702" s="1"/>
      <c r="U1702" s="28"/>
      <c r="V1702" s="28"/>
      <c r="W1702" s="28"/>
      <c r="X1702" s="1"/>
      <c r="Y1702" s="1"/>
      <c r="Z1702" s="1"/>
    </row>
    <row r="1703" spans="1:26" x14ac:dyDescent="0.25">
      <c r="A1703" s="1"/>
      <c r="B1703" s="33" t="str">
        <f t="shared" si="50"/>
        <v/>
      </c>
      <c r="C1703" s="33" t="str">
        <f t="shared" si="51"/>
        <v/>
      </c>
      <c r="D1703" s="22"/>
      <c r="E1703" s="1"/>
      <c r="F1703" s="1"/>
      <c r="G1703" s="1"/>
      <c r="H1703" s="1"/>
      <c r="I1703" s="1"/>
      <c r="J1703" s="1"/>
      <c r="K1703" s="1"/>
      <c r="L1703" s="1"/>
      <c r="M1703" s="1"/>
      <c r="N1703" s="1"/>
      <c r="O1703" s="1"/>
      <c r="P1703" s="1"/>
      <c r="Q1703" s="1"/>
      <c r="R1703" s="1"/>
      <c r="S1703" s="1"/>
      <c r="T1703" s="1"/>
      <c r="U1703" s="28"/>
      <c r="V1703" s="28"/>
      <c r="W1703" s="28"/>
      <c r="X1703" s="1"/>
      <c r="Y1703" s="1"/>
      <c r="Z1703" s="1"/>
    </row>
    <row r="1704" spans="1:26" x14ac:dyDescent="0.25">
      <c r="A1704" s="1"/>
      <c r="B1704" s="33" t="str">
        <f t="shared" si="50"/>
        <v/>
      </c>
      <c r="C1704" s="33" t="str">
        <f t="shared" si="51"/>
        <v/>
      </c>
      <c r="D1704" s="22"/>
      <c r="E1704" s="1"/>
      <c r="F1704" s="1"/>
      <c r="G1704" s="1"/>
      <c r="H1704" s="1"/>
      <c r="I1704" s="1"/>
      <c r="J1704" s="1"/>
      <c r="K1704" s="1"/>
      <c r="L1704" s="1"/>
      <c r="M1704" s="1"/>
      <c r="N1704" s="1"/>
      <c r="O1704" s="1"/>
      <c r="P1704" s="1"/>
      <c r="Q1704" s="1"/>
      <c r="R1704" s="1"/>
      <c r="S1704" s="1"/>
      <c r="T1704" s="1"/>
      <c r="U1704" s="28"/>
      <c r="V1704" s="28"/>
      <c r="W1704" s="28"/>
      <c r="X1704" s="1"/>
      <c r="Y1704" s="1"/>
      <c r="Z1704" s="1"/>
    </row>
    <row r="1705" spans="1:26" x14ac:dyDescent="0.25">
      <c r="A1705" s="1"/>
      <c r="B1705" s="33" t="str">
        <f t="shared" si="50"/>
        <v/>
      </c>
      <c r="C1705" s="33" t="str">
        <f t="shared" si="51"/>
        <v/>
      </c>
      <c r="D1705" s="22"/>
      <c r="E1705" s="1"/>
      <c r="F1705" s="1"/>
      <c r="G1705" s="1"/>
      <c r="H1705" s="1"/>
      <c r="I1705" s="1"/>
      <c r="J1705" s="1"/>
      <c r="K1705" s="1"/>
      <c r="L1705" s="1"/>
      <c r="M1705" s="1"/>
      <c r="N1705" s="1"/>
      <c r="O1705" s="1"/>
      <c r="P1705" s="1"/>
      <c r="Q1705" s="1"/>
      <c r="R1705" s="1"/>
      <c r="S1705" s="1"/>
      <c r="T1705" s="1"/>
      <c r="U1705" s="28"/>
      <c r="V1705" s="28"/>
      <c r="W1705" s="28"/>
      <c r="X1705" s="1"/>
      <c r="Y1705" s="1"/>
      <c r="Z1705" s="1"/>
    </row>
    <row r="1706" spans="1:26" x14ac:dyDescent="0.25">
      <c r="A1706" s="1"/>
      <c r="B1706" s="33" t="str">
        <f t="shared" si="50"/>
        <v/>
      </c>
      <c r="C1706" s="33" t="str">
        <f t="shared" si="51"/>
        <v/>
      </c>
      <c r="D1706" s="22"/>
      <c r="E1706" s="1"/>
      <c r="F1706" s="1"/>
      <c r="G1706" s="1"/>
      <c r="H1706" s="1"/>
      <c r="I1706" s="1"/>
      <c r="J1706" s="1"/>
      <c r="K1706" s="1"/>
      <c r="L1706" s="1"/>
      <c r="M1706" s="1"/>
      <c r="N1706" s="1"/>
      <c r="O1706" s="1"/>
      <c r="P1706" s="1"/>
      <c r="Q1706" s="1"/>
      <c r="R1706" s="1"/>
      <c r="S1706" s="1"/>
      <c r="T1706" s="1"/>
      <c r="U1706" s="28"/>
      <c r="V1706" s="28"/>
      <c r="W1706" s="28"/>
      <c r="X1706" s="1"/>
      <c r="Y1706" s="1"/>
      <c r="Z1706" s="1"/>
    </row>
    <row r="1707" spans="1:26" x14ac:dyDescent="0.25">
      <c r="A1707" s="1"/>
      <c r="B1707" s="33" t="str">
        <f t="shared" si="50"/>
        <v/>
      </c>
      <c r="C1707" s="33" t="str">
        <f t="shared" si="51"/>
        <v/>
      </c>
      <c r="D1707" s="22"/>
      <c r="E1707" s="1"/>
      <c r="F1707" s="1"/>
      <c r="G1707" s="1"/>
      <c r="H1707" s="1"/>
      <c r="I1707" s="1"/>
      <c r="J1707" s="1"/>
      <c r="K1707" s="1"/>
      <c r="L1707" s="1"/>
      <c r="M1707" s="1"/>
      <c r="N1707" s="1"/>
      <c r="O1707" s="1"/>
      <c r="P1707" s="1"/>
      <c r="Q1707" s="1"/>
      <c r="R1707" s="1"/>
      <c r="S1707" s="1"/>
      <c r="T1707" s="1"/>
      <c r="U1707" s="28"/>
      <c r="V1707" s="28"/>
      <c r="W1707" s="28"/>
      <c r="X1707" s="1"/>
      <c r="Y1707" s="1"/>
      <c r="Z1707" s="1"/>
    </row>
    <row r="1708" spans="1:26" x14ac:dyDescent="0.25">
      <c r="A1708" s="1"/>
      <c r="B1708" s="33" t="str">
        <f t="shared" si="50"/>
        <v/>
      </c>
      <c r="C1708" s="33" t="str">
        <f t="shared" si="51"/>
        <v/>
      </c>
      <c r="D1708" s="22"/>
      <c r="E1708" s="1"/>
      <c r="F1708" s="1"/>
      <c r="G1708" s="1"/>
      <c r="H1708" s="1"/>
      <c r="I1708" s="1"/>
      <c r="J1708" s="1"/>
      <c r="K1708" s="1"/>
      <c r="L1708" s="1"/>
      <c r="M1708" s="1"/>
      <c r="N1708" s="1"/>
      <c r="O1708" s="1"/>
      <c r="P1708" s="1"/>
      <c r="Q1708" s="1"/>
      <c r="R1708" s="1"/>
      <c r="S1708" s="1"/>
      <c r="T1708" s="1"/>
      <c r="U1708" s="28"/>
      <c r="V1708" s="28"/>
      <c r="W1708" s="28"/>
      <c r="X1708" s="1"/>
      <c r="Y1708" s="1"/>
      <c r="Z1708" s="1"/>
    </row>
    <row r="1709" spans="1:26" x14ac:dyDescent="0.25">
      <c r="A1709" s="1"/>
      <c r="B1709" s="33" t="str">
        <f t="shared" si="50"/>
        <v/>
      </c>
      <c r="C1709" s="33" t="str">
        <f t="shared" si="51"/>
        <v/>
      </c>
      <c r="D1709" s="22"/>
      <c r="E1709" s="1"/>
      <c r="F1709" s="1"/>
      <c r="G1709" s="1"/>
      <c r="H1709" s="1"/>
      <c r="I1709" s="1"/>
      <c r="J1709" s="1"/>
      <c r="K1709" s="1"/>
      <c r="L1709" s="1"/>
      <c r="M1709" s="1"/>
      <c r="N1709" s="1"/>
      <c r="O1709" s="1"/>
      <c r="P1709" s="1"/>
      <c r="Q1709" s="1"/>
      <c r="R1709" s="1"/>
      <c r="S1709" s="1"/>
      <c r="T1709" s="1"/>
      <c r="U1709" s="28"/>
      <c r="V1709" s="28"/>
      <c r="W1709" s="28"/>
      <c r="X1709" s="1"/>
      <c r="Y1709" s="1"/>
      <c r="Z1709" s="1"/>
    </row>
    <row r="1710" spans="1:26" x14ac:dyDescent="0.25">
      <c r="A1710" s="1"/>
      <c r="B1710" s="33" t="str">
        <f t="shared" si="50"/>
        <v/>
      </c>
      <c r="C1710" s="33" t="str">
        <f t="shared" si="51"/>
        <v/>
      </c>
      <c r="D1710" s="22"/>
      <c r="E1710" s="1"/>
      <c r="F1710" s="1"/>
      <c r="G1710" s="1"/>
      <c r="H1710" s="1"/>
      <c r="I1710" s="1"/>
      <c r="J1710" s="1"/>
      <c r="K1710" s="1"/>
      <c r="L1710" s="1"/>
      <c r="M1710" s="1"/>
      <c r="N1710" s="1"/>
      <c r="O1710" s="1"/>
      <c r="P1710" s="1"/>
      <c r="Q1710" s="1"/>
      <c r="R1710" s="1"/>
      <c r="S1710" s="1"/>
      <c r="T1710" s="1"/>
      <c r="U1710" s="28"/>
      <c r="V1710" s="28"/>
      <c r="W1710" s="28"/>
      <c r="X1710" s="1"/>
      <c r="Y1710" s="1"/>
      <c r="Z1710" s="1"/>
    </row>
    <row r="1711" spans="1:26" x14ac:dyDescent="0.25">
      <c r="A1711" s="1"/>
      <c r="B1711" s="33" t="str">
        <f t="shared" ref="B1711:B1774" si="52">IF(W1713=1,U1713,"")</f>
        <v/>
      </c>
      <c r="C1711" s="33" t="str">
        <f t="shared" ref="C1711:C1774" si="53">IF(W1713=1,V1713,"")</f>
        <v/>
      </c>
      <c r="D1711" s="22"/>
      <c r="E1711" s="1"/>
      <c r="F1711" s="1"/>
      <c r="G1711" s="1"/>
      <c r="H1711" s="1"/>
      <c r="I1711" s="1"/>
      <c r="J1711" s="1"/>
      <c r="K1711" s="1"/>
      <c r="L1711" s="1"/>
      <c r="M1711" s="1"/>
      <c r="N1711" s="1"/>
      <c r="O1711" s="1"/>
      <c r="P1711" s="1"/>
      <c r="Q1711" s="1"/>
      <c r="R1711" s="1"/>
      <c r="S1711" s="1"/>
      <c r="T1711" s="1"/>
      <c r="U1711" s="28"/>
      <c r="V1711" s="28"/>
      <c r="W1711" s="28"/>
      <c r="X1711" s="1"/>
      <c r="Y1711" s="1"/>
      <c r="Z1711" s="1"/>
    </row>
    <row r="1712" spans="1:26" x14ac:dyDescent="0.25">
      <c r="A1712" s="1"/>
      <c r="B1712" s="33" t="str">
        <f t="shared" si="52"/>
        <v/>
      </c>
      <c r="C1712" s="33" t="str">
        <f t="shared" si="53"/>
        <v/>
      </c>
      <c r="D1712" s="22"/>
      <c r="E1712" s="1"/>
      <c r="F1712" s="1"/>
      <c r="G1712" s="1"/>
      <c r="H1712" s="1"/>
      <c r="I1712" s="1"/>
      <c r="J1712" s="1"/>
      <c r="K1712" s="1"/>
      <c r="L1712" s="1"/>
      <c r="M1712" s="1"/>
      <c r="N1712" s="1"/>
      <c r="O1712" s="1"/>
      <c r="P1712" s="1"/>
      <c r="Q1712" s="1"/>
      <c r="R1712" s="1"/>
      <c r="S1712" s="1"/>
      <c r="T1712" s="1"/>
      <c r="U1712" s="28"/>
      <c r="V1712" s="28"/>
      <c r="W1712" s="28"/>
      <c r="X1712" s="1"/>
      <c r="Y1712" s="1"/>
      <c r="Z1712" s="1"/>
    </row>
    <row r="1713" spans="1:26" x14ac:dyDescent="0.25">
      <c r="A1713" s="1"/>
      <c r="B1713" s="33" t="str">
        <f t="shared" si="52"/>
        <v/>
      </c>
      <c r="C1713" s="33" t="str">
        <f t="shared" si="53"/>
        <v/>
      </c>
      <c r="D1713" s="22"/>
      <c r="E1713" s="1"/>
      <c r="F1713" s="1"/>
      <c r="G1713" s="1"/>
      <c r="H1713" s="1"/>
      <c r="I1713" s="1"/>
      <c r="J1713" s="1"/>
      <c r="K1713" s="1"/>
      <c r="L1713" s="1"/>
      <c r="M1713" s="1"/>
      <c r="N1713" s="1"/>
      <c r="O1713" s="1"/>
      <c r="P1713" s="1"/>
      <c r="Q1713" s="1"/>
      <c r="R1713" s="1"/>
      <c r="S1713" s="1"/>
      <c r="T1713" s="1"/>
      <c r="U1713" s="28"/>
      <c r="V1713" s="28"/>
      <c r="W1713" s="28"/>
      <c r="X1713" s="1"/>
      <c r="Y1713" s="1"/>
      <c r="Z1713" s="1"/>
    </row>
    <row r="1714" spans="1:26" x14ac:dyDescent="0.25">
      <c r="A1714" s="1"/>
      <c r="B1714" s="33" t="str">
        <f t="shared" si="52"/>
        <v/>
      </c>
      <c r="C1714" s="33" t="str">
        <f t="shared" si="53"/>
        <v/>
      </c>
      <c r="D1714" s="22"/>
      <c r="E1714" s="1"/>
      <c r="F1714" s="1"/>
      <c r="G1714" s="1"/>
      <c r="H1714" s="1"/>
      <c r="I1714" s="1"/>
      <c r="J1714" s="1"/>
      <c r="K1714" s="1"/>
      <c r="L1714" s="1"/>
      <c r="M1714" s="1"/>
      <c r="N1714" s="1"/>
      <c r="O1714" s="1"/>
      <c r="P1714" s="1"/>
      <c r="Q1714" s="1"/>
      <c r="R1714" s="1"/>
      <c r="S1714" s="1"/>
      <c r="T1714" s="1"/>
      <c r="U1714" s="28"/>
      <c r="V1714" s="28"/>
      <c r="W1714" s="28"/>
      <c r="X1714" s="1"/>
      <c r="Y1714" s="1"/>
      <c r="Z1714" s="1"/>
    </row>
    <row r="1715" spans="1:26" x14ac:dyDescent="0.25">
      <c r="A1715" s="1"/>
      <c r="B1715" s="33" t="str">
        <f t="shared" si="52"/>
        <v/>
      </c>
      <c r="C1715" s="33" t="str">
        <f t="shared" si="53"/>
        <v/>
      </c>
      <c r="D1715" s="22"/>
      <c r="E1715" s="1"/>
      <c r="F1715" s="1"/>
      <c r="G1715" s="1"/>
      <c r="H1715" s="1"/>
      <c r="I1715" s="1"/>
      <c r="J1715" s="1"/>
      <c r="K1715" s="1"/>
      <c r="L1715" s="1"/>
      <c r="M1715" s="1"/>
      <c r="N1715" s="1"/>
      <c r="O1715" s="1"/>
      <c r="P1715" s="1"/>
      <c r="Q1715" s="1"/>
      <c r="R1715" s="1"/>
      <c r="S1715" s="1"/>
      <c r="T1715" s="1"/>
      <c r="U1715" s="28"/>
      <c r="V1715" s="28"/>
      <c r="W1715" s="28"/>
      <c r="X1715" s="1"/>
      <c r="Y1715" s="1"/>
      <c r="Z1715" s="1"/>
    </row>
    <row r="1716" spans="1:26" x14ac:dyDescent="0.25">
      <c r="A1716" s="1"/>
      <c r="B1716" s="33" t="str">
        <f t="shared" si="52"/>
        <v/>
      </c>
      <c r="C1716" s="33" t="str">
        <f t="shared" si="53"/>
        <v/>
      </c>
      <c r="D1716" s="22"/>
      <c r="E1716" s="1"/>
      <c r="F1716" s="1"/>
      <c r="G1716" s="1"/>
      <c r="H1716" s="1"/>
      <c r="I1716" s="1"/>
      <c r="J1716" s="1"/>
      <c r="K1716" s="1"/>
      <c r="L1716" s="1"/>
      <c r="M1716" s="1"/>
      <c r="N1716" s="1"/>
      <c r="O1716" s="1"/>
      <c r="P1716" s="1"/>
      <c r="Q1716" s="1"/>
      <c r="R1716" s="1"/>
      <c r="S1716" s="1"/>
      <c r="T1716" s="1"/>
      <c r="U1716" s="28"/>
      <c r="V1716" s="28"/>
      <c r="W1716" s="28"/>
      <c r="X1716" s="1"/>
      <c r="Y1716" s="1"/>
      <c r="Z1716" s="1"/>
    </row>
    <row r="1717" spans="1:26" x14ac:dyDescent="0.25">
      <c r="A1717" s="1"/>
      <c r="B1717" s="33" t="str">
        <f t="shared" si="52"/>
        <v/>
      </c>
      <c r="C1717" s="33" t="str">
        <f t="shared" si="53"/>
        <v/>
      </c>
      <c r="D1717" s="22"/>
      <c r="E1717" s="1"/>
      <c r="F1717" s="1"/>
      <c r="G1717" s="1"/>
      <c r="H1717" s="1"/>
      <c r="I1717" s="1"/>
      <c r="J1717" s="1"/>
      <c r="K1717" s="1"/>
      <c r="L1717" s="1"/>
      <c r="M1717" s="1"/>
      <c r="N1717" s="1"/>
      <c r="O1717" s="1"/>
      <c r="P1717" s="1"/>
      <c r="Q1717" s="1"/>
      <c r="R1717" s="1"/>
      <c r="S1717" s="1"/>
      <c r="T1717" s="1"/>
      <c r="U1717" s="28"/>
      <c r="V1717" s="28"/>
      <c r="W1717" s="28"/>
      <c r="X1717" s="1"/>
      <c r="Y1717" s="1"/>
      <c r="Z1717" s="1"/>
    </row>
    <row r="1718" spans="1:26" x14ac:dyDescent="0.25">
      <c r="A1718" s="1"/>
      <c r="B1718" s="33" t="str">
        <f t="shared" si="52"/>
        <v/>
      </c>
      <c r="C1718" s="33" t="str">
        <f t="shared" si="53"/>
        <v/>
      </c>
      <c r="D1718" s="22"/>
      <c r="E1718" s="1"/>
      <c r="F1718" s="1"/>
      <c r="G1718" s="1"/>
      <c r="H1718" s="1"/>
      <c r="I1718" s="1"/>
      <c r="J1718" s="1"/>
      <c r="K1718" s="1"/>
      <c r="L1718" s="1"/>
      <c r="M1718" s="1"/>
      <c r="N1718" s="1"/>
      <c r="O1718" s="1"/>
      <c r="P1718" s="1"/>
      <c r="Q1718" s="1"/>
      <c r="R1718" s="1"/>
      <c r="S1718" s="1"/>
      <c r="T1718" s="1"/>
      <c r="U1718" s="28"/>
      <c r="V1718" s="28"/>
      <c r="W1718" s="28"/>
      <c r="X1718" s="1"/>
      <c r="Y1718" s="1"/>
      <c r="Z1718" s="1"/>
    </row>
    <row r="1719" spans="1:26" x14ac:dyDescent="0.25">
      <c r="A1719" s="1"/>
      <c r="B1719" s="33" t="str">
        <f t="shared" si="52"/>
        <v/>
      </c>
      <c r="C1719" s="33" t="str">
        <f t="shared" si="53"/>
        <v/>
      </c>
      <c r="D1719" s="22"/>
      <c r="E1719" s="1"/>
      <c r="F1719" s="1"/>
      <c r="G1719" s="1"/>
      <c r="H1719" s="1"/>
      <c r="I1719" s="1"/>
      <c r="J1719" s="1"/>
      <c r="K1719" s="1"/>
      <c r="L1719" s="1"/>
      <c r="M1719" s="1"/>
      <c r="N1719" s="1"/>
      <c r="O1719" s="1"/>
      <c r="P1719" s="1"/>
      <c r="Q1719" s="1"/>
      <c r="R1719" s="1"/>
      <c r="S1719" s="1"/>
      <c r="T1719" s="1"/>
      <c r="U1719" s="28"/>
      <c r="V1719" s="28"/>
      <c r="W1719" s="28"/>
      <c r="X1719" s="1"/>
      <c r="Y1719" s="1"/>
      <c r="Z1719" s="1"/>
    </row>
    <row r="1720" spans="1:26" x14ac:dyDescent="0.25">
      <c r="A1720" s="1"/>
      <c r="B1720" s="33" t="str">
        <f t="shared" si="52"/>
        <v/>
      </c>
      <c r="C1720" s="33" t="str">
        <f t="shared" si="53"/>
        <v/>
      </c>
      <c r="D1720" s="22"/>
      <c r="E1720" s="1"/>
      <c r="F1720" s="1"/>
      <c r="G1720" s="1"/>
      <c r="H1720" s="1"/>
      <c r="I1720" s="1"/>
      <c r="J1720" s="1"/>
      <c r="K1720" s="1"/>
      <c r="L1720" s="1"/>
      <c r="M1720" s="1"/>
      <c r="N1720" s="1"/>
      <c r="O1720" s="1"/>
      <c r="P1720" s="1"/>
      <c r="Q1720" s="1"/>
      <c r="R1720" s="1"/>
      <c r="S1720" s="1"/>
      <c r="T1720" s="1"/>
      <c r="U1720" s="28"/>
      <c r="V1720" s="28"/>
      <c r="W1720" s="28"/>
      <c r="X1720" s="1"/>
      <c r="Y1720" s="1"/>
      <c r="Z1720" s="1"/>
    </row>
    <row r="1721" spans="1:26" x14ac:dyDescent="0.25">
      <c r="A1721" s="1"/>
      <c r="B1721" s="33" t="str">
        <f t="shared" si="52"/>
        <v/>
      </c>
      <c r="C1721" s="33" t="str">
        <f t="shared" si="53"/>
        <v/>
      </c>
      <c r="D1721" s="22"/>
      <c r="E1721" s="1"/>
      <c r="F1721" s="1"/>
      <c r="G1721" s="1"/>
      <c r="H1721" s="1"/>
      <c r="I1721" s="1"/>
      <c r="J1721" s="1"/>
      <c r="K1721" s="1"/>
      <c r="L1721" s="1"/>
      <c r="M1721" s="1"/>
      <c r="N1721" s="1"/>
      <c r="O1721" s="1"/>
      <c r="P1721" s="1"/>
      <c r="Q1721" s="1"/>
      <c r="R1721" s="1"/>
      <c r="S1721" s="1"/>
      <c r="T1721" s="1"/>
      <c r="U1721" s="28"/>
      <c r="V1721" s="28"/>
      <c r="W1721" s="28"/>
      <c r="X1721" s="1"/>
      <c r="Y1721" s="1"/>
      <c r="Z1721" s="1"/>
    </row>
    <row r="1722" spans="1:26" x14ac:dyDescent="0.25">
      <c r="A1722" s="1"/>
      <c r="B1722" s="33" t="str">
        <f t="shared" si="52"/>
        <v/>
      </c>
      <c r="C1722" s="33" t="str">
        <f t="shared" si="53"/>
        <v/>
      </c>
      <c r="D1722" s="22"/>
      <c r="E1722" s="1"/>
      <c r="F1722" s="1"/>
      <c r="G1722" s="1"/>
      <c r="H1722" s="1"/>
      <c r="I1722" s="1"/>
      <c r="J1722" s="1"/>
      <c r="K1722" s="1"/>
      <c r="L1722" s="1"/>
      <c r="M1722" s="1"/>
      <c r="N1722" s="1"/>
      <c r="O1722" s="1"/>
      <c r="P1722" s="1"/>
      <c r="Q1722" s="1"/>
      <c r="R1722" s="1"/>
      <c r="S1722" s="1"/>
      <c r="T1722" s="1"/>
      <c r="U1722" s="28"/>
      <c r="V1722" s="28"/>
      <c r="W1722" s="28"/>
      <c r="X1722" s="1"/>
      <c r="Y1722" s="1"/>
      <c r="Z1722" s="1"/>
    </row>
    <row r="1723" spans="1:26" x14ac:dyDescent="0.25">
      <c r="A1723" s="1"/>
      <c r="B1723" s="33" t="str">
        <f t="shared" si="52"/>
        <v/>
      </c>
      <c r="C1723" s="33" t="str">
        <f t="shared" si="53"/>
        <v/>
      </c>
      <c r="D1723" s="22"/>
      <c r="E1723" s="1"/>
      <c r="F1723" s="1"/>
      <c r="G1723" s="1"/>
      <c r="H1723" s="1"/>
      <c r="I1723" s="1"/>
      <c r="J1723" s="1"/>
      <c r="K1723" s="1"/>
      <c r="L1723" s="1"/>
      <c r="M1723" s="1"/>
      <c r="N1723" s="1"/>
      <c r="O1723" s="1"/>
      <c r="P1723" s="1"/>
      <c r="Q1723" s="1"/>
      <c r="R1723" s="1"/>
      <c r="S1723" s="1"/>
      <c r="T1723" s="1"/>
      <c r="U1723" s="28"/>
      <c r="V1723" s="28"/>
      <c r="W1723" s="28"/>
      <c r="X1723" s="1"/>
      <c r="Y1723" s="1"/>
      <c r="Z1723" s="1"/>
    </row>
    <row r="1724" spans="1:26" x14ac:dyDescent="0.25">
      <c r="A1724" s="1"/>
      <c r="B1724" s="33" t="str">
        <f t="shared" si="52"/>
        <v/>
      </c>
      <c r="C1724" s="33" t="str">
        <f t="shared" si="53"/>
        <v/>
      </c>
      <c r="D1724" s="22"/>
      <c r="E1724" s="1"/>
      <c r="F1724" s="1"/>
      <c r="G1724" s="1"/>
      <c r="H1724" s="1"/>
      <c r="I1724" s="1"/>
      <c r="J1724" s="1"/>
      <c r="K1724" s="1"/>
      <c r="L1724" s="1"/>
      <c r="M1724" s="1"/>
      <c r="N1724" s="1"/>
      <c r="O1724" s="1"/>
      <c r="P1724" s="1"/>
      <c r="Q1724" s="1"/>
      <c r="R1724" s="1"/>
      <c r="S1724" s="1"/>
      <c r="T1724" s="1"/>
      <c r="U1724" s="28"/>
      <c r="V1724" s="28"/>
      <c r="W1724" s="28"/>
      <c r="X1724" s="1"/>
      <c r="Y1724" s="1"/>
      <c r="Z1724" s="1"/>
    </row>
    <row r="1725" spans="1:26" x14ac:dyDescent="0.25">
      <c r="A1725" s="1"/>
      <c r="B1725" s="33" t="str">
        <f t="shared" si="52"/>
        <v/>
      </c>
      <c r="C1725" s="33" t="str">
        <f t="shared" si="53"/>
        <v/>
      </c>
      <c r="D1725" s="22"/>
      <c r="E1725" s="1"/>
      <c r="F1725" s="1"/>
      <c r="G1725" s="1"/>
      <c r="H1725" s="1"/>
      <c r="I1725" s="1"/>
      <c r="J1725" s="1"/>
      <c r="K1725" s="1"/>
      <c r="L1725" s="1"/>
      <c r="M1725" s="1"/>
      <c r="N1725" s="1"/>
      <c r="O1725" s="1"/>
      <c r="P1725" s="1"/>
      <c r="Q1725" s="1"/>
      <c r="R1725" s="1"/>
      <c r="S1725" s="1"/>
      <c r="T1725" s="1"/>
      <c r="U1725" s="28"/>
      <c r="V1725" s="28"/>
      <c r="W1725" s="28"/>
      <c r="X1725" s="1"/>
      <c r="Y1725" s="1"/>
      <c r="Z1725" s="1"/>
    </row>
    <row r="1726" spans="1:26" x14ac:dyDescent="0.25">
      <c r="A1726" s="1"/>
      <c r="B1726" s="33" t="str">
        <f t="shared" si="52"/>
        <v/>
      </c>
      <c r="C1726" s="33" t="str">
        <f t="shared" si="53"/>
        <v/>
      </c>
      <c r="D1726" s="22"/>
      <c r="E1726" s="1"/>
      <c r="F1726" s="1"/>
      <c r="G1726" s="1"/>
      <c r="H1726" s="1"/>
      <c r="I1726" s="1"/>
      <c r="J1726" s="1"/>
      <c r="K1726" s="1"/>
      <c r="L1726" s="1"/>
      <c r="M1726" s="1"/>
      <c r="N1726" s="1"/>
      <c r="O1726" s="1"/>
      <c r="P1726" s="1"/>
      <c r="Q1726" s="1"/>
      <c r="R1726" s="1"/>
      <c r="S1726" s="1"/>
      <c r="T1726" s="1"/>
      <c r="U1726" s="28"/>
      <c r="V1726" s="28"/>
      <c r="W1726" s="28"/>
      <c r="X1726" s="1"/>
      <c r="Y1726" s="1"/>
      <c r="Z1726" s="1"/>
    </row>
    <row r="1727" spans="1:26" x14ac:dyDescent="0.25">
      <c r="A1727" s="1"/>
      <c r="B1727" s="33" t="str">
        <f t="shared" si="52"/>
        <v/>
      </c>
      <c r="C1727" s="33" t="str">
        <f t="shared" si="53"/>
        <v/>
      </c>
      <c r="D1727" s="22"/>
      <c r="E1727" s="1"/>
      <c r="F1727" s="1"/>
      <c r="G1727" s="1"/>
      <c r="H1727" s="1"/>
      <c r="I1727" s="1"/>
      <c r="J1727" s="1"/>
      <c r="K1727" s="1"/>
      <c r="L1727" s="1"/>
      <c r="M1727" s="1"/>
      <c r="N1727" s="1"/>
      <c r="O1727" s="1"/>
      <c r="P1727" s="1"/>
      <c r="Q1727" s="1"/>
      <c r="R1727" s="1"/>
      <c r="S1727" s="1"/>
      <c r="T1727" s="1"/>
      <c r="X1727" s="1"/>
      <c r="Y1727" s="1"/>
      <c r="Z1727" s="1"/>
    </row>
    <row r="1728" spans="1:26" x14ac:dyDescent="0.25">
      <c r="A1728" s="1"/>
      <c r="B1728" s="33" t="str">
        <f t="shared" si="52"/>
        <v/>
      </c>
      <c r="C1728" s="33" t="str">
        <f t="shared" si="53"/>
        <v/>
      </c>
      <c r="D1728" s="22"/>
      <c r="E1728" s="1"/>
      <c r="F1728" s="1"/>
      <c r="G1728" s="1"/>
      <c r="H1728" s="1"/>
      <c r="I1728" s="1"/>
      <c r="J1728" s="1"/>
      <c r="K1728" s="1"/>
      <c r="L1728" s="1"/>
      <c r="M1728" s="1"/>
      <c r="N1728" s="1"/>
      <c r="O1728" s="1"/>
      <c r="P1728" s="1"/>
      <c r="Q1728" s="1"/>
      <c r="R1728" s="1"/>
      <c r="S1728" s="1"/>
      <c r="T1728" s="1"/>
      <c r="U1728" s="28"/>
      <c r="V1728" s="28"/>
      <c r="W1728" s="28"/>
      <c r="X1728" s="1"/>
      <c r="Y1728" s="1"/>
      <c r="Z1728" s="1"/>
    </row>
    <row r="1729" spans="1:26" x14ac:dyDescent="0.25">
      <c r="A1729" s="1"/>
      <c r="B1729" s="33" t="str">
        <f t="shared" si="52"/>
        <v/>
      </c>
      <c r="C1729" s="33" t="str">
        <f t="shared" si="53"/>
        <v/>
      </c>
      <c r="D1729" s="22"/>
      <c r="E1729" s="1"/>
      <c r="F1729" s="1"/>
      <c r="G1729" s="1"/>
      <c r="H1729" s="1"/>
      <c r="I1729" s="1"/>
      <c r="J1729" s="1"/>
      <c r="K1729" s="1"/>
      <c r="L1729" s="1"/>
      <c r="M1729" s="1"/>
      <c r="N1729" s="1"/>
      <c r="O1729" s="1"/>
      <c r="P1729" s="1"/>
      <c r="Q1729" s="1"/>
      <c r="R1729" s="1"/>
      <c r="S1729" s="1"/>
      <c r="T1729" s="1"/>
      <c r="U1729" s="28"/>
      <c r="V1729" s="28"/>
      <c r="W1729" s="28"/>
      <c r="X1729" s="1"/>
      <c r="Y1729" s="1"/>
      <c r="Z1729" s="1"/>
    </row>
    <row r="1730" spans="1:26" x14ac:dyDescent="0.25">
      <c r="A1730" s="1"/>
      <c r="B1730" s="33" t="str">
        <f t="shared" si="52"/>
        <v/>
      </c>
      <c r="C1730" s="33" t="str">
        <f t="shared" si="53"/>
        <v/>
      </c>
      <c r="D1730" s="22"/>
      <c r="E1730" s="1"/>
      <c r="F1730" s="1"/>
      <c r="G1730" s="1"/>
      <c r="H1730" s="1"/>
      <c r="I1730" s="1"/>
      <c r="J1730" s="1"/>
      <c r="K1730" s="1"/>
      <c r="L1730" s="1"/>
      <c r="M1730" s="1"/>
      <c r="N1730" s="1"/>
      <c r="O1730" s="1"/>
      <c r="P1730" s="1"/>
      <c r="Q1730" s="1"/>
      <c r="R1730" s="1"/>
      <c r="S1730" s="1"/>
      <c r="T1730" s="1"/>
      <c r="U1730" s="28"/>
      <c r="V1730" s="28"/>
      <c r="W1730" s="28"/>
      <c r="X1730" s="1"/>
      <c r="Y1730" s="1"/>
      <c r="Z1730" s="1"/>
    </row>
    <row r="1731" spans="1:26" x14ac:dyDescent="0.25">
      <c r="A1731" s="1"/>
      <c r="B1731" s="33" t="str">
        <f t="shared" si="52"/>
        <v/>
      </c>
      <c r="C1731" s="33" t="str">
        <f t="shared" si="53"/>
        <v/>
      </c>
      <c r="D1731" s="22"/>
      <c r="E1731" s="1"/>
      <c r="F1731" s="1"/>
      <c r="G1731" s="1"/>
      <c r="H1731" s="1"/>
      <c r="I1731" s="1"/>
      <c r="J1731" s="1"/>
      <c r="K1731" s="1"/>
      <c r="L1731" s="1"/>
      <c r="M1731" s="1"/>
      <c r="N1731" s="1"/>
      <c r="O1731" s="1"/>
      <c r="P1731" s="1"/>
      <c r="Q1731" s="1"/>
      <c r="R1731" s="1"/>
      <c r="S1731" s="1"/>
      <c r="T1731" s="1"/>
      <c r="U1731" s="28"/>
      <c r="V1731" s="28"/>
      <c r="W1731" s="28"/>
      <c r="X1731" s="1"/>
      <c r="Y1731" s="1"/>
      <c r="Z1731" s="1"/>
    </row>
    <row r="1732" spans="1:26" x14ac:dyDescent="0.25">
      <c r="A1732" s="1"/>
      <c r="B1732" s="33" t="str">
        <f t="shared" si="52"/>
        <v/>
      </c>
      <c r="C1732" s="33" t="str">
        <f t="shared" si="53"/>
        <v/>
      </c>
      <c r="D1732" s="22"/>
      <c r="E1732" s="1"/>
      <c r="F1732" s="1"/>
      <c r="G1732" s="1"/>
      <c r="H1732" s="1"/>
      <c r="I1732" s="1"/>
      <c r="J1732" s="1"/>
      <c r="K1732" s="1"/>
      <c r="L1732" s="1"/>
      <c r="M1732" s="1"/>
      <c r="N1732" s="1"/>
      <c r="O1732" s="1"/>
      <c r="P1732" s="1"/>
      <c r="Q1732" s="1"/>
      <c r="R1732" s="1"/>
      <c r="S1732" s="1"/>
      <c r="T1732" s="1"/>
      <c r="U1732" s="28"/>
      <c r="V1732" s="28"/>
      <c r="W1732" s="28"/>
      <c r="X1732" s="1"/>
      <c r="Y1732" s="1"/>
      <c r="Z1732" s="1"/>
    </row>
    <row r="1733" spans="1:26" x14ac:dyDescent="0.25">
      <c r="A1733" s="1"/>
      <c r="B1733" s="33" t="str">
        <f t="shared" si="52"/>
        <v/>
      </c>
      <c r="C1733" s="33" t="str">
        <f t="shared" si="53"/>
        <v/>
      </c>
      <c r="D1733" s="22"/>
      <c r="E1733" s="1"/>
      <c r="F1733" s="1"/>
      <c r="G1733" s="1"/>
      <c r="H1733" s="1"/>
      <c r="I1733" s="1"/>
      <c r="J1733" s="1"/>
      <c r="K1733" s="1"/>
      <c r="L1733" s="1"/>
      <c r="M1733" s="1"/>
      <c r="N1733" s="1"/>
      <c r="O1733" s="1"/>
      <c r="P1733" s="1"/>
      <c r="Q1733" s="1"/>
      <c r="R1733" s="1"/>
      <c r="S1733" s="1"/>
      <c r="T1733" s="1"/>
      <c r="U1733" s="28"/>
      <c r="V1733" s="28"/>
      <c r="W1733" s="28"/>
      <c r="X1733" s="1"/>
      <c r="Y1733" s="1"/>
      <c r="Z1733" s="1"/>
    </row>
    <row r="1734" spans="1:26" x14ac:dyDescent="0.25">
      <c r="A1734" s="1"/>
      <c r="B1734" s="33" t="str">
        <f t="shared" si="52"/>
        <v/>
      </c>
      <c r="C1734" s="33" t="str">
        <f t="shared" si="53"/>
        <v/>
      </c>
      <c r="D1734" s="22"/>
      <c r="E1734" s="1"/>
      <c r="F1734" s="1"/>
      <c r="G1734" s="1"/>
      <c r="H1734" s="1"/>
      <c r="I1734" s="1"/>
      <c r="J1734" s="1"/>
      <c r="K1734" s="1"/>
      <c r="L1734" s="1"/>
      <c r="M1734" s="1"/>
      <c r="N1734" s="1"/>
      <c r="O1734" s="1"/>
      <c r="P1734" s="1"/>
      <c r="Q1734" s="1"/>
      <c r="R1734" s="1"/>
      <c r="S1734" s="1"/>
      <c r="T1734" s="1"/>
      <c r="X1734" s="1"/>
      <c r="Y1734" s="1"/>
      <c r="Z1734" s="1"/>
    </row>
    <row r="1735" spans="1:26" x14ac:dyDescent="0.25">
      <c r="A1735" s="1"/>
      <c r="B1735" s="33" t="str">
        <f t="shared" si="52"/>
        <v/>
      </c>
      <c r="C1735" s="33" t="str">
        <f t="shared" si="53"/>
        <v/>
      </c>
      <c r="D1735" s="22"/>
      <c r="E1735" s="1"/>
      <c r="F1735" s="1"/>
      <c r="G1735" s="1"/>
      <c r="H1735" s="1"/>
      <c r="I1735" s="1"/>
      <c r="J1735" s="1"/>
      <c r="K1735" s="1"/>
      <c r="L1735" s="1"/>
      <c r="M1735" s="1"/>
      <c r="N1735" s="1"/>
      <c r="O1735" s="1"/>
      <c r="P1735" s="1"/>
      <c r="Q1735" s="1"/>
      <c r="R1735" s="1"/>
      <c r="S1735" s="1"/>
      <c r="T1735" s="1"/>
      <c r="X1735" s="1"/>
      <c r="Y1735" s="1"/>
      <c r="Z1735" s="1"/>
    </row>
    <row r="1736" spans="1:26" x14ac:dyDescent="0.25">
      <c r="A1736" s="1"/>
      <c r="B1736" s="33" t="str">
        <f t="shared" si="52"/>
        <v/>
      </c>
      <c r="C1736" s="33" t="str">
        <f t="shared" si="53"/>
        <v/>
      </c>
      <c r="D1736" s="22"/>
      <c r="E1736" s="1"/>
      <c r="F1736" s="1"/>
      <c r="G1736" s="1"/>
      <c r="H1736" s="1"/>
      <c r="I1736" s="1"/>
      <c r="J1736" s="1"/>
      <c r="K1736" s="1"/>
      <c r="L1736" s="1"/>
      <c r="M1736" s="1"/>
      <c r="N1736" s="1"/>
      <c r="O1736" s="1"/>
      <c r="P1736" s="1"/>
      <c r="Q1736" s="1"/>
      <c r="R1736" s="1"/>
      <c r="S1736" s="1"/>
      <c r="T1736" s="1"/>
      <c r="X1736" s="1"/>
      <c r="Y1736" s="1"/>
      <c r="Z1736" s="1"/>
    </row>
    <row r="1737" spans="1:26" x14ac:dyDescent="0.25">
      <c r="A1737" s="1"/>
      <c r="B1737" s="33" t="str">
        <f t="shared" si="52"/>
        <v/>
      </c>
      <c r="C1737" s="33" t="str">
        <f t="shared" si="53"/>
        <v/>
      </c>
      <c r="D1737" s="22"/>
      <c r="E1737" s="1"/>
      <c r="F1737" s="1"/>
      <c r="G1737" s="1"/>
      <c r="H1737" s="1"/>
      <c r="I1737" s="1"/>
      <c r="J1737" s="1"/>
      <c r="K1737" s="1"/>
      <c r="L1737" s="1"/>
      <c r="M1737" s="1"/>
      <c r="N1737" s="1"/>
      <c r="O1737" s="1"/>
      <c r="P1737" s="1"/>
      <c r="Q1737" s="1"/>
      <c r="R1737" s="1"/>
      <c r="S1737" s="1"/>
      <c r="T1737" s="1"/>
      <c r="X1737" s="1"/>
      <c r="Y1737" s="1"/>
      <c r="Z1737" s="1"/>
    </row>
    <row r="1738" spans="1:26" x14ac:dyDescent="0.25">
      <c r="A1738" s="1"/>
      <c r="B1738" s="33" t="str">
        <f t="shared" si="52"/>
        <v/>
      </c>
      <c r="C1738" s="33" t="str">
        <f t="shared" si="53"/>
        <v/>
      </c>
      <c r="D1738" s="22"/>
      <c r="E1738" s="1"/>
      <c r="F1738" s="1"/>
      <c r="G1738" s="1"/>
      <c r="H1738" s="1"/>
      <c r="I1738" s="1"/>
      <c r="J1738" s="1"/>
      <c r="K1738" s="1"/>
      <c r="L1738" s="1"/>
      <c r="M1738" s="1"/>
      <c r="N1738" s="1"/>
      <c r="O1738" s="1"/>
      <c r="P1738" s="1"/>
      <c r="Q1738" s="1"/>
      <c r="R1738" s="1"/>
      <c r="S1738" s="1"/>
      <c r="T1738" s="1"/>
      <c r="X1738" s="1"/>
      <c r="Y1738" s="1"/>
      <c r="Z1738" s="1"/>
    </row>
    <row r="1739" spans="1:26" x14ac:dyDescent="0.25">
      <c r="A1739" s="1"/>
      <c r="B1739" s="33" t="str">
        <f t="shared" si="52"/>
        <v/>
      </c>
      <c r="C1739" s="33" t="str">
        <f t="shared" si="53"/>
        <v/>
      </c>
      <c r="D1739" s="22"/>
      <c r="E1739" s="1"/>
      <c r="F1739" s="1"/>
      <c r="G1739" s="1"/>
      <c r="H1739" s="1"/>
      <c r="I1739" s="1"/>
      <c r="J1739" s="1"/>
      <c r="K1739" s="1"/>
      <c r="L1739" s="1"/>
      <c r="M1739" s="1"/>
      <c r="N1739" s="1"/>
      <c r="O1739" s="1"/>
      <c r="P1739" s="1"/>
      <c r="Q1739" s="1"/>
      <c r="R1739" s="1"/>
      <c r="S1739" s="1"/>
      <c r="T1739" s="1"/>
      <c r="U1739" s="28"/>
      <c r="V1739" s="28"/>
      <c r="W1739" s="28"/>
      <c r="X1739" s="1"/>
      <c r="Y1739" s="1"/>
      <c r="Z1739" s="1"/>
    </row>
    <row r="1740" spans="1:26" x14ac:dyDescent="0.25">
      <c r="A1740" s="1"/>
      <c r="B1740" s="33" t="str">
        <f t="shared" si="52"/>
        <v/>
      </c>
      <c r="C1740" s="33" t="str">
        <f t="shared" si="53"/>
        <v/>
      </c>
      <c r="D1740" s="22"/>
      <c r="E1740" s="1"/>
      <c r="F1740" s="1"/>
      <c r="G1740" s="1"/>
      <c r="H1740" s="1"/>
      <c r="I1740" s="1"/>
      <c r="J1740" s="1"/>
      <c r="K1740" s="1"/>
      <c r="L1740" s="1"/>
      <c r="M1740" s="1"/>
      <c r="N1740" s="1"/>
      <c r="O1740" s="1"/>
      <c r="P1740" s="1"/>
      <c r="Q1740" s="1"/>
      <c r="R1740" s="1"/>
      <c r="S1740" s="1"/>
      <c r="T1740" s="1"/>
      <c r="X1740" s="1"/>
      <c r="Y1740" s="1"/>
      <c r="Z1740" s="1"/>
    </row>
    <row r="1741" spans="1:26" x14ac:dyDescent="0.25">
      <c r="A1741" s="1"/>
      <c r="B1741" s="33" t="str">
        <f t="shared" si="52"/>
        <v/>
      </c>
      <c r="C1741" s="33" t="str">
        <f t="shared" si="53"/>
        <v/>
      </c>
      <c r="D1741" s="22"/>
      <c r="E1741" s="1"/>
      <c r="F1741" s="1"/>
      <c r="G1741" s="1"/>
      <c r="H1741" s="1"/>
      <c r="I1741" s="1"/>
      <c r="J1741" s="1"/>
      <c r="K1741" s="1"/>
      <c r="L1741" s="1"/>
      <c r="M1741" s="1"/>
      <c r="N1741" s="1"/>
      <c r="O1741" s="1"/>
      <c r="P1741" s="1"/>
      <c r="Q1741" s="1"/>
      <c r="R1741" s="1"/>
      <c r="S1741" s="1"/>
      <c r="T1741" s="1"/>
      <c r="U1741" s="28"/>
      <c r="V1741" s="28"/>
      <c r="W1741" s="28"/>
      <c r="X1741" s="1"/>
      <c r="Y1741" s="1"/>
      <c r="Z1741" s="1"/>
    </row>
    <row r="1742" spans="1:26" x14ac:dyDescent="0.25">
      <c r="A1742" s="1"/>
      <c r="B1742" s="33" t="str">
        <f t="shared" si="52"/>
        <v/>
      </c>
      <c r="C1742" s="33" t="str">
        <f t="shared" si="53"/>
        <v/>
      </c>
      <c r="D1742" s="22"/>
      <c r="E1742" s="1"/>
      <c r="F1742" s="1"/>
      <c r="G1742" s="1"/>
      <c r="H1742" s="1"/>
      <c r="I1742" s="1"/>
      <c r="J1742" s="1"/>
      <c r="K1742" s="1"/>
      <c r="L1742" s="1"/>
      <c r="M1742" s="1"/>
      <c r="N1742" s="1"/>
      <c r="O1742" s="1"/>
      <c r="P1742" s="1"/>
      <c r="Q1742" s="1"/>
      <c r="R1742" s="1"/>
      <c r="S1742" s="1"/>
      <c r="T1742" s="1"/>
      <c r="U1742" s="28"/>
      <c r="V1742" s="28"/>
      <c r="W1742" s="28"/>
      <c r="X1742" s="1"/>
      <c r="Y1742" s="1"/>
      <c r="Z1742" s="1"/>
    </row>
    <row r="1743" spans="1:26" x14ac:dyDescent="0.25">
      <c r="A1743" s="1"/>
      <c r="B1743" s="33" t="str">
        <f t="shared" si="52"/>
        <v/>
      </c>
      <c r="C1743" s="33" t="str">
        <f t="shared" si="53"/>
        <v/>
      </c>
      <c r="D1743" s="22"/>
      <c r="E1743" s="1"/>
      <c r="F1743" s="1"/>
      <c r="G1743" s="1"/>
      <c r="H1743" s="1"/>
      <c r="I1743" s="1"/>
      <c r="J1743" s="1"/>
      <c r="K1743" s="1"/>
      <c r="L1743" s="1"/>
      <c r="M1743" s="1"/>
      <c r="N1743" s="1"/>
      <c r="O1743" s="1"/>
      <c r="P1743" s="1"/>
      <c r="Q1743" s="1"/>
      <c r="R1743" s="1"/>
      <c r="S1743" s="1"/>
      <c r="T1743" s="1"/>
      <c r="U1743" s="28"/>
      <c r="V1743" s="28"/>
      <c r="W1743" s="28"/>
      <c r="X1743" s="1"/>
      <c r="Y1743" s="1"/>
      <c r="Z1743" s="1"/>
    </row>
    <row r="1744" spans="1:26" x14ac:dyDescent="0.25">
      <c r="A1744" s="1"/>
      <c r="B1744" s="33" t="str">
        <f t="shared" si="52"/>
        <v/>
      </c>
      <c r="C1744" s="33" t="str">
        <f t="shared" si="53"/>
        <v/>
      </c>
      <c r="D1744" s="22"/>
      <c r="E1744" s="1"/>
      <c r="F1744" s="1"/>
      <c r="G1744" s="1"/>
      <c r="H1744" s="1"/>
      <c r="I1744" s="1"/>
      <c r="J1744" s="1"/>
      <c r="K1744" s="1"/>
      <c r="L1744" s="1"/>
      <c r="M1744" s="1"/>
      <c r="N1744" s="1"/>
      <c r="O1744" s="1"/>
      <c r="P1744" s="1"/>
      <c r="Q1744" s="1"/>
      <c r="R1744" s="1"/>
      <c r="S1744" s="1"/>
      <c r="T1744" s="1"/>
      <c r="X1744" s="1"/>
      <c r="Y1744" s="1"/>
      <c r="Z1744" s="1"/>
    </row>
    <row r="1745" spans="1:26" x14ac:dyDescent="0.25">
      <c r="A1745" s="1"/>
      <c r="B1745" s="33" t="str">
        <f t="shared" si="52"/>
        <v/>
      </c>
      <c r="C1745" s="33" t="str">
        <f t="shared" si="53"/>
        <v/>
      </c>
      <c r="D1745" s="22"/>
      <c r="E1745" s="1"/>
      <c r="F1745" s="1"/>
      <c r="G1745" s="1"/>
      <c r="H1745" s="1"/>
      <c r="I1745" s="1"/>
      <c r="J1745" s="1"/>
      <c r="K1745" s="1"/>
      <c r="L1745" s="1"/>
      <c r="M1745" s="1"/>
      <c r="N1745" s="1"/>
      <c r="O1745" s="1"/>
      <c r="P1745" s="1"/>
      <c r="Q1745" s="1"/>
      <c r="R1745" s="1"/>
      <c r="S1745" s="1"/>
      <c r="T1745" s="1"/>
      <c r="U1745" s="28"/>
      <c r="V1745" s="28"/>
      <c r="W1745" s="28"/>
      <c r="X1745" s="1"/>
      <c r="Y1745" s="1"/>
      <c r="Z1745" s="1"/>
    </row>
    <row r="1746" spans="1:26" x14ac:dyDescent="0.25">
      <c r="A1746" s="1"/>
      <c r="B1746" s="33" t="str">
        <f t="shared" si="52"/>
        <v/>
      </c>
      <c r="C1746" s="33" t="str">
        <f t="shared" si="53"/>
        <v/>
      </c>
      <c r="D1746" s="22"/>
      <c r="E1746" s="1"/>
      <c r="F1746" s="1"/>
      <c r="G1746" s="1"/>
      <c r="H1746" s="1"/>
      <c r="I1746" s="1"/>
      <c r="J1746" s="1"/>
      <c r="K1746" s="1"/>
      <c r="L1746" s="1"/>
      <c r="M1746" s="1"/>
      <c r="N1746" s="1"/>
      <c r="O1746" s="1"/>
      <c r="P1746" s="1"/>
      <c r="Q1746" s="1"/>
      <c r="R1746" s="1"/>
      <c r="S1746" s="1"/>
      <c r="T1746" s="1"/>
      <c r="U1746" s="28"/>
      <c r="V1746" s="28"/>
      <c r="W1746" s="28"/>
      <c r="X1746" s="1"/>
      <c r="Y1746" s="1"/>
      <c r="Z1746" s="1"/>
    </row>
    <row r="1747" spans="1:26" x14ac:dyDescent="0.25">
      <c r="A1747" s="1"/>
      <c r="B1747" s="33" t="str">
        <f t="shared" si="52"/>
        <v/>
      </c>
      <c r="C1747" s="33" t="str">
        <f t="shared" si="53"/>
        <v/>
      </c>
      <c r="D1747" s="22"/>
      <c r="E1747" s="1"/>
      <c r="F1747" s="1"/>
      <c r="G1747" s="1"/>
      <c r="H1747" s="1"/>
      <c r="I1747" s="1"/>
      <c r="J1747" s="1"/>
      <c r="K1747" s="1"/>
      <c r="L1747" s="1"/>
      <c r="M1747" s="1"/>
      <c r="N1747" s="1"/>
      <c r="O1747" s="1"/>
      <c r="P1747" s="1"/>
      <c r="Q1747" s="1"/>
      <c r="R1747" s="1"/>
      <c r="S1747" s="1"/>
      <c r="T1747" s="1"/>
      <c r="U1747" s="28"/>
      <c r="V1747" s="28"/>
      <c r="W1747" s="28"/>
      <c r="X1747" s="1"/>
      <c r="Y1747" s="1"/>
      <c r="Z1747" s="1"/>
    </row>
    <row r="1748" spans="1:26" x14ac:dyDescent="0.25">
      <c r="A1748" s="1"/>
      <c r="B1748" s="33" t="str">
        <f t="shared" si="52"/>
        <v/>
      </c>
      <c r="C1748" s="33" t="str">
        <f t="shared" si="53"/>
        <v/>
      </c>
      <c r="D1748" s="22"/>
      <c r="E1748" s="1"/>
      <c r="F1748" s="1"/>
      <c r="G1748" s="1"/>
      <c r="H1748" s="1"/>
      <c r="I1748" s="1"/>
      <c r="J1748" s="1"/>
      <c r="K1748" s="1"/>
      <c r="L1748" s="1"/>
      <c r="M1748" s="1"/>
      <c r="N1748" s="1"/>
      <c r="O1748" s="1"/>
      <c r="P1748" s="1"/>
      <c r="Q1748" s="1"/>
      <c r="R1748" s="1"/>
      <c r="S1748" s="1"/>
      <c r="T1748" s="1"/>
      <c r="U1748" s="28"/>
      <c r="V1748" s="28"/>
      <c r="W1748" s="28"/>
      <c r="X1748" s="1"/>
      <c r="Y1748" s="1"/>
      <c r="Z1748" s="1"/>
    </row>
    <row r="1749" spans="1:26" x14ac:dyDescent="0.25">
      <c r="A1749" s="1"/>
      <c r="B1749" s="33" t="str">
        <f t="shared" si="52"/>
        <v/>
      </c>
      <c r="C1749" s="33" t="str">
        <f t="shared" si="53"/>
        <v/>
      </c>
      <c r="D1749" s="22"/>
      <c r="E1749" s="1"/>
      <c r="F1749" s="1"/>
      <c r="G1749" s="1"/>
      <c r="H1749" s="1"/>
      <c r="I1749" s="1"/>
      <c r="J1749" s="1"/>
      <c r="K1749" s="1"/>
      <c r="L1749" s="1"/>
      <c r="M1749" s="1"/>
      <c r="N1749" s="1"/>
      <c r="O1749" s="1"/>
      <c r="P1749" s="1"/>
      <c r="Q1749" s="1"/>
      <c r="R1749" s="1"/>
      <c r="S1749" s="1"/>
      <c r="T1749" s="1"/>
      <c r="X1749" s="1"/>
      <c r="Y1749" s="1"/>
      <c r="Z1749" s="1"/>
    </row>
    <row r="1750" spans="1:26" x14ac:dyDescent="0.25">
      <c r="A1750" s="1"/>
      <c r="B1750" s="33" t="str">
        <f t="shared" si="52"/>
        <v/>
      </c>
      <c r="C1750" s="33" t="str">
        <f t="shared" si="53"/>
        <v/>
      </c>
      <c r="D1750" s="22"/>
      <c r="E1750" s="1"/>
      <c r="F1750" s="1"/>
      <c r="G1750" s="1"/>
      <c r="H1750" s="1"/>
      <c r="I1750" s="1"/>
      <c r="J1750" s="1"/>
      <c r="K1750" s="1"/>
      <c r="L1750" s="1"/>
      <c r="M1750" s="1"/>
      <c r="N1750" s="1"/>
      <c r="O1750" s="1"/>
      <c r="P1750" s="1"/>
      <c r="Q1750" s="1"/>
      <c r="R1750" s="1"/>
      <c r="S1750" s="1"/>
      <c r="T1750" s="1"/>
      <c r="X1750" s="1"/>
      <c r="Y1750" s="1"/>
      <c r="Z1750" s="1"/>
    </row>
    <row r="1751" spans="1:26" x14ac:dyDescent="0.25">
      <c r="A1751" s="1"/>
      <c r="B1751" s="33" t="str">
        <f t="shared" si="52"/>
        <v/>
      </c>
      <c r="C1751" s="33" t="str">
        <f t="shared" si="53"/>
        <v/>
      </c>
      <c r="D1751" s="22"/>
      <c r="E1751" s="1"/>
      <c r="F1751" s="1"/>
      <c r="G1751" s="1"/>
      <c r="H1751" s="1"/>
      <c r="I1751" s="1"/>
      <c r="J1751" s="1"/>
      <c r="K1751" s="1"/>
      <c r="L1751" s="1"/>
      <c r="M1751" s="1"/>
      <c r="N1751" s="1"/>
      <c r="O1751" s="1"/>
      <c r="P1751" s="1"/>
      <c r="Q1751" s="1"/>
      <c r="R1751" s="1"/>
      <c r="S1751" s="1"/>
      <c r="T1751" s="1"/>
      <c r="U1751" s="28"/>
      <c r="V1751" s="28"/>
      <c r="W1751" s="28"/>
      <c r="X1751" s="1"/>
      <c r="Y1751" s="1"/>
      <c r="Z1751" s="1"/>
    </row>
    <row r="1752" spans="1:26" x14ac:dyDescent="0.25">
      <c r="A1752" s="1"/>
      <c r="B1752" s="33" t="str">
        <f t="shared" si="52"/>
        <v/>
      </c>
      <c r="C1752" s="33" t="str">
        <f t="shared" si="53"/>
        <v/>
      </c>
      <c r="D1752" s="22"/>
      <c r="E1752" s="1"/>
      <c r="F1752" s="1"/>
      <c r="G1752" s="1"/>
      <c r="H1752" s="1"/>
      <c r="I1752" s="1"/>
      <c r="J1752" s="1"/>
      <c r="K1752" s="1"/>
      <c r="L1752" s="1"/>
      <c r="M1752" s="1"/>
      <c r="N1752" s="1"/>
      <c r="O1752" s="1"/>
      <c r="P1752" s="1"/>
      <c r="Q1752" s="1"/>
      <c r="R1752" s="1"/>
      <c r="S1752" s="1"/>
      <c r="T1752" s="1"/>
      <c r="U1752" s="28"/>
      <c r="V1752" s="28"/>
      <c r="W1752" s="28"/>
      <c r="X1752" s="1"/>
      <c r="Y1752" s="1"/>
      <c r="Z1752" s="1"/>
    </row>
    <row r="1753" spans="1:26" x14ac:dyDescent="0.25">
      <c r="A1753" s="1"/>
      <c r="B1753" s="33" t="str">
        <f t="shared" si="52"/>
        <v/>
      </c>
      <c r="C1753" s="33" t="str">
        <f t="shared" si="53"/>
        <v/>
      </c>
      <c r="D1753" s="22"/>
      <c r="E1753" s="1"/>
      <c r="F1753" s="1"/>
      <c r="G1753" s="1"/>
      <c r="H1753" s="1"/>
      <c r="I1753" s="1"/>
      <c r="J1753" s="1"/>
      <c r="K1753" s="1"/>
      <c r="L1753" s="1"/>
      <c r="M1753" s="1"/>
      <c r="N1753" s="1"/>
      <c r="O1753" s="1"/>
      <c r="P1753" s="1"/>
      <c r="Q1753" s="1"/>
      <c r="R1753" s="1"/>
      <c r="S1753" s="1"/>
      <c r="T1753" s="1"/>
      <c r="U1753" s="28"/>
      <c r="V1753" s="28"/>
      <c r="W1753" s="28"/>
      <c r="X1753" s="1"/>
      <c r="Y1753" s="1"/>
      <c r="Z1753" s="1"/>
    </row>
    <row r="1754" spans="1:26" x14ac:dyDescent="0.25">
      <c r="A1754" s="1"/>
      <c r="B1754" s="33" t="str">
        <f t="shared" si="52"/>
        <v/>
      </c>
      <c r="C1754" s="33" t="str">
        <f t="shared" si="53"/>
        <v/>
      </c>
      <c r="D1754" s="22"/>
      <c r="E1754" s="1"/>
      <c r="F1754" s="1"/>
      <c r="G1754" s="1"/>
      <c r="H1754" s="1"/>
      <c r="I1754" s="1"/>
      <c r="J1754" s="1"/>
      <c r="K1754" s="1"/>
      <c r="L1754" s="1"/>
      <c r="M1754" s="1"/>
      <c r="N1754" s="1"/>
      <c r="O1754" s="1"/>
      <c r="P1754" s="1"/>
      <c r="Q1754" s="1"/>
      <c r="R1754" s="1"/>
      <c r="S1754" s="1"/>
      <c r="T1754" s="1"/>
      <c r="U1754" s="28"/>
      <c r="V1754" s="28"/>
      <c r="W1754" s="28"/>
      <c r="X1754" s="1"/>
      <c r="Y1754" s="1"/>
      <c r="Z1754" s="1"/>
    </row>
    <row r="1755" spans="1:26" x14ac:dyDescent="0.25">
      <c r="A1755" s="1"/>
      <c r="B1755" s="33" t="str">
        <f t="shared" si="52"/>
        <v/>
      </c>
      <c r="C1755" s="33" t="str">
        <f t="shared" si="53"/>
        <v/>
      </c>
      <c r="D1755" s="22"/>
      <c r="E1755" s="1"/>
      <c r="F1755" s="1"/>
      <c r="G1755" s="1"/>
      <c r="H1755" s="1"/>
      <c r="I1755" s="1"/>
      <c r="J1755" s="1"/>
      <c r="K1755" s="1"/>
      <c r="L1755" s="1"/>
      <c r="M1755" s="1"/>
      <c r="N1755" s="1"/>
      <c r="O1755" s="1"/>
      <c r="P1755" s="1"/>
      <c r="Q1755" s="1"/>
      <c r="R1755" s="1"/>
      <c r="S1755" s="1"/>
      <c r="T1755" s="1"/>
      <c r="U1755" s="28"/>
      <c r="V1755" s="28"/>
      <c r="W1755" s="28"/>
      <c r="X1755" s="1"/>
      <c r="Y1755" s="1"/>
      <c r="Z1755" s="1"/>
    </row>
    <row r="1756" spans="1:26" x14ac:dyDescent="0.25">
      <c r="A1756" s="1"/>
      <c r="B1756" s="33" t="str">
        <f t="shared" si="52"/>
        <v/>
      </c>
      <c r="C1756" s="33" t="str">
        <f t="shared" si="53"/>
        <v/>
      </c>
      <c r="D1756" s="22"/>
      <c r="E1756" s="1"/>
      <c r="F1756" s="1"/>
      <c r="G1756" s="1"/>
      <c r="H1756" s="1"/>
      <c r="I1756" s="1"/>
      <c r="J1756" s="1"/>
      <c r="K1756" s="1"/>
      <c r="L1756" s="1"/>
      <c r="M1756" s="1"/>
      <c r="N1756" s="1"/>
      <c r="O1756" s="1"/>
      <c r="P1756" s="1"/>
      <c r="Q1756" s="1"/>
      <c r="R1756" s="1"/>
      <c r="S1756" s="1"/>
      <c r="T1756" s="1"/>
      <c r="U1756" s="28"/>
      <c r="V1756" s="28"/>
      <c r="W1756" s="28"/>
      <c r="X1756" s="1"/>
      <c r="Y1756" s="1"/>
      <c r="Z1756" s="1"/>
    </row>
    <row r="1757" spans="1:26" x14ac:dyDescent="0.25">
      <c r="A1757" s="1"/>
      <c r="B1757" s="33" t="str">
        <f t="shared" si="52"/>
        <v/>
      </c>
      <c r="C1757" s="33" t="str">
        <f t="shared" si="53"/>
        <v/>
      </c>
      <c r="D1757" s="22"/>
      <c r="E1757" s="1"/>
      <c r="F1757" s="1"/>
      <c r="G1757" s="1"/>
      <c r="H1757" s="1"/>
      <c r="I1757" s="1"/>
      <c r="J1757" s="1"/>
      <c r="K1757" s="1"/>
      <c r="L1757" s="1"/>
      <c r="M1757" s="1"/>
      <c r="N1757" s="1"/>
      <c r="O1757" s="1"/>
      <c r="P1757" s="1"/>
      <c r="Q1757" s="1"/>
      <c r="R1757" s="1"/>
      <c r="S1757" s="1"/>
      <c r="T1757" s="1"/>
      <c r="X1757" s="1"/>
      <c r="Y1757" s="1"/>
      <c r="Z1757" s="1"/>
    </row>
    <row r="1758" spans="1:26" x14ac:dyDescent="0.25">
      <c r="A1758" s="1"/>
      <c r="B1758" s="33" t="str">
        <f t="shared" si="52"/>
        <v/>
      </c>
      <c r="C1758" s="33" t="str">
        <f t="shared" si="53"/>
        <v/>
      </c>
      <c r="D1758" s="22"/>
      <c r="E1758" s="1"/>
      <c r="F1758" s="1"/>
      <c r="G1758" s="1"/>
      <c r="H1758" s="1"/>
      <c r="I1758" s="1"/>
      <c r="J1758" s="1"/>
      <c r="K1758" s="1"/>
      <c r="L1758" s="1"/>
      <c r="M1758" s="1"/>
      <c r="N1758" s="1"/>
      <c r="O1758" s="1"/>
      <c r="P1758" s="1"/>
      <c r="Q1758" s="1"/>
      <c r="R1758" s="1"/>
      <c r="S1758" s="1"/>
      <c r="T1758" s="1"/>
      <c r="U1758" s="28"/>
      <c r="V1758" s="28"/>
      <c r="W1758" s="28"/>
      <c r="X1758" s="1"/>
      <c r="Y1758" s="1"/>
      <c r="Z1758" s="1"/>
    </row>
    <row r="1759" spans="1:26" x14ac:dyDescent="0.25">
      <c r="A1759" s="1"/>
      <c r="B1759" s="33" t="str">
        <f t="shared" si="52"/>
        <v/>
      </c>
      <c r="C1759" s="33" t="str">
        <f t="shared" si="53"/>
        <v/>
      </c>
      <c r="D1759" s="22"/>
      <c r="E1759" s="1"/>
      <c r="F1759" s="1"/>
      <c r="G1759" s="1"/>
      <c r="H1759" s="1"/>
      <c r="I1759" s="1"/>
      <c r="J1759" s="1"/>
      <c r="K1759" s="1"/>
      <c r="L1759" s="1"/>
      <c r="M1759" s="1"/>
      <c r="N1759" s="1"/>
      <c r="O1759" s="1"/>
      <c r="P1759" s="1"/>
      <c r="Q1759" s="1"/>
      <c r="R1759" s="1"/>
      <c r="S1759" s="1"/>
      <c r="T1759" s="1"/>
      <c r="U1759" s="28"/>
      <c r="V1759" s="28"/>
      <c r="W1759" s="28"/>
      <c r="X1759" s="1"/>
      <c r="Y1759" s="1"/>
      <c r="Z1759" s="1"/>
    </row>
    <row r="1760" spans="1:26" x14ac:dyDescent="0.25">
      <c r="A1760" s="1"/>
      <c r="B1760" s="33" t="str">
        <f t="shared" si="52"/>
        <v/>
      </c>
      <c r="C1760" s="33" t="str">
        <f t="shared" si="53"/>
        <v/>
      </c>
      <c r="D1760" s="22"/>
      <c r="E1760" s="1"/>
      <c r="F1760" s="1"/>
      <c r="G1760" s="1"/>
      <c r="H1760" s="1"/>
      <c r="I1760" s="1"/>
      <c r="J1760" s="1"/>
      <c r="K1760" s="1"/>
      <c r="L1760" s="1"/>
      <c r="M1760" s="1"/>
      <c r="N1760" s="1"/>
      <c r="O1760" s="1"/>
      <c r="P1760" s="1"/>
      <c r="Q1760" s="1"/>
      <c r="R1760" s="1"/>
      <c r="S1760" s="1"/>
      <c r="T1760" s="1"/>
      <c r="U1760" s="28"/>
      <c r="V1760" s="28"/>
      <c r="W1760" s="28"/>
      <c r="X1760" s="1"/>
      <c r="Y1760" s="1"/>
      <c r="Z1760" s="1"/>
    </row>
    <row r="1761" spans="1:26" x14ac:dyDescent="0.25">
      <c r="A1761" s="1"/>
      <c r="B1761" s="33" t="str">
        <f t="shared" si="52"/>
        <v/>
      </c>
      <c r="C1761" s="33" t="str">
        <f t="shared" si="53"/>
        <v/>
      </c>
      <c r="D1761" s="22"/>
      <c r="E1761" s="1"/>
      <c r="F1761" s="1"/>
      <c r="G1761" s="1"/>
      <c r="H1761" s="1"/>
      <c r="I1761" s="1"/>
      <c r="J1761" s="1"/>
      <c r="K1761" s="1"/>
      <c r="L1761" s="1"/>
      <c r="M1761" s="1"/>
      <c r="N1761" s="1"/>
      <c r="O1761" s="1"/>
      <c r="P1761" s="1"/>
      <c r="Q1761" s="1"/>
      <c r="R1761" s="1"/>
      <c r="S1761" s="1"/>
      <c r="T1761" s="1"/>
      <c r="U1761" s="28"/>
      <c r="V1761" s="28"/>
      <c r="W1761" s="28"/>
      <c r="X1761" s="1"/>
      <c r="Y1761" s="1"/>
      <c r="Z1761" s="1"/>
    </row>
    <row r="1762" spans="1:26" x14ac:dyDescent="0.25">
      <c r="A1762" s="1"/>
      <c r="B1762" s="33" t="str">
        <f t="shared" si="52"/>
        <v/>
      </c>
      <c r="C1762" s="33" t="str">
        <f t="shared" si="53"/>
        <v/>
      </c>
      <c r="D1762" s="22"/>
      <c r="E1762" s="1"/>
      <c r="F1762" s="1"/>
      <c r="G1762" s="1"/>
      <c r="H1762" s="1"/>
      <c r="I1762" s="1"/>
      <c r="J1762" s="1"/>
      <c r="K1762" s="1"/>
      <c r="L1762" s="1"/>
      <c r="M1762" s="1"/>
      <c r="N1762" s="1"/>
      <c r="O1762" s="1"/>
      <c r="P1762" s="1"/>
      <c r="Q1762" s="1"/>
      <c r="R1762" s="1"/>
      <c r="S1762" s="1"/>
      <c r="T1762" s="1"/>
      <c r="U1762" s="28"/>
      <c r="V1762" s="28"/>
      <c r="W1762" s="28"/>
      <c r="X1762" s="1"/>
      <c r="Y1762" s="1"/>
      <c r="Z1762" s="1"/>
    </row>
    <row r="1763" spans="1:26" x14ac:dyDescent="0.25">
      <c r="A1763" s="1"/>
      <c r="B1763" s="33" t="str">
        <f t="shared" si="52"/>
        <v/>
      </c>
      <c r="C1763" s="33" t="str">
        <f t="shared" si="53"/>
        <v/>
      </c>
      <c r="D1763" s="22"/>
      <c r="E1763" s="1"/>
      <c r="F1763" s="1"/>
      <c r="G1763" s="1"/>
      <c r="H1763" s="1"/>
      <c r="I1763" s="1"/>
      <c r="J1763" s="1"/>
      <c r="K1763" s="1"/>
      <c r="L1763" s="1"/>
      <c r="M1763" s="1"/>
      <c r="N1763" s="1"/>
      <c r="O1763" s="1"/>
      <c r="P1763" s="1"/>
      <c r="Q1763" s="1"/>
      <c r="R1763" s="1"/>
      <c r="S1763" s="1"/>
      <c r="T1763" s="1"/>
      <c r="X1763" s="1"/>
      <c r="Y1763" s="1"/>
      <c r="Z1763" s="1"/>
    </row>
    <row r="1764" spans="1:26" x14ac:dyDescent="0.25">
      <c r="A1764" s="1"/>
      <c r="B1764" s="33" t="str">
        <f t="shared" si="52"/>
        <v/>
      </c>
      <c r="C1764" s="33" t="str">
        <f t="shared" si="53"/>
        <v/>
      </c>
      <c r="D1764" s="22"/>
      <c r="E1764" s="1"/>
      <c r="F1764" s="1"/>
      <c r="G1764" s="1"/>
      <c r="H1764" s="1"/>
      <c r="I1764" s="1"/>
      <c r="J1764" s="1"/>
      <c r="K1764" s="1"/>
      <c r="L1764" s="1"/>
      <c r="M1764" s="1"/>
      <c r="N1764" s="1"/>
      <c r="O1764" s="1"/>
      <c r="P1764" s="1"/>
      <c r="Q1764" s="1"/>
      <c r="R1764" s="1"/>
      <c r="S1764" s="1"/>
      <c r="T1764" s="1"/>
      <c r="X1764" s="1"/>
      <c r="Y1764" s="1"/>
      <c r="Z1764" s="1"/>
    </row>
    <row r="1765" spans="1:26" x14ac:dyDescent="0.25">
      <c r="A1765" s="1"/>
      <c r="B1765" s="33" t="str">
        <f t="shared" si="52"/>
        <v/>
      </c>
      <c r="C1765" s="33" t="str">
        <f t="shared" si="53"/>
        <v/>
      </c>
      <c r="D1765" s="22"/>
      <c r="E1765" s="1"/>
      <c r="F1765" s="1"/>
      <c r="G1765" s="1"/>
      <c r="H1765" s="1"/>
      <c r="I1765" s="1"/>
      <c r="J1765" s="1"/>
      <c r="K1765" s="1"/>
      <c r="L1765" s="1"/>
      <c r="M1765" s="1"/>
      <c r="N1765" s="1"/>
      <c r="O1765" s="1"/>
      <c r="P1765" s="1"/>
      <c r="Q1765" s="1"/>
      <c r="R1765" s="1"/>
      <c r="S1765" s="1"/>
      <c r="T1765" s="1"/>
      <c r="X1765" s="1"/>
      <c r="Y1765" s="1"/>
      <c r="Z1765" s="1"/>
    </row>
    <row r="1766" spans="1:26" x14ac:dyDescent="0.25">
      <c r="A1766" s="1"/>
      <c r="B1766" s="33" t="str">
        <f t="shared" si="52"/>
        <v/>
      </c>
      <c r="C1766" s="33" t="str">
        <f t="shared" si="53"/>
        <v/>
      </c>
      <c r="D1766" s="22"/>
      <c r="E1766" s="1"/>
      <c r="F1766" s="1"/>
      <c r="G1766" s="1"/>
      <c r="H1766" s="1"/>
      <c r="I1766" s="1"/>
      <c r="J1766" s="1"/>
      <c r="K1766" s="1"/>
      <c r="L1766" s="1"/>
      <c r="M1766" s="1"/>
      <c r="N1766" s="1"/>
      <c r="O1766" s="1"/>
      <c r="P1766" s="1"/>
      <c r="Q1766" s="1"/>
      <c r="R1766" s="1"/>
      <c r="S1766" s="1"/>
      <c r="T1766" s="1"/>
      <c r="U1766" s="28"/>
      <c r="V1766" s="28"/>
      <c r="W1766" s="28"/>
      <c r="X1766" s="1"/>
      <c r="Y1766" s="1"/>
      <c r="Z1766" s="1"/>
    </row>
    <row r="1767" spans="1:26" x14ac:dyDescent="0.25">
      <c r="A1767" s="1"/>
      <c r="B1767" s="33" t="str">
        <f t="shared" si="52"/>
        <v/>
      </c>
      <c r="C1767" s="33" t="str">
        <f t="shared" si="53"/>
        <v/>
      </c>
      <c r="D1767" s="22"/>
      <c r="E1767" s="1"/>
      <c r="F1767" s="1"/>
      <c r="G1767" s="1"/>
      <c r="H1767" s="1"/>
      <c r="I1767" s="1"/>
      <c r="J1767" s="1"/>
      <c r="K1767" s="1"/>
      <c r="L1767" s="1"/>
      <c r="M1767" s="1"/>
      <c r="N1767" s="1"/>
      <c r="O1767" s="1"/>
      <c r="P1767" s="1"/>
      <c r="Q1767" s="1"/>
      <c r="R1767" s="1"/>
      <c r="S1767" s="1"/>
      <c r="T1767" s="1"/>
      <c r="U1767" s="28"/>
      <c r="V1767" s="28"/>
      <c r="W1767" s="28"/>
      <c r="X1767" s="1"/>
      <c r="Y1767" s="1"/>
      <c r="Z1767" s="1"/>
    </row>
    <row r="1768" spans="1:26" x14ac:dyDescent="0.25">
      <c r="A1768" s="1"/>
      <c r="B1768" s="33" t="str">
        <f t="shared" si="52"/>
        <v/>
      </c>
      <c r="C1768" s="33" t="str">
        <f t="shared" si="53"/>
        <v/>
      </c>
      <c r="D1768" s="22"/>
      <c r="E1768" s="1"/>
      <c r="F1768" s="1"/>
      <c r="G1768" s="1"/>
      <c r="H1768" s="1"/>
      <c r="I1768" s="1"/>
      <c r="J1768" s="1"/>
      <c r="K1768" s="1"/>
      <c r="L1768" s="1"/>
      <c r="M1768" s="1"/>
      <c r="N1768" s="1"/>
      <c r="O1768" s="1"/>
      <c r="P1768" s="1"/>
      <c r="Q1768" s="1"/>
      <c r="R1768" s="1"/>
      <c r="S1768" s="1"/>
      <c r="T1768" s="1"/>
      <c r="X1768" s="1"/>
      <c r="Y1768" s="1"/>
      <c r="Z1768" s="1"/>
    </row>
    <row r="1769" spans="1:26" x14ac:dyDescent="0.25">
      <c r="A1769" s="1"/>
      <c r="B1769" s="33" t="str">
        <f t="shared" si="52"/>
        <v/>
      </c>
      <c r="C1769" s="33" t="str">
        <f t="shared" si="53"/>
        <v/>
      </c>
      <c r="D1769" s="22"/>
      <c r="E1769" s="1"/>
      <c r="F1769" s="1"/>
      <c r="G1769" s="1"/>
      <c r="H1769" s="1"/>
      <c r="I1769" s="1"/>
      <c r="J1769" s="1"/>
      <c r="K1769" s="1"/>
      <c r="L1769" s="1"/>
      <c r="M1769" s="1"/>
      <c r="N1769" s="1"/>
      <c r="O1769" s="1"/>
      <c r="P1769" s="1"/>
      <c r="Q1769" s="1"/>
      <c r="R1769" s="1"/>
      <c r="S1769" s="1"/>
      <c r="T1769" s="1"/>
      <c r="U1769" s="28"/>
      <c r="V1769" s="28"/>
      <c r="W1769" s="28"/>
      <c r="X1769" s="1"/>
      <c r="Y1769" s="1"/>
      <c r="Z1769" s="1"/>
    </row>
    <row r="1770" spans="1:26" x14ac:dyDescent="0.25">
      <c r="A1770" s="1"/>
      <c r="B1770" s="33" t="str">
        <f t="shared" si="52"/>
        <v/>
      </c>
      <c r="C1770" s="33" t="str">
        <f t="shared" si="53"/>
        <v/>
      </c>
      <c r="D1770" s="22"/>
      <c r="E1770" s="1"/>
      <c r="F1770" s="1"/>
      <c r="G1770" s="1"/>
      <c r="H1770" s="1"/>
      <c r="I1770" s="1"/>
      <c r="J1770" s="1"/>
      <c r="K1770" s="1"/>
      <c r="L1770" s="1"/>
      <c r="M1770" s="1"/>
      <c r="N1770" s="1"/>
      <c r="O1770" s="1"/>
      <c r="P1770" s="1"/>
      <c r="Q1770" s="1"/>
      <c r="R1770" s="1"/>
      <c r="S1770" s="1"/>
      <c r="T1770" s="1"/>
      <c r="U1770" s="28"/>
      <c r="V1770" s="28"/>
      <c r="W1770" s="28"/>
      <c r="X1770" s="1"/>
      <c r="Y1770" s="1"/>
      <c r="Z1770" s="1"/>
    </row>
    <row r="1771" spans="1:26" x14ac:dyDescent="0.25">
      <c r="A1771" s="1"/>
      <c r="B1771" s="33" t="str">
        <f t="shared" si="52"/>
        <v/>
      </c>
      <c r="C1771" s="33" t="str">
        <f t="shared" si="53"/>
        <v/>
      </c>
      <c r="D1771" s="22"/>
      <c r="E1771" s="1"/>
      <c r="F1771" s="1"/>
      <c r="G1771" s="1"/>
      <c r="H1771" s="1"/>
      <c r="I1771" s="1"/>
      <c r="J1771" s="1"/>
      <c r="K1771" s="1"/>
      <c r="L1771" s="1"/>
      <c r="M1771" s="1"/>
      <c r="N1771" s="1"/>
      <c r="O1771" s="1"/>
      <c r="P1771" s="1"/>
      <c r="Q1771" s="1"/>
      <c r="R1771" s="1"/>
      <c r="S1771" s="1"/>
      <c r="T1771" s="1"/>
      <c r="U1771" s="28"/>
      <c r="V1771" s="28"/>
      <c r="W1771" s="28"/>
      <c r="X1771" s="1"/>
      <c r="Y1771" s="1"/>
      <c r="Z1771" s="1"/>
    </row>
    <row r="1772" spans="1:26" x14ac:dyDescent="0.25">
      <c r="A1772" s="1"/>
      <c r="B1772" s="33" t="str">
        <f t="shared" si="52"/>
        <v/>
      </c>
      <c r="C1772" s="33" t="str">
        <f t="shared" si="53"/>
        <v/>
      </c>
      <c r="D1772" s="22"/>
      <c r="E1772" s="1"/>
      <c r="F1772" s="1"/>
      <c r="G1772" s="1"/>
      <c r="H1772" s="1"/>
      <c r="I1772" s="1"/>
      <c r="J1772" s="1"/>
      <c r="K1772" s="1"/>
      <c r="L1772" s="1"/>
      <c r="M1772" s="1"/>
      <c r="N1772" s="1"/>
      <c r="O1772" s="1"/>
      <c r="P1772" s="1"/>
      <c r="Q1772" s="1"/>
      <c r="R1772" s="1"/>
      <c r="S1772" s="1"/>
      <c r="T1772" s="1"/>
      <c r="U1772" s="28"/>
      <c r="V1772" s="28"/>
      <c r="W1772" s="28"/>
      <c r="X1772" s="1"/>
      <c r="Y1772" s="1"/>
      <c r="Z1772" s="1"/>
    </row>
    <row r="1773" spans="1:26" x14ac:dyDescent="0.25">
      <c r="A1773" s="1"/>
      <c r="B1773" s="33" t="str">
        <f t="shared" si="52"/>
        <v/>
      </c>
      <c r="C1773" s="33" t="str">
        <f t="shared" si="53"/>
        <v/>
      </c>
      <c r="D1773" s="22"/>
      <c r="E1773" s="1"/>
      <c r="F1773" s="1"/>
      <c r="G1773" s="1"/>
      <c r="H1773" s="1"/>
      <c r="I1773" s="1"/>
      <c r="J1773" s="1"/>
      <c r="K1773" s="1"/>
      <c r="L1773" s="1"/>
      <c r="M1773" s="1"/>
      <c r="N1773" s="1"/>
      <c r="O1773" s="1"/>
      <c r="P1773" s="1"/>
      <c r="Q1773" s="1"/>
      <c r="R1773" s="1"/>
      <c r="S1773" s="1"/>
      <c r="T1773" s="1"/>
      <c r="U1773" s="28"/>
      <c r="V1773" s="28"/>
      <c r="W1773" s="28"/>
      <c r="X1773" s="1"/>
      <c r="Y1773" s="1"/>
      <c r="Z1773" s="1"/>
    </row>
    <row r="1774" spans="1:26" x14ac:dyDescent="0.25">
      <c r="A1774" s="1"/>
      <c r="B1774" s="33" t="str">
        <f t="shared" si="52"/>
        <v/>
      </c>
      <c r="C1774" s="33" t="str">
        <f t="shared" si="53"/>
        <v/>
      </c>
      <c r="D1774" s="22"/>
      <c r="E1774" s="1"/>
      <c r="F1774" s="1"/>
      <c r="G1774" s="1"/>
      <c r="H1774" s="1"/>
      <c r="I1774" s="1"/>
      <c r="J1774" s="1"/>
      <c r="K1774" s="1"/>
      <c r="L1774" s="1"/>
      <c r="M1774" s="1"/>
      <c r="N1774" s="1"/>
      <c r="O1774" s="1"/>
      <c r="P1774" s="1"/>
      <c r="Q1774" s="1"/>
      <c r="R1774" s="1"/>
      <c r="S1774" s="1"/>
      <c r="T1774" s="1"/>
      <c r="X1774" s="1"/>
      <c r="Y1774" s="1"/>
      <c r="Z1774" s="1"/>
    </row>
    <row r="1775" spans="1:26" x14ac:dyDescent="0.25">
      <c r="A1775" s="1"/>
      <c r="B1775" s="33" t="str">
        <f t="shared" ref="B1775:B1838" si="54">IF(W1777=1,U1777,"")</f>
        <v/>
      </c>
      <c r="C1775" s="33" t="str">
        <f t="shared" ref="C1775:C1838" si="55">IF(W1777=1,V1777,"")</f>
        <v/>
      </c>
      <c r="D1775" s="22"/>
      <c r="E1775" s="1"/>
      <c r="F1775" s="1"/>
      <c r="G1775" s="1"/>
      <c r="H1775" s="1"/>
      <c r="I1775" s="1"/>
      <c r="J1775" s="1"/>
      <c r="K1775" s="1"/>
      <c r="L1775" s="1"/>
      <c r="M1775" s="1"/>
      <c r="N1775" s="1"/>
      <c r="O1775" s="1"/>
      <c r="P1775" s="1"/>
      <c r="Q1775" s="1"/>
      <c r="R1775" s="1"/>
      <c r="S1775" s="1"/>
      <c r="T1775" s="1"/>
      <c r="U1775" s="28"/>
      <c r="V1775" s="28"/>
      <c r="W1775" s="28"/>
      <c r="X1775" s="1"/>
      <c r="Y1775" s="1"/>
      <c r="Z1775" s="1"/>
    </row>
    <row r="1776" spans="1:26" x14ac:dyDescent="0.25">
      <c r="A1776" s="1"/>
      <c r="B1776" s="33" t="str">
        <f t="shared" si="54"/>
        <v/>
      </c>
      <c r="C1776" s="33" t="str">
        <f t="shared" si="55"/>
        <v/>
      </c>
      <c r="D1776" s="22"/>
      <c r="E1776" s="1"/>
      <c r="F1776" s="1"/>
      <c r="G1776" s="1"/>
      <c r="H1776" s="1"/>
      <c r="I1776" s="1"/>
      <c r="J1776" s="1"/>
      <c r="K1776" s="1"/>
      <c r="L1776" s="1"/>
      <c r="M1776" s="1"/>
      <c r="N1776" s="1"/>
      <c r="O1776" s="1"/>
      <c r="P1776" s="1"/>
      <c r="Q1776" s="1"/>
      <c r="R1776" s="1"/>
      <c r="S1776" s="1"/>
      <c r="T1776" s="1"/>
      <c r="U1776" s="28"/>
      <c r="V1776" s="28"/>
      <c r="W1776" s="28"/>
      <c r="X1776" s="1"/>
      <c r="Y1776" s="1"/>
      <c r="Z1776" s="1"/>
    </row>
    <row r="1777" spans="1:26" x14ac:dyDescent="0.25">
      <c r="A1777" s="1"/>
      <c r="B1777" s="33" t="str">
        <f t="shared" si="54"/>
        <v/>
      </c>
      <c r="C1777" s="33" t="str">
        <f t="shared" si="55"/>
        <v/>
      </c>
      <c r="D1777" s="22"/>
      <c r="E1777" s="1"/>
      <c r="F1777" s="1"/>
      <c r="G1777" s="1"/>
      <c r="H1777" s="1"/>
      <c r="I1777" s="1"/>
      <c r="J1777" s="1"/>
      <c r="K1777" s="1"/>
      <c r="L1777" s="1"/>
      <c r="M1777" s="1"/>
      <c r="N1777" s="1"/>
      <c r="O1777" s="1"/>
      <c r="P1777" s="1"/>
      <c r="Q1777" s="1"/>
      <c r="R1777" s="1"/>
      <c r="S1777" s="1"/>
      <c r="T1777" s="1"/>
      <c r="U1777" s="28"/>
      <c r="V1777" s="28"/>
      <c r="W1777" s="28"/>
      <c r="X1777" s="1"/>
      <c r="Y1777" s="1"/>
      <c r="Z1777" s="1"/>
    </row>
    <row r="1778" spans="1:26" x14ac:dyDescent="0.25">
      <c r="A1778" s="1"/>
      <c r="B1778" s="33" t="str">
        <f t="shared" si="54"/>
        <v/>
      </c>
      <c r="C1778" s="33" t="str">
        <f t="shared" si="55"/>
        <v/>
      </c>
      <c r="D1778" s="22"/>
      <c r="E1778" s="1"/>
      <c r="F1778" s="1"/>
      <c r="G1778" s="1"/>
      <c r="H1778" s="1"/>
      <c r="I1778" s="1"/>
      <c r="J1778" s="1"/>
      <c r="K1778" s="1"/>
      <c r="L1778" s="1"/>
      <c r="M1778" s="1"/>
      <c r="N1778" s="1"/>
      <c r="O1778" s="1"/>
      <c r="P1778" s="1"/>
      <c r="Q1778" s="1"/>
      <c r="R1778" s="1"/>
      <c r="S1778" s="1"/>
      <c r="T1778" s="1"/>
      <c r="U1778" s="28"/>
      <c r="V1778" s="28"/>
      <c r="W1778" s="28"/>
      <c r="X1778" s="1"/>
      <c r="Y1778" s="1"/>
      <c r="Z1778" s="1"/>
    </row>
    <row r="1779" spans="1:26" x14ac:dyDescent="0.25">
      <c r="A1779" s="1"/>
      <c r="B1779" s="33" t="str">
        <f t="shared" si="54"/>
        <v/>
      </c>
      <c r="C1779" s="33" t="str">
        <f t="shared" si="55"/>
        <v/>
      </c>
      <c r="D1779" s="22"/>
      <c r="E1779" s="1"/>
      <c r="F1779" s="1"/>
      <c r="G1779" s="1"/>
      <c r="H1779" s="1"/>
      <c r="I1779" s="1"/>
      <c r="J1779" s="1"/>
      <c r="K1779" s="1"/>
      <c r="L1779" s="1"/>
      <c r="M1779" s="1"/>
      <c r="N1779" s="1"/>
      <c r="O1779" s="1"/>
      <c r="P1779" s="1"/>
      <c r="Q1779" s="1"/>
      <c r="R1779" s="1"/>
      <c r="S1779" s="1"/>
      <c r="T1779" s="1"/>
      <c r="U1779" s="28"/>
      <c r="V1779" s="28"/>
      <c r="W1779" s="28"/>
      <c r="X1779" s="1"/>
      <c r="Y1779" s="1"/>
      <c r="Z1779" s="1"/>
    </row>
    <row r="1780" spans="1:26" x14ac:dyDescent="0.25">
      <c r="A1780" s="1"/>
      <c r="B1780" s="33" t="str">
        <f t="shared" si="54"/>
        <v/>
      </c>
      <c r="C1780" s="33" t="str">
        <f t="shared" si="55"/>
        <v/>
      </c>
      <c r="D1780" s="22"/>
      <c r="E1780" s="1"/>
      <c r="F1780" s="1"/>
      <c r="G1780" s="1"/>
      <c r="H1780" s="1"/>
      <c r="I1780" s="1"/>
      <c r="J1780" s="1"/>
      <c r="K1780" s="1"/>
      <c r="L1780" s="1"/>
      <c r="M1780" s="1"/>
      <c r="N1780" s="1"/>
      <c r="O1780" s="1"/>
      <c r="P1780" s="1"/>
      <c r="Q1780" s="1"/>
      <c r="R1780" s="1"/>
      <c r="S1780" s="1"/>
      <c r="T1780" s="1"/>
      <c r="U1780" s="28"/>
      <c r="V1780" s="28"/>
      <c r="W1780" s="28"/>
      <c r="X1780" s="1"/>
      <c r="Y1780" s="1"/>
      <c r="Z1780" s="1"/>
    </row>
    <row r="1781" spans="1:26" x14ac:dyDescent="0.25">
      <c r="A1781" s="1"/>
      <c r="B1781" s="33" t="str">
        <f t="shared" si="54"/>
        <v/>
      </c>
      <c r="C1781" s="33" t="str">
        <f t="shared" si="55"/>
        <v/>
      </c>
      <c r="D1781" s="22"/>
      <c r="E1781" s="1"/>
      <c r="F1781" s="1"/>
      <c r="G1781" s="1"/>
      <c r="H1781" s="1"/>
      <c r="I1781" s="1"/>
      <c r="J1781" s="1"/>
      <c r="K1781" s="1"/>
      <c r="L1781" s="1"/>
      <c r="M1781" s="1"/>
      <c r="N1781" s="1"/>
      <c r="O1781" s="1"/>
      <c r="P1781" s="1"/>
      <c r="Q1781" s="1"/>
      <c r="R1781" s="1"/>
      <c r="S1781" s="1"/>
      <c r="T1781" s="1"/>
      <c r="U1781" s="28"/>
      <c r="V1781" s="28"/>
      <c r="W1781" s="28"/>
      <c r="X1781" s="1"/>
      <c r="Y1781" s="1"/>
      <c r="Z1781" s="1"/>
    </row>
    <row r="1782" spans="1:26" x14ac:dyDescent="0.25">
      <c r="A1782" s="1"/>
      <c r="B1782" s="33" t="str">
        <f t="shared" si="54"/>
        <v/>
      </c>
      <c r="C1782" s="33" t="str">
        <f t="shared" si="55"/>
        <v/>
      </c>
      <c r="D1782" s="22"/>
      <c r="E1782" s="1"/>
      <c r="F1782" s="1"/>
      <c r="G1782" s="1"/>
      <c r="H1782" s="1"/>
      <c r="I1782" s="1"/>
      <c r="J1782" s="1"/>
      <c r="K1782" s="1"/>
      <c r="L1782" s="1"/>
      <c r="M1782" s="1"/>
      <c r="N1782" s="1"/>
      <c r="O1782" s="1"/>
      <c r="P1782" s="1"/>
      <c r="Q1782" s="1"/>
      <c r="R1782" s="1"/>
      <c r="S1782" s="1"/>
      <c r="T1782" s="1"/>
      <c r="X1782" s="1"/>
      <c r="Y1782" s="1"/>
      <c r="Z1782" s="1"/>
    </row>
    <row r="1783" spans="1:26" x14ac:dyDescent="0.25">
      <c r="A1783" s="1"/>
      <c r="B1783" s="33" t="str">
        <f t="shared" si="54"/>
        <v/>
      </c>
      <c r="C1783" s="33" t="str">
        <f t="shared" si="55"/>
        <v/>
      </c>
      <c r="D1783" s="22"/>
      <c r="E1783" s="1"/>
      <c r="F1783" s="1"/>
      <c r="G1783" s="1"/>
      <c r="H1783" s="1"/>
      <c r="I1783" s="1"/>
      <c r="J1783" s="1"/>
      <c r="K1783" s="1"/>
      <c r="L1783" s="1"/>
      <c r="M1783" s="1"/>
      <c r="N1783" s="1"/>
      <c r="O1783" s="1"/>
      <c r="P1783" s="1"/>
      <c r="Q1783" s="1"/>
      <c r="R1783" s="1"/>
      <c r="S1783" s="1"/>
      <c r="T1783" s="1"/>
      <c r="U1783" s="28"/>
      <c r="V1783" s="28"/>
      <c r="W1783" s="28"/>
      <c r="X1783" s="1"/>
      <c r="Y1783" s="1"/>
      <c r="Z1783" s="1"/>
    </row>
    <row r="1784" spans="1:26" x14ac:dyDescent="0.25">
      <c r="A1784" s="1"/>
      <c r="B1784" s="33" t="str">
        <f t="shared" si="54"/>
        <v/>
      </c>
      <c r="C1784" s="33" t="str">
        <f t="shared" si="55"/>
        <v/>
      </c>
      <c r="D1784" s="22"/>
      <c r="E1784" s="1"/>
      <c r="F1784" s="1"/>
      <c r="G1784" s="1"/>
      <c r="H1784" s="1"/>
      <c r="I1784" s="1"/>
      <c r="J1784" s="1"/>
      <c r="K1784" s="1"/>
      <c r="L1784" s="1"/>
      <c r="M1784" s="1"/>
      <c r="N1784" s="1"/>
      <c r="O1784" s="1"/>
      <c r="P1784" s="1"/>
      <c r="Q1784" s="1"/>
      <c r="R1784" s="1"/>
      <c r="S1784" s="1"/>
      <c r="T1784" s="1"/>
      <c r="U1784" s="28"/>
      <c r="V1784" s="28"/>
      <c r="W1784" s="28"/>
      <c r="X1784" s="1"/>
      <c r="Y1784" s="1"/>
      <c r="Z1784" s="1"/>
    </row>
    <row r="1785" spans="1:26" x14ac:dyDescent="0.25">
      <c r="A1785" s="1"/>
      <c r="B1785" s="33" t="str">
        <f t="shared" si="54"/>
        <v/>
      </c>
      <c r="C1785" s="33" t="str">
        <f t="shared" si="55"/>
        <v/>
      </c>
      <c r="D1785" s="22"/>
      <c r="E1785" s="1"/>
      <c r="F1785" s="1"/>
      <c r="G1785" s="1"/>
      <c r="H1785" s="1"/>
      <c r="I1785" s="1"/>
      <c r="J1785" s="1"/>
      <c r="K1785" s="1"/>
      <c r="L1785" s="1"/>
      <c r="M1785" s="1"/>
      <c r="N1785" s="1"/>
      <c r="O1785" s="1"/>
      <c r="P1785" s="1"/>
      <c r="Q1785" s="1"/>
      <c r="R1785" s="1"/>
      <c r="S1785" s="1"/>
      <c r="T1785" s="1"/>
      <c r="X1785" s="1"/>
      <c r="Y1785" s="1"/>
      <c r="Z1785" s="1"/>
    </row>
    <row r="1786" spans="1:26" x14ac:dyDescent="0.25">
      <c r="A1786" s="1"/>
      <c r="B1786" s="33" t="str">
        <f t="shared" si="54"/>
        <v/>
      </c>
      <c r="C1786" s="33" t="str">
        <f t="shared" si="55"/>
        <v/>
      </c>
      <c r="D1786" s="22"/>
      <c r="E1786" s="1"/>
      <c r="F1786" s="1"/>
      <c r="G1786" s="1"/>
      <c r="H1786" s="1"/>
      <c r="I1786" s="1"/>
      <c r="J1786" s="1"/>
      <c r="K1786" s="1"/>
      <c r="L1786" s="1"/>
      <c r="M1786" s="1"/>
      <c r="N1786" s="1"/>
      <c r="O1786" s="1"/>
      <c r="P1786" s="1"/>
      <c r="Q1786" s="1"/>
      <c r="R1786" s="1"/>
      <c r="S1786" s="1"/>
      <c r="T1786" s="1"/>
      <c r="X1786" s="1"/>
      <c r="Y1786" s="1"/>
      <c r="Z1786" s="1"/>
    </row>
    <row r="1787" spans="1:26" x14ac:dyDescent="0.25">
      <c r="A1787" s="1"/>
      <c r="B1787" s="33" t="str">
        <f t="shared" si="54"/>
        <v/>
      </c>
      <c r="C1787" s="33" t="str">
        <f t="shared" si="55"/>
        <v/>
      </c>
      <c r="D1787" s="22"/>
      <c r="E1787" s="1"/>
      <c r="F1787" s="1"/>
      <c r="G1787" s="1"/>
      <c r="H1787" s="1"/>
      <c r="I1787" s="1"/>
      <c r="J1787" s="1"/>
      <c r="K1787" s="1"/>
      <c r="L1787" s="1"/>
      <c r="M1787" s="1"/>
      <c r="N1787" s="1"/>
      <c r="O1787" s="1"/>
      <c r="P1787" s="1"/>
      <c r="Q1787" s="1"/>
      <c r="R1787" s="1"/>
      <c r="S1787" s="1"/>
      <c r="T1787" s="1"/>
      <c r="U1787" s="28"/>
      <c r="V1787" s="28"/>
      <c r="W1787" s="28"/>
      <c r="X1787" s="1"/>
      <c r="Y1787" s="1"/>
      <c r="Z1787" s="1"/>
    </row>
    <row r="1788" spans="1:26" x14ac:dyDescent="0.25">
      <c r="A1788" s="1"/>
      <c r="B1788" s="33" t="str">
        <f t="shared" si="54"/>
        <v/>
      </c>
      <c r="C1788" s="33" t="str">
        <f t="shared" si="55"/>
        <v/>
      </c>
      <c r="D1788" s="22"/>
      <c r="E1788" s="1"/>
      <c r="F1788" s="1"/>
      <c r="G1788" s="1"/>
      <c r="H1788" s="1"/>
      <c r="I1788" s="1"/>
      <c r="J1788" s="1"/>
      <c r="K1788" s="1"/>
      <c r="L1788" s="1"/>
      <c r="M1788" s="1"/>
      <c r="N1788" s="1"/>
      <c r="O1788" s="1"/>
      <c r="P1788" s="1"/>
      <c r="Q1788" s="1"/>
      <c r="R1788" s="1"/>
      <c r="S1788" s="1"/>
      <c r="T1788" s="1"/>
      <c r="U1788" s="28"/>
      <c r="V1788" s="28"/>
      <c r="W1788" s="28"/>
      <c r="X1788" s="1"/>
      <c r="Y1788" s="1"/>
      <c r="Z1788" s="1"/>
    </row>
    <row r="1789" spans="1:26" x14ac:dyDescent="0.25">
      <c r="A1789" s="1"/>
      <c r="B1789" s="33" t="str">
        <f t="shared" si="54"/>
        <v/>
      </c>
      <c r="C1789" s="33" t="str">
        <f t="shared" si="55"/>
        <v/>
      </c>
      <c r="D1789" s="22"/>
      <c r="E1789" s="1"/>
      <c r="F1789" s="1"/>
      <c r="G1789" s="1"/>
      <c r="H1789" s="1"/>
      <c r="I1789" s="1"/>
      <c r="J1789" s="1"/>
      <c r="K1789" s="1"/>
      <c r="L1789" s="1"/>
      <c r="M1789" s="1"/>
      <c r="N1789" s="1"/>
      <c r="O1789" s="1"/>
      <c r="P1789" s="1"/>
      <c r="Q1789" s="1"/>
      <c r="R1789" s="1"/>
      <c r="S1789" s="1"/>
      <c r="T1789" s="1"/>
      <c r="U1789" s="28"/>
      <c r="V1789" s="28"/>
      <c r="W1789" s="28"/>
      <c r="X1789" s="1"/>
      <c r="Y1789" s="1"/>
      <c r="Z1789" s="1"/>
    </row>
    <row r="1790" spans="1:26" x14ac:dyDescent="0.25">
      <c r="A1790" s="1"/>
      <c r="B1790" s="33" t="str">
        <f t="shared" si="54"/>
        <v/>
      </c>
      <c r="C1790" s="33" t="str">
        <f t="shared" si="55"/>
        <v/>
      </c>
      <c r="D1790" s="22"/>
      <c r="E1790" s="1"/>
      <c r="F1790" s="1"/>
      <c r="G1790" s="1"/>
      <c r="H1790" s="1"/>
      <c r="I1790" s="1"/>
      <c r="J1790" s="1"/>
      <c r="K1790" s="1"/>
      <c r="L1790" s="1"/>
      <c r="M1790" s="1"/>
      <c r="N1790" s="1"/>
      <c r="O1790" s="1"/>
      <c r="P1790" s="1"/>
      <c r="Q1790" s="1"/>
      <c r="R1790" s="1"/>
      <c r="S1790" s="1"/>
      <c r="T1790" s="1"/>
      <c r="U1790" s="28"/>
      <c r="V1790" s="28"/>
      <c r="W1790" s="28"/>
      <c r="X1790" s="1"/>
      <c r="Y1790" s="1"/>
      <c r="Z1790" s="1"/>
    </row>
    <row r="1791" spans="1:26" x14ac:dyDescent="0.25">
      <c r="A1791" s="1"/>
      <c r="B1791" s="33" t="str">
        <f t="shared" si="54"/>
        <v/>
      </c>
      <c r="C1791" s="33" t="str">
        <f t="shared" si="55"/>
        <v/>
      </c>
      <c r="D1791" s="22"/>
      <c r="E1791" s="1"/>
      <c r="F1791" s="1"/>
      <c r="G1791" s="1"/>
      <c r="H1791" s="1"/>
      <c r="I1791" s="1"/>
      <c r="J1791" s="1"/>
      <c r="K1791" s="1"/>
      <c r="L1791" s="1"/>
      <c r="M1791" s="1"/>
      <c r="N1791" s="1"/>
      <c r="O1791" s="1"/>
      <c r="P1791" s="1"/>
      <c r="Q1791" s="1"/>
      <c r="R1791" s="1"/>
      <c r="S1791" s="1"/>
      <c r="T1791" s="1"/>
      <c r="U1791" s="28"/>
      <c r="V1791" s="28"/>
      <c r="W1791" s="28"/>
      <c r="X1791" s="1"/>
      <c r="Y1791" s="1"/>
      <c r="Z1791" s="1"/>
    </row>
    <row r="1792" spans="1:26" x14ac:dyDescent="0.25">
      <c r="A1792" s="1"/>
      <c r="B1792" s="33" t="str">
        <f t="shared" si="54"/>
        <v/>
      </c>
      <c r="C1792" s="33" t="str">
        <f t="shared" si="55"/>
        <v/>
      </c>
      <c r="D1792" s="22"/>
      <c r="E1792" s="1"/>
      <c r="F1792" s="1"/>
      <c r="G1792" s="1"/>
      <c r="H1792" s="1"/>
      <c r="I1792" s="1"/>
      <c r="J1792" s="1"/>
      <c r="K1792" s="1"/>
      <c r="L1792" s="1"/>
      <c r="M1792" s="1"/>
      <c r="N1792" s="1"/>
      <c r="O1792" s="1"/>
      <c r="P1792" s="1"/>
      <c r="Q1792" s="1"/>
      <c r="R1792" s="1"/>
      <c r="S1792" s="1"/>
      <c r="T1792" s="1"/>
      <c r="X1792" s="1"/>
      <c r="Y1792" s="1"/>
      <c r="Z1792" s="1"/>
    </row>
    <row r="1793" spans="1:26" x14ac:dyDescent="0.25">
      <c r="A1793" s="1"/>
      <c r="B1793" s="33" t="str">
        <f t="shared" si="54"/>
        <v/>
      </c>
      <c r="C1793" s="33" t="str">
        <f t="shared" si="55"/>
        <v/>
      </c>
      <c r="D1793" s="22"/>
      <c r="E1793" s="1"/>
      <c r="F1793" s="1"/>
      <c r="G1793" s="1"/>
      <c r="H1793" s="1"/>
      <c r="I1793" s="1"/>
      <c r="J1793" s="1"/>
      <c r="K1793" s="1"/>
      <c r="L1793" s="1"/>
      <c r="M1793" s="1"/>
      <c r="N1793" s="1"/>
      <c r="O1793" s="1"/>
      <c r="P1793" s="1"/>
      <c r="Q1793" s="1"/>
      <c r="R1793" s="1"/>
      <c r="S1793" s="1"/>
      <c r="T1793" s="1"/>
      <c r="U1793" s="28"/>
      <c r="V1793" s="28"/>
      <c r="W1793" s="28"/>
      <c r="X1793" s="1"/>
      <c r="Y1793" s="1"/>
      <c r="Z1793" s="1"/>
    </row>
    <row r="1794" spans="1:26" x14ac:dyDescent="0.25">
      <c r="A1794" s="1"/>
      <c r="B1794" s="33" t="str">
        <f t="shared" si="54"/>
        <v/>
      </c>
      <c r="C1794" s="33" t="str">
        <f t="shared" si="55"/>
        <v/>
      </c>
      <c r="D1794" s="22"/>
      <c r="E1794" s="1"/>
      <c r="F1794" s="1"/>
      <c r="G1794" s="1"/>
      <c r="H1794" s="1"/>
      <c r="I1794" s="1"/>
      <c r="J1794" s="1"/>
      <c r="K1794" s="1"/>
      <c r="L1794" s="1"/>
      <c r="M1794" s="1"/>
      <c r="N1794" s="1"/>
      <c r="O1794" s="1"/>
      <c r="P1794" s="1"/>
      <c r="Q1794" s="1"/>
      <c r="R1794" s="1"/>
      <c r="S1794" s="1"/>
      <c r="T1794" s="1"/>
      <c r="U1794" s="28"/>
      <c r="V1794" s="28"/>
      <c r="W1794" s="28"/>
      <c r="X1794" s="1"/>
      <c r="Y1794" s="1"/>
      <c r="Z1794" s="1"/>
    </row>
    <row r="1795" spans="1:26" x14ac:dyDescent="0.25">
      <c r="A1795" s="1"/>
      <c r="B1795" s="33" t="str">
        <f t="shared" si="54"/>
        <v/>
      </c>
      <c r="C1795" s="33" t="str">
        <f t="shared" si="55"/>
        <v/>
      </c>
      <c r="D1795" s="22"/>
      <c r="E1795" s="1"/>
      <c r="F1795" s="1"/>
      <c r="G1795" s="1"/>
      <c r="H1795" s="1"/>
      <c r="I1795" s="1"/>
      <c r="J1795" s="1"/>
      <c r="K1795" s="1"/>
      <c r="L1795" s="1"/>
      <c r="M1795" s="1"/>
      <c r="N1795" s="1"/>
      <c r="O1795" s="1"/>
      <c r="P1795" s="1"/>
      <c r="Q1795" s="1"/>
      <c r="R1795" s="1"/>
      <c r="S1795" s="1"/>
      <c r="T1795" s="1"/>
      <c r="U1795" s="28"/>
      <c r="V1795" s="28"/>
      <c r="W1795" s="28"/>
      <c r="X1795" s="1"/>
      <c r="Y1795" s="1"/>
      <c r="Z1795" s="1"/>
    </row>
    <row r="1796" spans="1:26" x14ac:dyDescent="0.25">
      <c r="A1796" s="1"/>
      <c r="B1796" s="33" t="str">
        <f t="shared" si="54"/>
        <v/>
      </c>
      <c r="C1796" s="33" t="str">
        <f t="shared" si="55"/>
        <v/>
      </c>
      <c r="D1796" s="22"/>
      <c r="E1796" s="1"/>
      <c r="F1796" s="1"/>
      <c r="G1796" s="1"/>
      <c r="H1796" s="1"/>
      <c r="I1796" s="1"/>
      <c r="J1796" s="1"/>
      <c r="K1796" s="1"/>
      <c r="L1796" s="1"/>
      <c r="M1796" s="1"/>
      <c r="N1796" s="1"/>
      <c r="O1796" s="1"/>
      <c r="P1796" s="1"/>
      <c r="Q1796" s="1"/>
      <c r="R1796" s="1"/>
      <c r="S1796" s="1"/>
      <c r="T1796" s="1"/>
      <c r="U1796" s="28"/>
      <c r="V1796" s="28"/>
      <c r="W1796" s="28"/>
      <c r="X1796" s="1"/>
      <c r="Y1796" s="1"/>
      <c r="Z1796" s="1"/>
    </row>
    <row r="1797" spans="1:26" x14ac:dyDescent="0.25">
      <c r="A1797" s="1"/>
      <c r="B1797" s="33" t="str">
        <f t="shared" si="54"/>
        <v/>
      </c>
      <c r="C1797" s="33" t="str">
        <f t="shared" si="55"/>
        <v/>
      </c>
      <c r="D1797" s="22"/>
      <c r="E1797" s="1"/>
      <c r="F1797" s="1"/>
      <c r="G1797" s="1"/>
      <c r="H1797" s="1"/>
      <c r="I1797" s="1"/>
      <c r="J1797" s="1"/>
      <c r="K1797" s="1"/>
      <c r="L1797" s="1"/>
      <c r="M1797" s="1"/>
      <c r="N1797" s="1"/>
      <c r="O1797" s="1"/>
      <c r="P1797" s="1"/>
      <c r="Q1797" s="1"/>
      <c r="R1797" s="1"/>
      <c r="S1797" s="1"/>
      <c r="T1797" s="1"/>
      <c r="U1797" s="28"/>
      <c r="V1797" s="28"/>
      <c r="W1797" s="28"/>
      <c r="X1797" s="1"/>
      <c r="Y1797" s="1"/>
      <c r="Z1797" s="1"/>
    </row>
    <row r="1798" spans="1:26" x14ac:dyDescent="0.25">
      <c r="A1798" s="1"/>
      <c r="B1798" s="33" t="str">
        <f t="shared" si="54"/>
        <v/>
      </c>
      <c r="C1798" s="33" t="str">
        <f t="shared" si="55"/>
        <v/>
      </c>
      <c r="D1798" s="22"/>
      <c r="E1798" s="1"/>
      <c r="F1798" s="1"/>
      <c r="G1798" s="1"/>
      <c r="H1798" s="1"/>
      <c r="I1798" s="1"/>
      <c r="J1798" s="1"/>
      <c r="K1798" s="1"/>
      <c r="L1798" s="1"/>
      <c r="M1798" s="1"/>
      <c r="N1798" s="1"/>
      <c r="O1798" s="1"/>
      <c r="P1798" s="1"/>
      <c r="Q1798" s="1"/>
      <c r="R1798" s="1"/>
      <c r="S1798" s="1"/>
      <c r="T1798" s="1"/>
      <c r="U1798" s="28"/>
      <c r="V1798" s="28"/>
      <c r="W1798" s="28"/>
      <c r="X1798" s="1"/>
      <c r="Y1798" s="1"/>
      <c r="Z1798" s="1"/>
    </row>
    <row r="1799" spans="1:26" x14ac:dyDescent="0.25">
      <c r="A1799" s="1"/>
      <c r="B1799" s="33" t="str">
        <f t="shared" si="54"/>
        <v/>
      </c>
      <c r="C1799" s="33" t="str">
        <f t="shared" si="55"/>
        <v/>
      </c>
      <c r="D1799" s="22"/>
      <c r="E1799" s="1"/>
      <c r="F1799" s="1"/>
      <c r="G1799" s="1"/>
      <c r="H1799" s="1"/>
      <c r="I1799" s="1"/>
      <c r="J1799" s="1"/>
      <c r="K1799" s="1"/>
      <c r="L1799" s="1"/>
      <c r="M1799" s="1"/>
      <c r="N1799" s="1"/>
      <c r="O1799" s="1"/>
      <c r="P1799" s="1"/>
      <c r="Q1799" s="1"/>
      <c r="R1799" s="1"/>
      <c r="S1799" s="1"/>
      <c r="T1799" s="1"/>
      <c r="U1799" s="28"/>
      <c r="V1799" s="28"/>
      <c r="W1799" s="28"/>
      <c r="X1799" s="1"/>
      <c r="Y1799" s="1"/>
      <c r="Z1799" s="1"/>
    </row>
    <row r="1800" spans="1:26" x14ac:dyDescent="0.25">
      <c r="A1800" s="1"/>
      <c r="B1800" s="33" t="str">
        <f t="shared" si="54"/>
        <v/>
      </c>
      <c r="C1800" s="33" t="str">
        <f t="shared" si="55"/>
        <v/>
      </c>
      <c r="D1800" s="22"/>
      <c r="E1800" s="1"/>
      <c r="F1800" s="1"/>
      <c r="G1800" s="1"/>
      <c r="H1800" s="1"/>
      <c r="I1800" s="1"/>
      <c r="J1800" s="1"/>
      <c r="K1800" s="1"/>
      <c r="L1800" s="1"/>
      <c r="M1800" s="1"/>
      <c r="N1800" s="1"/>
      <c r="O1800" s="1"/>
      <c r="P1800" s="1"/>
      <c r="Q1800" s="1"/>
      <c r="R1800" s="1"/>
      <c r="S1800" s="1"/>
      <c r="T1800" s="1"/>
      <c r="U1800" s="28"/>
      <c r="V1800" s="28"/>
      <c r="W1800" s="28"/>
      <c r="X1800" s="1"/>
      <c r="Y1800" s="1"/>
      <c r="Z1800" s="1"/>
    </row>
    <row r="1801" spans="1:26" x14ac:dyDescent="0.25">
      <c r="A1801" s="1"/>
      <c r="B1801" s="33" t="str">
        <f t="shared" si="54"/>
        <v/>
      </c>
      <c r="C1801" s="33" t="str">
        <f t="shared" si="55"/>
        <v/>
      </c>
      <c r="D1801" s="22"/>
      <c r="E1801" s="1"/>
      <c r="F1801" s="1"/>
      <c r="G1801" s="1"/>
      <c r="H1801" s="1"/>
      <c r="I1801" s="1"/>
      <c r="J1801" s="1"/>
      <c r="K1801" s="1"/>
      <c r="L1801" s="1"/>
      <c r="M1801" s="1"/>
      <c r="N1801" s="1"/>
      <c r="O1801" s="1"/>
      <c r="P1801" s="1"/>
      <c r="Q1801" s="1"/>
      <c r="R1801" s="1"/>
      <c r="S1801" s="1"/>
      <c r="T1801" s="1"/>
      <c r="U1801" s="28"/>
      <c r="V1801" s="28"/>
      <c r="W1801" s="28"/>
      <c r="X1801" s="1"/>
      <c r="Y1801" s="1"/>
      <c r="Z1801" s="1"/>
    </row>
    <row r="1802" spans="1:26" x14ac:dyDescent="0.25">
      <c r="A1802" s="1"/>
      <c r="B1802" s="33" t="str">
        <f t="shared" si="54"/>
        <v/>
      </c>
      <c r="C1802" s="33" t="str">
        <f t="shared" si="55"/>
        <v/>
      </c>
      <c r="D1802" s="22"/>
      <c r="E1802" s="1"/>
      <c r="F1802" s="1"/>
      <c r="G1802" s="1"/>
      <c r="H1802" s="1"/>
      <c r="I1802" s="1"/>
      <c r="J1802" s="1"/>
      <c r="K1802" s="1"/>
      <c r="L1802" s="1"/>
      <c r="M1802" s="1"/>
      <c r="N1802" s="1"/>
      <c r="O1802" s="1"/>
      <c r="P1802" s="1"/>
      <c r="Q1802" s="1"/>
      <c r="R1802" s="1"/>
      <c r="S1802" s="1"/>
      <c r="T1802" s="1"/>
      <c r="U1802" s="28"/>
      <c r="V1802" s="28"/>
      <c r="W1802" s="28"/>
      <c r="X1802" s="1"/>
      <c r="Y1802" s="1"/>
      <c r="Z1802" s="1"/>
    </row>
    <row r="1803" spans="1:26" x14ac:dyDescent="0.25">
      <c r="A1803" s="1"/>
      <c r="B1803" s="33" t="str">
        <f t="shared" si="54"/>
        <v/>
      </c>
      <c r="C1803" s="33" t="str">
        <f t="shared" si="55"/>
        <v/>
      </c>
      <c r="D1803" s="22"/>
      <c r="E1803" s="1"/>
      <c r="F1803" s="1"/>
      <c r="G1803" s="1"/>
      <c r="H1803" s="1"/>
      <c r="I1803" s="1"/>
      <c r="J1803" s="1"/>
      <c r="K1803" s="1"/>
      <c r="L1803" s="1"/>
      <c r="M1803" s="1"/>
      <c r="N1803" s="1"/>
      <c r="O1803" s="1"/>
      <c r="P1803" s="1"/>
      <c r="Q1803" s="1"/>
      <c r="R1803" s="1"/>
      <c r="S1803" s="1"/>
      <c r="T1803" s="1"/>
      <c r="U1803" s="28"/>
      <c r="V1803" s="28"/>
      <c r="W1803" s="28"/>
      <c r="X1803" s="1"/>
      <c r="Y1803" s="1"/>
      <c r="Z1803" s="1"/>
    </row>
    <row r="1804" spans="1:26" x14ac:dyDescent="0.25">
      <c r="A1804" s="1"/>
      <c r="B1804" s="33" t="str">
        <f t="shared" si="54"/>
        <v/>
      </c>
      <c r="C1804" s="33" t="str">
        <f t="shared" si="55"/>
        <v/>
      </c>
      <c r="D1804" s="22"/>
      <c r="E1804" s="1"/>
      <c r="F1804" s="1"/>
      <c r="G1804" s="1"/>
      <c r="H1804" s="1"/>
      <c r="I1804" s="1"/>
      <c r="J1804" s="1"/>
      <c r="K1804" s="1"/>
      <c r="L1804" s="1"/>
      <c r="M1804" s="1"/>
      <c r="N1804" s="1"/>
      <c r="O1804" s="1"/>
      <c r="P1804" s="1"/>
      <c r="Q1804" s="1"/>
      <c r="R1804" s="1"/>
      <c r="S1804" s="1"/>
      <c r="T1804" s="1"/>
      <c r="U1804" s="28"/>
      <c r="V1804" s="28"/>
      <c r="W1804" s="28"/>
      <c r="X1804" s="1"/>
      <c r="Y1804" s="1"/>
      <c r="Z1804" s="1"/>
    </row>
    <row r="1805" spans="1:26" x14ac:dyDescent="0.25">
      <c r="A1805" s="1"/>
      <c r="B1805" s="33" t="str">
        <f t="shared" si="54"/>
        <v/>
      </c>
      <c r="C1805" s="33" t="str">
        <f t="shared" si="55"/>
        <v/>
      </c>
      <c r="D1805" s="22"/>
      <c r="E1805" s="1"/>
      <c r="F1805" s="1"/>
      <c r="G1805" s="1"/>
      <c r="H1805" s="1"/>
      <c r="I1805" s="1"/>
      <c r="J1805" s="1"/>
      <c r="K1805" s="1"/>
      <c r="L1805" s="1"/>
      <c r="M1805" s="1"/>
      <c r="N1805" s="1"/>
      <c r="O1805" s="1"/>
      <c r="P1805" s="1"/>
      <c r="Q1805" s="1"/>
      <c r="R1805" s="1"/>
      <c r="S1805" s="1"/>
      <c r="T1805" s="1"/>
      <c r="U1805" s="28"/>
      <c r="V1805" s="28"/>
      <c r="W1805" s="28"/>
      <c r="X1805" s="1"/>
      <c r="Y1805" s="1"/>
      <c r="Z1805" s="1"/>
    </row>
    <row r="1806" spans="1:26" x14ac:dyDescent="0.25">
      <c r="A1806" s="1"/>
      <c r="B1806" s="33" t="str">
        <f t="shared" si="54"/>
        <v/>
      </c>
      <c r="C1806" s="33" t="str">
        <f t="shared" si="55"/>
        <v/>
      </c>
      <c r="D1806" s="22"/>
      <c r="E1806" s="1"/>
      <c r="F1806" s="1"/>
      <c r="G1806" s="1"/>
      <c r="H1806" s="1"/>
      <c r="I1806" s="1"/>
      <c r="J1806" s="1"/>
      <c r="K1806" s="1"/>
      <c r="L1806" s="1"/>
      <c r="M1806" s="1"/>
      <c r="N1806" s="1"/>
      <c r="O1806" s="1"/>
      <c r="P1806" s="1"/>
      <c r="Q1806" s="1"/>
      <c r="R1806" s="1"/>
      <c r="S1806" s="1"/>
      <c r="T1806" s="1"/>
      <c r="X1806" s="1"/>
      <c r="Y1806" s="1"/>
      <c r="Z1806" s="1"/>
    </row>
    <row r="1807" spans="1:26" x14ac:dyDescent="0.25">
      <c r="A1807" s="1"/>
      <c r="B1807" s="33" t="str">
        <f t="shared" si="54"/>
        <v/>
      </c>
      <c r="C1807" s="33" t="str">
        <f t="shared" si="55"/>
        <v/>
      </c>
      <c r="D1807" s="22"/>
      <c r="E1807" s="1"/>
      <c r="F1807" s="1"/>
      <c r="G1807" s="1"/>
      <c r="H1807" s="1"/>
      <c r="I1807" s="1"/>
      <c r="J1807" s="1"/>
      <c r="K1807" s="1"/>
      <c r="L1807" s="1"/>
      <c r="M1807" s="1"/>
      <c r="N1807" s="1"/>
      <c r="O1807" s="1"/>
      <c r="P1807" s="1"/>
      <c r="Q1807" s="1"/>
      <c r="R1807" s="1"/>
      <c r="S1807" s="1"/>
      <c r="T1807" s="1"/>
      <c r="U1807" s="28"/>
      <c r="V1807" s="28"/>
      <c r="W1807" s="28"/>
      <c r="X1807" s="1"/>
      <c r="Y1807" s="1"/>
      <c r="Z1807" s="1"/>
    </row>
    <row r="1808" spans="1:26" x14ac:dyDescent="0.25">
      <c r="A1808" s="1"/>
      <c r="B1808" s="33" t="str">
        <f t="shared" si="54"/>
        <v/>
      </c>
      <c r="C1808" s="33" t="str">
        <f t="shared" si="55"/>
        <v/>
      </c>
      <c r="D1808" s="22"/>
      <c r="E1808" s="1"/>
      <c r="F1808" s="1"/>
      <c r="G1808" s="1"/>
      <c r="H1808" s="1"/>
      <c r="I1808" s="1"/>
      <c r="J1808" s="1"/>
      <c r="K1808" s="1"/>
      <c r="L1808" s="1"/>
      <c r="M1808" s="1"/>
      <c r="N1808" s="1"/>
      <c r="O1808" s="1"/>
      <c r="P1808" s="1"/>
      <c r="Q1808" s="1"/>
      <c r="R1808" s="1"/>
      <c r="S1808" s="1"/>
      <c r="T1808" s="1"/>
      <c r="U1808" s="28"/>
      <c r="V1808" s="28"/>
      <c r="W1808" s="28"/>
      <c r="X1808" s="1"/>
      <c r="Y1808" s="1"/>
      <c r="Z1808" s="1"/>
    </row>
    <row r="1809" spans="1:26" x14ac:dyDescent="0.25">
      <c r="A1809" s="1"/>
      <c r="B1809" s="33" t="str">
        <f t="shared" si="54"/>
        <v/>
      </c>
      <c r="C1809" s="33" t="str">
        <f t="shared" si="55"/>
        <v/>
      </c>
      <c r="D1809" s="22"/>
      <c r="E1809" s="1"/>
      <c r="F1809" s="1"/>
      <c r="G1809" s="1"/>
      <c r="H1809" s="1"/>
      <c r="I1809" s="1"/>
      <c r="J1809" s="1"/>
      <c r="K1809" s="1"/>
      <c r="L1809" s="1"/>
      <c r="M1809" s="1"/>
      <c r="N1809" s="1"/>
      <c r="O1809" s="1"/>
      <c r="P1809" s="1"/>
      <c r="Q1809" s="1"/>
      <c r="R1809" s="1"/>
      <c r="S1809" s="1"/>
      <c r="T1809" s="1"/>
      <c r="U1809" s="28"/>
      <c r="V1809" s="28"/>
      <c r="W1809" s="28"/>
      <c r="X1809" s="1"/>
      <c r="Y1809" s="1"/>
      <c r="Z1809" s="1"/>
    </row>
    <row r="1810" spans="1:26" x14ac:dyDescent="0.25">
      <c r="A1810" s="1"/>
      <c r="B1810" s="33" t="str">
        <f t="shared" si="54"/>
        <v/>
      </c>
      <c r="C1810" s="33" t="str">
        <f t="shared" si="55"/>
        <v/>
      </c>
      <c r="D1810" s="22"/>
      <c r="E1810" s="1"/>
      <c r="F1810" s="1"/>
      <c r="G1810" s="1"/>
      <c r="H1810" s="1"/>
      <c r="I1810" s="1"/>
      <c r="J1810" s="1"/>
      <c r="K1810" s="1"/>
      <c r="L1810" s="1"/>
      <c r="M1810" s="1"/>
      <c r="N1810" s="1"/>
      <c r="O1810" s="1"/>
      <c r="P1810" s="1"/>
      <c r="Q1810" s="1"/>
      <c r="R1810" s="1"/>
      <c r="S1810" s="1"/>
      <c r="T1810" s="1"/>
      <c r="U1810" s="28"/>
      <c r="V1810" s="28"/>
      <c r="W1810" s="28"/>
      <c r="X1810" s="1"/>
      <c r="Y1810" s="1"/>
      <c r="Z1810" s="1"/>
    </row>
    <row r="1811" spans="1:26" x14ac:dyDescent="0.25">
      <c r="A1811" s="1"/>
      <c r="B1811" s="33" t="str">
        <f t="shared" si="54"/>
        <v/>
      </c>
      <c r="C1811" s="33" t="str">
        <f t="shared" si="55"/>
        <v/>
      </c>
      <c r="D1811" s="22"/>
      <c r="E1811" s="1"/>
      <c r="F1811" s="1"/>
      <c r="G1811" s="1"/>
      <c r="H1811" s="1"/>
      <c r="I1811" s="1"/>
      <c r="J1811" s="1"/>
      <c r="K1811" s="1"/>
      <c r="L1811" s="1"/>
      <c r="M1811" s="1"/>
      <c r="N1811" s="1"/>
      <c r="O1811" s="1"/>
      <c r="P1811" s="1"/>
      <c r="Q1811" s="1"/>
      <c r="R1811" s="1"/>
      <c r="S1811" s="1"/>
      <c r="T1811" s="1"/>
      <c r="U1811" s="28"/>
      <c r="V1811" s="28"/>
      <c r="W1811" s="28"/>
      <c r="X1811" s="1"/>
      <c r="Y1811" s="1"/>
      <c r="Z1811" s="1"/>
    </row>
    <row r="1812" spans="1:26" x14ac:dyDescent="0.25">
      <c r="A1812" s="1"/>
      <c r="B1812" s="33" t="str">
        <f t="shared" si="54"/>
        <v/>
      </c>
      <c r="C1812" s="33" t="str">
        <f t="shared" si="55"/>
        <v/>
      </c>
      <c r="D1812" s="22"/>
      <c r="E1812" s="1"/>
      <c r="F1812" s="1"/>
      <c r="G1812" s="1"/>
      <c r="H1812" s="1"/>
      <c r="I1812" s="1"/>
      <c r="J1812" s="1"/>
      <c r="K1812" s="1"/>
      <c r="L1812" s="1"/>
      <c r="M1812" s="1"/>
      <c r="N1812" s="1"/>
      <c r="O1812" s="1"/>
      <c r="P1812" s="1"/>
      <c r="Q1812" s="1"/>
      <c r="R1812" s="1"/>
      <c r="S1812" s="1"/>
      <c r="T1812" s="1"/>
      <c r="U1812" s="28"/>
      <c r="V1812" s="28"/>
      <c r="W1812" s="28"/>
      <c r="X1812" s="1"/>
      <c r="Y1812" s="1"/>
      <c r="Z1812" s="1"/>
    </row>
    <row r="1813" spans="1:26" x14ac:dyDescent="0.25">
      <c r="A1813" s="1"/>
      <c r="B1813" s="33" t="str">
        <f t="shared" si="54"/>
        <v/>
      </c>
      <c r="C1813" s="33" t="str">
        <f t="shared" si="55"/>
        <v/>
      </c>
      <c r="D1813" s="22"/>
      <c r="E1813" s="1"/>
      <c r="F1813" s="1"/>
      <c r="G1813" s="1"/>
      <c r="H1813" s="1"/>
      <c r="I1813" s="1"/>
      <c r="J1813" s="1"/>
      <c r="K1813" s="1"/>
      <c r="L1813" s="1"/>
      <c r="M1813" s="1"/>
      <c r="N1813" s="1"/>
      <c r="O1813" s="1"/>
      <c r="P1813" s="1"/>
      <c r="Q1813" s="1"/>
      <c r="R1813" s="1"/>
      <c r="S1813" s="1"/>
      <c r="T1813" s="1"/>
      <c r="U1813" s="28"/>
      <c r="V1813" s="28"/>
      <c r="W1813" s="28"/>
      <c r="X1813" s="1"/>
      <c r="Y1813" s="1"/>
      <c r="Z1813" s="1"/>
    </row>
    <row r="1814" spans="1:26" x14ac:dyDescent="0.25">
      <c r="A1814" s="1"/>
      <c r="B1814" s="33" t="str">
        <f t="shared" si="54"/>
        <v/>
      </c>
      <c r="C1814" s="33" t="str">
        <f t="shared" si="55"/>
        <v/>
      </c>
      <c r="D1814" s="22"/>
      <c r="E1814" s="1"/>
      <c r="F1814" s="1"/>
      <c r="G1814" s="1"/>
      <c r="H1814" s="1"/>
      <c r="I1814" s="1"/>
      <c r="J1814" s="1"/>
      <c r="K1814" s="1"/>
      <c r="L1814" s="1"/>
      <c r="M1814" s="1"/>
      <c r="N1814" s="1"/>
      <c r="O1814" s="1"/>
      <c r="P1814" s="1"/>
      <c r="Q1814" s="1"/>
      <c r="R1814" s="1"/>
      <c r="S1814" s="1"/>
      <c r="T1814" s="1"/>
      <c r="U1814" s="28"/>
      <c r="V1814" s="28"/>
      <c r="W1814" s="28"/>
      <c r="X1814" s="1"/>
      <c r="Y1814" s="1"/>
      <c r="Z1814" s="1"/>
    </row>
    <row r="1815" spans="1:26" x14ac:dyDescent="0.25">
      <c r="A1815" s="1"/>
      <c r="B1815" s="33" t="str">
        <f t="shared" si="54"/>
        <v/>
      </c>
      <c r="C1815" s="33" t="str">
        <f t="shared" si="55"/>
        <v/>
      </c>
      <c r="D1815" s="22"/>
      <c r="E1815" s="1"/>
      <c r="F1815" s="1"/>
      <c r="G1815" s="1"/>
      <c r="H1815" s="1"/>
      <c r="I1815" s="1"/>
      <c r="J1815" s="1"/>
      <c r="K1815" s="1"/>
      <c r="L1815" s="1"/>
      <c r="M1815" s="1"/>
      <c r="N1815" s="1"/>
      <c r="O1815" s="1"/>
      <c r="P1815" s="1"/>
      <c r="Q1815" s="1"/>
      <c r="R1815" s="1"/>
      <c r="S1815" s="1"/>
      <c r="T1815" s="1"/>
      <c r="U1815" s="28"/>
      <c r="V1815" s="28"/>
      <c r="W1815" s="28"/>
      <c r="X1815" s="1"/>
      <c r="Y1815" s="1"/>
      <c r="Z1815" s="1"/>
    </row>
    <row r="1816" spans="1:26" x14ac:dyDescent="0.25">
      <c r="A1816" s="1"/>
      <c r="B1816" s="33" t="str">
        <f t="shared" si="54"/>
        <v/>
      </c>
      <c r="C1816" s="33" t="str">
        <f t="shared" si="55"/>
        <v/>
      </c>
      <c r="D1816" s="22"/>
      <c r="E1816" s="1"/>
      <c r="F1816" s="1"/>
      <c r="G1816" s="1"/>
      <c r="H1816" s="1"/>
      <c r="I1816" s="1"/>
      <c r="J1816" s="1"/>
      <c r="K1816" s="1"/>
      <c r="L1816" s="1"/>
      <c r="M1816" s="1"/>
      <c r="N1816" s="1"/>
      <c r="O1816" s="1"/>
      <c r="P1816" s="1"/>
      <c r="Q1816" s="1"/>
      <c r="R1816" s="1"/>
      <c r="S1816" s="1"/>
      <c r="T1816" s="1"/>
      <c r="U1816" s="28"/>
      <c r="V1816" s="28"/>
      <c r="W1816" s="28"/>
      <c r="X1816" s="1"/>
      <c r="Y1816" s="1"/>
      <c r="Z1816" s="1"/>
    </row>
    <row r="1817" spans="1:26" x14ac:dyDescent="0.25">
      <c r="A1817" s="1"/>
      <c r="B1817" s="33" t="str">
        <f t="shared" si="54"/>
        <v/>
      </c>
      <c r="C1817" s="33" t="str">
        <f t="shared" si="55"/>
        <v/>
      </c>
      <c r="D1817" s="22"/>
      <c r="E1817" s="1"/>
      <c r="F1817" s="1"/>
      <c r="G1817" s="1"/>
      <c r="H1817" s="1"/>
      <c r="I1817" s="1"/>
      <c r="J1817" s="1"/>
      <c r="K1817" s="1"/>
      <c r="L1817" s="1"/>
      <c r="M1817" s="1"/>
      <c r="N1817" s="1"/>
      <c r="O1817" s="1"/>
      <c r="P1817" s="1"/>
      <c r="Q1817" s="1"/>
      <c r="R1817" s="1"/>
      <c r="S1817" s="1"/>
      <c r="T1817" s="1"/>
      <c r="U1817" s="28"/>
      <c r="V1817" s="28"/>
      <c r="W1817" s="28"/>
      <c r="X1817" s="1"/>
      <c r="Y1817" s="1"/>
      <c r="Z1817" s="1"/>
    </row>
    <row r="1818" spans="1:26" x14ac:dyDescent="0.25">
      <c r="A1818" s="1"/>
      <c r="B1818" s="33" t="str">
        <f t="shared" si="54"/>
        <v/>
      </c>
      <c r="C1818" s="33" t="str">
        <f t="shared" si="55"/>
        <v/>
      </c>
      <c r="D1818" s="22"/>
      <c r="E1818" s="1"/>
      <c r="F1818" s="1"/>
      <c r="G1818" s="1"/>
      <c r="H1818" s="1"/>
      <c r="I1818" s="1"/>
      <c r="J1818" s="1"/>
      <c r="K1818" s="1"/>
      <c r="L1818" s="1"/>
      <c r="M1818" s="1"/>
      <c r="N1818" s="1"/>
      <c r="O1818" s="1"/>
      <c r="P1818" s="1"/>
      <c r="Q1818" s="1"/>
      <c r="R1818" s="1"/>
      <c r="S1818" s="1"/>
      <c r="T1818" s="1"/>
      <c r="U1818" s="28"/>
      <c r="V1818" s="28"/>
      <c r="W1818" s="28"/>
      <c r="X1818" s="1"/>
      <c r="Y1818" s="1"/>
      <c r="Z1818" s="1"/>
    </row>
    <row r="1819" spans="1:26" x14ac:dyDescent="0.25">
      <c r="A1819" s="1"/>
      <c r="B1819" s="33" t="str">
        <f t="shared" si="54"/>
        <v/>
      </c>
      <c r="C1819" s="33" t="str">
        <f t="shared" si="55"/>
        <v/>
      </c>
      <c r="D1819" s="22"/>
      <c r="E1819" s="1"/>
      <c r="F1819" s="1"/>
      <c r="G1819" s="1"/>
      <c r="H1819" s="1"/>
      <c r="I1819" s="1"/>
      <c r="J1819" s="1"/>
      <c r="K1819" s="1"/>
      <c r="L1819" s="1"/>
      <c r="M1819" s="1"/>
      <c r="N1819" s="1"/>
      <c r="O1819" s="1"/>
      <c r="P1819" s="1"/>
      <c r="Q1819" s="1"/>
      <c r="R1819" s="1"/>
      <c r="S1819" s="1"/>
      <c r="T1819" s="1"/>
      <c r="U1819" s="28"/>
      <c r="V1819" s="28"/>
      <c r="W1819" s="28"/>
      <c r="X1819" s="1"/>
      <c r="Y1819" s="1"/>
      <c r="Z1819" s="1"/>
    </row>
    <row r="1820" spans="1:26" x14ac:dyDescent="0.25">
      <c r="A1820" s="1"/>
      <c r="B1820" s="33" t="str">
        <f t="shared" si="54"/>
        <v/>
      </c>
      <c r="C1820" s="33" t="str">
        <f t="shared" si="55"/>
        <v/>
      </c>
      <c r="D1820" s="22"/>
      <c r="E1820" s="1"/>
      <c r="F1820" s="1"/>
      <c r="G1820" s="1"/>
      <c r="H1820" s="1"/>
      <c r="I1820" s="1"/>
      <c r="J1820" s="1"/>
      <c r="K1820" s="1"/>
      <c r="L1820" s="1"/>
      <c r="M1820" s="1"/>
      <c r="N1820" s="1"/>
      <c r="O1820" s="1"/>
      <c r="P1820" s="1"/>
      <c r="Q1820" s="1"/>
      <c r="R1820" s="1"/>
      <c r="S1820" s="1"/>
      <c r="T1820" s="1"/>
      <c r="U1820" s="28"/>
      <c r="V1820" s="28"/>
      <c r="W1820" s="28"/>
      <c r="X1820" s="1"/>
      <c r="Y1820" s="1"/>
      <c r="Z1820" s="1"/>
    </row>
    <row r="1821" spans="1:26" x14ac:dyDescent="0.25">
      <c r="A1821" s="1"/>
      <c r="B1821" s="33" t="str">
        <f t="shared" si="54"/>
        <v/>
      </c>
      <c r="C1821" s="33" t="str">
        <f t="shared" si="55"/>
        <v/>
      </c>
      <c r="D1821" s="22"/>
      <c r="E1821" s="1"/>
      <c r="F1821" s="1"/>
      <c r="G1821" s="1"/>
      <c r="H1821" s="1"/>
      <c r="I1821" s="1"/>
      <c r="J1821" s="1"/>
      <c r="K1821" s="1"/>
      <c r="L1821" s="1"/>
      <c r="M1821" s="1"/>
      <c r="N1821" s="1"/>
      <c r="O1821" s="1"/>
      <c r="P1821" s="1"/>
      <c r="Q1821" s="1"/>
      <c r="R1821" s="1"/>
      <c r="S1821" s="1"/>
      <c r="T1821" s="1"/>
      <c r="U1821" s="28"/>
      <c r="V1821" s="28"/>
      <c r="W1821" s="28"/>
      <c r="X1821" s="1"/>
      <c r="Y1821" s="1"/>
      <c r="Z1821" s="1"/>
    </row>
    <row r="1822" spans="1:26" x14ac:dyDescent="0.25">
      <c r="A1822" s="1"/>
      <c r="B1822" s="33" t="str">
        <f t="shared" si="54"/>
        <v/>
      </c>
      <c r="C1822" s="33" t="str">
        <f t="shared" si="55"/>
        <v/>
      </c>
      <c r="D1822" s="22"/>
      <c r="E1822" s="1"/>
      <c r="F1822" s="1"/>
      <c r="G1822" s="1"/>
      <c r="H1822" s="1"/>
      <c r="I1822" s="1"/>
      <c r="J1822" s="1"/>
      <c r="K1822" s="1"/>
      <c r="L1822" s="1"/>
      <c r="M1822" s="1"/>
      <c r="N1822" s="1"/>
      <c r="O1822" s="1"/>
      <c r="P1822" s="1"/>
      <c r="Q1822" s="1"/>
      <c r="R1822" s="1"/>
      <c r="S1822" s="1"/>
      <c r="T1822" s="1"/>
      <c r="U1822" s="28"/>
      <c r="V1822" s="28"/>
      <c r="W1822" s="28"/>
      <c r="X1822" s="1"/>
      <c r="Y1822" s="1"/>
      <c r="Z1822" s="1"/>
    </row>
    <row r="1823" spans="1:26" x14ac:dyDescent="0.25">
      <c r="A1823" s="1"/>
      <c r="B1823" s="33" t="str">
        <f t="shared" si="54"/>
        <v/>
      </c>
      <c r="C1823" s="33" t="str">
        <f t="shared" si="55"/>
        <v/>
      </c>
      <c r="D1823" s="22"/>
      <c r="E1823" s="1"/>
      <c r="F1823" s="1"/>
      <c r="G1823" s="1"/>
      <c r="H1823" s="1"/>
      <c r="I1823" s="1"/>
      <c r="J1823" s="1"/>
      <c r="K1823" s="1"/>
      <c r="L1823" s="1"/>
      <c r="M1823" s="1"/>
      <c r="N1823" s="1"/>
      <c r="O1823" s="1"/>
      <c r="P1823" s="1"/>
      <c r="Q1823" s="1"/>
      <c r="R1823" s="1"/>
      <c r="S1823" s="1"/>
      <c r="T1823" s="1"/>
      <c r="U1823" s="28"/>
      <c r="V1823" s="28"/>
      <c r="W1823" s="28"/>
      <c r="X1823" s="1"/>
      <c r="Y1823" s="1"/>
      <c r="Z1823" s="1"/>
    </row>
    <row r="1824" spans="1:26" x14ac:dyDescent="0.25">
      <c r="A1824" s="1"/>
      <c r="B1824" s="33" t="str">
        <f t="shared" si="54"/>
        <v/>
      </c>
      <c r="C1824" s="33" t="str">
        <f t="shared" si="55"/>
        <v/>
      </c>
      <c r="D1824" s="22"/>
      <c r="E1824" s="1"/>
      <c r="F1824" s="1"/>
      <c r="G1824" s="1"/>
      <c r="H1824" s="1"/>
      <c r="I1824" s="1"/>
      <c r="J1824" s="1"/>
      <c r="K1824" s="1"/>
      <c r="L1824" s="1"/>
      <c r="M1824" s="1"/>
      <c r="N1824" s="1"/>
      <c r="O1824" s="1"/>
      <c r="P1824" s="1"/>
      <c r="Q1824" s="1"/>
      <c r="R1824" s="1"/>
      <c r="S1824" s="1"/>
      <c r="T1824" s="1"/>
      <c r="U1824" s="28"/>
      <c r="V1824" s="28"/>
      <c r="W1824" s="28"/>
      <c r="X1824" s="1"/>
      <c r="Y1824" s="1"/>
      <c r="Z1824" s="1"/>
    </row>
    <row r="1825" spans="1:26" x14ac:dyDescent="0.25">
      <c r="A1825" s="1"/>
      <c r="B1825" s="33" t="str">
        <f t="shared" si="54"/>
        <v/>
      </c>
      <c r="C1825" s="33" t="str">
        <f t="shared" si="55"/>
        <v/>
      </c>
      <c r="D1825" s="22"/>
      <c r="E1825" s="1"/>
      <c r="F1825" s="1"/>
      <c r="G1825" s="1"/>
      <c r="H1825" s="1"/>
      <c r="I1825" s="1"/>
      <c r="J1825" s="1"/>
      <c r="K1825" s="1"/>
      <c r="L1825" s="1"/>
      <c r="M1825" s="1"/>
      <c r="N1825" s="1"/>
      <c r="O1825" s="1"/>
      <c r="P1825" s="1"/>
      <c r="Q1825" s="1"/>
      <c r="R1825" s="1"/>
      <c r="S1825" s="1"/>
      <c r="T1825" s="1"/>
      <c r="U1825" s="28"/>
      <c r="V1825" s="28"/>
      <c r="W1825" s="28"/>
      <c r="X1825" s="1"/>
      <c r="Y1825" s="1"/>
      <c r="Z1825" s="1"/>
    </row>
    <row r="1826" spans="1:26" x14ac:dyDescent="0.25">
      <c r="A1826" s="1"/>
      <c r="B1826" s="33" t="str">
        <f t="shared" si="54"/>
        <v/>
      </c>
      <c r="C1826" s="33" t="str">
        <f t="shared" si="55"/>
        <v/>
      </c>
      <c r="D1826" s="22"/>
      <c r="E1826" s="1"/>
      <c r="F1826" s="1"/>
      <c r="G1826" s="1"/>
      <c r="H1826" s="1"/>
      <c r="I1826" s="1"/>
      <c r="J1826" s="1"/>
      <c r="K1826" s="1"/>
      <c r="L1826" s="1"/>
      <c r="M1826" s="1"/>
      <c r="N1826" s="1"/>
      <c r="O1826" s="1"/>
      <c r="P1826" s="1"/>
      <c r="Q1826" s="1"/>
      <c r="R1826" s="1"/>
      <c r="S1826" s="1"/>
      <c r="T1826" s="1"/>
      <c r="U1826" s="28"/>
      <c r="V1826" s="28"/>
      <c r="W1826" s="28"/>
      <c r="X1826" s="1"/>
      <c r="Y1826" s="1"/>
      <c r="Z1826" s="1"/>
    </row>
    <row r="1827" spans="1:26" x14ac:dyDescent="0.25">
      <c r="A1827" s="1"/>
      <c r="B1827" s="33" t="str">
        <f t="shared" si="54"/>
        <v/>
      </c>
      <c r="C1827" s="33" t="str">
        <f t="shared" si="55"/>
        <v/>
      </c>
      <c r="D1827" s="22"/>
      <c r="E1827" s="1"/>
      <c r="F1827" s="1"/>
      <c r="G1827" s="1"/>
      <c r="H1827" s="1"/>
      <c r="I1827" s="1"/>
      <c r="J1827" s="1"/>
      <c r="K1827" s="1"/>
      <c r="L1827" s="1"/>
      <c r="M1827" s="1"/>
      <c r="N1827" s="1"/>
      <c r="O1827" s="1"/>
      <c r="P1827" s="1"/>
      <c r="Q1827" s="1"/>
      <c r="R1827" s="1"/>
      <c r="S1827" s="1"/>
      <c r="T1827" s="1"/>
      <c r="U1827" s="28"/>
      <c r="V1827" s="28"/>
      <c r="W1827" s="28"/>
      <c r="X1827" s="1"/>
      <c r="Y1827" s="1"/>
      <c r="Z1827" s="1"/>
    </row>
    <row r="1828" spans="1:26" x14ac:dyDescent="0.25">
      <c r="A1828" s="1"/>
      <c r="B1828" s="33" t="str">
        <f t="shared" si="54"/>
        <v/>
      </c>
      <c r="C1828" s="33" t="str">
        <f t="shared" si="55"/>
        <v/>
      </c>
      <c r="D1828" s="22"/>
      <c r="E1828" s="1"/>
      <c r="F1828" s="1"/>
      <c r="G1828" s="1"/>
      <c r="H1828" s="1"/>
      <c r="I1828" s="1"/>
      <c r="J1828" s="1"/>
      <c r="K1828" s="1"/>
      <c r="L1828" s="1"/>
      <c r="M1828" s="1"/>
      <c r="N1828" s="1"/>
      <c r="O1828" s="1"/>
      <c r="P1828" s="1"/>
      <c r="Q1828" s="1"/>
      <c r="R1828" s="1"/>
      <c r="S1828" s="1"/>
      <c r="T1828" s="1"/>
      <c r="U1828" s="28"/>
      <c r="V1828" s="28"/>
      <c r="W1828" s="28"/>
      <c r="X1828" s="1"/>
      <c r="Y1828" s="1"/>
      <c r="Z1828" s="1"/>
    </row>
    <row r="1829" spans="1:26" x14ac:dyDescent="0.25">
      <c r="A1829" s="1"/>
      <c r="B1829" s="33" t="str">
        <f t="shared" si="54"/>
        <v/>
      </c>
      <c r="C1829" s="33" t="str">
        <f t="shared" si="55"/>
        <v/>
      </c>
      <c r="D1829" s="22"/>
      <c r="E1829" s="1"/>
      <c r="F1829" s="1"/>
      <c r="G1829" s="1"/>
      <c r="H1829" s="1"/>
      <c r="I1829" s="1"/>
      <c r="J1829" s="1"/>
      <c r="K1829" s="1"/>
      <c r="L1829" s="1"/>
      <c r="M1829" s="1"/>
      <c r="N1829" s="1"/>
      <c r="O1829" s="1"/>
      <c r="P1829" s="1"/>
      <c r="Q1829" s="1"/>
      <c r="R1829" s="1"/>
      <c r="S1829" s="1"/>
      <c r="T1829" s="1"/>
      <c r="U1829" s="28"/>
      <c r="V1829" s="28"/>
      <c r="W1829" s="28"/>
      <c r="X1829" s="1"/>
      <c r="Y1829" s="1"/>
      <c r="Z1829" s="1"/>
    </row>
    <row r="1830" spans="1:26" x14ac:dyDescent="0.25">
      <c r="A1830" s="1"/>
      <c r="B1830" s="33" t="str">
        <f t="shared" si="54"/>
        <v/>
      </c>
      <c r="C1830" s="33" t="str">
        <f t="shared" si="55"/>
        <v/>
      </c>
      <c r="D1830" s="22"/>
      <c r="E1830" s="1"/>
      <c r="F1830" s="1"/>
      <c r="G1830" s="1"/>
      <c r="H1830" s="1"/>
      <c r="I1830" s="1"/>
      <c r="J1830" s="1"/>
      <c r="K1830" s="1"/>
      <c r="L1830" s="1"/>
      <c r="M1830" s="1"/>
      <c r="N1830" s="1"/>
      <c r="O1830" s="1"/>
      <c r="P1830" s="1"/>
      <c r="Q1830" s="1"/>
      <c r="R1830" s="1"/>
      <c r="S1830" s="1"/>
      <c r="T1830" s="1"/>
      <c r="U1830" s="28"/>
      <c r="V1830" s="28"/>
      <c r="W1830" s="28"/>
      <c r="X1830" s="1"/>
      <c r="Y1830" s="1"/>
      <c r="Z1830" s="1"/>
    </row>
    <row r="1831" spans="1:26" x14ac:dyDescent="0.25">
      <c r="A1831" s="1"/>
      <c r="B1831" s="33" t="str">
        <f t="shared" si="54"/>
        <v/>
      </c>
      <c r="C1831" s="33" t="str">
        <f t="shared" si="55"/>
        <v/>
      </c>
      <c r="D1831" s="22"/>
      <c r="E1831" s="1"/>
      <c r="F1831" s="1"/>
      <c r="G1831" s="1"/>
      <c r="H1831" s="1"/>
      <c r="I1831" s="1"/>
      <c r="J1831" s="1"/>
      <c r="K1831" s="1"/>
      <c r="L1831" s="1"/>
      <c r="M1831" s="1"/>
      <c r="N1831" s="1"/>
      <c r="O1831" s="1"/>
      <c r="P1831" s="1"/>
      <c r="Q1831" s="1"/>
      <c r="R1831" s="1"/>
      <c r="S1831" s="1"/>
      <c r="T1831" s="1"/>
      <c r="U1831" s="28"/>
      <c r="V1831" s="28"/>
      <c r="W1831" s="28"/>
      <c r="X1831" s="1"/>
      <c r="Y1831" s="1"/>
      <c r="Z1831" s="1"/>
    </row>
    <row r="1832" spans="1:26" x14ac:dyDescent="0.25">
      <c r="A1832" s="1"/>
      <c r="B1832" s="33" t="str">
        <f t="shared" si="54"/>
        <v/>
      </c>
      <c r="C1832" s="33" t="str">
        <f t="shared" si="55"/>
        <v/>
      </c>
      <c r="D1832" s="22"/>
      <c r="E1832" s="1"/>
      <c r="F1832" s="1"/>
      <c r="G1832" s="1"/>
      <c r="H1832" s="1"/>
      <c r="I1832" s="1"/>
      <c r="J1832" s="1"/>
      <c r="K1832" s="1"/>
      <c r="L1832" s="1"/>
      <c r="M1832" s="1"/>
      <c r="N1832" s="1"/>
      <c r="O1832" s="1"/>
      <c r="P1832" s="1"/>
      <c r="Q1832" s="1"/>
      <c r="R1832" s="1"/>
      <c r="S1832" s="1"/>
      <c r="T1832" s="1"/>
      <c r="U1832" s="28"/>
      <c r="V1832" s="28"/>
      <c r="W1832" s="28"/>
      <c r="X1832" s="1"/>
      <c r="Y1832" s="1"/>
      <c r="Z1832" s="1"/>
    </row>
    <row r="1833" spans="1:26" x14ac:dyDescent="0.25">
      <c r="A1833" s="1"/>
      <c r="B1833" s="33" t="str">
        <f t="shared" si="54"/>
        <v/>
      </c>
      <c r="C1833" s="33" t="str">
        <f t="shared" si="55"/>
        <v/>
      </c>
      <c r="D1833" s="22"/>
      <c r="E1833" s="1"/>
      <c r="F1833" s="1"/>
      <c r="G1833" s="1"/>
      <c r="H1833" s="1"/>
      <c r="I1833" s="1"/>
      <c r="J1833" s="1"/>
      <c r="K1833" s="1"/>
      <c r="L1833" s="1"/>
      <c r="M1833" s="1"/>
      <c r="N1833" s="1"/>
      <c r="O1833" s="1"/>
      <c r="P1833" s="1"/>
      <c r="Q1833" s="1"/>
      <c r="R1833" s="1"/>
      <c r="S1833" s="1"/>
      <c r="T1833" s="1"/>
      <c r="U1833" s="28"/>
      <c r="V1833" s="28"/>
      <c r="W1833" s="28"/>
      <c r="X1833" s="1"/>
      <c r="Y1833" s="1"/>
      <c r="Z1833" s="1"/>
    </row>
    <row r="1834" spans="1:26" x14ac:dyDescent="0.25">
      <c r="A1834" s="1"/>
      <c r="B1834" s="33" t="str">
        <f t="shared" si="54"/>
        <v/>
      </c>
      <c r="C1834" s="33" t="str">
        <f t="shared" si="55"/>
        <v/>
      </c>
      <c r="D1834" s="22"/>
      <c r="E1834" s="1"/>
      <c r="F1834" s="1"/>
      <c r="G1834" s="1"/>
      <c r="H1834" s="1"/>
      <c r="I1834" s="1"/>
      <c r="J1834" s="1"/>
      <c r="K1834" s="1"/>
      <c r="L1834" s="1"/>
      <c r="M1834" s="1"/>
      <c r="N1834" s="1"/>
      <c r="O1834" s="1"/>
      <c r="P1834" s="1"/>
      <c r="Q1834" s="1"/>
      <c r="R1834" s="1"/>
      <c r="S1834" s="1"/>
      <c r="T1834" s="1"/>
      <c r="U1834" s="28"/>
      <c r="V1834" s="28"/>
      <c r="W1834" s="28"/>
      <c r="X1834" s="1"/>
      <c r="Y1834" s="1"/>
      <c r="Z1834" s="1"/>
    </row>
    <row r="1835" spans="1:26" x14ac:dyDescent="0.25">
      <c r="A1835" s="1"/>
      <c r="B1835" s="33" t="str">
        <f t="shared" si="54"/>
        <v/>
      </c>
      <c r="C1835" s="33" t="str">
        <f t="shared" si="55"/>
        <v/>
      </c>
      <c r="D1835" s="22"/>
      <c r="E1835" s="1"/>
      <c r="F1835" s="1"/>
      <c r="G1835" s="1"/>
      <c r="H1835" s="1"/>
      <c r="I1835" s="1"/>
      <c r="J1835" s="1"/>
      <c r="K1835" s="1"/>
      <c r="L1835" s="1"/>
      <c r="M1835" s="1"/>
      <c r="N1835" s="1"/>
      <c r="O1835" s="1"/>
      <c r="P1835" s="1"/>
      <c r="Q1835" s="1"/>
      <c r="R1835" s="1"/>
      <c r="S1835" s="1"/>
      <c r="T1835" s="1"/>
      <c r="U1835" s="28"/>
      <c r="V1835" s="28"/>
      <c r="W1835" s="28"/>
      <c r="X1835" s="1"/>
      <c r="Y1835" s="1"/>
      <c r="Z1835" s="1"/>
    </row>
    <row r="1836" spans="1:26" x14ac:dyDescent="0.25">
      <c r="A1836" s="1"/>
      <c r="B1836" s="33" t="str">
        <f t="shared" si="54"/>
        <v/>
      </c>
      <c r="C1836" s="33" t="str">
        <f t="shared" si="55"/>
        <v/>
      </c>
      <c r="D1836" s="22"/>
      <c r="E1836" s="1"/>
      <c r="F1836" s="1"/>
      <c r="G1836" s="1"/>
      <c r="H1836" s="1"/>
      <c r="I1836" s="1"/>
      <c r="J1836" s="1"/>
      <c r="K1836" s="1"/>
      <c r="L1836" s="1"/>
      <c r="M1836" s="1"/>
      <c r="N1836" s="1"/>
      <c r="O1836" s="1"/>
      <c r="P1836" s="1"/>
      <c r="Q1836" s="1"/>
      <c r="R1836" s="1"/>
      <c r="S1836" s="1"/>
      <c r="T1836" s="1"/>
      <c r="U1836" s="28"/>
      <c r="V1836" s="28"/>
      <c r="W1836" s="28"/>
      <c r="X1836" s="1"/>
      <c r="Y1836" s="1"/>
      <c r="Z1836" s="1"/>
    </row>
    <row r="1837" spans="1:26" x14ac:dyDescent="0.25">
      <c r="A1837" s="1"/>
      <c r="B1837" s="33" t="str">
        <f t="shared" si="54"/>
        <v/>
      </c>
      <c r="C1837" s="33" t="str">
        <f t="shared" si="55"/>
        <v/>
      </c>
      <c r="D1837" s="22"/>
      <c r="E1837" s="1"/>
      <c r="F1837" s="1"/>
      <c r="G1837" s="1"/>
      <c r="H1837" s="1"/>
      <c r="I1837" s="1"/>
      <c r="J1837" s="1"/>
      <c r="K1837" s="1"/>
      <c r="L1837" s="1"/>
      <c r="M1837" s="1"/>
      <c r="N1837" s="1"/>
      <c r="O1837" s="1"/>
      <c r="P1837" s="1"/>
      <c r="Q1837" s="1"/>
      <c r="R1837" s="1"/>
      <c r="S1837" s="1"/>
      <c r="T1837" s="1"/>
      <c r="U1837" s="28"/>
      <c r="V1837" s="28"/>
      <c r="W1837" s="28"/>
      <c r="X1837" s="1"/>
      <c r="Y1837" s="1"/>
      <c r="Z1837" s="1"/>
    </row>
    <row r="1838" spans="1:26" x14ac:dyDescent="0.25">
      <c r="A1838" s="1"/>
      <c r="B1838" s="33" t="str">
        <f t="shared" si="54"/>
        <v/>
      </c>
      <c r="C1838" s="33" t="str">
        <f t="shared" si="55"/>
        <v/>
      </c>
      <c r="D1838" s="22"/>
      <c r="E1838" s="1"/>
      <c r="F1838" s="1"/>
      <c r="G1838" s="1"/>
      <c r="H1838" s="1"/>
      <c r="I1838" s="1"/>
      <c r="J1838" s="1"/>
      <c r="K1838" s="1"/>
      <c r="L1838" s="1"/>
      <c r="M1838" s="1"/>
      <c r="N1838" s="1"/>
      <c r="O1838" s="1"/>
      <c r="P1838" s="1"/>
      <c r="Q1838" s="1"/>
      <c r="R1838" s="1"/>
      <c r="S1838" s="1"/>
      <c r="T1838" s="1"/>
      <c r="U1838" s="28"/>
      <c r="V1838" s="28"/>
      <c r="W1838" s="28"/>
      <c r="X1838" s="1"/>
      <c r="Y1838" s="1"/>
      <c r="Z1838" s="1"/>
    </row>
    <row r="1839" spans="1:26" x14ac:dyDescent="0.25">
      <c r="A1839" s="1"/>
      <c r="B1839" s="33" t="str">
        <f t="shared" ref="B1839:B1902" si="56">IF(W1841=1,U1841,"")</f>
        <v/>
      </c>
      <c r="C1839" s="33" t="str">
        <f t="shared" ref="C1839:C1902" si="57">IF(W1841=1,V1841,"")</f>
        <v/>
      </c>
      <c r="D1839" s="22"/>
      <c r="E1839" s="1"/>
      <c r="F1839" s="1"/>
      <c r="G1839" s="1"/>
      <c r="H1839" s="1"/>
      <c r="I1839" s="1"/>
      <c r="J1839" s="1"/>
      <c r="K1839" s="1"/>
      <c r="L1839" s="1"/>
      <c r="M1839" s="1"/>
      <c r="N1839" s="1"/>
      <c r="O1839" s="1"/>
      <c r="P1839" s="1"/>
      <c r="Q1839" s="1"/>
      <c r="R1839" s="1"/>
      <c r="S1839" s="1"/>
      <c r="T1839" s="1"/>
      <c r="U1839" s="28"/>
      <c r="V1839" s="28"/>
      <c r="W1839" s="28"/>
      <c r="X1839" s="1"/>
      <c r="Y1839" s="1"/>
      <c r="Z1839" s="1"/>
    </row>
    <row r="1840" spans="1:26" x14ac:dyDescent="0.25">
      <c r="A1840" s="1"/>
      <c r="B1840" s="33" t="str">
        <f t="shared" si="56"/>
        <v/>
      </c>
      <c r="C1840" s="33" t="str">
        <f t="shared" si="57"/>
        <v/>
      </c>
      <c r="D1840" s="22"/>
      <c r="E1840" s="1"/>
      <c r="F1840" s="1"/>
      <c r="G1840" s="1"/>
      <c r="H1840" s="1"/>
      <c r="I1840" s="1"/>
      <c r="J1840" s="1"/>
      <c r="K1840" s="1"/>
      <c r="L1840" s="1"/>
      <c r="M1840" s="1"/>
      <c r="N1840" s="1"/>
      <c r="O1840" s="1"/>
      <c r="P1840" s="1"/>
      <c r="Q1840" s="1"/>
      <c r="R1840" s="1"/>
      <c r="S1840" s="1"/>
      <c r="T1840" s="1"/>
      <c r="U1840" s="28"/>
      <c r="V1840" s="28"/>
      <c r="W1840" s="28"/>
      <c r="X1840" s="1"/>
      <c r="Y1840" s="1"/>
      <c r="Z1840" s="1"/>
    </row>
    <row r="1841" spans="1:26" x14ac:dyDescent="0.25">
      <c r="A1841" s="1"/>
      <c r="B1841" s="33" t="str">
        <f t="shared" si="56"/>
        <v/>
      </c>
      <c r="C1841" s="33" t="str">
        <f t="shared" si="57"/>
        <v/>
      </c>
      <c r="D1841" s="22"/>
      <c r="E1841" s="1"/>
      <c r="F1841" s="1"/>
      <c r="G1841" s="1"/>
      <c r="H1841" s="1"/>
      <c r="I1841" s="1"/>
      <c r="J1841" s="1"/>
      <c r="K1841" s="1"/>
      <c r="L1841" s="1"/>
      <c r="M1841" s="1"/>
      <c r="N1841" s="1"/>
      <c r="O1841" s="1"/>
      <c r="P1841" s="1"/>
      <c r="Q1841" s="1"/>
      <c r="R1841" s="1"/>
      <c r="S1841" s="1"/>
      <c r="T1841" s="1"/>
      <c r="U1841" s="28"/>
      <c r="V1841" s="28"/>
      <c r="W1841" s="28"/>
      <c r="X1841" s="1"/>
      <c r="Y1841" s="1"/>
      <c r="Z1841" s="1"/>
    </row>
    <row r="1842" spans="1:26" x14ac:dyDescent="0.25">
      <c r="A1842" s="1"/>
      <c r="B1842" s="33" t="str">
        <f t="shared" si="56"/>
        <v/>
      </c>
      <c r="C1842" s="33" t="str">
        <f t="shared" si="57"/>
        <v/>
      </c>
      <c r="D1842" s="22"/>
      <c r="E1842" s="1"/>
      <c r="F1842" s="1"/>
      <c r="G1842" s="1"/>
      <c r="H1842" s="1"/>
      <c r="I1842" s="1"/>
      <c r="J1842" s="1"/>
      <c r="K1842" s="1"/>
      <c r="L1842" s="1"/>
      <c r="M1842" s="1"/>
      <c r="N1842" s="1"/>
      <c r="O1842" s="1"/>
      <c r="P1842" s="1"/>
      <c r="Q1842" s="1"/>
      <c r="R1842" s="1"/>
      <c r="S1842" s="1"/>
      <c r="T1842" s="1"/>
      <c r="U1842" s="28"/>
      <c r="V1842" s="28"/>
      <c r="W1842" s="28"/>
      <c r="X1842" s="1"/>
      <c r="Y1842" s="1"/>
      <c r="Z1842" s="1"/>
    </row>
    <row r="1843" spans="1:26" x14ac:dyDescent="0.25">
      <c r="A1843" s="1"/>
      <c r="B1843" s="33" t="str">
        <f t="shared" si="56"/>
        <v/>
      </c>
      <c r="C1843" s="33" t="str">
        <f t="shared" si="57"/>
        <v/>
      </c>
      <c r="D1843" s="22"/>
      <c r="E1843" s="1"/>
      <c r="F1843" s="1"/>
      <c r="G1843" s="1"/>
      <c r="H1843" s="1"/>
      <c r="I1843" s="1"/>
      <c r="J1843" s="1"/>
      <c r="K1843" s="1"/>
      <c r="L1843" s="1"/>
      <c r="M1843" s="1"/>
      <c r="N1843" s="1"/>
      <c r="O1843" s="1"/>
      <c r="P1843" s="1"/>
      <c r="Q1843" s="1"/>
      <c r="R1843" s="1"/>
      <c r="S1843" s="1"/>
      <c r="T1843" s="1"/>
      <c r="U1843" s="28"/>
      <c r="V1843" s="28"/>
      <c r="W1843" s="28"/>
      <c r="X1843" s="1"/>
      <c r="Y1843" s="1"/>
      <c r="Z1843" s="1"/>
    </row>
    <row r="1844" spans="1:26" x14ac:dyDescent="0.25">
      <c r="A1844" s="1"/>
      <c r="B1844" s="33" t="str">
        <f t="shared" si="56"/>
        <v/>
      </c>
      <c r="C1844" s="33" t="str">
        <f t="shared" si="57"/>
        <v/>
      </c>
      <c r="D1844" s="22"/>
      <c r="E1844" s="1"/>
      <c r="F1844" s="1"/>
      <c r="G1844" s="1"/>
      <c r="H1844" s="1"/>
      <c r="I1844" s="1"/>
      <c r="J1844" s="1"/>
      <c r="K1844" s="1"/>
      <c r="L1844" s="1"/>
      <c r="M1844" s="1"/>
      <c r="N1844" s="1"/>
      <c r="O1844" s="1"/>
      <c r="P1844" s="1"/>
      <c r="Q1844" s="1"/>
      <c r="R1844" s="1"/>
      <c r="S1844" s="1"/>
      <c r="T1844" s="1"/>
      <c r="U1844" s="28"/>
      <c r="V1844" s="28"/>
      <c r="W1844" s="28"/>
      <c r="X1844" s="1"/>
      <c r="Y1844" s="1"/>
      <c r="Z1844" s="1"/>
    </row>
    <row r="1845" spans="1:26" x14ac:dyDescent="0.25">
      <c r="A1845" s="1"/>
      <c r="B1845" s="33" t="str">
        <f t="shared" si="56"/>
        <v/>
      </c>
      <c r="C1845" s="33" t="str">
        <f t="shared" si="57"/>
        <v/>
      </c>
      <c r="D1845" s="22"/>
      <c r="E1845" s="1"/>
      <c r="F1845" s="1"/>
      <c r="G1845" s="1"/>
      <c r="H1845" s="1"/>
      <c r="I1845" s="1"/>
      <c r="J1845" s="1"/>
      <c r="K1845" s="1"/>
      <c r="L1845" s="1"/>
      <c r="M1845" s="1"/>
      <c r="N1845" s="1"/>
      <c r="O1845" s="1"/>
      <c r="P1845" s="1"/>
      <c r="Q1845" s="1"/>
      <c r="R1845" s="1"/>
      <c r="S1845" s="1"/>
      <c r="T1845" s="1"/>
      <c r="U1845" s="28"/>
      <c r="V1845" s="28"/>
      <c r="W1845" s="28"/>
      <c r="X1845" s="1"/>
      <c r="Y1845" s="1"/>
      <c r="Z1845" s="1"/>
    </row>
    <row r="1846" spans="1:26" x14ac:dyDescent="0.25">
      <c r="A1846" s="1"/>
      <c r="B1846" s="33" t="str">
        <f t="shared" si="56"/>
        <v/>
      </c>
      <c r="C1846" s="33" t="str">
        <f t="shared" si="57"/>
        <v/>
      </c>
      <c r="D1846" s="22"/>
      <c r="E1846" s="1"/>
      <c r="F1846" s="1"/>
      <c r="G1846" s="1"/>
      <c r="H1846" s="1"/>
      <c r="I1846" s="1"/>
      <c r="J1846" s="1"/>
      <c r="K1846" s="1"/>
      <c r="L1846" s="1"/>
      <c r="M1846" s="1"/>
      <c r="N1846" s="1"/>
      <c r="O1846" s="1"/>
      <c r="P1846" s="1"/>
      <c r="Q1846" s="1"/>
      <c r="R1846" s="1"/>
      <c r="S1846" s="1"/>
      <c r="T1846" s="1"/>
      <c r="X1846" s="1"/>
      <c r="Y1846" s="1"/>
      <c r="Z1846" s="1"/>
    </row>
    <row r="1847" spans="1:26" x14ac:dyDescent="0.25">
      <c r="A1847" s="1"/>
      <c r="B1847" s="33" t="str">
        <f t="shared" si="56"/>
        <v/>
      </c>
      <c r="C1847" s="33" t="str">
        <f t="shared" si="57"/>
        <v/>
      </c>
      <c r="D1847" s="22"/>
      <c r="E1847" s="1"/>
      <c r="F1847" s="1"/>
      <c r="G1847" s="1"/>
      <c r="H1847" s="1"/>
      <c r="I1847" s="1"/>
      <c r="J1847" s="1"/>
      <c r="K1847" s="1"/>
      <c r="L1847" s="1"/>
      <c r="M1847" s="1"/>
      <c r="N1847" s="1"/>
      <c r="O1847" s="1"/>
      <c r="P1847" s="1"/>
      <c r="Q1847" s="1"/>
      <c r="R1847" s="1"/>
      <c r="S1847" s="1"/>
      <c r="T1847" s="1"/>
      <c r="U1847" s="28"/>
      <c r="V1847" s="28"/>
      <c r="W1847" s="28"/>
      <c r="X1847" s="1"/>
      <c r="Y1847" s="1"/>
      <c r="Z1847" s="1"/>
    </row>
    <row r="1848" spans="1:26" x14ac:dyDescent="0.25">
      <c r="A1848" s="1"/>
      <c r="B1848" s="33" t="str">
        <f t="shared" si="56"/>
        <v/>
      </c>
      <c r="C1848" s="33" t="str">
        <f t="shared" si="57"/>
        <v/>
      </c>
      <c r="D1848" s="22"/>
      <c r="E1848" s="1"/>
      <c r="F1848" s="1"/>
      <c r="G1848" s="1"/>
      <c r="H1848" s="1"/>
      <c r="I1848" s="1"/>
      <c r="J1848" s="1"/>
      <c r="K1848" s="1"/>
      <c r="L1848" s="1"/>
      <c r="M1848" s="1"/>
      <c r="N1848" s="1"/>
      <c r="O1848" s="1"/>
      <c r="P1848" s="1"/>
      <c r="Q1848" s="1"/>
      <c r="R1848" s="1"/>
      <c r="S1848" s="1"/>
      <c r="T1848" s="1"/>
      <c r="U1848" s="28"/>
      <c r="V1848" s="28"/>
      <c r="W1848" s="28"/>
      <c r="X1848" s="1"/>
      <c r="Y1848" s="1"/>
      <c r="Z1848" s="1"/>
    </row>
    <row r="1849" spans="1:26" x14ac:dyDescent="0.25">
      <c r="A1849" s="1"/>
      <c r="B1849" s="33" t="str">
        <f t="shared" si="56"/>
        <v/>
      </c>
      <c r="C1849" s="33" t="str">
        <f t="shared" si="57"/>
        <v/>
      </c>
      <c r="D1849" s="22"/>
      <c r="E1849" s="1"/>
      <c r="F1849" s="1"/>
      <c r="G1849" s="1"/>
      <c r="H1849" s="1"/>
      <c r="I1849" s="1"/>
      <c r="J1849" s="1"/>
      <c r="K1849" s="1"/>
      <c r="L1849" s="1"/>
      <c r="M1849" s="1"/>
      <c r="N1849" s="1"/>
      <c r="O1849" s="1"/>
      <c r="P1849" s="1"/>
      <c r="Q1849" s="1"/>
      <c r="R1849" s="1"/>
      <c r="S1849" s="1"/>
      <c r="T1849" s="1"/>
      <c r="X1849" s="1"/>
      <c r="Y1849" s="1"/>
      <c r="Z1849" s="1"/>
    </row>
    <row r="1850" spans="1:26" x14ac:dyDescent="0.25">
      <c r="A1850" s="1"/>
      <c r="B1850" s="33" t="str">
        <f t="shared" si="56"/>
        <v/>
      </c>
      <c r="C1850" s="33" t="str">
        <f t="shared" si="57"/>
        <v/>
      </c>
      <c r="D1850" s="22"/>
      <c r="E1850" s="1"/>
      <c r="F1850" s="1"/>
      <c r="G1850" s="1"/>
      <c r="H1850" s="1"/>
      <c r="I1850" s="1"/>
      <c r="J1850" s="1"/>
      <c r="K1850" s="1"/>
      <c r="L1850" s="1"/>
      <c r="M1850" s="1"/>
      <c r="N1850" s="1"/>
      <c r="O1850" s="1"/>
      <c r="P1850" s="1"/>
      <c r="Q1850" s="1"/>
      <c r="R1850" s="1"/>
      <c r="S1850" s="1"/>
      <c r="T1850" s="1"/>
      <c r="X1850" s="1"/>
      <c r="Y1850" s="1"/>
      <c r="Z1850" s="1"/>
    </row>
    <row r="1851" spans="1:26" x14ac:dyDescent="0.25">
      <c r="A1851" s="1"/>
      <c r="B1851" s="33" t="str">
        <f t="shared" si="56"/>
        <v/>
      </c>
      <c r="C1851" s="33" t="str">
        <f t="shared" si="57"/>
        <v/>
      </c>
      <c r="D1851" s="22"/>
      <c r="E1851" s="1"/>
      <c r="F1851" s="1"/>
      <c r="G1851" s="1"/>
      <c r="H1851" s="1"/>
      <c r="I1851" s="1"/>
      <c r="J1851" s="1"/>
      <c r="K1851" s="1"/>
      <c r="L1851" s="1"/>
      <c r="M1851" s="1"/>
      <c r="N1851" s="1"/>
      <c r="O1851" s="1"/>
      <c r="P1851" s="1"/>
      <c r="Q1851" s="1"/>
      <c r="R1851" s="1"/>
      <c r="S1851" s="1"/>
      <c r="T1851" s="1"/>
      <c r="U1851" s="28"/>
      <c r="V1851" s="28"/>
      <c r="W1851" s="28"/>
      <c r="X1851" s="1"/>
      <c r="Y1851" s="1"/>
      <c r="Z1851" s="1"/>
    </row>
    <row r="1852" spans="1:26" x14ac:dyDescent="0.25">
      <c r="A1852" s="1"/>
      <c r="B1852" s="33" t="str">
        <f t="shared" si="56"/>
        <v/>
      </c>
      <c r="C1852" s="33" t="str">
        <f t="shared" si="57"/>
        <v/>
      </c>
      <c r="D1852" s="22"/>
      <c r="E1852" s="1"/>
      <c r="F1852" s="1"/>
      <c r="G1852" s="1"/>
      <c r="H1852" s="1"/>
      <c r="I1852" s="1"/>
      <c r="J1852" s="1"/>
      <c r="K1852" s="1"/>
      <c r="L1852" s="1"/>
      <c r="M1852" s="1"/>
      <c r="N1852" s="1"/>
      <c r="O1852" s="1"/>
      <c r="P1852" s="1"/>
      <c r="Q1852" s="1"/>
      <c r="R1852" s="1"/>
      <c r="S1852" s="1"/>
      <c r="T1852" s="1"/>
      <c r="U1852" s="28"/>
      <c r="V1852" s="28"/>
      <c r="W1852" s="28"/>
      <c r="X1852" s="1"/>
      <c r="Y1852" s="1"/>
      <c r="Z1852" s="1"/>
    </row>
    <row r="1853" spans="1:26" x14ac:dyDescent="0.25">
      <c r="A1853" s="1"/>
      <c r="B1853" s="33" t="str">
        <f t="shared" si="56"/>
        <v/>
      </c>
      <c r="C1853" s="33" t="str">
        <f t="shared" si="57"/>
        <v/>
      </c>
      <c r="D1853" s="22"/>
      <c r="E1853" s="1"/>
      <c r="F1853" s="1"/>
      <c r="G1853" s="1"/>
      <c r="H1853" s="1"/>
      <c r="I1853" s="1"/>
      <c r="J1853" s="1"/>
      <c r="K1853" s="1"/>
      <c r="L1853" s="1"/>
      <c r="M1853" s="1"/>
      <c r="N1853" s="1"/>
      <c r="O1853" s="1"/>
      <c r="P1853" s="1"/>
      <c r="Q1853" s="1"/>
      <c r="R1853" s="1"/>
      <c r="S1853" s="1"/>
      <c r="T1853" s="1"/>
      <c r="U1853" s="28"/>
      <c r="V1853" s="28"/>
      <c r="W1853" s="28"/>
      <c r="X1853" s="1"/>
      <c r="Y1853" s="1"/>
      <c r="Z1853" s="1"/>
    </row>
    <row r="1854" spans="1:26" x14ac:dyDescent="0.25">
      <c r="A1854" s="1"/>
      <c r="B1854" s="33" t="str">
        <f t="shared" si="56"/>
        <v/>
      </c>
      <c r="C1854" s="33" t="str">
        <f t="shared" si="57"/>
        <v/>
      </c>
      <c r="D1854" s="22"/>
      <c r="E1854" s="1"/>
      <c r="F1854" s="1"/>
      <c r="G1854" s="1"/>
      <c r="H1854" s="1"/>
      <c r="I1854" s="1"/>
      <c r="J1854" s="1"/>
      <c r="K1854" s="1"/>
      <c r="L1854" s="1"/>
      <c r="M1854" s="1"/>
      <c r="N1854" s="1"/>
      <c r="O1854" s="1"/>
      <c r="P1854" s="1"/>
      <c r="Q1854" s="1"/>
      <c r="R1854" s="1"/>
      <c r="S1854" s="1"/>
      <c r="T1854" s="1"/>
      <c r="U1854" s="28"/>
      <c r="V1854" s="28"/>
      <c r="W1854" s="28"/>
      <c r="X1854" s="1"/>
      <c r="Y1854" s="1"/>
      <c r="Z1854" s="1"/>
    </row>
    <row r="1855" spans="1:26" x14ac:dyDescent="0.25">
      <c r="A1855" s="1"/>
      <c r="B1855" s="33" t="str">
        <f t="shared" si="56"/>
        <v/>
      </c>
      <c r="C1855" s="33" t="str">
        <f t="shared" si="57"/>
        <v/>
      </c>
      <c r="D1855" s="22"/>
      <c r="E1855" s="1"/>
      <c r="F1855" s="1"/>
      <c r="G1855" s="1"/>
      <c r="H1855" s="1"/>
      <c r="I1855" s="1"/>
      <c r="J1855" s="1"/>
      <c r="K1855" s="1"/>
      <c r="L1855" s="1"/>
      <c r="M1855" s="1"/>
      <c r="N1855" s="1"/>
      <c r="O1855" s="1"/>
      <c r="P1855" s="1"/>
      <c r="Q1855" s="1"/>
      <c r="R1855" s="1"/>
      <c r="S1855" s="1"/>
      <c r="T1855" s="1"/>
      <c r="U1855" s="28"/>
      <c r="V1855" s="28"/>
      <c r="W1855" s="28"/>
      <c r="X1855" s="1"/>
      <c r="Y1855" s="1"/>
      <c r="Z1855" s="1"/>
    </row>
    <row r="1856" spans="1:26" x14ac:dyDescent="0.25">
      <c r="A1856" s="1"/>
      <c r="B1856" s="33" t="str">
        <f t="shared" si="56"/>
        <v/>
      </c>
      <c r="C1856" s="33" t="str">
        <f t="shared" si="57"/>
        <v/>
      </c>
      <c r="D1856" s="22"/>
      <c r="E1856" s="1"/>
      <c r="F1856" s="1"/>
      <c r="G1856" s="1"/>
      <c r="H1856" s="1"/>
      <c r="I1856" s="1"/>
      <c r="J1856" s="1"/>
      <c r="K1856" s="1"/>
      <c r="L1856" s="1"/>
      <c r="M1856" s="1"/>
      <c r="N1856" s="1"/>
      <c r="O1856" s="1"/>
      <c r="P1856" s="1"/>
      <c r="Q1856" s="1"/>
      <c r="R1856" s="1"/>
      <c r="S1856" s="1"/>
      <c r="T1856" s="1"/>
      <c r="U1856" s="28"/>
      <c r="V1856" s="28"/>
      <c r="W1856" s="28"/>
      <c r="X1856" s="1"/>
      <c r="Y1856" s="1"/>
      <c r="Z1856" s="1"/>
    </row>
    <row r="1857" spans="1:26" x14ac:dyDescent="0.25">
      <c r="A1857" s="1"/>
      <c r="B1857" s="33" t="str">
        <f t="shared" si="56"/>
        <v/>
      </c>
      <c r="C1857" s="33" t="str">
        <f t="shared" si="57"/>
        <v/>
      </c>
      <c r="D1857" s="22"/>
      <c r="E1857" s="1"/>
      <c r="F1857" s="1"/>
      <c r="G1857" s="1"/>
      <c r="H1857" s="1"/>
      <c r="I1857" s="1"/>
      <c r="J1857" s="1"/>
      <c r="K1857" s="1"/>
      <c r="L1857" s="1"/>
      <c r="M1857" s="1"/>
      <c r="N1857" s="1"/>
      <c r="O1857" s="1"/>
      <c r="P1857" s="1"/>
      <c r="Q1857" s="1"/>
      <c r="R1857" s="1"/>
      <c r="S1857" s="1"/>
      <c r="T1857" s="1"/>
      <c r="U1857" s="28"/>
      <c r="V1857" s="28"/>
      <c r="W1857" s="28"/>
      <c r="X1857" s="1"/>
      <c r="Y1857" s="1"/>
      <c r="Z1857" s="1"/>
    </row>
    <row r="1858" spans="1:26" x14ac:dyDescent="0.25">
      <c r="A1858" s="1"/>
      <c r="B1858" s="33" t="str">
        <f t="shared" si="56"/>
        <v/>
      </c>
      <c r="C1858" s="33" t="str">
        <f t="shared" si="57"/>
        <v/>
      </c>
      <c r="D1858" s="22"/>
      <c r="E1858" s="1"/>
      <c r="F1858" s="1"/>
      <c r="G1858" s="1"/>
      <c r="H1858" s="1"/>
      <c r="I1858" s="1"/>
      <c r="J1858" s="1"/>
      <c r="K1858" s="1"/>
      <c r="L1858" s="1"/>
      <c r="M1858" s="1"/>
      <c r="N1858" s="1"/>
      <c r="O1858" s="1"/>
      <c r="P1858" s="1"/>
      <c r="Q1858" s="1"/>
      <c r="R1858" s="1"/>
      <c r="S1858" s="1"/>
      <c r="T1858" s="1"/>
      <c r="X1858" s="1"/>
      <c r="Y1858" s="1"/>
      <c r="Z1858" s="1"/>
    </row>
    <row r="1859" spans="1:26" x14ac:dyDescent="0.25">
      <c r="A1859" s="1"/>
      <c r="B1859" s="33" t="str">
        <f t="shared" si="56"/>
        <v/>
      </c>
      <c r="C1859" s="33" t="str">
        <f t="shared" si="57"/>
        <v/>
      </c>
      <c r="D1859" s="22"/>
      <c r="E1859" s="1"/>
      <c r="F1859" s="1"/>
      <c r="G1859" s="1"/>
      <c r="H1859" s="1"/>
      <c r="I1859" s="1"/>
      <c r="J1859" s="1"/>
      <c r="K1859" s="1"/>
      <c r="L1859" s="1"/>
      <c r="M1859" s="1"/>
      <c r="N1859" s="1"/>
      <c r="O1859" s="1"/>
      <c r="P1859" s="1"/>
      <c r="Q1859" s="1"/>
      <c r="R1859" s="1"/>
      <c r="S1859" s="1"/>
      <c r="T1859" s="1"/>
      <c r="U1859" s="28"/>
      <c r="V1859" s="28"/>
      <c r="W1859" s="28"/>
      <c r="X1859" s="1"/>
      <c r="Y1859" s="1"/>
      <c r="Z1859" s="1"/>
    </row>
    <row r="1860" spans="1:26" x14ac:dyDescent="0.25">
      <c r="A1860" s="1"/>
      <c r="B1860" s="33" t="str">
        <f t="shared" si="56"/>
        <v/>
      </c>
      <c r="C1860" s="33" t="str">
        <f t="shared" si="57"/>
        <v/>
      </c>
      <c r="D1860" s="22"/>
      <c r="E1860" s="1"/>
      <c r="F1860" s="1"/>
      <c r="G1860" s="1"/>
      <c r="H1860" s="1"/>
      <c r="I1860" s="1"/>
      <c r="J1860" s="1"/>
      <c r="K1860" s="1"/>
      <c r="L1860" s="1"/>
      <c r="M1860" s="1"/>
      <c r="N1860" s="1"/>
      <c r="O1860" s="1"/>
      <c r="P1860" s="1"/>
      <c r="Q1860" s="1"/>
      <c r="R1860" s="1"/>
      <c r="S1860" s="1"/>
      <c r="T1860" s="1"/>
      <c r="U1860" s="28"/>
      <c r="V1860" s="28"/>
      <c r="W1860" s="28"/>
      <c r="X1860" s="1"/>
      <c r="Y1860" s="1"/>
      <c r="Z1860" s="1"/>
    </row>
    <row r="1861" spans="1:26" x14ac:dyDescent="0.25">
      <c r="A1861" s="1"/>
      <c r="B1861" s="33" t="str">
        <f t="shared" si="56"/>
        <v/>
      </c>
      <c r="C1861" s="33" t="str">
        <f t="shared" si="57"/>
        <v/>
      </c>
      <c r="D1861" s="22"/>
      <c r="E1861" s="1"/>
      <c r="F1861" s="1"/>
      <c r="G1861" s="1"/>
      <c r="H1861" s="1"/>
      <c r="I1861" s="1"/>
      <c r="J1861" s="1"/>
      <c r="K1861" s="1"/>
      <c r="L1861" s="1"/>
      <c r="M1861" s="1"/>
      <c r="N1861" s="1"/>
      <c r="O1861" s="1"/>
      <c r="P1861" s="1"/>
      <c r="Q1861" s="1"/>
      <c r="R1861" s="1"/>
      <c r="S1861" s="1"/>
      <c r="T1861" s="1"/>
      <c r="U1861" s="28"/>
      <c r="V1861" s="28"/>
      <c r="W1861" s="28"/>
      <c r="X1861" s="1"/>
      <c r="Y1861" s="1"/>
      <c r="Z1861" s="1"/>
    </row>
    <row r="1862" spans="1:26" x14ac:dyDescent="0.25">
      <c r="A1862" s="1"/>
      <c r="B1862" s="33" t="str">
        <f t="shared" si="56"/>
        <v/>
      </c>
      <c r="C1862" s="33" t="str">
        <f t="shared" si="57"/>
        <v/>
      </c>
      <c r="D1862" s="22"/>
      <c r="E1862" s="1"/>
      <c r="F1862" s="1"/>
      <c r="G1862" s="1"/>
      <c r="H1862" s="1"/>
      <c r="I1862" s="1"/>
      <c r="J1862" s="1"/>
      <c r="K1862" s="1"/>
      <c r="L1862" s="1"/>
      <c r="M1862" s="1"/>
      <c r="N1862" s="1"/>
      <c r="O1862" s="1"/>
      <c r="P1862" s="1"/>
      <c r="Q1862" s="1"/>
      <c r="R1862" s="1"/>
      <c r="S1862" s="1"/>
      <c r="T1862" s="1"/>
      <c r="U1862" s="28"/>
      <c r="V1862" s="28"/>
      <c r="W1862" s="28"/>
      <c r="X1862" s="1"/>
      <c r="Y1862" s="1"/>
      <c r="Z1862" s="1"/>
    </row>
    <row r="1863" spans="1:26" x14ac:dyDescent="0.25">
      <c r="A1863" s="1"/>
      <c r="B1863" s="33" t="str">
        <f t="shared" si="56"/>
        <v/>
      </c>
      <c r="C1863" s="33" t="str">
        <f t="shared" si="57"/>
        <v/>
      </c>
      <c r="D1863" s="22"/>
      <c r="E1863" s="1"/>
      <c r="F1863" s="1"/>
      <c r="G1863" s="1"/>
      <c r="H1863" s="1"/>
      <c r="I1863" s="1"/>
      <c r="J1863" s="1"/>
      <c r="K1863" s="1"/>
      <c r="L1863" s="1"/>
      <c r="M1863" s="1"/>
      <c r="N1863" s="1"/>
      <c r="O1863" s="1"/>
      <c r="P1863" s="1"/>
      <c r="Q1863" s="1"/>
      <c r="R1863" s="1"/>
      <c r="S1863" s="1"/>
      <c r="T1863" s="1"/>
      <c r="U1863" s="28"/>
      <c r="V1863" s="28"/>
      <c r="W1863" s="28"/>
      <c r="X1863" s="1"/>
      <c r="Y1863" s="1"/>
      <c r="Z1863" s="1"/>
    </row>
    <row r="1864" spans="1:26" x14ac:dyDescent="0.25">
      <c r="A1864" s="1"/>
      <c r="B1864" s="33" t="str">
        <f t="shared" si="56"/>
        <v/>
      </c>
      <c r="C1864" s="33" t="str">
        <f t="shared" si="57"/>
        <v/>
      </c>
      <c r="D1864" s="22"/>
      <c r="E1864" s="1"/>
      <c r="F1864" s="1"/>
      <c r="G1864" s="1"/>
      <c r="H1864" s="1"/>
      <c r="I1864" s="1"/>
      <c r="J1864" s="1"/>
      <c r="K1864" s="1"/>
      <c r="L1864" s="1"/>
      <c r="M1864" s="1"/>
      <c r="N1864" s="1"/>
      <c r="O1864" s="1"/>
      <c r="P1864" s="1"/>
      <c r="Q1864" s="1"/>
      <c r="R1864" s="1"/>
      <c r="S1864" s="1"/>
      <c r="T1864" s="1"/>
      <c r="U1864" s="28"/>
      <c r="V1864" s="28"/>
      <c r="W1864" s="28"/>
      <c r="X1864" s="1"/>
      <c r="Y1864" s="1"/>
      <c r="Z1864" s="1"/>
    </row>
    <row r="1865" spans="1:26" x14ac:dyDescent="0.25">
      <c r="A1865" s="1"/>
      <c r="B1865" s="33" t="str">
        <f t="shared" si="56"/>
        <v/>
      </c>
      <c r="C1865" s="33" t="str">
        <f t="shared" si="57"/>
        <v/>
      </c>
      <c r="D1865" s="22"/>
      <c r="E1865" s="1"/>
      <c r="F1865" s="1"/>
      <c r="G1865" s="1"/>
      <c r="H1865" s="1"/>
      <c r="I1865" s="1"/>
      <c r="J1865" s="1"/>
      <c r="K1865" s="1"/>
      <c r="L1865" s="1"/>
      <c r="M1865" s="1"/>
      <c r="N1865" s="1"/>
      <c r="O1865" s="1"/>
      <c r="P1865" s="1"/>
      <c r="Q1865" s="1"/>
      <c r="R1865" s="1"/>
      <c r="S1865" s="1"/>
      <c r="T1865" s="1"/>
      <c r="U1865" s="28"/>
      <c r="V1865" s="28"/>
      <c r="W1865" s="28"/>
      <c r="X1865" s="1"/>
      <c r="Y1865" s="1"/>
      <c r="Z1865" s="1"/>
    </row>
    <row r="1866" spans="1:26" x14ac:dyDescent="0.25">
      <c r="A1866" s="1"/>
      <c r="B1866" s="33" t="str">
        <f t="shared" si="56"/>
        <v/>
      </c>
      <c r="C1866" s="33" t="str">
        <f t="shared" si="57"/>
        <v/>
      </c>
      <c r="D1866" s="22"/>
      <c r="E1866" s="1"/>
      <c r="F1866" s="1"/>
      <c r="G1866" s="1"/>
      <c r="H1866" s="1"/>
      <c r="I1866" s="1"/>
      <c r="J1866" s="1"/>
      <c r="K1866" s="1"/>
      <c r="L1866" s="1"/>
      <c r="M1866" s="1"/>
      <c r="N1866" s="1"/>
      <c r="O1866" s="1"/>
      <c r="P1866" s="1"/>
      <c r="Q1866" s="1"/>
      <c r="R1866" s="1"/>
      <c r="S1866" s="1"/>
      <c r="T1866" s="1"/>
      <c r="U1866" s="28"/>
      <c r="V1866" s="28"/>
      <c r="W1866" s="28"/>
      <c r="X1866" s="1"/>
      <c r="Y1866" s="1"/>
      <c r="Z1866" s="1"/>
    </row>
    <row r="1867" spans="1:26" x14ac:dyDescent="0.25">
      <c r="A1867" s="1"/>
      <c r="B1867" s="33" t="str">
        <f t="shared" si="56"/>
        <v/>
      </c>
      <c r="C1867" s="33" t="str">
        <f t="shared" si="57"/>
        <v/>
      </c>
      <c r="D1867" s="22"/>
      <c r="E1867" s="1"/>
      <c r="F1867" s="1"/>
      <c r="G1867" s="1"/>
      <c r="H1867" s="1"/>
      <c r="I1867" s="1"/>
      <c r="J1867" s="1"/>
      <c r="K1867" s="1"/>
      <c r="L1867" s="1"/>
      <c r="M1867" s="1"/>
      <c r="N1867" s="1"/>
      <c r="O1867" s="1"/>
      <c r="P1867" s="1"/>
      <c r="Q1867" s="1"/>
      <c r="R1867" s="1"/>
      <c r="S1867" s="1"/>
      <c r="T1867" s="1"/>
      <c r="U1867" s="28"/>
      <c r="V1867" s="28"/>
      <c r="W1867" s="28"/>
      <c r="X1867" s="1"/>
      <c r="Y1867" s="1"/>
      <c r="Z1867" s="1"/>
    </row>
    <row r="1868" spans="1:26" x14ac:dyDescent="0.25">
      <c r="A1868" s="1"/>
      <c r="B1868" s="33" t="str">
        <f t="shared" si="56"/>
        <v/>
      </c>
      <c r="C1868" s="33" t="str">
        <f t="shared" si="57"/>
        <v/>
      </c>
      <c r="D1868" s="22"/>
      <c r="E1868" s="1"/>
      <c r="F1868" s="1"/>
      <c r="G1868" s="1"/>
      <c r="H1868" s="1"/>
      <c r="I1868" s="1"/>
      <c r="J1868" s="1"/>
      <c r="K1868" s="1"/>
      <c r="L1868" s="1"/>
      <c r="M1868" s="1"/>
      <c r="N1868" s="1"/>
      <c r="O1868" s="1"/>
      <c r="P1868" s="1"/>
      <c r="Q1868" s="1"/>
      <c r="R1868" s="1"/>
      <c r="S1868" s="1"/>
      <c r="T1868" s="1"/>
      <c r="U1868" s="28"/>
      <c r="V1868" s="28"/>
      <c r="W1868" s="28"/>
      <c r="X1868" s="1"/>
      <c r="Y1868" s="1"/>
      <c r="Z1868" s="1"/>
    </row>
    <row r="1869" spans="1:26" x14ac:dyDescent="0.25">
      <c r="A1869" s="1"/>
      <c r="B1869" s="33" t="str">
        <f t="shared" si="56"/>
        <v/>
      </c>
      <c r="C1869" s="33" t="str">
        <f t="shared" si="57"/>
        <v/>
      </c>
      <c r="D1869" s="22"/>
      <c r="E1869" s="1"/>
      <c r="F1869" s="1"/>
      <c r="G1869" s="1"/>
      <c r="H1869" s="1"/>
      <c r="I1869" s="1"/>
      <c r="J1869" s="1"/>
      <c r="K1869" s="1"/>
      <c r="L1869" s="1"/>
      <c r="M1869" s="1"/>
      <c r="N1869" s="1"/>
      <c r="O1869" s="1"/>
      <c r="P1869" s="1"/>
      <c r="Q1869" s="1"/>
      <c r="R1869" s="1"/>
      <c r="S1869" s="1"/>
      <c r="T1869" s="1"/>
      <c r="U1869" s="28"/>
      <c r="V1869" s="28"/>
      <c r="W1869" s="28"/>
      <c r="X1869" s="1"/>
      <c r="Y1869" s="1"/>
      <c r="Z1869" s="1"/>
    </row>
    <row r="1870" spans="1:26" x14ac:dyDescent="0.25">
      <c r="A1870" s="1"/>
      <c r="B1870" s="33" t="str">
        <f t="shared" si="56"/>
        <v/>
      </c>
      <c r="C1870" s="33" t="str">
        <f t="shared" si="57"/>
        <v/>
      </c>
      <c r="D1870" s="22"/>
      <c r="E1870" s="1"/>
      <c r="F1870" s="1"/>
      <c r="G1870" s="1"/>
      <c r="H1870" s="1"/>
      <c r="I1870" s="1"/>
      <c r="J1870" s="1"/>
      <c r="K1870" s="1"/>
      <c r="L1870" s="1"/>
      <c r="M1870" s="1"/>
      <c r="N1870" s="1"/>
      <c r="O1870" s="1"/>
      <c r="P1870" s="1"/>
      <c r="Q1870" s="1"/>
      <c r="R1870" s="1"/>
      <c r="S1870" s="1"/>
      <c r="T1870" s="1"/>
      <c r="X1870" s="1"/>
      <c r="Y1870" s="1"/>
      <c r="Z1870" s="1"/>
    </row>
    <row r="1871" spans="1:26" x14ac:dyDescent="0.25">
      <c r="A1871" s="1"/>
      <c r="B1871" s="33" t="str">
        <f t="shared" si="56"/>
        <v/>
      </c>
      <c r="C1871" s="33" t="str">
        <f t="shared" si="57"/>
        <v/>
      </c>
      <c r="D1871" s="22"/>
      <c r="E1871" s="1"/>
      <c r="F1871" s="1"/>
      <c r="G1871" s="1"/>
      <c r="H1871" s="1"/>
      <c r="I1871" s="1"/>
      <c r="J1871" s="1"/>
      <c r="K1871" s="1"/>
      <c r="L1871" s="1"/>
      <c r="M1871" s="1"/>
      <c r="N1871" s="1"/>
      <c r="O1871" s="1"/>
      <c r="P1871" s="1"/>
      <c r="Q1871" s="1"/>
      <c r="R1871" s="1"/>
      <c r="S1871" s="1"/>
      <c r="T1871" s="1"/>
      <c r="U1871" s="28"/>
      <c r="V1871" s="28"/>
      <c r="W1871" s="28"/>
      <c r="X1871" s="1"/>
      <c r="Y1871" s="1"/>
      <c r="Z1871" s="1"/>
    </row>
    <row r="1872" spans="1:26" x14ac:dyDescent="0.25">
      <c r="A1872" s="1"/>
      <c r="B1872" s="33" t="str">
        <f t="shared" si="56"/>
        <v/>
      </c>
      <c r="C1872" s="33" t="str">
        <f t="shared" si="57"/>
        <v/>
      </c>
      <c r="D1872" s="22"/>
      <c r="E1872" s="1"/>
      <c r="F1872" s="1"/>
      <c r="G1872" s="1"/>
      <c r="H1872" s="1"/>
      <c r="I1872" s="1"/>
      <c r="J1872" s="1"/>
      <c r="K1872" s="1"/>
      <c r="L1872" s="1"/>
      <c r="M1872" s="1"/>
      <c r="N1872" s="1"/>
      <c r="O1872" s="1"/>
      <c r="P1872" s="1"/>
      <c r="Q1872" s="1"/>
      <c r="R1872" s="1"/>
      <c r="S1872" s="1"/>
      <c r="T1872" s="1"/>
      <c r="U1872" s="28"/>
      <c r="V1872" s="28"/>
      <c r="W1872" s="28"/>
      <c r="X1872" s="1"/>
      <c r="Y1872" s="1"/>
      <c r="Z1872" s="1"/>
    </row>
    <row r="1873" spans="1:26" x14ac:dyDescent="0.25">
      <c r="A1873" s="1"/>
      <c r="B1873" s="33" t="str">
        <f t="shared" si="56"/>
        <v/>
      </c>
      <c r="C1873" s="33" t="str">
        <f t="shared" si="57"/>
        <v/>
      </c>
      <c r="D1873" s="22"/>
      <c r="E1873" s="1"/>
      <c r="F1873" s="1"/>
      <c r="G1873" s="1"/>
      <c r="H1873" s="1"/>
      <c r="I1873" s="1"/>
      <c r="J1873" s="1"/>
      <c r="K1873" s="1"/>
      <c r="L1873" s="1"/>
      <c r="M1873" s="1"/>
      <c r="N1873" s="1"/>
      <c r="O1873" s="1"/>
      <c r="P1873" s="1"/>
      <c r="Q1873" s="1"/>
      <c r="R1873" s="1"/>
      <c r="S1873" s="1"/>
      <c r="T1873" s="1"/>
      <c r="U1873" s="28"/>
      <c r="V1873" s="28"/>
      <c r="W1873" s="28"/>
      <c r="X1873" s="1"/>
      <c r="Y1873" s="1"/>
      <c r="Z1873" s="1"/>
    </row>
    <row r="1874" spans="1:26" x14ac:dyDescent="0.25">
      <c r="A1874" s="1"/>
      <c r="B1874" s="33" t="str">
        <f t="shared" si="56"/>
        <v/>
      </c>
      <c r="C1874" s="33" t="str">
        <f t="shared" si="57"/>
        <v/>
      </c>
      <c r="D1874" s="22"/>
      <c r="E1874" s="1"/>
      <c r="F1874" s="1"/>
      <c r="G1874" s="1"/>
      <c r="H1874" s="1"/>
      <c r="I1874" s="1"/>
      <c r="J1874" s="1"/>
      <c r="K1874" s="1"/>
      <c r="L1874" s="1"/>
      <c r="M1874" s="1"/>
      <c r="N1874" s="1"/>
      <c r="O1874" s="1"/>
      <c r="P1874" s="1"/>
      <c r="Q1874" s="1"/>
      <c r="R1874" s="1"/>
      <c r="S1874" s="1"/>
      <c r="T1874" s="1"/>
      <c r="U1874" s="28"/>
      <c r="V1874" s="28"/>
      <c r="W1874" s="28"/>
      <c r="X1874" s="1"/>
      <c r="Y1874" s="1"/>
      <c r="Z1874" s="1"/>
    </row>
    <row r="1875" spans="1:26" x14ac:dyDescent="0.25">
      <c r="A1875" s="1"/>
      <c r="B1875" s="33" t="str">
        <f t="shared" si="56"/>
        <v/>
      </c>
      <c r="C1875" s="33" t="str">
        <f t="shared" si="57"/>
        <v/>
      </c>
      <c r="D1875" s="22"/>
      <c r="E1875" s="1"/>
      <c r="F1875" s="1"/>
      <c r="G1875" s="1"/>
      <c r="H1875" s="1"/>
      <c r="I1875" s="1"/>
      <c r="J1875" s="1"/>
      <c r="K1875" s="1"/>
      <c r="L1875" s="1"/>
      <c r="M1875" s="1"/>
      <c r="N1875" s="1"/>
      <c r="O1875" s="1"/>
      <c r="P1875" s="1"/>
      <c r="Q1875" s="1"/>
      <c r="R1875" s="1"/>
      <c r="S1875" s="1"/>
      <c r="T1875" s="1"/>
      <c r="U1875" s="28"/>
      <c r="V1875" s="28"/>
      <c r="W1875" s="28"/>
      <c r="X1875" s="1"/>
      <c r="Y1875" s="1"/>
      <c r="Z1875" s="1"/>
    </row>
    <row r="1876" spans="1:26" x14ac:dyDescent="0.25">
      <c r="A1876" s="1"/>
      <c r="B1876" s="33" t="str">
        <f t="shared" si="56"/>
        <v/>
      </c>
      <c r="C1876" s="33" t="str">
        <f t="shared" si="57"/>
        <v/>
      </c>
      <c r="D1876" s="22"/>
      <c r="E1876" s="1"/>
      <c r="F1876" s="1"/>
      <c r="G1876" s="1"/>
      <c r="H1876" s="1"/>
      <c r="I1876" s="1"/>
      <c r="J1876" s="1"/>
      <c r="K1876" s="1"/>
      <c r="L1876" s="1"/>
      <c r="M1876" s="1"/>
      <c r="N1876" s="1"/>
      <c r="O1876" s="1"/>
      <c r="P1876" s="1"/>
      <c r="Q1876" s="1"/>
      <c r="R1876" s="1"/>
      <c r="S1876" s="1"/>
      <c r="T1876" s="1"/>
      <c r="U1876" s="28"/>
      <c r="V1876" s="28"/>
      <c r="W1876" s="28"/>
      <c r="X1876" s="1"/>
      <c r="Y1876" s="1"/>
      <c r="Z1876" s="1"/>
    </row>
    <row r="1877" spans="1:26" x14ac:dyDescent="0.25">
      <c r="A1877" s="1"/>
      <c r="B1877" s="33" t="str">
        <f t="shared" si="56"/>
        <v/>
      </c>
      <c r="C1877" s="33" t="str">
        <f t="shared" si="57"/>
        <v/>
      </c>
      <c r="D1877" s="22"/>
      <c r="E1877" s="1"/>
      <c r="F1877" s="1"/>
      <c r="G1877" s="1"/>
      <c r="H1877" s="1"/>
      <c r="I1877" s="1"/>
      <c r="J1877" s="1"/>
      <c r="K1877" s="1"/>
      <c r="L1877" s="1"/>
      <c r="M1877" s="1"/>
      <c r="N1877" s="1"/>
      <c r="O1877" s="1"/>
      <c r="P1877" s="1"/>
      <c r="Q1877" s="1"/>
      <c r="R1877" s="1"/>
      <c r="S1877" s="1"/>
      <c r="T1877" s="1"/>
      <c r="U1877" s="28"/>
      <c r="V1877" s="28"/>
      <c r="W1877" s="28"/>
      <c r="X1877" s="1"/>
      <c r="Y1877" s="1"/>
      <c r="Z1877" s="1"/>
    </row>
    <row r="1878" spans="1:26" x14ac:dyDescent="0.25">
      <c r="A1878" s="1"/>
      <c r="B1878" s="33" t="str">
        <f t="shared" si="56"/>
        <v/>
      </c>
      <c r="C1878" s="33" t="str">
        <f t="shared" si="57"/>
        <v/>
      </c>
      <c r="D1878" s="22"/>
      <c r="E1878" s="1"/>
      <c r="F1878" s="1"/>
      <c r="G1878" s="1"/>
      <c r="H1878" s="1"/>
      <c r="I1878" s="1"/>
      <c r="J1878" s="1"/>
      <c r="K1878" s="1"/>
      <c r="L1878" s="1"/>
      <c r="M1878" s="1"/>
      <c r="N1878" s="1"/>
      <c r="O1878" s="1"/>
      <c r="P1878" s="1"/>
      <c r="Q1878" s="1"/>
      <c r="R1878" s="1"/>
      <c r="S1878" s="1"/>
      <c r="T1878" s="1"/>
      <c r="U1878" s="28"/>
      <c r="V1878" s="28"/>
      <c r="W1878" s="28"/>
      <c r="X1878" s="1"/>
      <c r="Y1878" s="1"/>
      <c r="Z1878" s="1"/>
    </row>
    <row r="1879" spans="1:26" x14ac:dyDescent="0.25">
      <c r="A1879" s="1"/>
      <c r="B1879" s="33" t="str">
        <f t="shared" si="56"/>
        <v/>
      </c>
      <c r="C1879" s="33" t="str">
        <f t="shared" si="57"/>
        <v/>
      </c>
      <c r="D1879" s="22"/>
      <c r="E1879" s="1"/>
      <c r="F1879" s="1"/>
      <c r="G1879" s="1"/>
      <c r="H1879" s="1"/>
      <c r="I1879" s="1"/>
      <c r="J1879" s="1"/>
      <c r="K1879" s="1"/>
      <c r="L1879" s="1"/>
      <c r="M1879" s="1"/>
      <c r="N1879" s="1"/>
      <c r="O1879" s="1"/>
      <c r="P1879" s="1"/>
      <c r="Q1879" s="1"/>
      <c r="R1879" s="1"/>
      <c r="S1879" s="1"/>
      <c r="T1879" s="1"/>
      <c r="U1879" s="28"/>
      <c r="V1879" s="28"/>
      <c r="W1879" s="28"/>
      <c r="X1879" s="1"/>
      <c r="Y1879" s="1"/>
      <c r="Z1879" s="1"/>
    </row>
    <row r="1880" spans="1:26" x14ac:dyDescent="0.25">
      <c r="A1880" s="1"/>
      <c r="B1880" s="33" t="str">
        <f t="shared" si="56"/>
        <v/>
      </c>
      <c r="C1880" s="33" t="str">
        <f t="shared" si="57"/>
        <v/>
      </c>
      <c r="D1880" s="22"/>
      <c r="E1880" s="1"/>
      <c r="F1880" s="1"/>
      <c r="G1880" s="1"/>
      <c r="H1880" s="1"/>
      <c r="I1880" s="1"/>
      <c r="J1880" s="1"/>
      <c r="K1880" s="1"/>
      <c r="L1880" s="1"/>
      <c r="M1880" s="1"/>
      <c r="N1880" s="1"/>
      <c r="O1880" s="1"/>
      <c r="P1880" s="1"/>
      <c r="Q1880" s="1"/>
      <c r="R1880" s="1"/>
      <c r="S1880" s="1"/>
      <c r="T1880" s="1"/>
      <c r="U1880" s="28"/>
      <c r="V1880" s="28"/>
      <c r="W1880" s="28"/>
      <c r="X1880" s="1"/>
      <c r="Y1880" s="1"/>
      <c r="Z1880" s="1"/>
    </row>
    <row r="1881" spans="1:26" x14ac:dyDescent="0.25">
      <c r="A1881" s="1"/>
      <c r="B1881" s="33" t="str">
        <f t="shared" si="56"/>
        <v/>
      </c>
      <c r="C1881" s="33" t="str">
        <f t="shared" si="57"/>
        <v/>
      </c>
      <c r="D1881" s="22"/>
      <c r="E1881" s="1"/>
      <c r="F1881" s="1"/>
      <c r="G1881" s="1"/>
      <c r="H1881" s="1"/>
      <c r="I1881" s="1"/>
      <c r="J1881" s="1"/>
      <c r="K1881" s="1"/>
      <c r="L1881" s="1"/>
      <c r="M1881" s="1"/>
      <c r="N1881" s="1"/>
      <c r="O1881" s="1"/>
      <c r="P1881" s="1"/>
      <c r="Q1881" s="1"/>
      <c r="R1881" s="1"/>
      <c r="S1881" s="1"/>
      <c r="T1881" s="1"/>
      <c r="U1881" s="28"/>
      <c r="V1881" s="28"/>
      <c r="W1881" s="28"/>
      <c r="X1881" s="1"/>
      <c r="Y1881" s="1"/>
      <c r="Z1881" s="1"/>
    </row>
    <row r="1882" spans="1:26" x14ac:dyDescent="0.25">
      <c r="A1882" s="1"/>
      <c r="B1882" s="33" t="str">
        <f t="shared" si="56"/>
        <v/>
      </c>
      <c r="C1882" s="33" t="str">
        <f t="shared" si="57"/>
        <v/>
      </c>
      <c r="D1882" s="22"/>
      <c r="E1882" s="1"/>
      <c r="F1882" s="1"/>
      <c r="G1882" s="1"/>
      <c r="H1882" s="1"/>
      <c r="I1882" s="1"/>
      <c r="J1882" s="1"/>
      <c r="K1882" s="1"/>
      <c r="L1882" s="1"/>
      <c r="M1882" s="1"/>
      <c r="N1882" s="1"/>
      <c r="O1882" s="1"/>
      <c r="P1882" s="1"/>
      <c r="Q1882" s="1"/>
      <c r="R1882" s="1"/>
      <c r="S1882" s="1"/>
      <c r="T1882" s="1"/>
      <c r="X1882" s="1"/>
      <c r="Y1882" s="1"/>
      <c r="Z1882" s="1"/>
    </row>
    <row r="1883" spans="1:26" x14ac:dyDescent="0.25">
      <c r="A1883" s="1"/>
      <c r="B1883" s="33" t="str">
        <f t="shared" si="56"/>
        <v/>
      </c>
      <c r="C1883" s="33" t="str">
        <f t="shared" si="57"/>
        <v/>
      </c>
      <c r="D1883" s="22"/>
      <c r="E1883" s="1"/>
      <c r="F1883" s="1"/>
      <c r="G1883" s="1"/>
      <c r="H1883" s="1"/>
      <c r="I1883" s="1"/>
      <c r="J1883" s="1"/>
      <c r="K1883" s="1"/>
      <c r="L1883" s="1"/>
      <c r="M1883" s="1"/>
      <c r="N1883" s="1"/>
      <c r="O1883" s="1"/>
      <c r="P1883" s="1"/>
      <c r="Q1883" s="1"/>
      <c r="R1883" s="1"/>
      <c r="S1883" s="1"/>
      <c r="T1883" s="1"/>
      <c r="U1883" s="28"/>
      <c r="V1883" s="28"/>
      <c r="W1883" s="28"/>
      <c r="X1883" s="1"/>
      <c r="Y1883" s="1"/>
      <c r="Z1883" s="1"/>
    </row>
    <row r="1884" spans="1:26" x14ac:dyDescent="0.25">
      <c r="A1884" s="1"/>
      <c r="B1884" s="33" t="str">
        <f t="shared" si="56"/>
        <v/>
      </c>
      <c r="C1884" s="33" t="str">
        <f t="shared" si="57"/>
        <v/>
      </c>
      <c r="D1884" s="22"/>
      <c r="E1884" s="1"/>
      <c r="F1884" s="1"/>
      <c r="G1884" s="1"/>
      <c r="H1884" s="1"/>
      <c r="I1884" s="1"/>
      <c r="J1884" s="1"/>
      <c r="K1884" s="1"/>
      <c r="L1884" s="1"/>
      <c r="M1884" s="1"/>
      <c r="N1884" s="1"/>
      <c r="O1884" s="1"/>
      <c r="P1884" s="1"/>
      <c r="Q1884" s="1"/>
      <c r="R1884" s="1"/>
      <c r="S1884" s="1"/>
      <c r="T1884" s="1"/>
      <c r="U1884" s="28"/>
      <c r="V1884" s="28"/>
      <c r="W1884" s="28"/>
      <c r="X1884" s="1"/>
      <c r="Y1884" s="1"/>
      <c r="Z1884" s="1"/>
    </row>
    <row r="1885" spans="1:26" x14ac:dyDescent="0.25">
      <c r="A1885" s="1"/>
      <c r="B1885" s="33" t="str">
        <f t="shared" si="56"/>
        <v/>
      </c>
      <c r="C1885" s="33" t="str">
        <f t="shared" si="57"/>
        <v/>
      </c>
      <c r="D1885" s="22"/>
      <c r="E1885" s="1"/>
      <c r="F1885" s="1"/>
      <c r="G1885" s="1"/>
      <c r="H1885" s="1"/>
      <c r="I1885" s="1"/>
      <c r="J1885" s="1"/>
      <c r="K1885" s="1"/>
      <c r="L1885" s="1"/>
      <c r="M1885" s="1"/>
      <c r="N1885" s="1"/>
      <c r="O1885" s="1"/>
      <c r="P1885" s="1"/>
      <c r="Q1885" s="1"/>
      <c r="R1885" s="1"/>
      <c r="S1885" s="1"/>
      <c r="T1885" s="1"/>
      <c r="U1885" s="28"/>
      <c r="V1885" s="28"/>
      <c r="W1885" s="28"/>
      <c r="X1885" s="1"/>
      <c r="Y1885" s="1"/>
      <c r="Z1885" s="1"/>
    </row>
    <row r="1886" spans="1:26" x14ac:dyDescent="0.25">
      <c r="A1886" s="1"/>
      <c r="B1886" s="33" t="str">
        <f t="shared" si="56"/>
        <v/>
      </c>
      <c r="C1886" s="33" t="str">
        <f t="shared" si="57"/>
        <v/>
      </c>
      <c r="D1886" s="22"/>
      <c r="E1886" s="1"/>
      <c r="F1886" s="1"/>
      <c r="G1886" s="1"/>
      <c r="H1886" s="1"/>
      <c r="I1886" s="1"/>
      <c r="J1886" s="1"/>
      <c r="K1886" s="1"/>
      <c r="L1886" s="1"/>
      <c r="M1886" s="1"/>
      <c r="N1886" s="1"/>
      <c r="O1886" s="1"/>
      <c r="P1886" s="1"/>
      <c r="Q1886" s="1"/>
      <c r="R1886" s="1"/>
      <c r="S1886" s="1"/>
      <c r="T1886" s="1"/>
      <c r="U1886" s="28"/>
      <c r="V1886" s="28"/>
      <c r="W1886" s="28"/>
      <c r="X1886" s="1"/>
      <c r="Y1886" s="1"/>
      <c r="Z1886" s="1"/>
    </row>
    <row r="1887" spans="1:26" x14ac:dyDescent="0.25">
      <c r="A1887" s="1"/>
      <c r="B1887" s="33" t="str">
        <f t="shared" si="56"/>
        <v/>
      </c>
      <c r="C1887" s="33" t="str">
        <f t="shared" si="57"/>
        <v/>
      </c>
      <c r="D1887" s="22"/>
      <c r="E1887" s="1"/>
      <c r="F1887" s="1"/>
      <c r="G1887" s="1"/>
      <c r="H1887" s="1"/>
      <c r="I1887" s="1"/>
      <c r="J1887" s="1"/>
      <c r="K1887" s="1"/>
      <c r="L1887" s="1"/>
      <c r="M1887" s="1"/>
      <c r="N1887" s="1"/>
      <c r="O1887" s="1"/>
      <c r="P1887" s="1"/>
      <c r="Q1887" s="1"/>
      <c r="R1887" s="1"/>
      <c r="S1887" s="1"/>
      <c r="T1887" s="1"/>
      <c r="U1887" s="28"/>
      <c r="V1887" s="28"/>
      <c r="W1887" s="28"/>
      <c r="X1887" s="1"/>
      <c r="Y1887" s="1"/>
      <c r="Z1887" s="1"/>
    </row>
    <row r="1888" spans="1:26" x14ac:dyDescent="0.25">
      <c r="A1888" s="1"/>
      <c r="B1888" s="33" t="str">
        <f t="shared" si="56"/>
        <v/>
      </c>
      <c r="C1888" s="33" t="str">
        <f t="shared" si="57"/>
        <v/>
      </c>
      <c r="D1888" s="22"/>
      <c r="E1888" s="1"/>
      <c r="F1888" s="1"/>
      <c r="G1888" s="1"/>
      <c r="H1888" s="1"/>
      <c r="I1888" s="1"/>
      <c r="J1888" s="1"/>
      <c r="K1888" s="1"/>
      <c r="L1888" s="1"/>
      <c r="M1888" s="1"/>
      <c r="N1888" s="1"/>
      <c r="O1888" s="1"/>
      <c r="P1888" s="1"/>
      <c r="Q1888" s="1"/>
      <c r="R1888" s="1"/>
      <c r="S1888" s="1"/>
      <c r="T1888" s="1"/>
      <c r="U1888" s="28"/>
      <c r="V1888" s="28"/>
      <c r="W1888" s="28"/>
      <c r="X1888" s="1"/>
      <c r="Y1888" s="1"/>
      <c r="Z1888" s="1"/>
    </row>
    <row r="1889" spans="1:26" x14ac:dyDescent="0.25">
      <c r="A1889" s="1"/>
      <c r="B1889" s="33" t="str">
        <f t="shared" si="56"/>
        <v/>
      </c>
      <c r="C1889" s="33" t="str">
        <f t="shared" si="57"/>
        <v/>
      </c>
      <c r="D1889" s="22"/>
      <c r="E1889" s="1"/>
      <c r="F1889" s="1"/>
      <c r="G1889" s="1"/>
      <c r="H1889" s="1"/>
      <c r="I1889" s="1"/>
      <c r="J1889" s="1"/>
      <c r="K1889" s="1"/>
      <c r="L1889" s="1"/>
      <c r="M1889" s="1"/>
      <c r="N1889" s="1"/>
      <c r="O1889" s="1"/>
      <c r="P1889" s="1"/>
      <c r="Q1889" s="1"/>
      <c r="R1889" s="1"/>
      <c r="S1889" s="1"/>
      <c r="T1889" s="1"/>
      <c r="U1889" s="28"/>
      <c r="V1889" s="28"/>
      <c r="W1889" s="28"/>
      <c r="X1889" s="1"/>
      <c r="Y1889" s="1"/>
      <c r="Z1889" s="1"/>
    </row>
    <row r="1890" spans="1:26" x14ac:dyDescent="0.25">
      <c r="A1890" s="1"/>
      <c r="B1890" s="33" t="str">
        <f t="shared" si="56"/>
        <v/>
      </c>
      <c r="C1890" s="33" t="str">
        <f t="shared" si="57"/>
        <v/>
      </c>
      <c r="D1890" s="22"/>
      <c r="E1890" s="1"/>
      <c r="F1890" s="1"/>
      <c r="G1890" s="1"/>
      <c r="H1890" s="1"/>
      <c r="I1890" s="1"/>
      <c r="J1890" s="1"/>
      <c r="K1890" s="1"/>
      <c r="L1890" s="1"/>
      <c r="M1890" s="1"/>
      <c r="N1890" s="1"/>
      <c r="O1890" s="1"/>
      <c r="P1890" s="1"/>
      <c r="Q1890" s="1"/>
      <c r="R1890" s="1"/>
      <c r="S1890" s="1"/>
      <c r="T1890" s="1"/>
      <c r="U1890" s="28"/>
      <c r="V1890" s="28"/>
      <c r="W1890" s="28"/>
      <c r="X1890" s="1"/>
      <c r="Y1890" s="1"/>
      <c r="Z1890" s="1"/>
    </row>
    <row r="1891" spans="1:26" x14ac:dyDescent="0.25">
      <c r="A1891" s="1"/>
      <c r="B1891" s="33" t="str">
        <f t="shared" si="56"/>
        <v/>
      </c>
      <c r="C1891" s="33" t="str">
        <f t="shared" si="57"/>
        <v/>
      </c>
      <c r="D1891" s="22"/>
      <c r="E1891" s="1"/>
      <c r="F1891" s="1"/>
      <c r="G1891" s="1"/>
      <c r="H1891" s="1"/>
      <c r="I1891" s="1"/>
      <c r="J1891" s="1"/>
      <c r="K1891" s="1"/>
      <c r="L1891" s="1"/>
      <c r="M1891" s="1"/>
      <c r="N1891" s="1"/>
      <c r="O1891" s="1"/>
      <c r="P1891" s="1"/>
      <c r="Q1891" s="1"/>
      <c r="R1891" s="1"/>
      <c r="S1891" s="1"/>
      <c r="T1891" s="1"/>
      <c r="U1891" s="28"/>
      <c r="V1891" s="28"/>
      <c r="W1891" s="28"/>
      <c r="X1891" s="1"/>
      <c r="Y1891" s="1"/>
      <c r="Z1891" s="1"/>
    </row>
    <row r="1892" spans="1:26" x14ac:dyDescent="0.25">
      <c r="A1892" s="1"/>
      <c r="B1892" s="33" t="str">
        <f t="shared" si="56"/>
        <v/>
      </c>
      <c r="C1892" s="33" t="str">
        <f t="shared" si="57"/>
        <v/>
      </c>
      <c r="D1892" s="22"/>
      <c r="E1892" s="1"/>
      <c r="F1892" s="1"/>
      <c r="G1892" s="1"/>
      <c r="H1892" s="1"/>
      <c r="I1892" s="1"/>
      <c r="J1892" s="1"/>
      <c r="K1892" s="1"/>
      <c r="L1892" s="1"/>
      <c r="M1892" s="1"/>
      <c r="N1892" s="1"/>
      <c r="O1892" s="1"/>
      <c r="P1892" s="1"/>
      <c r="Q1892" s="1"/>
      <c r="R1892" s="1"/>
      <c r="S1892" s="1"/>
      <c r="T1892" s="1"/>
      <c r="U1892" s="28"/>
      <c r="V1892" s="28"/>
      <c r="W1892" s="28"/>
      <c r="X1892" s="1"/>
      <c r="Y1892" s="1"/>
      <c r="Z1892" s="1"/>
    </row>
    <row r="1893" spans="1:26" x14ac:dyDescent="0.25">
      <c r="A1893" s="1"/>
      <c r="B1893" s="33" t="str">
        <f t="shared" si="56"/>
        <v/>
      </c>
      <c r="C1893" s="33" t="str">
        <f t="shared" si="57"/>
        <v/>
      </c>
      <c r="D1893" s="22"/>
      <c r="E1893" s="1"/>
      <c r="F1893" s="1"/>
      <c r="G1893" s="1"/>
      <c r="H1893" s="1"/>
      <c r="I1893" s="1"/>
      <c r="J1893" s="1"/>
      <c r="K1893" s="1"/>
      <c r="L1893" s="1"/>
      <c r="M1893" s="1"/>
      <c r="N1893" s="1"/>
      <c r="O1893" s="1"/>
      <c r="P1893" s="1"/>
      <c r="Q1893" s="1"/>
      <c r="R1893" s="1"/>
      <c r="S1893" s="1"/>
      <c r="T1893" s="1"/>
      <c r="U1893" s="28"/>
      <c r="V1893" s="28"/>
      <c r="W1893" s="28"/>
      <c r="X1893" s="1"/>
      <c r="Y1893" s="1"/>
      <c r="Z1893" s="1"/>
    </row>
    <row r="1894" spans="1:26" x14ac:dyDescent="0.25">
      <c r="A1894" s="1"/>
      <c r="B1894" s="33" t="str">
        <f t="shared" si="56"/>
        <v/>
      </c>
      <c r="C1894" s="33" t="str">
        <f t="shared" si="57"/>
        <v/>
      </c>
      <c r="D1894" s="22"/>
      <c r="E1894" s="1"/>
      <c r="F1894" s="1"/>
      <c r="G1894" s="1"/>
      <c r="H1894" s="1"/>
      <c r="I1894" s="1"/>
      <c r="J1894" s="1"/>
      <c r="K1894" s="1"/>
      <c r="L1894" s="1"/>
      <c r="M1894" s="1"/>
      <c r="N1894" s="1"/>
      <c r="O1894" s="1"/>
      <c r="P1894" s="1"/>
      <c r="Q1894" s="1"/>
      <c r="R1894" s="1"/>
      <c r="S1894" s="1"/>
      <c r="T1894" s="1"/>
      <c r="U1894" s="28"/>
      <c r="V1894" s="28"/>
      <c r="W1894" s="28"/>
      <c r="X1894" s="1"/>
      <c r="Y1894" s="1"/>
      <c r="Z1894" s="1"/>
    </row>
    <row r="1895" spans="1:26" x14ac:dyDescent="0.25">
      <c r="A1895" s="1"/>
      <c r="B1895" s="33" t="str">
        <f t="shared" si="56"/>
        <v/>
      </c>
      <c r="C1895" s="33" t="str">
        <f t="shared" si="57"/>
        <v/>
      </c>
      <c r="D1895" s="22"/>
      <c r="E1895" s="1"/>
      <c r="F1895" s="1"/>
      <c r="G1895" s="1"/>
      <c r="H1895" s="1"/>
      <c r="I1895" s="1"/>
      <c r="J1895" s="1"/>
      <c r="K1895" s="1"/>
      <c r="L1895" s="1"/>
      <c r="M1895" s="1"/>
      <c r="N1895" s="1"/>
      <c r="O1895" s="1"/>
      <c r="P1895" s="1"/>
      <c r="Q1895" s="1"/>
      <c r="R1895" s="1"/>
      <c r="S1895" s="1"/>
      <c r="T1895" s="1"/>
      <c r="U1895" s="28"/>
      <c r="V1895" s="28"/>
      <c r="W1895" s="28"/>
      <c r="X1895" s="1"/>
      <c r="Y1895" s="1"/>
      <c r="Z1895" s="1"/>
    </row>
    <row r="1896" spans="1:26" x14ac:dyDescent="0.25">
      <c r="A1896" s="1"/>
      <c r="B1896" s="33" t="str">
        <f t="shared" si="56"/>
        <v/>
      </c>
      <c r="C1896" s="33" t="str">
        <f t="shared" si="57"/>
        <v/>
      </c>
      <c r="D1896" s="22"/>
      <c r="E1896" s="1"/>
      <c r="F1896" s="1"/>
      <c r="G1896" s="1"/>
      <c r="H1896" s="1"/>
      <c r="I1896" s="1"/>
      <c r="J1896" s="1"/>
      <c r="K1896" s="1"/>
      <c r="L1896" s="1"/>
      <c r="M1896" s="1"/>
      <c r="N1896" s="1"/>
      <c r="O1896" s="1"/>
      <c r="P1896" s="1"/>
      <c r="Q1896" s="1"/>
      <c r="R1896" s="1"/>
      <c r="S1896" s="1"/>
      <c r="T1896" s="1"/>
      <c r="U1896" s="28"/>
      <c r="V1896" s="28"/>
      <c r="W1896" s="28"/>
      <c r="X1896" s="1"/>
      <c r="Y1896" s="1"/>
      <c r="Z1896" s="1"/>
    </row>
    <row r="1897" spans="1:26" x14ac:dyDescent="0.25">
      <c r="A1897" s="1"/>
      <c r="B1897" s="33" t="str">
        <f t="shared" si="56"/>
        <v/>
      </c>
      <c r="C1897" s="33" t="str">
        <f t="shared" si="57"/>
        <v/>
      </c>
      <c r="D1897" s="22"/>
      <c r="E1897" s="1"/>
      <c r="F1897" s="1"/>
      <c r="G1897" s="1"/>
      <c r="H1897" s="1"/>
      <c r="I1897" s="1"/>
      <c r="J1897" s="1"/>
      <c r="K1897" s="1"/>
      <c r="L1897" s="1"/>
      <c r="M1897" s="1"/>
      <c r="N1897" s="1"/>
      <c r="O1897" s="1"/>
      <c r="P1897" s="1"/>
      <c r="Q1897" s="1"/>
      <c r="R1897" s="1"/>
      <c r="S1897" s="1"/>
      <c r="T1897" s="1"/>
      <c r="U1897" s="28"/>
      <c r="V1897" s="28"/>
      <c r="W1897" s="28"/>
      <c r="X1897" s="1"/>
      <c r="Y1897" s="1"/>
      <c r="Z1897" s="1"/>
    </row>
    <row r="1898" spans="1:26" x14ac:dyDescent="0.25">
      <c r="A1898" s="1"/>
      <c r="B1898" s="33" t="str">
        <f t="shared" si="56"/>
        <v/>
      </c>
      <c r="C1898" s="33" t="str">
        <f t="shared" si="57"/>
        <v/>
      </c>
      <c r="D1898" s="22"/>
      <c r="E1898" s="1"/>
      <c r="F1898" s="1"/>
      <c r="G1898" s="1"/>
      <c r="H1898" s="1"/>
      <c r="I1898" s="1"/>
      <c r="J1898" s="1"/>
      <c r="K1898" s="1"/>
      <c r="L1898" s="1"/>
      <c r="M1898" s="1"/>
      <c r="N1898" s="1"/>
      <c r="O1898" s="1"/>
      <c r="P1898" s="1"/>
      <c r="Q1898" s="1"/>
      <c r="R1898" s="1"/>
      <c r="S1898" s="1"/>
      <c r="T1898" s="1"/>
      <c r="U1898" s="28"/>
      <c r="V1898" s="28"/>
      <c r="W1898" s="28"/>
      <c r="X1898" s="1"/>
      <c r="Y1898" s="1"/>
      <c r="Z1898" s="1"/>
    </row>
    <row r="1899" spans="1:26" x14ac:dyDescent="0.25">
      <c r="A1899" s="1"/>
      <c r="B1899" s="33" t="str">
        <f t="shared" si="56"/>
        <v/>
      </c>
      <c r="C1899" s="33" t="str">
        <f t="shared" si="57"/>
        <v/>
      </c>
      <c r="D1899" s="22"/>
      <c r="E1899" s="1"/>
      <c r="F1899" s="1"/>
      <c r="G1899" s="1"/>
      <c r="H1899" s="1"/>
      <c r="I1899" s="1"/>
      <c r="J1899" s="1"/>
      <c r="K1899" s="1"/>
      <c r="L1899" s="1"/>
      <c r="M1899" s="1"/>
      <c r="N1899" s="1"/>
      <c r="O1899" s="1"/>
      <c r="P1899" s="1"/>
      <c r="Q1899" s="1"/>
      <c r="R1899" s="1"/>
      <c r="S1899" s="1"/>
      <c r="T1899" s="1"/>
      <c r="U1899" s="28"/>
      <c r="V1899" s="28"/>
      <c r="W1899" s="28"/>
      <c r="X1899" s="1"/>
      <c r="Y1899" s="1"/>
      <c r="Z1899" s="1"/>
    </row>
    <row r="1900" spans="1:26" x14ac:dyDescent="0.25">
      <c r="A1900" s="1"/>
      <c r="B1900" s="33" t="str">
        <f t="shared" si="56"/>
        <v/>
      </c>
      <c r="C1900" s="33" t="str">
        <f t="shared" si="57"/>
        <v/>
      </c>
      <c r="D1900" s="22"/>
      <c r="E1900" s="1"/>
      <c r="F1900" s="1"/>
      <c r="G1900" s="1"/>
      <c r="H1900" s="1"/>
      <c r="I1900" s="1"/>
      <c r="J1900" s="1"/>
      <c r="K1900" s="1"/>
      <c r="L1900" s="1"/>
      <c r="M1900" s="1"/>
      <c r="N1900" s="1"/>
      <c r="O1900" s="1"/>
      <c r="P1900" s="1"/>
      <c r="Q1900" s="1"/>
      <c r="R1900" s="1"/>
      <c r="S1900" s="1"/>
      <c r="T1900" s="1"/>
      <c r="U1900" s="28"/>
      <c r="V1900" s="28"/>
      <c r="W1900" s="28"/>
      <c r="X1900" s="1"/>
      <c r="Y1900" s="1"/>
      <c r="Z1900" s="1"/>
    </row>
    <row r="1901" spans="1:26" x14ac:dyDescent="0.25">
      <c r="A1901" s="1"/>
      <c r="B1901" s="33" t="str">
        <f t="shared" si="56"/>
        <v/>
      </c>
      <c r="C1901" s="33" t="str">
        <f t="shared" si="57"/>
        <v/>
      </c>
      <c r="D1901" s="22"/>
      <c r="E1901" s="1"/>
      <c r="F1901" s="1"/>
      <c r="G1901" s="1"/>
      <c r="H1901" s="1"/>
      <c r="I1901" s="1"/>
      <c r="J1901" s="1"/>
      <c r="K1901" s="1"/>
      <c r="L1901" s="1"/>
      <c r="M1901" s="1"/>
      <c r="N1901" s="1"/>
      <c r="O1901" s="1"/>
      <c r="P1901" s="1"/>
      <c r="Q1901" s="1"/>
      <c r="R1901" s="1"/>
      <c r="S1901" s="1"/>
      <c r="T1901" s="1"/>
      <c r="U1901" s="28"/>
      <c r="V1901" s="28"/>
      <c r="W1901" s="28"/>
      <c r="X1901" s="1"/>
      <c r="Y1901" s="1"/>
      <c r="Z1901" s="1"/>
    </row>
    <row r="1902" spans="1:26" x14ac:dyDescent="0.25">
      <c r="A1902" s="1"/>
      <c r="B1902" s="33" t="str">
        <f t="shared" si="56"/>
        <v/>
      </c>
      <c r="C1902" s="33" t="str">
        <f t="shared" si="57"/>
        <v/>
      </c>
      <c r="D1902" s="22"/>
      <c r="E1902" s="1"/>
      <c r="F1902" s="1"/>
      <c r="G1902" s="1"/>
      <c r="H1902" s="1"/>
      <c r="I1902" s="1"/>
      <c r="J1902" s="1"/>
      <c r="K1902" s="1"/>
      <c r="L1902" s="1"/>
      <c r="M1902" s="1"/>
      <c r="N1902" s="1"/>
      <c r="O1902" s="1"/>
      <c r="P1902" s="1"/>
      <c r="Q1902" s="1"/>
      <c r="R1902" s="1"/>
      <c r="S1902" s="1"/>
      <c r="T1902" s="1"/>
      <c r="U1902" s="28"/>
      <c r="V1902" s="28"/>
      <c r="W1902" s="28"/>
      <c r="X1902" s="1"/>
      <c r="Y1902" s="1"/>
      <c r="Z1902" s="1"/>
    </row>
    <row r="1903" spans="1:26" x14ac:dyDescent="0.25">
      <c r="A1903" s="1"/>
      <c r="B1903" s="33" t="str">
        <f t="shared" ref="B1903:B1966" si="58">IF(W1905=1,U1905,"")</f>
        <v/>
      </c>
      <c r="C1903" s="33" t="str">
        <f t="shared" ref="C1903:C1966" si="59">IF(W1905=1,V1905,"")</f>
        <v/>
      </c>
      <c r="D1903" s="22"/>
      <c r="E1903" s="1"/>
      <c r="F1903" s="1"/>
      <c r="G1903" s="1"/>
      <c r="H1903" s="1"/>
      <c r="I1903" s="1"/>
      <c r="J1903" s="1"/>
      <c r="K1903" s="1"/>
      <c r="L1903" s="1"/>
      <c r="M1903" s="1"/>
      <c r="N1903" s="1"/>
      <c r="O1903" s="1"/>
      <c r="P1903" s="1"/>
      <c r="Q1903" s="1"/>
      <c r="R1903" s="1"/>
      <c r="S1903" s="1"/>
      <c r="T1903" s="1"/>
      <c r="U1903" s="28"/>
      <c r="V1903" s="28"/>
      <c r="W1903" s="28"/>
      <c r="X1903" s="1"/>
      <c r="Y1903" s="1"/>
      <c r="Z1903" s="1"/>
    </row>
    <row r="1904" spans="1:26" x14ac:dyDescent="0.25">
      <c r="A1904" s="1"/>
      <c r="B1904" s="33" t="str">
        <f t="shared" si="58"/>
        <v/>
      </c>
      <c r="C1904" s="33" t="str">
        <f t="shared" si="59"/>
        <v/>
      </c>
      <c r="D1904" s="22"/>
      <c r="E1904" s="1"/>
      <c r="F1904" s="1"/>
      <c r="G1904" s="1"/>
      <c r="H1904" s="1"/>
      <c r="I1904" s="1"/>
      <c r="J1904" s="1"/>
      <c r="K1904" s="1"/>
      <c r="L1904" s="1"/>
      <c r="M1904" s="1"/>
      <c r="N1904" s="1"/>
      <c r="O1904" s="1"/>
      <c r="P1904" s="1"/>
      <c r="Q1904" s="1"/>
      <c r="R1904" s="1"/>
      <c r="S1904" s="1"/>
      <c r="T1904" s="1"/>
      <c r="U1904" s="28"/>
      <c r="V1904" s="28"/>
      <c r="W1904" s="28"/>
      <c r="X1904" s="1"/>
      <c r="Y1904" s="1"/>
      <c r="Z1904" s="1"/>
    </row>
    <row r="1905" spans="1:26" x14ac:dyDescent="0.25">
      <c r="A1905" s="1"/>
      <c r="B1905" s="33" t="str">
        <f t="shared" si="58"/>
        <v/>
      </c>
      <c r="C1905" s="33" t="str">
        <f t="shared" si="59"/>
        <v/>
      </c>
      <c r="D1905" s="22"/>
      <c r="E1905" s="1"/>
      <c r="F1905" s="1"/>
      <c r="G1905" s="1"/>
      <c r="H1905" s="1"/>
      <c r="I1905" s="1"/>
      <c r="J1905" s="1"/>
      <c r="K1905" s="1"/>
      <c r="L1905" s="1"/>
      <c r="M1905" s="1"/>
      <c r="N1905" s="1"/>
      <c r="O1905" s="1"/>
      <c r="P1905" s="1"/>
      <c r="Q1905" s="1"/>
      <c r="R1905" s="1"/>
      <c r="S1905" s="1"/>
      <c r="T1905" s="1"/>
      <c r="U1905" s="28"/>
      <c r="V1905" s="28"/>
      <c r="W1905" s="28"/>
      <c r="X1905" s="1"/>
      <c r="Y1905" s="1"/>
      <c r="Z1905" s="1"/>
    </row>
    <row r="1906" spans="1:26" x14ac:dyDescent="0.25">
      <c r="A1906" s="1"/>
      <c r="B1906" s="33" t="str">
        <f t="shared" si="58"/>
        <v/>
      </c>
      <c r="C1906" s="33" t="str">
        <f t="shared" si="59"/>
        <v/>
      </c>
      <c r="D1906" s="22"/>
      <c r="E1906" s="1"/>
      <c r="F1906" s="1"/>
      <c r="G1906" s="1"/>
      <c r="H1906" s="1"/>
      <c r="I1906" s="1"/>
      <c r="J1906" s="1"/>
      <c r="K1906" s="1"/>
      <c r="L1906" s="1"/>
      <c r="M1906" s="1"/>
      <c r="N1906" s="1"/>
      <c r="O1906" s="1"/>
      <c r="P1906" s="1"/>
      <c r="Q1906" s="1"/>
      <c r="R1906" s="1"/>
      <c r="S1906" s="1"/>
      <c r="T1906" s="1"/>
      <c r="U1906" s="28"/>
      <c r="V1906" s="28"/>
      <c r="W1906" s="28"/>
      <c r="X1906" s="1"/>
      <c r="Y1906" s="1"/>
      <c r="Z1906" s="1"/>
    </row>
    <row r="1907" spans="1:26" x14ac:dyDescent="0.25">
      <c r="A1907" s="1"/>
      <c r="B1907" s="33" t="str">
        <f t="shared" si="58"/>
        <v/>
      </c>
      <c r="C1907" s="33" t="str">
        <f t="shared" si="59"/>
        <v/>
      </c>
      <c r="D1907" s="22"/>
      <c r="E1907" s="1"/>
      <c r="F1907" s="1"/>
      <c r="G1907" s="1"/>
      <c r="H1907" s="1"/>
      <c r="I1907" s="1"/>
      <c r="J1907" s="1"/>
      <c r="K1907" s="1"/>
      <c r="L1907" s="1"/>
      <c r="M1907" s="1"/>
      <c r="N1907" s="1"/>
      <c r="O1907" s="1"/>
      <c r="P1907" s="1"/>
      <c r="Q1907" s="1"/>
      <c r="R1907" s="1"/>
      <c r="S1907" s="1"/>
      <c r="T1907" s="1"/>
      <c r="U1907" s="28"/>
      <c r="V1907" s="28"/>
      <c r="W1907" s="28"/>
      <c r="X1907" s="1"/>
      <c r="Y1907" s="1"/>
      <c r="Z1907" s="1"/>
    </row>
    <row r="1908" spans="1:26" x14ac:dyDescent="0.25">
      <c r="A1908" s="1"/>
      <c r="B1908" s="33" t="str">
        <f t="shared" si="58"/>
        <v/>
      </c>
      <c r="C1908" s="33" t="str">
        <f t="shared" si="59"/>
        <v/>
      </c>
      <c r="D1908" s="22"/>
      <c r="E1908" s="1"/>
      <c r="F1908" s="1"/>
      <c r="G1908" s="1"/>
      <c r="H1908" s="1"/>
      <c r="I1908" s="1"/>
      <c r="J1908" s="1"/>
      <c r="K1908" s="1"/>
      <c r="L1908" s="1"/>
      <c r="M1908" s="1"/>
      <c r="N1908" s="1"/>
      <c r="O1908" s="1"/>
      <c r="P1908" s="1"/>
      <c r="Q1908" s="1"/>
      <c r="R1908" s="1"/>
      <c r="S1908" s="1"/>
      <c r="T1908" s="1"/>
      <c r="U1908" s="28"/>
      <c r="V1908" s="28"/>
      <c r="W1908" s="28"/>
      <c r="X1908" s="1"/>
      <c r="Y1908" s="1"/>
      <c r="Z1908" s="1"/>
    </row>
    <row r="1909" spans="1:26" x14ac:dyDescent="0.25">
      <c r="A1909" s="1"/>
      <c r="B1909" s="33" t="str">
        <f t="shared" si="58"/>
        <v/>
      </c>
      <c r="C1909" s="33" t="str">
        <f t="shared" si="59"/>
        <v/>
      </c>
      <c r="D1909" s="22"/>
      <c r="E1909" s="1"/>
      <c r="F1909" s="1"/>
      <c r="G1909" s="1"/>
      <c r="H1909" s="1"/>
      <c r="I1909" s="1"/>
      <c r="J1909" s="1"/>
      <c r="K1909" s="1"/>
      <c r="L1909" s="1"/>
      <c r="M1909" s="1"/>
      <c r="N1909" s="1"/>
      <c r="O1909" s="1"/>
      <c r="P1909" s="1"/>
      <c r="Q1909" s="1"/>
      <c r="R1909" s="1"/>
      <c r="S1909" s="1"/>
      <c r="T1909" s="1"/>
      <c r="U1909" s="28"/>
      <c r="V1909" s="28"/>
      <c r="W1909" s="28"/>
      <c r="X1909" s="1"/>
      <c r="Y1909" s="1"/>
      <c r="Z1909" s="1"/>
    </row>
    <row r="1910" spans="1:26" x14ac:dyDescent="0.25">
      <c r="A1910" s="1"/>
      <c r="B1910" s="33" t="str">
        <f t="shared" si="58"/>
        <v/>
      </c>
      <c r="C1910" s="33" t="str">
        <f t="shared" si="59"/>
        <v/>
      </c>
      <c r="D1910" s="22"/>
      <c r="E1910" s="1"/>
      <c r="F1910" s="1"/>
      <c r="G1910" s="1"/>
      <c r="H1910" s="1"/>
      <c r="I1910" s="1"/>
      <c r="J1910" s="1"/>
      <c r="K1910" s="1"/>
      <c r="L1910" s="1"/>
      <c r="M1910" s="1"/>
      <c r="N1910" s="1"/>
      <c r="O1910" s="1"/>
      <c r="P1910" s="1"/>
      <c r="Q1910" s="1"/>
      <c r="R1910" s="1"/>
      <c r="S1910" s="1"/>
      <c r="T1910" s="1"/>
      <c r="U1910" s="28"/>
      <c r="V1910" s="28"/>
      <c r="W1910" s="28"/>
      <c r="X1910" s="1"/>
      <c r="Y1910" s="1"/>
      <c r="Z1910" s="1"/>
    </row>
    <row r="1911" spans="1:26" x14ac:dyDescent="0.25">
      <c r="A1911" s="1"/>
      <c r="B1911" s="33" t="str">
        <f t="shared" si="58"/>
        <v/>
      </c>
      <c r="C1911" s="33" t="str">
        <f t="shared" si="59"/>
        <v/>
      </c>
      <c r="D1911" s="22"/>
      <c r="E1911" s="1"/>
      <c r="F1911" s="1"/>
      <c r="G1911" s="1"/>
      <c r="H1911" s="1"/>
      <c r="I1911" s="1"/>
      <c r="J1911" s="1"/>
      <c r="K1911" s="1"/>
      <c r="L1911" s="1"/>
      <c r="M1911" s="1"/>
      <c r="N1911" s="1"/>
      <c r="O1911" s="1"/>
      <c r="P1911" s="1"/>
      <c r="Q1911" s="1"/>
      <c r="R1911" s="1"/>
      <c r="S1911" s="1"/>
      <c r="T1911" s="1"/>
      <c r="U1911" s="28"/>
      <c r="V1911" s="28"/>
      <c r="W1911" s="28"/>
      <c r="X1911" s="1"/>
      <c r="Y1911" s="1"/>
      <c r="Z1911" s="1"/>
    </row>
    <row r="1912" spans="1:26" x14ac:dyDescent="0.25">
      <c r="A1912" s="1"/>
      <c r="B1912" s="33" t="str">
        <f t="shared" si="58"/>
        <v/>
      </c>
      <c r="C1912" s="33" t="str">
        <f t="shared" si="59"/>
        <v/>
      </c>
      <c r="D1912" s="22"/>
      <c r="E1912" s="1"/>
      <c r="F1912" s="1"/>
      <c r="G1912" s="1"/>
      <c r="H1912" s="1"/>
      <c r="I1912" s="1"/>
      <c r="J1912" s="1"/>
      <c r="K1912" s="1"/>
      <c r="L1912" s="1"/>
      <c r="M1912" s="1"/>
      <c r="N1912" s="1"/>
      <c r="O1912" s="1"/>
      <c r="P1912" s="1"/>
      <c r="Q1912" s="1"/>
      <c r="R1912" s="1"/>
      <c r="S1912" s="1"/>
      <c r="T1912" s="1"/>
      <c r="U1912" s="28"/>
      <c r="V1912" s="28"/>
      <c r="W1912" s="28"/>
      <c r="X1912" s="1"/>
      <c r="Y1912" s="1"/>
      <c r="Z1912" s="1"/>
    </row>
    <row r="1913" spans="1:26" x14ac:dyDescent="0.25">
      <c r="A1913" s="1"/>
      <c r="B1913" s="33" t="str">
        <f t="shared" si="58"/>
        <v/>
      </c>
      <c r="C1913" s="33" t="str">
        <f t="shared" si="59"/>
        <v/>
      </c>
      <c r="D1913" s="22"/>
      <c r="E1913" s="1"/>
      <c r="F1913" s="1"/>
      <c r="G1913" s="1"/>
      <c r="H1913" s="1"/>
      <c r="I1913" s="1"/>
      <c r="J1913" s="1"/>
      <c r="K1913" s="1"/>
      <c r="L1913" s="1"/>
      <c r="M1913" s="1"/>
      <c r="N1913" s="1"/>
      <c r="O1913" s="1"/>
      <c r="P1913" s="1"/>
      <c r="Q1913" s="1"/>
      <c r="R1913" s="1"/>
      <c r="S1913" s="1"/>
      <c r="T1913" s="1"/>
      <c r="U1913" s="28"/>
      <c r="V1913" s="28"/>
      <c r="W1913" s="28"/>
      <c r="X1913" s="1"/>
      <c r="Y1913" s="1"/>
      <c r="Z1913" s="1"/>
    </row>
    <row r="1914" spans="1:26" x14ac:dyDescent="0.25">
      <c r="A1914" s="1"/>
      <c r="B1914" s="33" t="str">
        <f t="shared" si="58"/>
        <v/>
      </c>
      <c r="C1914" s="33" t="str">
        <f t="shared" si="59"/>
        <v/>
      </c>
      <c r="D1914" s="22"/>
      <c r="E1914" s="1"/>
      <c r="F1914" s="1"/>
      <c r="G1914" s="1"/>
      <c r="H1914" s="1"/>
      <c r="I1914" s="1"/>
      <c r="J1914" s="1"/>
      <c r="K1914" s="1"/>
      <c r="L1914" s="1"/>
      <c r="M1914" s="1"/>
      <c r="N1914" s="1"/>
      <c r="O1914" s="1"/>
      <c r="P1914" s="1"/>
      <c r="Q1914" s="1"/>
      <c r="R1914" s="1"/>
      <c r="S1914" s="1"/>
      <c r="T1914" s="1"/>
      <c r="U1914" s="28"/>
      <c r="V1914" s="28"/>
      <c r="W1914" s="28"/>
      <c r="X1914" s="1"/>
      <c r="Y1914" s="1"/>
      <c r="Z1914" s="1"/>
    </row>
    <row r="1915" spans="1:26" x14ac:dyDescent="0.25">
      <c r="A1915" s="1"/>
      <c r="B1915" s="33" t="str">
        <f t="shared" si="58"/>
        <v/>
      </c>
      <c r="C1915" s="33" t="str">
        <f t="shared" si="59"/>
        <v/>
      </c>
      <c r="D1915" s="22"/>
      <c r="E1915" s="1"/>
      <c r="F1915" s="1"/>
      <c r="G1915" s="1"/>
      <c r="H1915" s="1"/>
      <c r="I1915" s="1"/>
      <c r="J1915" s="1"/>
      <c r="K1915" s="1"/>
      <c r="L1915" s="1"/>
      <c r="M1915" s="1"/>
      <c r="N1915" s="1"/>
      <c r="O1915" s="1"/>
      <c r="P1915" s="1"/>
      <c r="Q1915" s="1"/>
      <c r="R1915" s="1"/>
      <c r="S1915" s="1"/>
      <c r="T1915" s="1"/>
      <c r="U1915" s="28"/>
      <c r="V1915" s="28"/>
      <c r="W1915" s="28"/>
      <c r="X1915" s="1"/>
      <c r="Y1915" s="1"/>
      <c r="Z1915" s="1"/>
    </row>
    <row r="1916" spans="1:26" x14ac:dyDescent="0.25">
      <c r="A1916" s="1"/>
      <c r="B1916" s="33" t="str">
        <f t="shared" si="58"/>
        <v/>
      </c>
      <c r="C1916" s="33" t="str">
        <f t="shared" si="59"/>
        <v/>
      </c>
      <c r="D1916" s="22"/>
      <c r="E1916" s="1"/>
      <c r="F1916" s="1"/>
      <c r="G1916" s="1"/>
      <c r="H1916" s="1"/>
      <c r="I1916" s="1"/>
      <c r="J1916" s="1"/>
      <c r="K1916" s="1"/>
      <c r="L1916" s="1"/>
      <c r="M1916" s="1"/>
      <c r="N1916" s="1"/>
      <c r="O1916" s="1"/>
      <c r="P1916" s="1"/>
      <c r="Q1916" s="1"/>
      <c r="R1916" s="1"/>
      <c r="S1916" s="1"/>
      <c r="T1916" s="1"/>
      <c r="U1916" s="28"/>
      <c r="V1916" s="28"/>
      <c r="W1916" s="28"/>
      <c r="X1916" s="1"/>
      <c r="Y1916" s="1"/>
      <c r="Z1916" s="1"/>
    </row>
    <row r="1917" spans="1:26" x14ac:dyDescent="0.25">
      <c r="A1917" s="1"/>
      <c r="B1917" s="33" t="str">
        <f t="shared" si="58"/>
        <v/>
      </c>
      <c r="C1917" s="33" t="str">
        <f t="shared" si="59"/>
        <v/>
      </c>
      <c r="D1917" s="22"/>
      <c r="E1917" s="1"/>
      <c r="F1917" s="1"/>
      <c r="G1917" s="1"/>
      <c r="H1917" s="1"/>
      <c r="I1917" s="1"/>
      <c r="J1917" s="1"/>
      <c r="K1917" s="1"/>
      <c r="L1917" s="1"/>
      <c r="M1917" s="1"/>
      <c r="N1917" s="1"/>
      <c r="O1917" s="1"/>
      <c r="P1917" s="1"/>
      <c r="Q1917" s="1"/>
      <c r="R1917" s="1"/>
      <c r="S1917" s="1"/>
      <c r="T1917" s="1"/>
      <c r="U1917" s="28"/>
      <c r="V1917" s="28"/>
      <c r="W1917" s="28"/>
      <c r="X1917" s="1"/>
      <c r="Y1917" s="1"/>
      <c r="Z1917" s="1"/>
    </row>
    <row r="1918" spans="1:26" x14ac:dyDescent="0.25">
      <c r="A1918" s="1"/>
      <c r="B1918" s="33" t="str">
        <f t="shared" si="58"/>
        <v/>
      </c>
      <c r="C1918" s="33" t="str">
        <f t="shared" si="59"/>
        <v/>
      </c>
      <c r="D1918" s="22"/>
      <c r="E1918" s="1"/>
      <c r="F1918" s="1"/>
      <c r="G1918" s="1"/>
      <c r="H1918" s="1"/>
      <c r="I1918" s="1"/>
      <c r="J1918" s="1"/>
      <c r="K1918" s="1"/>
      <c r="L1918" s="1"/>
      <c r="M1918" s="1"/>
      <c r="N1918" s="1"/>
      <c r="O1918" s="1"/>
      <c r="P1918" s="1"/>
      <c r="Q1918" s="1"/>
      <c r="R1918" s="1"/>
      <c r="S1918" s="1"/>
      <c r="T1918" s="1"/>
      <c r="U1918" s="28"/>
      <c r="V1918" s="28"/>
      <c r="W1918" s="28"/>
      <c r="X1918" s="1"/>
      <c r="Y1918" s="1"/>
      <c r="Z1918" s="1"/>
    </row>
    <row r="1919" spans="1:26" x14ac:dyDescent="0.25">
      <c r="A1919" s="1"/>
      <c r="B1919" s="33" t="str">
        <f t="shared" si="58"/>
        <v/>
      </c>
      <c r="C1919" s="33" t="str">
        <f t="shared" si="59"/>
        <v/>
      </c>
      <c r="D1919" s="22"/>
      <c r="E1919" s="1"/>
      <c r="F1919" s="1"/>
      <c r="G1919" s="1"/>
      <c r="H1919" s="1"/>
      <c r="I1919" s="1"/>
      <c r="J1919" s="1"/>
      <c r="K1919" s="1"/>
      <c r="L1919" s="1"/>
      <c r="M1919" s="1"/>
      <c r="N1919" s="1"/>
      <c r="O1919" s="1"/>
      <c r="P1919" s="1"/>
      <c r="Q1919" s="1"/>
      <c r="R1919" s="1"/>
      <c r="S1919" s="1"/>
      <c r="T1919" s="1"/>
      <c r="U1919" s="28"/>
      <c r="V1919" s="28"/>
      <c r="W1919" s="28"/>
      <c r="X1919" s="1"/>
      <c r="Y1919" s="1"/>
      <c r="Z1919" s="1"/>
    </row>
    <row r="1920" spans="1:26" x14ac:dyDescent="0.25">
      <c r="A1920" s="1"/>
      <c r="B1920" s="33" t="str">
        <f t="shared" si="58"/>
        <v/>
      </c>
      <c r="C1920" s="33" t="str">
        <f t="shared" si="59"/>
        <v/>
      </c>
      <c r="D1920" s="22"/>
      <c r="E1920" s="1"/>
      <c r="F1920" s="1"/>
      <c r="G1920" s="1"/>
      <c r="H1920" s="1"/>
      <c r="I1920" s="1"/>
      <c r="J1920" s="1"/>
      <c r="K1920" s="1"/>
      <c r="L1920" s="1"/>
      <c r="M1920" s="1"/>
      <c r="N1920" s="1"/>
      <c r="O1920" s="1"/>
      <c r="P1920" s="1"/>
      <c r="Q1920" s="1"/>
      <c r="R1920" s="1"/>
      <c r="S1920" s="1"/>
      <c r="T1920" s="1"/>
      <c r="U1920" s="28"/>
      <c r="V1920" s="28"/>
      <c r="W1920" s="28"/>
      <c r="X1920" s="1"/>
      <c r="Y1920" s="1"/>
      <c r="Z1920" s="1"/>
    </row>
    <row r="1921" spans="1:26" x14ac:dyDescent="0.25">
      <c r="A1921" s="1"/>
      <c r="B1921" s="33" t="str">
        <f t="shared" si="58"/>
        <v/>
      </c>
      <c r="C1921" s="33" t="str">
        <f t="shared" si="59"/>
        <v/>
      </c>
      <c r="D1921" s="22"/>
      <c r="E1921" s="1"/>
      <c r="F1921" s="1"/>
      <c r="G1921" s="1"/>
      <c r="H1921" s="1"/>
      <c r="I1921" s="1"/>
      <c r="J1921" s="1"/>
      <c r="K1921" s="1"/>
      <c r="L1921" s="1"/>
      <c r="M1921" s="1"/>
      <c r="N1921" s="1"/>
      <c r="O1921" s="1"/>
      <c r="P1921" s="1"/>
      <c r="Q1921" s="1"/>
      <c r="R1921" s="1"/>
      <c r="S1921" s="1"/>
      <c r="T1921" s="1"/>
      <c r="U1921" s="28"/>
      <c r="V1921" s="28"/>
      <c r="W1921" s="28"/>
      <c r="X1921" s="1"/>
      <c r="Y1921" s="1"/>
      <c r="Z1921" s="1"/>
    </row>
    <row r="1922" spans="1:26" x14ac:dyDescent="0.25">
      <c r="A1922" s="1"/>
      <c r="B1922" s="33" t="str">
        <f t="shared" si="58"/>
        <v/>
      </c>
      <c r="C1922" s="33" t="str">
        <f t="shared" si="59"/>
        <v/>
      </c>
      <c r="D1922" s="22"/>
      <c r="E1922" s="1"/>
      <c r="F1922" s="1"/>
      <c r="G1922" s="1"/>
      <c r="H1922" s="1"/>
      <c r="I1922" s="1"/>
      <c r="J1922" s="1"/>
      <c r="K1922" s="1"/>
      <c r="L1922" s="1"/>
      <c r="M1922" s="1"/>
      <c r="N1922" s="1"/>
      <c r="O1922" s="1"/>
      <c r="P1922" s="1"/>
      <c r="Q1922" s="1"/>
      <c r="R1922" s="1"/>
      <c r="S1922" s="1"/>
      <c r="T1922" s="1"/>
      <c r="X1922" s="1"/>
      <c r="Y1922" s="1"/>
      <c r="Z1922" s="1"/>
    </row>
    <row r="1923" spans="1:26" x14ac:dyDescent="0.25">
      <c r="A1923" s="1"/>
      <c r="B1923" s="33" t="str">
        <f t="shared" si="58"/>
        <v/>
      </c>
      <c r="C1923" s="33" t="str">
        <f t="shared" si="59"/>
        <v/>
      </c>
      <c r="D1923" s="22"/>
      <c r="E1923" s="1"/>
      <c r="F1923" s="1"/>
      <c r="G1923" s="1"/>
      <c r="H1923" s="1"/>
      <c r="I1923" s="1"/>
      <c r="J1923" s="1"/>
      <c r="K1923" s="1"/>
      <c r="L1923" s="1"/>
      <c r="M1923" s="1"/>
      <c r="N1923" s="1"/>
      <c r="O1923" s="1"/>
      <c r="P1923" s="1"/>
      <c r="Q1923" s="1"/>
      <c r="R1923" s="1"/>
      <c r="S1923" s="1"/>
      <c r="T1923" s="1"/>
      <c r="U1923" s="28"/>
      <c r="V1923" s="28"/>
      <c r="W1923" s="28"/>
      <c r="X1923" s="1"/>
      <c r="Y1923" s="1"/>
      <c r="Z1923" s="1"/>
    </row>
    <row r="1924" spans="1:26" x14ac:dyDescent="0.25">
      <c r="A1924" s="1"/>
      <c r="B1924" s="33" t="str">
        <f t="shared" si="58"/>
        <v/>
      </c>
      <c r="C1924" s="33" t="str">
        <f t="shared" si="59"/>
        <v/>
      </c>
      <c r="D1924" s="22"/>
      <c r="E1924" s="1"/>
      <c r="F1924" s="1"/>
      <c r="G1924" s="1"/>
      <c r="H1924" s="1"/>
      <c r="I1924" s="1"/>
      <c r="J1924" s="1"/>
      <c r="K1924" s="1"/>
      <c r="L1924" s="1"/>
      <c r="M1924" s="1"/>
      <c r="N1924" s="1"/>
      <c r="O1924" s="1"/>
      <c r="P1924" s="1"/>
      <c r="Q1924" s="1"/>
      <c r="R1924" s="1"/>
      <c r="S1924" s="1"/>
      <c r="T1924" s="1"/>
      <c r="U1924" s="28"/>
      <c r="V1924" s="28"/>
      <c r="W1924" s="28"/>
      <c r="X1924" s="1"/>
      <c r="Y1924" s="1"/>
      <c r="Z1924" s="1"/>
    </row>
    <row r="1925" spans="1:26" x14ac:dyDescent="0.25">
      <c r="A1925" s="1"/>
      <c r="B1925" s="33" t="str">
        <f t="shared" si="58"/>
        <v/>
      </c>
      <c r="C1925" s="33" t="str">
        <f t="shared" si="59"/>
        <v/>
      </c>
      <c r="D1925" s="22"/>
      <c r="E1925" s="1"/>
      <c r="F1925" s="1"/>
      <c r="G1925" s="1"/>
      <c r="H1925" s="1"/>
      <c r="I1925" s="1"/>
      <c r="J1925" s="1"/>
      <c r="K1925" s="1"/>
      <c r="L1925" s="1"/>
      <c r="M1925" s="1"/>
      <c r="N1925" s="1"/>
      <c r="O1925" s="1"/>
      <c r="P1925" s="1"/>
      <c r="Q1925" s="1"/>
      <c r="R1925" s="1"/>
      <c r="S1925" s="1"/>
      <c r="T1925" s="1"/>
      <c r="U1925" s="28"/>
      <c r="V1925" s="28"/>
      <c r="W1925" s="28"/>
      <c r="X1925" s="1"/>
      <c r="Y1925" s="1"/>
      <c r="Z1925" s="1"/>
    </row>
    <row r="1926" spans="1:26" x14ac:dyDescent="0.25">
      <c r="A1926" s="1"/>
      <c r="B1926" s="33" t="str">
        <f t="shared" si="58"/>
        <v/>
      </c>
      <c r="C1926" s="33" t="str">
        <f t="shared" si="59"/>
        <v/>
      </c>
      <c r="D1926" s="22"/>
      <c r="E1926" s="1"/>
      <c r="F1926" s="1"/>
      <c r="G1926" s="1"/>
      <c r="H1926" s="1"/>
      <c r="I1926" s="1"/>
      <c r="J1926" s="1"/>
      <c r="K1926" s="1"/>
      <c r="L1926" s="1"/>
      <c r="M1926" s="1"/>
      <c r="N1926" s="1"/>
      <c r="O1926" s="1"/>
      <c r="P1926" s="1"/>
      <c r="Q1926" s="1"/>
      <c r="R1926" s="1"/>
      <c r="S1926" s="1"/>
      <c r="T1926" s="1"/>
      <c r="U1926" s="28"/>
      <c r="V1926" s="28"/>
      <c r="W1926" s="28"/>
      <c r="X1926" s="1"/>
      <c r="Y1926" s="1"/>
      <c r="Z1926" s="1"/>
    </row>
    <row r="1927" spans="1:26" x14ac:dyDescent="0.25">
      <c r="A1927" s="1"/>
      <c r="B1927" s="33" t="str">
        <f t="shared" si="58"/>
        <v/>
      </c>
      <c r="C1927" s="33" t="str">
        <f t="shared" si="59"/>
        <v/>
      </c>
      <c r="D1927" s="22"/>
      <c r="E1927" s="1"/>
      <c r="F1927" s="1"/>
      <c r="G1927" s="1"/>
      <c r="H1927" s="1"/>
      <c r="I1927" s="1"/>
      <c r="J1927" s="1"/>
      <c r="K1927" s="1"/>
      <c r="L1927" s="1"/>
      <c r="M1927" s="1"/>
      <c r="N1927" s="1"/>
      <c r="O1927" s="1"/>
      <c r="P1927" s="1"/>
      <c r="Q1927" s="1"/>
      <c r="R1927" s="1"/>
      <c r="S1927" s="1"/>
      <c r="T1927" s="1"/>
      <c r="U1927" s="28"/>
      <c r="V1927" s="28"/>
      <c r="W1927" s="28"/>
      <c r="X1927" s="1"/>
      <c r="Y1927" s="1"/>
      <c r="Z1927" s="1"/>
    </row>
    <row r="1928" spans="1:26" x14ac:dyDescent="0.25">
      <c r="A1928" s="1"/>
      <c r="B1928" s="33" t="str">
        <f t="shared" si="58"/>
        <v/>
      </c>
      <c r="C1928" s="33" t="str">
        <f t="shared" si="59"/>
        <v/>
      </c>
      <c r="D1928" s="22"/>
      <c r="E1928" s="1"/>
      <c r="F1928" s="1"/>
      <c r="G1928" s="1"/>
      <c r="H1928" s="1"/>
      <c r="I1928" s="1"/>
      <c r="J1928" s="1"/>
      <c r="K1928" s="1"/>
      <c r="L1928" s="1"/>
      <c r="M1928" s="1"/>
      <c r="N1928" s="1"/>
      <c r="O1928" s="1"/>
      <c r="P1928" s="1"/>
      <c r="Q1928" s="1"/>
      <c r="R1928" s="1"/>
      <c r="S1928" s="1"/>
      <c r="T1928" s="1"/>
      <c r="U1928" s="28"/>
      <c r="V1928" s="28"/>
      <c r="W1928" s="28"/>
      <c r="X1928" s="1"/>
      <c r="Y1928" s="1"/>
      <c r="Z1928" s="1"/>
    </row>
    <row r="1929" spans="1:26" x14ac:dyDescent="0.25">
      <c r="A1929" s="1"/>
      <c r="B1929" s="33" t="str">
        <f t="shared" si="58"/>
        <v/>
      </c>
      <c r="C1929" s="33" t="str">
        <f t="shared" si="59"/>
        <v/>
      </c>
      <c r="D1929" s="22"/>
      <c r="E1929" s="1"/>
      <c r="F1929" s="1"/>
      <c r="G1929" s="1"/>
      <c r="H1929" s="1"/>
      <c r="I1929" s="1"/>
      <c r="J1929" s="1"/>
      <c r="K1929" s="1"/>
      <c r="L1929" s="1"/>
      <c r="M1929" s="1"/>
      <c r="N1929" s="1"/>
      <c r="O1929" s="1"/>
      <c r="P1929" s="1"/>
      <c r="Q1929" s="1"/>
      <c r="R1929" s="1"/>
      <c r="S1929" s="1"/>
      <c r="T1929" s="1"/>
      <c r="U1929" s="28"/>
      <c r="V1929" s="28"/>
      <c r="W1929" s="28"/>
      <c r="X1929" s="1"/>
      <c r="Y1929" s="1"/>
      <c r="Z1929" s="1"/>
    </row>
    <row r="1930" spans="1:26" x14ac:dyDescent="0.25">
      <c r="A1930" s="1"/>
      <c r="B1930" s="33" t="str">
        <f t="shared" si="58"/>
        <v/>
      </c>
      <c r="C1930" s="33" t="str">
        <f t="shared" si="59"/>
        <v/>
      </c>
      <c r="D1930" s="22"/>
      <c r="E1930" s="1"/>
      <c r="F1930" s="1"/>
      <c r="G1930" s="1"/>
      <c r="H1930" s="1"/>
      <c r="I1930" s="1"/>
      <c r="J1930" s="1"/>
      <c r="K1930" s="1"/>
      <c r="L1930" s="1"/>
      <c r="M1930" s="1"/>
      <c r="N1930" s="1"/>
      <c r="O1930" s="1"/>
      <c r="P1930" s="1"/>
      <c r="Q1930" s="1"/>
      <c r="R1930" s="1"/>
      <c r="S1930" s="1"/>
      <c r="T1930" s="1"/>
      <c r="U1930" s="28"/>
      <c r="V1930" s="28"/>
      <c r="W1930" s="28"/>
      <c r="X1930" s="1"/>
      <c r="Y1930" s="1"/>
      <c r="Z1930" s="1"/>
    </row>
    <row r="1931" spans="1:26" x14ac:dyDescent="0.25">
      <c r="A1931" s="1"/>
      <c r="B1931" s="33" t="str">
        <f t="shared" si="58"/>
        <v/>
      </c>
      <c r="C1931" s="33" t="str">
        <f t="shared" si="59"/>
        <v/>
      </c>
      <c r="D1931" s="22"/>
      <c r="E1931" s="1"/>
      <c r="F1931" s="1"/>
      <c r="G1931" s="1"/>
      <c r="H1931" s="1"/>
      <c r="I1931" s="1"/>
      <c r="J1931" s="1"/>
      <c r="K1931" s="1"/>
      <c r="L1931" s="1"/>
      <c r="M1931" s="1"/>
      <c r="N1931" s="1"/>
      <c r="O1931" s="1"/>
      <c r="P1931" s="1"/>
      <c r="Q1931" s="1"/>
      <c r="R1931" s="1"/>
      <c r="S1931" s="1"/>
      <c r="T1931" s="1"/>
      <c r="U1931" s="28"/>
      <c r="V1931" s="28"/>
      <c r="W1931" s="28"/>
      <c r="X1931" s="1"/>
      <c r="Y1931" s="1"/>
      <c r="Z1931" s="1"/>
    </row>
    <row r="1932" spans="1:26" x14ac:dyDescent="0.25">
      <c r="A1932" s="1"/>
      <c r="B1932" s="33" t="str">
        <f t="shared" si="58"/>
        <v/>
      </c>
      <c r="C1932" s="33" t="str">
        <f t="shared" si="59"/>
        <v/>
      </c>
      <c r="D1932" s="22"/>
      <c r="E1932" s="1"/>
      <c r="F1932" s="1"/>
      <c r="G1932" s="1"/>
      <c r="H1932" s="1"/>
      <c r="I1932" s="1"/>
      <c r="J1932" s="1"/>
      <c r="K1932" s="1"/>
      <c r="L1932" s="1"/>
      <c r="M1932" s="1"/>
      <c r="N1932" s="1"/>
      <c r="O1932" s="1"/>
      <c r="P1932" s="1"/>
      <c r="Q1932" s="1"/>
      <c r="R1932" s="1"/>
      <c r="S1932" s="1"/>
      <c r="T1932" s="1"/>
      <c r="U1932" s="28"/>
      <c r="V1932" s="28"/>
      <c r="W1932" s="28"/>
      <c r="X1932" s="1"/>
      <c r="Y1932" s="1"/>
      <c r="Z1932" s="1"/>
    </row>
    <row r="1933" spans="1:26" x14ac:dyDescent="0.25">
      <c r="A1933" s="1"/>
      <c r="B1933" s="33" t="str">
        <f t="shared" si="58"/>
        <v/>
      </c>
      <c r="C1933" s="33" t="str">
        <f t="shared" si="59"/>
        <v/>
      </c>
      <c r="D1933" s="22"/>
      <c r="E1933" s="1"/>
      <c r="F1933" s="1"/>
      <c r="G1933" s="1"/>
      <c r="H1933" s="1"/>
      <c r="I1933" s="1"/>
      <c r="J1933" s="1"/>
      <c r="K1933" s="1"/>
      <c r="L1933" s="1"/>
      <c r="M1933" s="1"/>
      <c r="N1933" s="1"/>
      <c r="O1933" s="1"/>
      <c r="P1933" s="1"/>
      <c r="Q1933" s="1"/>
      <c r="R1933" s="1"/>
      <c r="S1933" s="1"/>
      <c r="T1933" s="1"/>
      <c r="U1933" s="28"/>
      <c r="V1933" s="28"/>
      <c r="W1933" s="28"/>
      <c r="X1933" s="1"/>
      <c r="Y1933" s="1"/>
      <c r="Z1933" s="1"/>
    </row>
    <row r="1934" spans="1:26" x14ac:dyDescent="0.25">
      <c r="A1934" s="1"/>
      <c r="B1934" s="33" t="str">
        <f t="shared" si="58"/>
        <v/>
      </c>
      <c r="C1934" s="33" t="str">
        <f t="shared" si="59"/>
        <v/>
      </c>
      <c r="D1934" s="22"/>
      <c r="E1934" s="1"/>
      <c r="F1934" s="1"/>
      <c r="G1934" s="1"/>
      <c r="H1934" s="1"/>
      <c r="I1934" s="1"/>
      <c r="J1934" s="1"/>
      <c r="K1934" s="1"/>
      <c r="L1934" s="1"/>
      <c r="M1934" s="1"/>
      <c r="N1934" s="1"/>
      <c r="O1934" s="1"/>
      <c r="P1934" s="1"/>
      <c r="Q1934" s="1"/>
      <c r="R1934" s="1"/>
      <c r="S1934" s="1"/>
      <c r="T1934" s="1"/>
      <c r="U1934" s="28"/>
      <c r="V1934" s="28"/>
      <c r="W1934" s="28"/>
      <c r="X1934" s="1"/>
      <c r="Y1934" s="1"/>
      <c r="Z1934" s="1"/>
    </row>
    <row r="1935" spans="1:26" x14ac:dyDescent="0.25">
      <c r="A1935" s="1"/>
      <c r="B1935" s="33" t="str">
        <f t="shared" si="58"/>
        <v/>
      </c>
      <c r="C1935" s="33" t="str">
        <f t="shared" si="59"/>
        <v/>
      </c>
      <c r="D1935" s="22"/>
      <c r="E1935" s="1"/>
      <c r="F1935" s="1"/>
      <c r="G1935" s="1"/>
      <c r="H1935" s="1"/>
      <c r="I1935" s="1"/>
      <c r="J1935" s="1"/>
      <c r="K1935" s="1"/>
      <c r="L1935" s="1"/>
      <c r="M1935" s="1"/>
      <c r="N1935" s="1"/>
      <c r="O1935" s="1"/>
      <c r="P1935" s="1"/>
      <c r="Q1935" s="1"/>
      <c r="R1935" s="1"/>
      <c r="S1935" s="1"/>
      <c r="T1935" s="1"/>
      <c r="U1935" s="28"/>
      <c r="V1935" s="28"/>
      <c r="W1935" s="28"/>
      <c r="X1935" s="1"/>
      <c r="Y1935" s="1"/>
      <c r="Z1935" s="1"/>
    </row>
    <row r="1936" spans="1:26" x14ac:dyDescent="0.25">
      <c r="A1936" s="1"/>
      <c r="B1936" s="33" t="str">
        <f t="shared" si="58"/>
        <v/>
      </c>
      <c r="C1936" s="33" t="str">
        <f t="shared" si="59"/>
        <v/>
      </c>
      <c r="D1936" s="22"/>
      <c r="E1936" s="1"/>
      <c r="F1936" s="1"/>
      <c r="G1936" s="1"/>
      <c r="H1936" s="1"/>
      <c r="I1936" s="1"/>
      <c r="J1936" s="1"/>
      <c r="K1936" s="1"/>
      <c r="L1936" s="1"/>
      <c r="M1936" s="1"/>
      <c r="N1936" s="1"/>
      <c r="O1936" s="1"/>
      <c r="P1936" s="1"/>
      <c r="Q1936" s="1"/>
      <c r="R1936" s="1"/>
      <c r="S1936" s="1"/>
      <c r="T1936" s="1"/>
      <c r="U1936" s="28"/>
      <c r="V1936" s="28"/>
      <c r="W1936" s="28"/>
      <c r="X1936" s="1"/>
      <c r="Y1936" s="1"/>
      <c r="Z1936" s="1"/>
    </row>
    <row r="1937" spans="1:26" x14ac:dyDescent="0.25">
      <c r="A1937" s="1"/>
      <c r="B1937" s="33" t="str">
        <f t="shared" si="58"/>
        <v/>
      </c>
      <c r="C1937" s="33" t="str">
        <f t="shared" si="59"/>
        <v/>
      </c>
      <c r="D1937" s="22"/>
      <c r="E1937" s="1"/>
      <c r="F1937" s="1"/>
      <c r="G1937" s="1"/>
      <c r="H1937" s="1"/>
      <c r="I1937" s="1"/>
      <c r="J1937" s="1"/>
      <c r="K1937" s="1"/>
      <c r="L1937" s="1"/>
      <c r="M1937" s="1"/>
      <c r="N1937" s="1"/>
      <c r="O1937" s="1"/>
      <c r="P1937" s="1"/>
      <c r="Q1937" s="1"/>
      <c r="R1937" s="1"/>
      <c r="S1937" s="1"/>
      <c r="T1937" s="1"/>
      <c r="X1937" s="1"/>
      <c r="Y1937" s="1"/>
      <c r="Z1937" s="1"/>
    </row>
    <row r="1938" spans="1:26" x14ac:dyDescent="0.25">
      <c r="A1938" s="1"/>
      <c r="B1938" s="33" t="str">
        <f t="shared" si="58"/>
        <v/>
      </c>
      <c r="C1938" s="33" t="str">
        <f t="shared" si="59"/>
        <v/>
      </c>
      <c r="D1938" s="22"/>
      <c r="E1938" s="1"/>
      <c r="F1938" s="1"/>
      <c r="G1938" s="1"/>
      <c r="H1938" s="1"/>
      <c r="I1938" s="1"/>
      <c r="J1938" s="1"/>
      <c r="K1938" s="1"/>
      <c r="L1938" s="1"/>
      <c r="M1938" s="1"/>
      <c r="N1938" s="1"/>
      <c r="O1938" s="1"/>
      <c r="P1938" s="1"/>
      <c r="Q1938" s="1"/>
      <c r="R1938" s="1"/>
      <c r="S1938" s="1"/>
      <c r="T1938" s="1"/>
      <c r="U1938" s="28"/>
      <c r="V1938" s="28"/>
      <c r="W1938" s="28"/>
      <c r="X1938" s="1"/>
      <c r="Y1938" s="1"/>
      <c r="Z1938" s="1"/>
    </row>
    <row r="1939" spans="1:26" x14ac:dyDescent="0.25">
      <c r="A1939" s="1"/>
      <c r="B1939" s="33" t="str">
        <f t="shared" si="58"/>
        <v/>
      </c>
      <c r="C1939" s="33" t="str">
        <f t="shared" si="59"/>
        <v/>
      </c>
      <c r="D1939" s="22"/>
      <c r="E1939" s="1"/>
      <c r="F1939" s="1"/>
      <c r="G1939" s="1"/>
      <c r="H1939" s="1"/>
      <c r="I1939" s="1"/>
      <c r="J1939" s="1"/>
      <c r="K1939" s="1"/>
      <c r="L1939" s="1"/>
      <c r="M1939" s="1"/>
      <c r="N1939" s="1"/>
      <c r="O1939" s="1"/>
      <c r="P1939" s="1"/>
      <c r="Q1939" s="1"/>
      <c r="R1939" s="1"/>
      <c r="S1939" s="1"/>
      <c r="T1939" s="1"/>
      <c r="U1939" s="28"/>
      <c r="V1939" s="28"/>
      <c r="W1939" s="28"/>
      <c r="X1939" s="1"/>
      <c r="Y1939" s="1"/>
      <c r="Z1939" s="1"/>
    </row>
    <row r="1940" spans="1:26" x14ac:dyDescent="0.25">
      <c r="A1940" s="1"/>
      <c r="B1940" s="33" t="str">
        <f t="shared" si="58"/>
        <v/>
      </c>
      <c r="C1940" s="33" t="str">
        <f t="shared" si="59"/>
        <v/>
      </c>
      <c r="D1940" s="22"/>
      <c r="E1940" s="1"/>
      <c r="F1940" s="1"/>
      <c r="G1940" s="1"/>
      <c r="H1940" s="1"/>
      <c r="I1940" s="1"/>
      <c r="J1940" s="1"/>
      <c r="K1940" s="1"/>
      <c r="L1940" s="1"/>
      <c r="M1940" s="1"/>
      <c r="N1940" s="1"/>
      <c r="O1940" s="1"/>
      <c r="P1940" s="1"/>
      <c r="Q1940" s="1"/>
      <c r="R1940" s="1"/>
      <c r="S1940" s="1"/>
      <c r="T1940" s="1"/>
      <c r="U1940" s="28"/>
      <c r="V1940" s="28"/>
      <c r="W1940" s="28"/>
      <c r="X1940" s="1"/>
      <c r="Y1940" s="1"/>
      <c r="Z1940" s="1"/>
    </row>
    <row r="1941" spans="1:26" x14ac:dyDescent="0.25">
      <c r="A1941" s="1"/>
      <c r="B1941" s="33" t="str">
        <f t="shared" si="58"/>
        <v/>
      </c>
      <c r="C1941" s="33" t="str">
        <f t="shared" si="59"/>
        <v/>
      </c>
      <c r="D1941" s="22"/>
      <c r="E1941" s="1"/>
      <c r="F1941" s="1"/>
      <c r="G1941" s="1"/>
      <c r="H1941" s="1"/>
      <c r="I1941" s="1"/>
      <c r="J1941" s="1"/>
      <c r="K1941" s="1"/>
      <c r="L1941" s="1"/>
      <c r="M1941" s="1"/>
      <c r="N1941" s="1"/>
      <c r="O1941" s="1"/>
      <c r="P1941" s="1"/>
      <c r="Q1941" s="1"/>
      <c r="R1941" s="1"/>
      <c r="S1941" s="1"/>
      <c r="T1941" s="1"/>
      <c r="X1941" s="1"/>
      <c r="Y1941" s="1"/>
      <c r="Z1941" s="1"/>
    </row>
    <row r="1942" spans="1:26" x14ac:dyDescent="0.25">
      <c r="A1942" s="1"/>
      <c r="B1942" s="33" t="str">
        <f t="shared" si="58"/>
        <v/>
      </c>
      <c r="C1942" s="33" t="str">
        <f t="shared" si="59"/>
        <v/>
      </c>
      <c r="D1942" s="22"/>
      <c r="E1942" s="1"/>
      <c r="F1942" s="1"/>
      <c r="G1942" s="1"/>
      <c r="H1942" s="1"/>
      <c r="I1942" s="1"/>
      <c r="J1942" s="1"/>
      <c r="K1942" s="1"/>
      <c r="L1942" s="1"/>
      <c r="M1942" s="1"/>
      <c r="N1942" s="1"/>
      <c r="O1942" s="1"/>
      <c r="P1942" s="1"/>
      <c r="Q1942" s="1"/>
      <c r="R1942" s="1"/>
      <c r="S1942" s="1"/>
      <c r="T1942" s="1"/>
      <c r="U1942" s="28"/>
      <c r="V1942" s="28"/>
      <c r="W1942" s="28"/>
      <c r="X1942" s="1"/>
      <c r="Y1942" s="1"/>
      <c r="Z1942" s="1"/>
    </row>
    <row r="1943" spans="1:26" x14ac:dyDescent="0.25">
      <c r="A1943" s="1"/>
      <c r="B1943" s="33" t="str">
        <f t="shared" si="58"/>
        <v/>
      </c>
      <c r="C1943" s="33" t="str">
        <f t="shared" si="59"/>
        <v/>
      </c>
      <c r="D1943" s="22"/>
      <c r="E1943" s="1"/>
      <c r="F1943" s="1"/>
      <c r="G1943" s="1"/>
      <c r="H1943" s="1"/>
      <c r="I1943" s="1"/>
      <c r="J1943" s="1"/>
      <c r="K1943" s="1"/>
      <c r="L1943" s="1"/>
      <c r="M1943" s="1"/>
      <c r="N1943" s="1"/>
      <c r="O1943" s="1"/>
      <c r="P1943" s="1"/>
      <c r="Q1943" s="1"/>
      <c r="R1943" s="1"/>
      <c r="S1943" s="1"/>
      <c r="T1943" s="1"/>
      <c r="X1943" s="1"/>
      <c r="Y1943" s="1"/>
      <c r="Z1943" s="1"/>
    </row>
    <row r="1944" spans="1:26" x14ac:dyDescent="0.25">
      <c r="A1944" s="1"/>
      <c r="B1944" s="33" t="str">
        <f t="shared" si="58"/>
        <v/>
      </c>
      <c r="C1944" s="33" t="str">
        <f t="shared" si="59"/>
        <v/>
      </c>
      <c r="D1944" s="22"/>
      <c r="E1944" s="1"/>
      <c r="F1944" s="1"/>
      <c r="G1944" s="1"/>
      <c r="H1944" s="1"/>
      <c r="I1944" s="1"/>
      <c r="J1944" s="1"/>
      <c r="K1944" s="1"/>
      <c r="L1944" s="1"/>
      <c r="M1944" s="1"/>
      <c r="N1944" s="1"/>
      <c r="O1944" s="1"/>
      <c r="P1944" s="1"/>
      <c r="Q1944" s="1"/>
      <c r="R1944" s="1"/>
      <c r="S1944" s="1"/>
      <c r="T1944" s="1"/>
      <c r="U1944" s="28"/>
      <c r="V1944" s="28"/>
      <c r="W1944" s="28"/>
      <c r="X1944" s="1"/>
      <c r="Y1944" s="1"/>
      <c r="Z1944" s="1"/>
    </row>
    <row r="1945" spans="1:26" x14ac:dyDescent="0.25">
      <c r="A1945" s="1"/>
      <c r="B1945" s="33" t="str">
        <f t="shared" si="58"/>
        <v/>
      </c>
      <c r="C1945" s="33" t="str">
        <f t="shared" si="59"/>
        <v/>
      </c>
      <c r="D1945" s="22"/>
      <c r="E1945" s="1"/>
      <c r="F1945" s="1"/>
      <c r="G1945" s="1"/>
      <c r="H1945" s="1"/>
      <c r="I1945" s="1"/>
      <c r="J1945" s="1"/>
      <c r="K1945" s="1"/>
      <c r="L1945" s="1"/>
      <c r="M1945" s="1"/>
      <c r="N1945" s="1"/>
      <c r="O1945" s="1"/>
      <c r="P1945" s="1"/>
      <c r="Q1945" s="1"/>
      <c r="R1945" s="1"/>
      <c r="S1945" s="1"/>
      <c r="T1945" s="1"/>
      <c r="U1945" s="28"/>
      <c r="V1945" s="28"/>
      <c r="W1945" s="28"/>
      <c r="X1945" s="1"/>
      <c r="Y1945" s="1"/>
      <c r="Z1945" s="1"/>
    </row>
    <row r="1946" spans="1:26" x14ac:dyDescent="0.25">
      <c r="A1946" s="1"/>
      <c r="B1946" s="33" t="str">
        <f t="shared" si="58"/>
        <v/>
      </c>
      <c r="C1946" s="33" t="str">
        <f t="shared" si="59"/>
        <v/>
      </c>
      <c r="D1946" s="22"/>
      <c r="E1946" s="1"/>
      <c r="F1946" s="1"/>
      <c r="G1946" s="1"/>
      <c r="H1946" s="1"/>
      <c r="I1946" s="1"/>
      <c r="J1946" s="1"/>
      <c r="K1946" s="1"/>
      <c r="L1946" s="1"/>
      <c r="M1946" s="1"/>
      <c r="N1946" s="1"/>
      <c r="O1946" s="1"/>
      <c r="P1946" s="1"/>
      <c r="Q1946" s="1"/>
      <c r="R1946" s="1"/>
      <c r="S1946" s="1"/>
      <c r="T1946" s="1"/>
      <c r="U1946" s="28"/>
      <c r="V1946" s="28"/>
      <c r="W1946" s="28"/>
      <c r="X1946" s="1"/>
      <c r="Y1946" s="1"/>
      <c r="Z1946" s="1"/>
    </row>
    <row r="1947" spans="1:26" x14ac:dyDescent="0.25">
      <c r="A1947" s="1"/>
      <c r="B1947" s="33" t="str">
        <f t="shared" si="58"/>
        <v/>
      </c>
      <c r="C1947" s="33" t="str">
        <f t="shared" si="59"/>
        <v/>
      </c>
      <c r="D1947" s="22"/>
      <c r="E1947" s="1"/>
      <c r="F1947" s="1"/>
      <c r="G1947" s="1"/>
      <c r="H1947" s="1"/>
      <c r="I1947" s="1"/>
      <c r="J1947" s="1"/>
      <c r="K1947" s="1"/>
      <c r="L1947" s="1"/>
      <c r="M1947" s="1"/>
      <c r="N1947" s="1"/>
      <c r="O1947" s="1"/>
      <c r="P1947" s="1"/>
      <c r="Q1947" s="1"/>
      <c r="R1947" s="1"/>
      <c r="S1947" s="1"/>
      <c r="T1947" s="1"/>
      <c r="X1947" s="1"/>
      <c r="Y1947" s="1"/>
      <c r="Z1947" s="1"/>
    </row>
    <row r="1948" spans="1:26" x14ac:dyDescent="0.25">
      <c r="A1948" s="1"/>
      <c r="B1948" s="33" t="str">
        <f t="shared" si="58"/>
        <v/>
      </c>
      <c r="C1948" s="33" t="str">
        <f t="shared" si="59"/>
        <v/>
      </c>
      <c r="D1948" s="22"/>
      <c r="E1948" s="1"/>
      <c r="F1948" s="1"/>
      <c r="G1948" s="1"/>
      <c r="H1948" s="1"/>
      <c r="I1948" s="1"/>
      <c r="J1948" s="1"/>
      <c r="K1948" s="1"/>
      <c r="L1948" s="1"/>
      <c r="M1948" s="1"/>
      <c r="N1948" s="1"/>
      <c r="O1948" s="1"/>
      <c r="P1948" s="1"/>
      <c r="Q1948" s="1"/>
      <c r="R1948" s="1"/>
      <c r="S1948" s="1"/>
      <c r="T1948" s="1"/>
      <c r="U1948" s="28"/>
      <c r="V1948" s="28"/>
      <c r="W1948" s="28"/>
      <c r="X1948" s="1"/>
      <c r="Y1948" s="1"/>
      <c r="Z1948" s="1"/>
    </row>
    <row r="1949" spans="1:26" x14ac:dyDescent="0.25">
      <c r="A1949" s="1"/>
      <c r="B1949" s="33" t="str">
        <f t="shared" si="58"/>
        <v/>
      </c>
      <c r="C1949" s="33" t="str">
        <f t="shared" si="59"/>
        <v/>
      </c>
      <c r="D1949" s="22"/>
      <c r="E1949" s="1"/>
      <c r="F1949" s="1"/>
      <c r="G1949" s="1"/>
      <c r="H1949" s="1"/>
      <c r="I1949" s="1"/>
      <c r="J1949" s="1"/>
      <c r="K1949" s="1"/>
      <c r="L1949" s="1"/>
      <c r="M1949" s="1"/>
      <c r="N1949" s="1"/>
      <c r="O1949" s="1"/>
      <c r="P1949" s="1"/>
      <c r="Q1949" s="1"/>
      <c r="R1949" s="1"/>
      <c r="S1949" s="1"/>
      <c r="T1949" s="1"/>
      <c r="U1949" s="28"/>
      <c r="V1949" s="28"/>
      <c r="W1949" s="28"/>
      <c r="X1949" s="1"/>
      <c r="Y1949" s="1"/>
      <c r="Z1949" s="1"/>
    </row>
    <row r="1950" spans="1:26" x14ac:dyDescent="0.25">
      <c r="A1950" s="1"/>
      <c r="B1950" s="33" t="str">
        <f t="shared" si="58"/>
        <v/>
      </c>
      <c r="C1950" s="33" t="str">
        <f t="shared" si="59"/>
        <v/>
      </c>
      <c r="D1950" s="22"/>
      <c r="E1950" s="1"/>
      <c r="F1950" s="1"/>
      <c r="G1950" s="1"/>
      <c r="H1950" s="1"/>
      <c r="I1950" s="1"/>
      <c r="J1950" s="1"/>
      <c r="K1950" s="1"/>
      <c r="L1950" s="1"/>
      <c r="M1950" s="1"/>
      <c r="N1950" s="1"/>
      <c r="O1950" s="1"/>
      <c r="P1950" s="1"/>
      <c r="Q1950" s="1"/>
      <c r="R1950" s="1"/>
      <c r="S1950" s="1"/>
      <c r="T1950" s="1"/>
      <c r="U1950" s="28"/>
      <c r="V1950" s="28"/>
      <c r="W1950" s="28"/>
      <c r="X1950" s="1"/>
      <c r="Y1950" s="1"/>
      <c r="Z1950" s="1"/>
    </row>
    <row r="1951" spans="1:26" x14ac:dyDescent="0.25">
      <c r="A1951" s="1"/>
      <c r="B1951" s="33" t="str">
        <f t="shared" si="58"/>
        <v/>
      </c>
      <c r="C1951" s="33" t="str">
        <f t="shared" si="59"/>
        <v/>
      </c>
      <c r="D1951" s="22"/>
      <c r="E1951" s="1"/>
      <c r="F1951" s="1"/>
      <c r="G1951" s="1"/>
      <c r="H1951" s="1"/>
      <c r="I1951" s="1"/>
      <c r="J1951" s="1"/>
      <c r="K1951" s="1"/>
      <c r="L1951" s="1"/>
      <c r="M1951" s="1"/>
      <c r="N1951" s="1"/>
      <c r="O1951" s="1"/>
      <c r="P1951" s="1"/>
      <c r="Q1951" s="1"/>
      <c r="R1951" s="1"/>
      <c r="S1951" s="1"/>
      <c r="T1951" s="1"/>
      <c r="U1951" s="28"/>
      <c r="V1951" s="28"/>
      <c r="W1951" s="28"/>
      <c r="X1951" s="1"/>
      <c r="Y1951" s="1"/>
      <c r="Z1951" s="1"/>
    </row>
    <row r="1952" spans="1:26" x14ac:dyDescent="0.25">
      <c r="A1952" s="1"/>
      <c r="B1952" s="33" t="str">
        <f t="shared" si="58"/>
        <v/>
      </c>
      <c r="C1952" s="33" t="str">
        <f t="shared" si="59"/>
        <v/>
      </c>
      <c r="D1952" s="22"/>
      <c r="E1952" s="1"/>
      <c r="F1952" s="1"/>
      <c r="G1952" s="1"/>
      <c r="H1952" s="1"/>
      <c r="I1952" s="1"/>
      <c r="J1952" s="1"/>
      <c r="K1952" s="1"/>
      <c r="L1952" s="1"/>
      <c r="M1952" s="1"/>
      <c r="N1952" s="1"/>
      <c r="O1952" s="1"/>
      <c r="P1952" s="1"/>
      <c r="Q1952" s="1"/>
      <c r="R1952" s="1"/>
      <c r="S1952" s="1"/>
      <c r="T1952" s="1"/>
      <c r="U1952" s="28"/>
      <c r="V1952" s="28"/>
      <c r="W1952" s="28"/>
      <c r="X1952" s="1"/>
      <c r="Y1952" s="1"/>
      <c r="Z1952" s="1"/>
    </row>
    <row r="1953" spans="1:26" x14ac:dyDescent="0.25">
      <c r="A1953" s="1"/>
      <c r="B1953" s="33" t="str">
        <f t="shared" si="58"/>
        <v/>
      </c>
      <c r="C1953" s="33" t="str">
        <f t="shared" si="59"/>
        <v/>
      </c>
      <c r="D1953" s="22"/>
      <c r="E1953" s="1"/>
      <c r="F1953" s="1"/>
      <c r="G1953" s="1"/>
      <c r="H1953" s="1"/>
      <c r="I1953" s="1"/>
      <c r="J1953" s="1"/>
      <c r="K1953" s="1"/>
      <c r="L1953" s="1"/>
      <c r="M1953" s="1"/>
      <c r="N1953" s="1"/>
      <c r="O1953" s="1"/>
      <c r="P1953" s="1"/>
      <c r="Q1953" s="1"/>
      <c r="R1953" s="1"/>
      <c r="S1953" s="1"/>
      <c r="T1953" s="1"/>
      <c r="X1953" s="1"/>
      <c r="Y1953" s="1"/>
      <c r="Z1953" s="1"/>
    </row>
    <row r="1954" spans="1:26" x14ac:dyDescent="0.25">
      <c r="A1954" s="1"/>
      <c r="B1954" s="33" t="str">
        <f t="shared" si="58"/>
        <v/>
      </c>
      <c r="C1954" s="33" t="str">
        <f t="shared" si="59"/>
        <v/>
      </c>
      <c r="D1954" s="22"/>
      <c r="E1954" s="1"/>
      <c r="F1954" s="1"/>
      <c r="G1954" s="1"/>
      <c r="H1954" s="1"/>
      <c r="I1954" s="1"/>
      <c r="J1954" s="1"/>
      <c r="K1954" s="1"/>
      <c r="L1954" s="1"/>
      <c r="M1954" s="1"/>
      <c r="N1954" s="1"/>
      <c r="O1954" s="1"/>
      <c r="P1954" s="1"/>
      <c r="Q1954" s="1"/>
      <c r="R1954" s="1"/>
      <c r="S1954" s="1"/>
      <c r="T1954" s="1"/>
      <c r="U1954" s="28"/>
      <c r="V1954" s="28"/>
      <c r="W1954" s="28"/>
      <c r="X1954" s="1"/>
      <c r="Y1954" s="1"/>
      <c r="Z1954" s="1"/>
    </row>
    <row r="1955" spans="1:26" x14ac:dyDescent="0.25">
      <c r="A1955" s="1"/>
      <c r="B1955" s="33" t="str">
        <f t="shared" si="58"/>
        <v/>
      </c>
      <c r="C1955" s="33" t="str">
        <f t="shared" si="59"/>
        <v/>
      </c>
      <c r="D1955" s="22"/>
      <c r="E1955" s="1"/>
      <c r="F1955" s="1"/>
      <c r="G1955" s="1"/>
      <c r="H1955" s="1"/>
      <c r="I1955" s="1"/>
      <c r="J1955" s="1"/>
      <c r="K1955" s="1"/>
      <c r="L1955" s="1"/>
      <c r="M1955" s="1"/>
      <c r="N1955" s="1"/>
      <c r="O1955" s="1"/>
      <c r="P1955" s="1"/>
      <c r="Q1955" s="1"/>
      <c r="R1955" s="1"/>
      <c r="S1955" s="1"/>
      <c r="T1955" s="1"/>
      <c r="U1955" s="28"/>
      <c r="V1955" s="28"/>
      <c r="W1955" s="28"/>
      <c r="X1955" s="1"/>
      <c r="Y1955" s="1"/>
      <c r="Z1955" s="1"/>
    </row>
    <row r="1956" spans="1:26" x14ac:dyDescent="0.25">
      <c r="A1956" s="1"/>
      <c r="B1956" s="33" t="str">
        <f t="shared" si="58"/>
        <v/>
      </c>
      <c r="C1956" s="33" t="str">
        <f t="shared" si="59"/>
        <v/>
      </c>
      <c r="D1956" s="22"/>
      <c r="E1956" s="1"/>
      <c r="F1956" s="1"/>
      <c r="G1956" s="1"/>
      <c r="H1956" s="1"/>
      <c r="I1956" s="1"/>
      <c r="J1956" s="1"/>
      <c r="K1956" s="1"/>
      <c r="L1956" s="1"/>
      <c r="M1956" s="1"/>
      <c r="N1956" s="1"/>
      <c r="O1956" s="1"/>
      <c r="P1956" s="1"/>
      <c r="Q1956" s="1"/>
      <c r="R1956" s="1"/>
      <c r="S1956" s="1"/>
      <c r="T1956" s="1"/>
      <c r="U1956" s="28"/>
      <c r="V1956" s="28"/>
      <c r="W1956" s="28"/>
      <c r="X1956" s="1"/>
      <c r="Y1956" s="1"/>
      <c r="Z1956" s="1"/>
    </row>
    <row r="1957" spans="1:26" x14ac:dyDescent="0.25">
      <c r="A1957" s="1"/>
      <c r="B1957" s="33" t="str">
        <f t="shared" si="58"/>
        <v/>
      </c>
      <c r="C1957" s="33" t="str">
        <f t="shared" si="59"/>
        <v/>
      </c>
      <c r="D1957" s="22"/>
      <c r="E1957" s="1"/>
      <c r="F1957" s="1"/>
      <c r="G1957" s="1"/>
      <c r="H1957" s="1"/>
      <c r="I1957" s="1"/>
      <c r="J1957" s="1"/>
      <c r="K1957" s="1"/>
      <c r="L1957" s="1"/>
      <c r="M1957" s="1"/>
      <c r="N1957" s="1"/>
      <c r="O1957" s="1"/>
      <c r="P1957" s="1"/>
      <c r="Q1957" s="1"/>
      <c r="R1957" s="1"/>
      <c r="S1957" s="1"/>
      <c r="T1957" s="1"/>
      <c r="U1957" s="28"/>
      <c r="V1957" s="28"/>
      <c r="W1957" s="28"/>
      <c r="X1957" s="1"/>
      <c r="Y1957" s="1"/>
      <c r="Z1957" s="1"/>
    </row>
    <row r="1958" spans="1:26" x14ac:dyDescent="0.25">
      <c r="A1958" s="1"/>
      <c r="B1958" s="33" t="str">
        <f t="shared" si="58"/>
        <v/>
      </c>
      <c r="C1958" s="33" t="str">
        <f t="shared" si="59"/>
        <v/>
      </c>
      <c r="D1958" s="22"/>
      <c r="E1958" s="1"/>
      <c r="F1958" s="1"/>
      <c r="G1958" s="1"/>
      <c r="H1958" s="1"/>
      <c r="I1958" s="1"/>
      <c r="J1958" s="1"/>
      <c r="K1958" s="1"/>
      <c r="L1958" s="1"/>
      <c r="M1958" s="1"/>
      <c r="N1958" s="1"/>
      <c r="O1958" s="1"/>
      <c r="P1958" s="1"/>
      <c r="Q1958" s="1"/>
      <c r="R1958" s="1"/>
      <c r="S1958" s="1"/>
      <c r="T1958" s="1"/>
      <c r="U1958" s="28"/>
      <c r="V1958" s="28"/>
      <c r="W1958" s="28"/>
      <c r="X1958" s="1"/>
      <c r="Y1958" s="1"/>
      <c r="Z1958" s="1"/>
    </row>
    <row r="1959" spans="1:26" x14ac:dyDescent="0.25">
      <c r="A1959" s="1"/>
      <c r="B1959" s="33" t="str">
        <f t="shared" si="58"/>
        <v/>
      </c>
      <c r="C1959" s="33" t="str">
        <f t="shared" si="59"/>
        <v/>
      </c>
      <c r="D1959" s="22"/>
      <c r="E1959" s="1"/>
      <c r="F1959" s="1"/>
      <c r="G1959" s="1"/>
      <c r="H1959" s="1"/>
      <c r="I1959" s="1"/>
      <c r="J1959" s="1"/>
      <c r="K1959" s="1"/>
      <c r="L1959" s="1"/>
      <c r="M1959" s="1"/>
      <c r="N1959" s="1"/>
      <c r="O1959" s="1"/>
      <c r="P1959" s="1"/>
      <c r="Q1959" s="1"/>
      <c r="R1959" s="1"/>
      <c r="S1959" s="1"/>
      <c r="T1959" s="1"/>
      <c r="U1959" s="28"/>
      <c r="V1959" s="28"/>
      <c r="W1959" s="28"/>
      <c r="X1959" s="1"/>
      <c r="Y1959" s="1"/>
      <c r="Z1959" s="1"/>
    </row>
    <row r="1960" spans="1:26" x14ac:dyDescent="0.25">
      <c r="A1960" s="1"/>
      <c r="B1960" s="33" t="str">
        <f t="shared" si="58"/>
        <v/>
      </c>
      <c r="C1960" s="33" t="str">
        <f t="shared" si="59"/>
        <v/>
      </c>
      <c r="D1960" s="22"/>
      <c r="E1960" s="1"/>
      <c r="F1960" s="1"/>
      <c r="G1960" s="1"/>
      <c r="H1960" s="1"/>
      <c r="I1960" s="1"/>
      <c r="J1960" s="1"/>
      <c r="K1960" s="1"/>
      <c r="L1960" s="1"/>
      <c r="M1960" s="1"/>
      <c r="N1960" s="1"/>
      <c r="O1960" s="1"/>
      <c r="P1960" s="1"/>
      <c r="Q1960" s="1"/>
      <c r="R1960" s="1"/>
      <c r="S1960" s="1"/>
      <c r="T1960" s="1"/>
      <c r="U1960" s="28"/>
      <c r="V1960" s="28"/>
      <c r="W1960" s="28"/>
      <c r="X1960" s="1"/>
      <c r="Y1960" s="1"/>
      <c r="Z1960" s="1"/>
    </row>
    <row r="1961" spans="1:26" x14ac:dyDescent="0.25">
      <c r="A1961" s="1"/>
      <c r="B1961" s="33" t="str">
        <f t="shared" si="58"/>
        <v/>
      </c>
      <c r="C1961" s="33" t="str">
        <f t="shared" si="59"/>
        <v/>
      </c>
      <c r="D1961" s="22"/>
      <c r="E1961" s="1"/>
      <c r="F1961" s="1"/>
      <c r="G1961" s="1"/>
      <c r="H1961" s="1"/>
      <c r="I1961" s="1"/>
      <c r="J1961" s="1"/>
      <c r="K1961" s="1"/>
      <c r="L1961" s="1"/>
      <c r="M1961" s="1"/>
      <c r="N1961" s="1"/>
      <c r="O1961" s="1"/>
      <c r="P1961" s="1"/>
      <c r="Q1961" s="1"/>
      <c r="R1961" s="1"/>
      <c r="S1961" s="1"/>
      <c r="T1961" s="1"/>
      <c r="U1961" s="28"/>
      <c r="V1961" s="28"/>
      <c r="W1961" s="28"/>
      <c r="X1961" s="1"/>
      <c r="Y1961" s="1"/>
      <c r="Z1961" s="1"/>
    </row>
    <row r="1962" spans="1:26" x14ac:dyDescent="0.25">
      <c r="A1962" s="1"/>
      <c r="B1962" s="33" t="str">
        <f t="shared" si="58"/>
        <v/>
      </c>
      <c r="C1962" s="33" t="str">
        <f t="shared" si="59"/>
        <v/>
      </c>
      <c r="D1962" s="22"/>
      <c r="E1962" s="1"/>
      <c r="F1962" s="1"/>
      <c r="G1962" s="1"/>
      <c r="H1962" s="1"/>
      <c r="I1962" s="1"/>
      <c r="J1962" s="1"/>
      <c r="K1962" s="1"/>
      <c r="L1962" s="1"/>
      <c r="M1962" s="1"/>
      <c r="N1962" s="1"/>
      <c r="O1962" s="1"/>
      <c r="P1962" s="1"/>
      <c r="Q1962" s="1"/>
      <c r="R1962" s="1"/>
      <c r="S1962" s="1"/>
      <c r="T1962" s="1"/>
      <c r="X1962" s="1"/>
      <c r="Y1962" s="1"/>
      <c r="Z1962" s="1"/>
    </row>
    <row r="1963" spans="1:26" x14ac:dyDescent="0.25">
      <c r="A1963" s="1"/>
      <c r="B1963" s="33" t="str">
        <f t="shared" si="58"/>
        <v/>
      </c>
      <c r="C1963" s="33" t="str">
        <f t="shared" si="59"/>
        <v/>
      </c>
      <c r="D1963" s="22"/>
      <c r="E1963" s="1"/>
      <c r="F1963" s="1"/>
      <c r="G1963" s="1"/>
      <c r="H1963" s="1"/>
      <c r="I1963" s="1"/>
      <c r="J1963" s="1"/>
      <c r="K1963" s="1"/>
      <c r="L1963" s="1"/>
      <c r="M1963" s="1"/>
      <c r="N1963" s="1"/>
      <c r="O1963" s="1"/>
      <c r="P1963" s="1"/>
      <c r="Q1963" s="1"/>
      <c r="R1963" s="1"/>
      <c r="S1963" s="1"/>
      <c r="T1963" s="1"/>
      <c r="U1963" s="28"/>
      <c r="V1963" s="28"/>
      <c r="W1963" s="28"/>
      <c r="X1963" s="1"/>
      <c r="Y1963" s="1"/>
      <c r="Z1963" s="1"/>
    </row>
    <row r="1964" spans="1:26" x14ac:dyDescent="0.25">
      <c r="A1964" s="1"/>
      <c r="B1964" s="33" t="str">
        <f t="shared" si="58"/>
        <v/>
      </c>
      <c r="C1964" s="33" t="str">
        <f t="shared" si="59"/>
        <v/>
      </c>
      <c r="D1964" s="22"/>
      <c r="E1964" s="1"/>
      <c r="F1964" s="1"/>
      <c r="G1964" s="1"/>
      <c r="H1964" s="1"/>
      <c r="I1964" s="1"/>
      <c r="J1964" s="1"/>
      <c r="K1964" s="1"/>
      <c r="L1964" s="1"/>
      <c r="M1964" s="1"/>
      <c r="N1964" s="1"/>
      <c r="O1964" s="1"/>
      <c r="P1964" s="1"/>
      <c r="Q1964" s="1"/>
      <c r="R1964" s="1"/>
      <c r="S1964" s="1"/>
      <c r="T1964" s="1"/>
      <c r="X1964" s="1"/>
      <c r="Y1964" s="1"/>
      <c r="Z1964" s="1"/>
    </row>
    <row r="1965" spans="1:26" x14ac:dyDescent="0.25">
      <c r="A1965" s="1"/>
      <c r="B1965" s="33" t="str">
        <f t="shared" si="58"/>
        <v/>
      </c>
      <c r="C1965" s="33" t="str">
        <f t="shared" si="59"/>
        <v/>
      </c>
      <c r="D1965" s="22"/>
      <c r="E1965" s="1"/>
      <c r="F1965" s="1"/>
      <c r="G1965" s="1"/>
      <c r="H1965" s="1"/>
      <c r="I1965" s="1"/>
      <c r="J1965" s="1"/>
      <c r="K1965" s="1"/>
      <c r="L1965" s="1"/>
      <c r="M1965" s="1"/>
      <c r="N1965" s="1"/>
      <c r="O1965" s="1"/>
      <c r="P1965" s="1"/>
      <c r="Q1965" s="1"/>
      <c r="R1965" s="1"/>
      <c r="S1965" s="1"/>
      <c r="T1965" s="1"/>
      <c r="U1965" s="28"/>
      <c r="V1965" s="28"/>
      <c r="W1965" s="28"/>
      <c r="X1965" s="1"/>
      <c r="Y1965" s="1"/>
      <c r="Z1965" s="1"/>
    </row>
    <row r="1966" spans="1:26" x14ac:dyDescent="0.25">
      <c r="A1966" s="1"/>
      <c r="B1966" s="33" t="str">
        <f t="shared" si="58"/>
        <v/>
      </c>
      <c r="C1966" s="33" t="str">
        <f t="shared" si="59"/>
        <v/>
      </c>
      <c r="D1966" s="22"/>
      <c r="E1966" s="1"/>
      <c r="F1966" s="1"/>
      <c r="G1966" s="1"/>
      <c r="H1966" s="1"/>
      <c r="I1966" s="1"/>
      <c r="J1966" s="1"/>
      <c r="K1966" s="1"/>
      <c r="L1966" s="1"/>
      <c r="M1966" s="1"/>
      <c r="N1966" s="1"/>
      <c r="O1966" s="1"/>
      <c r="P1966" s="1"/>
      <c r="Q1966" s="1"/>
      <c r="R1966" s="1"/>
      <c r="S1966" s="1"/>
      <c r="T1966" s="1"/>
      <c r="U1966" s="28"/>
      <c r="V1966" s="28"/>
      <c r="W1966" s="28"/>
      <c r="X1966" s="1"/>
      <c r="Y1966" s="1"/>
      <c r="Z1966" s="1"/>
    </row>
    <row r="1967" spans="1:26" x14ac:dyDescent="0.25">
      <c r="A1967" s="1"/>
      <c r="B1967" s="33" t="str">
        <f t="shared" ref="B1967:B2030" si="60">IF(W1969=1,U1969,"")</f>
        <v/>
      </c>
      <c r="C1967" s="33" t="str">
        <f t="shared" ref="C1967:C2030" si="61">IF(W1969=1,V1969,"")</f>
        <v/>
      </c>
      <c r="D1967" s="22"/>
      <c r="E1967" s="1"/>
      <c r="F1967" s="1"/>
      <c r="G1967" s="1"/>
      <c r="H1967" s="1"/>
      <c r="I1967" s="1"/>
      <c r="J1967" s="1"/>
      <c r="K1967" s="1"/>
      <c r="L1967" s="1"/>
      <c r="M1967" s="1"/>
      <c r="N1967" s="1"/>
      <c r="O1967" s="1"/>
      <c r="P1967" s="1"/>
      <c r="Q1967" s="1"/>
      <c r="R1967" s="1"/>
      <c r="S1967" s="1"/>
      <c r="T1967" s="1"/>
      <c r="U1967" s="28"/>
      <c r="V1967" s="28"/>
      <c r="W1967" s="28"/>
      <c r="X1967" s="1"/>
      <c r="Y1967" s="1"/>
      <c r="Z1967" s="1"/>
    </row>
    <row r="1968" spans="1:26" x14ac:dyDescent="0.25">
      <c r="A1968" s="1"/>
      <c r="B1968" s="33" t="str">
        <f t="shared" si="60"/>
        <v/>
      </c>
      <c r="C1968" s="33" t="str">
        <f t="shared" si="61"/>
        <v/>
      </c>
      <c r="D1968" s="22"/>
      <c r="E1968" s="1"/>
      <c r="F1968" s="1"/>
      <c r="G1968" s="1"/>
      <c r="H1968" s="1"/>
      <c r="I1968" s="1"/>
      <c r="J1968" s="1"/>
      <c r="K1968" s="1"/>
      <c r="L1968" s="1"/>
      <c r="M1968" s="1"/>
      <c r="N1968" s="1"/>
      <c r="O1968" s="1"/>
      <c r="P1968" s="1"/>
      <c r="Q1968" s="1"/>
      <c r="R1968" s="1"/>
      <c r="S1968" s="1"/>
      <c r="T1968" s="1"/>
      <c r="U1968" s="28"/>
      <c r="V1968" s="28"/>
      <c r="W1968" s="28"/>
      <c r="X1968" s="1"/>
      <c r="Y1968" s="1"/>
      <c r="Z1968" s="1"/>
    </row>
    <row r="1969" spans="1:26" x14ac:dyDescent="0.25">
      <c r="A1969" s="1"/>
      <c r="B1969" s="33" t="str">
        <f t="shared" si="60"/>
        <v/>
      </c>
      <c r="C1969" s="33" t="str">
        <f t="shared" si="61"/>
        <v/>
      </c>
      <c r="D1969" s="22"/>
      <c r="E1969" s="1"/>
      <c r="F1969" s="1"/>
      <c r="G1969" s="1"/>
      <c r="H1969" s="1"/>
      <c r="I1969" s="1"/>
      <c r="J1969" s="1"/>
      <c r="K1969" s="1"/>
      <c r="L1969" s="1"/>
      <c r="M1969" s="1"/>
      <c r="N1969" s="1"/>
      <c r="O1969" s="1"/>
      <c r="P1969" s="1"/>
      <c r="Q1969" s="1"/>
      <c r="R1969" s="1"/>
      <c r="S1969" s="1"/>
      <c r="T1969" s="1"/>
      <c r="U1969" s="28"/>
      <c r="V1969" s="28"/>
      <c r="W1969" s="28"/>
      <c r="X1969" s="1"/>
      <c r="Y1969" s="1"/>
      <c r="Z1969" s="1"/>
    </row>
    <row r="1970" spans="1:26" x14ac:dyDescent="0.25">
      <c r="A1970" s="1"/>
      <c r="B1970" s="33" t="str">
        <f t="shared" si="60"/>
        <v/>
      </c>
      <c r="C1970" s="33" t="str">
        <f t="shared" si="61"/>
        <v/>
      </c>
      <c r="D1970" s="22"/>
      <c r="E1970" s="1"/>
      <c r="F1970" s="1"/>
      <c r="G1970" s="1"/>
      <c r="H1970" s="1"/>
      <c r="I1970" s="1"/>
      <c r="J1970" s="1"/>
      <c r="K1970" s="1"/>
      <c r="L1970" s="1"/>
      <c r="M1970" s="1"/>
      <c r="N1970" s="1"/>
      <c r="O1970" s="1"/>
      <c r="P1970" s="1"/>
      <c r="Q1970" s="1"/>
      <c r="R1970" s="1"/>
      <c r="S1970" s="1"/>
      <c r="T1970" s="1"/>
      <c r="U1970" s="28"/>
      <c r="V1970" s="28"/>
      <c r="W1970" s="28"/>
      <c r="X1970" s="1"/>
      <c r="Y1970" s="1"/>
      <c r="Z1970" s="1"/>
    </row>
    <row r="1971" spans="1:26" x14ac:dyDescent="0.25">
      <c r="A1971" s="1"/>
      <c r="B1971" s="33" t="str">
        <f t="shared" si="60"/>
        <v/>
      </c>
      <c r="C1971" s="33" t="str">
        <f t="shared" si="61"/>
        <v/>
      </c>
      <c r="D1971" s="22"/>
      <c r="E1971" s="1"/>
      <c r="F1971" s="1"/>
      <c r="G1971" s="1"/>
      <c r="H1971" s="1"/>
      <c r="I1971" s="1"/>
      <c r="J1971" s="1"/>
      <c r="K1971" s="1"/>
      <c r="L1971" s="1"/>
      <c r="M1971" s="1"/>
      <c r="N1971" s="1"/>
      <c r="O1971" s="1"/>
      <c r="P1971" s="1"/>
      <c r="Q1971" s="1"/>
      <c r="R1971" s="1"/>
      <c r="S1971" s="1"/>
      <c r="T1971" s="1"/>
      <c r="U1971" s="28"/>
      <c r="V1971" s="28"/>
      <c r="W1971" s="28"/>
      <c r="X1971" s="1"/>
      <c r="Y1971" s="1"/>
      <c r="Z1971" s="1"/>
    </row>
    <row r="1972" spans="1:26" x14ac:dyDescent="0.25">
      <c r="A1972" s="1"/>
      <c r="B1972" s="33" t="str">
        <f t="shared" si="60"/>
        <v/>
      </c>
      <c r="C1972" s="33" t="str">
        <f t="shared" si="61"/>
        <v/>
      </c>
      <c r="D1972" s="22"/>
      <c r="E1972" s="1"/>
      <c r="F1972" s="1"/>
      <c r="G1972" s="1"/>
      <c r="H1972" s="1"/>
      <c r="I1972" s="1"/>
      <c r="J1972" s="1"/>
      <c r="K1972" s="1"/>
      <c r="L1972" s="1"/>
      <c r="M1972" s="1"/>
      <c r="N1972" s="1"/>
      <c r="O1972" s="1"/>
      <c r="P1972" s="1"/>
      <c r="Q1972" s="1"/>
      <c r="R1972" s="1"/>
      <c r="S1972" s="1"/>
      <c r="T1972" s="1"/>
      <c r="U1972" s="28"/>
      <c r="V1972" s="28"/>
      <c r="W1972" s="28"/>
      <c r="X1972" s="1"/>
      <c r="Y1972" s="1"/>
      <c r="Z1972" s="1"/>
    </row>
    <row r="1973" spans="1:26" x14ac:dyDescent="0.25">
      <c r="A1973" s="1"/>
      <c r="B1973" s="33" t="str">
        <f t="shared" si="60"/>
        <v/>
      </c>
      <c r="C1973" s="33" t="str">
        <f t="shared" si="61"/>
        <v/>
      </c>
      <c r="D1973" s="22"/>
      <c r="E1973" s="1"/>
      <c r="F1973" s="1"/>
      <c r="G1973" s="1"/>
      <c r="H1973" s="1"/>
      <c r="I1973" s="1"/>
      <c r="J1973" s="1"/>
      <c r="K1973" s="1"/>
      <c r="L1973" s="1"/>
      <c r="M1973" s="1"/>
      <c r="N1973" s="1"/>
      <c r="O1973" s="1"/>
      <c r="P1973" s="1"/>
      <c r="Q1973" s="1"/>
      <c r="R1973" s="1"/>
      <c r="S1973" s="1"/>
      <c r="T1973" s="1"/>
      <c r="U1973" s="28"/>
      <c r="V1973" s="28"/>
      <c r="W1973" s="28"/>
      <c r="X1973" s="1"/>
      <c r="Y1973" s="1"/>
      <c r="Z1973" s="1"/>
    </row>
    <row r="1974" spans="1:26" x14ac:dyDescent="0.25">
      <c r="A1974" s="1"/>
      <c r="B1974" s="33" t="str">
        <f t="shared" si="60"/>
        <v/>
      </c>
      <c r="C1974" s="33" t="str">
        <f t="shared" si="61"/>
        <v/>
      </c>
      <c r="D1974" s="22"/>
      <c r="E1974" s="1"/>
      <c r="F1974" s="1"/>
      <c r="G1974" s="1"/>
      <c r="H1974" s="1"/>
      <c r="I1974" s="1"/>
      <c r="J1974" s="1"/>
      <c r="K1974" s="1"/>
      <c r="L1974" s="1"/>
      <c r="M1974" s="1"/>
      <c r="N1974" s="1"/>
      <c r="O1974" s="1"/>
      <c r="P1974" s="1"/>
      <c r="Q1974" s="1"/>
      <c r="R1974" s="1"/>
      <c r="S1974" s="1"/>
      <c r="T1974" s="1"/>
      <c r="U1974" s="28"/>
      <c r="V1974" s="28"/>
      <c r="W1974" s="28"/>
      <c r="X1974" s="1"/>
      <c r="Y1974" s="1"/>
      <c r="Z1974" s="1"/>
    </row>
    <row r="1975" spans="1:26" x14ac:dyDescent="0.25">
      <c r="A1975" s="1"/>
      <c r="B1975" s="33" t="str">
        <f t="shared" si="60"/>
        <v/>
      </c>
      <c r="C1975" s="33" t="str">
        <f t="shared" si="61"/>
        <v/>
      </c>
      <c r="D1975" s="22"/>
      <c r="E1975" s="1"/>
      <c r="F1975" s="1"/>
      <c r="G1975" s="1"/>
      <c r="H1975" s="1"/>
      <c r="I1975" s="1"/>
      <c r="J1975" s="1"/>
      <c r="K1975" s="1"/>
      <c r="L1975" s="1"/>
      <c r="M1975" s="1"/>
      <c r="N1975" s="1"/>
      <c r="O1975" s="1"/>
      <c r="P1975" s="1"/>
      <c r="Q1975" s="1"/>
      <c r="R1975" s="1"/>
      <c r="S1975" s="1"/>
      <c r="T1975" s="1"/>
      <c r="U1975" s="28"/>
      <c r="V1975" s="28"/>
      <c r="W1975" s="28"/>
      <c r="X1975" s="1"/>
      <c r="Y1975" s="1"/>
      <c r="Z1975" s="1"/>
    </row>
    <row r="1976" spans="1:26" x14ac:dyDescent="0.25">
      <c r="A1976" s="1"/>
      <c r="B1976" s="33" t="str">
        <f t="shared" si="60"/>
        <v/>
      </c>
      <c r="C1976" s="33" t="str">
        <f t="shared" si="61"/>
        <v/>
      </c>
      <c r="D1976" s="22"/>
      <c r="E1976" s="1"/>
      <c r="F1976" s="1"/>
      <c r="G1976" s="1"/>
      <c r="H1976" s="1"/>
      <c r="I1976" s="1"/>
      <c r="J1976" s="1"/>
      <c r="K1976" s="1"/>
      <c r="L1976" s="1"/>
      <c r="M1976" s="1"/>
      <c r="N1976" s="1"/>
      <c r="O1976" s="1"/>
      <c r="P1976" s="1"/>
      <c r="Q1976" s="1"/>
      <c r="R1976" s="1"/>
      <c r="S1976" s="1"/>
      <c r="T1976" s="1"/>
      <c r="U1976" s="28"/>
      <c r="V1976" s="28"/>
      <c r="W1976" s="28"/>
      <c r="X1976" s="1"/>
      <c r="Y1976" s="1"/>
      <c r="Z1976" s="1"/>
    </row>
    <row r="1977" spans="1:26" x14ac:dyDescent="0.25">
      <c r="A1977" s="1"/>
      <c r="B1977" s="33" t="str">
        <f t="shared" si="60"/>
        <v/>
      </c>
      <c r="C1977" s="33" t="str">
        <f t="shared" si="61"/>
        <v/>
      </c>
      <c r="D1977" s="22"/>
      <c r="E1977" s="1"/>
      <c r="F1977" s="1"/>
      <c r="G1977" s="1"/>
      <c r="H1977" s="1"/>
      <c r="I1977" s="1"/>
      <c r="J1977" s="1"/>
      <c r="K1977" s="1"/>
      <c r="L1977" s="1"/>
      <c r="M1977" s="1"/>
      <c r="N1977" s="1"/>
      <c r="O1977" s="1"/>
      <c r="P1977" s="1"/>
      <c r="Q1977" s="1"/>
      <c r="R1977" s="1"/>
      <c r="S1977" s="1"/>
      <c r="T1977" s="1"/>
      <c r="U1977" s="28"/>
      <c r="V1977" s="28"/>
      <c r="W1977" s="28"/>
      <c r="X1977" s="1"/>
      <c r="Y1977" s="1"/>
      <c r="Z1977" s="1"/>
    </row>
    <row r="1978" spans="1:26" x14ac:dyDescent="0.25">
      <c r="A1978" s="1"/>
      <c r="B1978" s="33" t="str">
        <f t="shared" si="60"/>
        <v/>
      </c>
      <c r="C1978" s="33" t="str">
        <f t="shared" si="61"/>
        <v/>
      </c>
      <c r="D1978" s="22"/>
      <c r="E1978" s="1"/>
      <c r="F1978" s="1"/>
      <c r="G1978" s="1"/>
      <c r="H1978" s="1"/>
      <c r="I1978" s="1"/>
      <c r="J1978" s="1"/>
      <c r="K1978" s="1"/>
      <c r="L1978" s="1"/>
      <c r="M1978" s="1"/>
      <c r="N1978" s="1"/>
      <c r="O1978" s="1"/>
      <c r="P1978" s="1"/>
      <c r="Q1978" s="1"/>
      <c r="R1978" s="1"/>
      <c r="S1978" s="1"/>
      <c r="T1978" s="1"/>
      <c r="U1978" s="28"/>
      <c r="V1978" s="28"/>
      <c r="W1978" s="28"/>
      <c r="X1978" s="1"/>
      <c r="Y1978" s="1"/>
      <c r="Z1978" s="1"/>
    </row>
    <row r="1979" spans="1:26" x14ac:dyDescent="0.25">
      <c r="A1979" s="1"/>
      <c r="B1979" s="33" t="str">
        <f t="shared" si="60"/>
        <v/>
      </c>
      <c r="C1979" s="33" t="str">
        <f t="shared" si="61"/>
        <v/>
      </c>
      <c r="D1979" s="22"/>
      <c r="E1979" s="1"/>
      <c r="F1979" s="1"/>
      <c r="G1979" s="1"/>
      <c r="H1979" s="1"/>
      <c r="I1979" s="1"/>
      <c r="J1979" s="1"/>
      <c r="K1979" s="1"/>
      <c r="L1979" s="1"/>
      <c r="M1979" s="1"/>
      <c r="N1979" s="1"/>
      <c r="O1979" s="1"/>
      <c r="P1979" s="1"/>
      <c r="Q1979" s="1"/>
      <c r="R1979" s="1"/>
      <c r="S1979" s="1"/>
      <c r="T1979" s="1"/>
      <c r="X1979" s="1"/>
      <c r="Y1979" s="1"/>
      <c r="Z1979" s="1"/>
    </row>
    <row r="1980" spans="1:26" x14ac:dyDescent="0.25">
      <c r="A1980" s="1"/>
      <c r="B1980" s="33" t="str">
        <f t="shared" si="60"/>
        <v/>
      </c>
      <c r="C1980" s="33" t="str">
        <f t="shared" si="61"/>
        <v/>
      </c>
      <c r="D1980" s="22"/>
      <c r="E1980" s="1"/>
      <c r="F1980" s="1"/>
      <c r="G1980" s="1"/>
      <c r="H1980" s="1"/>
      <c r="I1980" s="1"/>
      <c r="J1980" s="1"/>
      <c r="K1980" s="1"/>
      <c r="L1980" s="1"/>
      <c r="M1980" s="1"/>
      <c r="N1980" s="1"/>
      <c r="O1980" s="1"/>
      <c r="P1980" s="1"/>
      <c r="Q1980" s="1"/>
      <c r="R1980" s="1"/>
      <c r="S1980" s="1"/>
      <c r="T1980" s="1"/>
      <c r="U1980" s="28"/>
      <c r="V1980" s="28"/>
      <c r="W1980" s="28"/>
      <c r="X1980" s="1"/>
      <c r="Y1980" s="1"/>
      <c r="Z1980" s="1"/>
    </row>
    <row r="1981" spans="1:26" x14ac:dyDescent="0.25">
      <c r="A1981" s="1"/>
      <c r="B1981" s="33" t="str">
        <f t="shared" si="60"/>
        <v/>
      </c>
      <c r="C1981" s="33" t="str">
        <f t="shared" si="61"/>
        <v/>
      </c>
      <c r="D1981" s="22"/>
      <c r="E1981" s="1"/>
      <c r="F1981" s="1"/>
      <c r="G1981" s="1"/>
      <c r="H1981" s="1"/>
      <c r="I1981" s="1"/>
      <c r="J1981" s="1"/>
      <c r="K1981" s="1"/>
      <c r="L1981" s="1"/>
      <c r="M1981" s="1"/>
      <c r="N1981" s="1"/>
      <c r="O1981" s="1"/>
      <c r="P1981" s="1"/>
      <c r="Q1981" s="1"/>
      <c r="R1981" s="1"/>
      <c r="S1981" s="1"/>
      <c r="T1981" s="1"/>
      <c r="U1981" s="28"/>
      <c r="V1981" s="28"/>
      <c r="W1981" s="28"/>
      <c r="X1981" s="1"/>
      <c r="Y1981" s="1"/>
      <c r="Z1981" s="1"/>
    </row>
    <row r="1982" spans="1:26" x14ac:dyDescent="0.25">
      <c r="A1982" s="1"/>
      <c r="B1982" s="33" t="str">
        <f t="shared" si="60"/>
        <v/>
      </c>
      <c r="C1982" s="33" t="str">
        <f t="shared" si="61"/>
        <v/>
      </c>
      <c r="D1982" s="22"/>
      <c r="E1982" s="1"/>
      <c r="F1982" s="1"/>
      <c r="G1982" s="1"/>
      <c r="H1982" s="1"/>
      <c r="I1982" s="1"/>
      <c r="J1982" s="1"/>
      <c r="K1982" s="1"/>
      <c r="L1982" s="1"/>
      <c r="M1982" s="1"/>
      <c r="N1982" s="1"/>
      <c r="O1982" s="1"/>
      <c r="P1982" s="1"/>
      <c r="Q1982" s="1"/>
      <c r="R1982" s="1"/>
      <c r="S1982" s="1"/>
      <c r="T1982" s="1"/>
      <c r="U1982" s="28"/>
      <c r="V1982" s="28"/>
      <c r="W1982" s="28"/>
      <c r="X1982" s="1"/>
      <c r="Y1982" s="1"/>
      <c r="Z1982" s="1"/>
    </row>
    <row r="1983" spans="1:26" x14ac:dyDescent="0.25">
      <c r="A1983" s="1"/>
      <c r="B1983" s="33" t="str">
        <f t="shared" si="60"/>
        <v/>
      </c>
      <c r="C1983" s="33" t="str">
        <f t="shared" si="61"/>
        <v/>
      </c>
      <c r="D1983" s="22"/>
      <c r="E1983" s="1"/>
      <c r="F1983" s="1"/>
      <c r="G1983" s="1"/>
      <c r="H1983" s="1"/>
      <c r="I1983" s="1"/>
      <c r="J1983" s="1"/>
      <c r="K1983" s="1"/>
      <c r="L1983" s="1"/>
      <c r="M1983" s="1"/>
      <c r="N1983" s="1"/>
      <c r="O1983" s="1"/>
      <c r="P1983" s="1"/>
      <c r="Q1983" s="1"/>
      <c r="R1983" s="1"/>
      <c r="S1983" s="1"/>
      <c r="T1983" s="1"/>
      <c r="U1983" s="28"/>
      <c r="V1983" s="28"/>
      <c r="W1983" s="28"/>
      <c r="X1983" s="1"/>
      <c r="Y1983" s="1"/>
      <c r="Z1983" s="1"/>
    </row>
    <row r="1984" spans="1:26" x14ac:dyDescent="0.25">
      <c r="A1984" s="1"/>
      <c r="B1984" s="33" t="str">
        <f t="shared" si="60"/>
        <v/>
      </c>
      <c r="C1984" s="33" t="str">
        <f t="shared" si="61"/>
        <v/>
      </c>
      <c r="D1984" s="22"/>
      <c r="E1984" s="1"/>
      <c r="F1984" s="1"/>
      <c r="G1984" s="1"/>
      <c r="H1984" s="1"/>
      <c r="I1984" s="1"/>
      <c r="J1984" s="1"/>
      <c r="K1984" s="1"/>
      <c r="L1984" s="1"/>
      <c r="M1984" s="1"/>
      <c r="N1984" s="1"/>
      <c r="O1984" s="1"/>
      <c r="P1984" s="1"/>
      <c r="Q1984" s="1"/>
      <c r="R1984" s="1"/>
      <c r="S1984" s="1"/>
      <c r="T1984" s="1"/>
      <c r="U1984" s="28"/>
      <c r="V1984" s="28"/>
      <c r="W1984" s="28"/>
      <c r="X1984" s="1"/>
      <c r="Y1984" s="1"/>
      <c r="Z1984" s="1"/>
    </row>
    <row r="1985" spans="1:26" x14ac:dyDescent="0.25">
      <c r="A1985" s="1"/>
      <c r="B1985" s="33" t="str">
        <f t="shared" si="60"/>
        <v/>
      </c>
      <c r="C1985" s="33" t="str">
        <f t="shared" si="61"/>
        <v/>
      </c>
      <c r="D1985" s="22"/>
      <c r="E1985" s="1"/>
      <c r="F1985" s="1"/>
      <c r="G1985" s="1"/>
      <c r="H1985" s="1"/>
      <c r="I1985" s="1"/>
      <c r="J1985" s="1"/>
      <c r="K1985" s="1"/>
      <c r="L1985" s="1"/>
      <c r="M1985" s="1"/>
      <c r="N1985" s="1"/>
      <c r="O1985" s="1"/>
      <c r="P1985" s="1"/>
      <c r="Q1985" s="1"/>
      <c r="R1985" s="1"/>
      <c r="S1985" s="1"/>
      <c r="T1985" s="1"/>
      <c r="X1985" s="1"/>
      <c r="Y1985" s="1"/>
      <c r="Z1985" s="1"/>
    </row>
    <row r="1986" spans="1:26" x14ac:dyDescent="0.25">
      <c r="A1986" s="1"/>
      <c r="B1986" s="33" t="str">
        <f t="shared" si="60"/>
        <v/>
      </c>
      <c r="C1986" s="33" t="str">
        <f t="shared" si="61"/>
        <v/>
      </c>
      <c r="D1986" s="22"/>
      <c r="E1986" s="1"/>
      <c r="F1986" s="1"/>
      <c r="G1986" s="1"/>
      <c r="H1986" s="1"/>
      <c r="I1986" s="1"/>
      <c r="J1986" s="1"/>
      <c r="K1986" s="1"/>
      <c r="L1986" s="1"/>
      <c r="M1986" s="1"/>
      <c r="N1986" s="1"/>
      <c r="O1986" s="1"/>
      <c r="P1986" s="1"/>
      <c r="Q1986" s="1"/>
      <c r="R1986" s="1"/>
      <c r="S1986" s="1"/>
      <c r="T1986" s="1"/>
      <c r="U1986" s="28"/>
      <c r="V1986" s="28"/>
      <c r="W1986" s="28"/>
      <c r="X1986" s="1"/>
      <c r="Y1986" s="1"/>
      <c r="Z1986" s="1"/>
    </row>
    <row r="1987" spans="1:26" x14ac:dyDescent="0.25">
      <c r="A1987" s="1"/>
      <c r="B1987" s="33" t="str">
        <f t="shared" si="60"/>
        <v/>
      </c>
      <c r="C1987" s="33" t="str">
        <f t="shared" si="61"/>
        <v/>
      </c>
      <c r="D1987" s="22"/>
      <c r="E1987" s="1"/>
      <c r="F1987" s="1"/>
      <c r="G1987" s="1"/>
      <c r="H1987" s="1"/>
      <c r="I1987" s="1"/>
      <c r="J1987" s="1"/>
      <c r="K1987" s="1"/>
      <c r="L1987" s="1"/>
      <c r="M1987" s="1"/>
      <c r="N1987" s="1"/>
      <c r="O1987" s="1"/>
      <c r="P1987" s="1"/>
      <c r="Q1987" s="1"/>
      <c r="R1987" s="1"/>
      <c r="S1987" s="1"/>
      <c r="T1987" s="1"/>
      <c r="U1987" s="28"/>
      <c r="V1987" s="28"/>
      <c r="W1987" s="28"/>
      <c r="X1987" s="1"/>
      <c r="Y1987" s="1"/>
      <c r="Z1987" s="1"/>
    </row>
    <row r="1988" spans="1:26" x14ac:dyDescent="0.25">
      <c r="A1988" s="1"/>
      <c r="B1988" s="33" t="str">
        <f t="shared" si="60"/>
        <v/>
      </c>
      <c r="C1988" s="33" t="str">
        <f t="shared" si="61"/>
        <v/>
      </c>
      <c r="D1988" s="22"/>
      <c r="E1988" s="1"/>
      <c r="F1988" s="1"/>
      <c r="G1988" s="1"/>
      <c r="H1988" s="1"/>
      <c r="I1988" s="1"/>
      <c r="J1988" s="1"/>
      <c r="K1988" s="1"/>
      <c r="L1988" s="1"/>
      <c r="M1988" s="1"/>
      <c r="N1988" s="1"/>
      <c r="O1988" s="1"/>
      <c r="P1988" s="1"/>
      <c r="Q1988" s="1"/>
      <c r="R1988" s="1"/>
      <c r="S1988" s="1"/>
      <c r="T1988" s="1"/>
      <c r="X1988" s="1"/>
      <c r="Y1988" s="1"/>
      <c r="Z1988" s="1"/>
    </row>
    <row r="1989" spans="1:26" x14ac:dyDescent="0.25">
      <c r="A1989" s="1"/>
      <c r="B1989" s="33" t="str">
        <f t="shared" si="60"/>
        <v/>
      </c>
      <c r="C1989" s="33" t="str">
        <f t="shared" si="61"/>
        <v/>
      </c>
      <c r="D1989" s="22"/>
      <c r="E1989" s="1"/>
      <c r="F1989" s="1"/>
      <c r="G1989" s="1"/>
      <c r="H1989" s="1"/>
      <c r="I1989" s="1"/>
      <c r="J1989" s="1"/>
      <c r="K1989" s="1"/>
      <c r="L1989" s="1"/>
      <c r="M1989" s="1"/>
      <c r="N1989" s="1"/>
      <c r="O1989" s="1"/>
      <c r="P1989" s="1"/>
      <c r="Q1989" s="1"/>
      <c r="R1989" s="1"/>
      <c r="S1989" s="1"/>
      <c r="T1989" s="1"/>
      <c r="X1989" s="1"/>
      <c r="Y1989" s="1"/>
      <c r="Z1989" s="1"/>
    </row>
    <row r="1990" spans="1:26" x14ac:dyDescent="0.25">
      <c r="A1990" s="1"/>
      <c r="B1990" s="33" t="str">
        <f t="shared" si="60"/>
        <v/>
      </c>
      <c r="C1990" s="33" t="str">
        <f t="shared" si="61"/>
        <v/>
      </c>
      <c r="D1990" s="22"/>
      <c r="E1990" s="1"/>
      <c r="F1990" s="1"/>
      <c r="G1990" s="1"/>
      <c r="H1990" s="1"/>
      <c r="I1990" s="1"/>
      <c r="J1990" s="1"/>
      <c r="K1990" s="1"/>
      <c r="L1990" s="1"/>
      <c r="M1990" s="1"/>
      <c r="N1990" s="1"/>
      <c r="O1990" s="1"/>
      <c r="P1990" s="1"/>
      <c r="Q1990" s="1"/>
      <c r="R1990" s="1"/>
      <c r="S1990" s="1"/>
      <c r="T1990" s="1"/>
      <c r="X1990" s="1"/>
      <c r="Y1990" s="1"/>
      <c r="Z1990" s="1"/>
    </row>
    <row r="1991" spans="1:26" x14ac:dyDescent="0.25">
      <c r="A1991" s="1"/>
      <c r="B1991" s="33" t="str">
        <f t="shared" si="60"/>
        <v/>
      </c>
      <c r="C1991" s="33" t="str">
        <f t="shared" si="61"/>
        <v/>
      </c>
      <c r="D1991" s="22"/>
      <c r="E1991" s="1"/>
      <c r="F1991" s="1"/>
      <c r="G1991" s="1"/>
      <c r="H1991" s="1"/>
      <c r="I1991" s="1"/>
      <c r="J1991" s="1"/>
      <c r="K1991" s="1"/>
      <c r="L1991" s="1"/>
      <c r="M1991" s="1"/>
      <c r="N1991" s="1"/>
      <c r="O1991" s="1"/>
      <c r="P1991" s="1"/>
      <c r="Q1991" s="1"/>
      <c r="R1991" s="1"/>
      <c r="S1991" s="1"/>
      <c r="T1991" s="1"/>
      <c r="X1991" s="1"/>
      <c r="Y1991" s="1"/>
      <c r="Z1991" s="1"/>
    </row>
    <row r="1992" spans="1:26" x14ac:dyDescent="0.25">
      <c r="A1992" s="1"/>
      <c r="B1992" s="33" t="str">
        <f t="shared" si="60"/>
        <v/>
      </c>
      <c r="C1992" s="33" t="str">
        <f t="shared" si="61"/>
        <v/>
      </c>
      <c r="D1992" s="22"/>
      <c r="E1992" s="1"/>
      <c r="F1992" s="1"/>
      <c r="G1992" s="1"/>
      <c r="H1992" s="1"/>
      <c r="I1992" s="1"/>
      <c r="J1992" s="1"/>
      <c r="K1992" s="1"/>
      <c r="L1992" s="1"/>
      <c r="M1992" s="1"/>
      <c r="N1992" s="1"/>
      <c r="O1992" s="1"/>
      <c r="P1992" s="1"/>
      <c r="Q1992" s="1"/>
      <c r="R1992" s="1"/>
      <c r="S1992" s="1"/>
      <c r="T1992" s="1"/>
      <c r="X1992" s="1"/>
      <c r="Y1992" s="1"/>
      <c r="Z1992" s="1"/>
    </row>
    <row r="1993" spans="1:26" x14ac:dyDescent="0.25">
      <c r="A1993" s="1"/>
      <c r="B1993" s="33" t="str">
        <f t="shared" si="60"/>
        <v/>
      </c>
      <c r="C1993" s="33" t="str">
        <f t="shared" si="61"/>
        <v/>
      </c>
      <c r="D1993" s="22"/>
      <c r="E1993" s="1"/>
      <c r="F1993" s="1"/>
      <c r="G1993" s="1"/>
      <c r="H1993" s="1"/>
      <c r="I1993" s="1"/>
      <c r="J1993" s="1"/>
      <c r="K1993" s="1"/>
      <c r="L1993" s="1"/>
      <c r="M1993" s="1"/>
      <c r="N1993" s="1"/>
      <c r="O1993" s="1"/>
      <c r="P1993" s="1"/>
      <c r="Q1993" s="1"/>
      <c r="R1993" s="1"/>
      <c r="S1993" s="1"/>
      <c r="T1993" s="1"/>
      <c r="U1993" s="28"/>
      <c r="V1993" s="28"/>
      <c r="W1993" s="28"/>
      <c r="X1993" s="1"/>
      <c r="Y1993" s="1"/>
      <c r="Z1993" s="1"/>
    </row>
    <row r="1994" spans="1:26" x14ac:dyDescent="0.25">
      <c r="A1994" s="1"/>
      <c r="B1994" s="33" t="str">
        <f t="shared" si="60"/>
        <v/>
      </c>
      <c r="C1994" s="33" t="str">
        <f t="shared" si="61"/>
        <v/>
      </c>
      <c r="D1994" s="22"/>
      <c r="E1994" s="1"/>
      <c r="F1994" s="1"/>
      <c r="G1994" s="1"/>
      <c r="H1994" s="1"/>
      <c r="I1994" s="1"/>
      <c r="J1994" s="1"/>
      <c r="K1994" s="1"/>
      <c r="L1994" s="1"/>
      <c r="M1994" s="1"/>
      <c r="N1994" s="1"/>
      <c r="O1994" s="1"/>
      <c r="P1994" s="1"/>
      <c r="Q1994" s="1"/>
      <c r="R1994" s="1"/>
      <c r="S1994" s="1"/>
      <c r="T1994" s="1"/>
      <c r="U1994" s="28"/>
      <c r="V1994" s="28"/>
      <c r="W1994" s="28"/>
      <c r="X1994" s="1"/>
      <c r="Y1994" s="1"/>
      <c r="Z1994" s="1"/>
    </row>
    <row r="1995" spans="1:26" x14ac:dyDescent="0.25">
      <c r="A1995" s="1"/>
      <c r="B1995" s="33" t="str">
        <f t="shared" si="60"/>
        <v/>
      </c>
      <c r="C1995" s="33" t="str">
        <f t="shared" si="61"/>
        <v/>
      </c>
      <c r="D1995" s="22"/>
      <c r="E1995" s="1"/>
      <c r="F1995" s="1"/>
      <c r="G1995" s="1"/>
      <c r="H1995" s="1"/>
      <c r="I1995" s="1"/>
      <c r="J1995" s="1"/>
      <c r="K1995" s="1"/>
      <c r="L1995" s="1"/>
      <c r="M1995" s="1"/>
      <c r="N1995" s="1"/>
      <c r="O1995" s="1"/>
      <c r="P1995" s="1"/>
      <c r="Q1995" s="1"/>
      <c r="R1995" s="1"/>
      <c r="S1995" s="1"/>
      <c r="T1995" s="1"/>
      <c r="U1995" s="28"/>
      <c r="V1995" s="28"/>
      <c r="W1995" s="28"/>
      <c r="X1995" s="1"/>
      <c r="Y1995" s="1"/>
      <c r="Z1995" s="1"/>
    </row>
    <row r="1996" spans="1:26" x14ac:dyDescent="0.25">
      <c r="A1996" s="1"/>
      <c r="B1996" s="33" t="str">
        <f t="shared" si="60"/>
        <v/>
      </c>
      <c r="C1996" s="33" t="str">
        <f t="shared" si="61"/>
        <v/>
      </c>
      <c r="D1996" s="22"/>
      <c r="E1996" s="1"/>
      <c r="F1996" s="1"/>
      <c r="G1996" s="1"/>
      <c r="H1996" s="1"/>
      <c r="I1996" s="1"/>
      <c r="J1996" s="1"/>
      <c r="K1996" s="1"/>
      <c r="L1996" s="1"/>
      <c r="M1996" s="1"/>
      <c r="N1996" s="1"/>
      <c r="O1996" s="1"/>
      <c r="P1996" s="1"/>
      <c r="Q1996" s="1"/>
      <c r="R1996" s="1"/>
      <c r="S1996" s="1"/>
      <c r="T1996" s="1"/>
      <c r="U1996" s="28"/>
      <c r="V1996" s="28"/>
      <c r="W1996" s="28"/>
      <c r="X1996" s="1"/>
      <c r="Y1996" s="1"/>
      <c r="Z1996" s="1"/>
    </row>
    <row r="1997" spans="1:26" x14ac:dyDescent="0.25">
      <c r="A1997" s="1"/>
      <c r="B1997" s="33" t="str">
        <f t="shared" si="60"/>
        <v/>
      </c>
      <c r="C1997" s="33" t="str">
        <f t="shared" si="61"/>
        <v/>
      </c>
      <c r="D1997" s="22"/>
      <c r="E1997" s="1"/>
      <c r="F1997" s="1"/>
      <c r="G1997" s="1"/>
      <c r="H1997" s="1"/>
      <c r="I1997" s="1"/>
      <c r="J1997" s="1"/>
      <c r="K1997" s="1"/>
      <c r="L1997" s="1"/>
      <c r="M1997" s="1"/>
      <c r="N1997" s="1"/>
      <c r="O1997" s="1"/>
      <c r="P1997" s="1"/>
      <c r="Q1997" s="1"/>
      <c r="R1997" s="1"/>
      <c r="S1997" s="1"/>
      <c r="T1997" s="1"/>
      <c r="U1997" s="28"/>
      <c r="V1997" s="28"/>
      <c r="W1997" s="28"/>
      <c r="X1997" s="1"/>
      <c r="Y1997" s="1"/>
      <c r="Z1997" s="1"/>
    </row>
    <row r="1998" spans="1:26" x14ac:dyDescent="0.25">
      <c r="A1998" s="1"/>
      <c r="B1998" s="33" t="str">
        <f t="shared" si="60"/>
        <v/>
      </c>
      <c r="C1998" s="33" t="str">
        <f t="shared" si="61"/>
        <v/>
      </c>
      <c r="D1998" s="22"/>
      <c r="E1998" s="1"/>
      <c r="F1998" s="1"/>
      <c r="G1998" s="1"/>
      <c r="H1998" s="1"/>
      <c r="I1998" s="1"/>
      <c r="J1998" s="1"/>
      <c r="K1998" s="1"/>
      <c r="L1998" s="1"/>
      <c r="M1998" s="1"/>
      <c r="N1998" s="1"/>
      <c r="O1998" s="1"/>
      <c r="P1998" s="1"/>
      <c r="Q1998" s="1"/>
      <c r="R1998" s="1"/>
      <c r="S1998" s="1"/>
      <c r="T1998" s="1"/>
      <c r="U1998" s="28"/>
      <c r="V1998" s="28"/>
      <c r="W1998" s="28"/>
      <c r="X1998" s="1"/>
      <c r="Y1998" s="1"/>
      <c r="Z1998" s="1"/>
    </row>
    <row r="1999" spans="1:26" x14ac:dyDescent="0.25">
      <c r="A1999" s="1"/>
      <c r="B1999" s="33" t="str">
        <f t="shared" si="60"/>
        <v/>
      </c>
      <c r="C1999" s="33" t="str">
        <f t="shared" si="61"/>
        <v/>
      </c>
      <c r="D1999" s="22"/>
      <c r="E1999" s="1"/>
      <c r="F1999" s="1"/>
      <c r="G1999" s="1"/>
      <c r="H1999" s="1"/>
      <c r="I1999" s="1"/>
      <c r="J1999" s="1"/>
      <c r="K1999" s="1"/>
      <c r="L1999" s="1"/>
      <c r="M1999" s="1"/>
      <c r="N1999" s="1"/>
      <c r="O1999" s="1"/>
      <c r="P1999" s="1"/>
      <c r="Q1999" s="1"/>
      <c r="R1999" s="1"/>
      <c r="S1999" s="1"/>
      <c r="T1999" s="1"/>
      <c r="U1999" s="28"/>
      <c r="V1999" s="28"/>
      <c r="W1999" s="28"/>
      <c r="X1999" s="1"/>
      <c r="Y1999" s="1"/>
      <c r="Z1999" s="1"/>
    </row>
    <row r="2000" spans="1:26" x14ac:dyDescent="0.25">
      <c r="A2000" s="1"/>
      <c r="B2000" s="33" t="str">
        <f t="shared" si="60"/>
        <v/>
      </c>
      <c r="C2000" s="33" t="str">
        <f t="shared" si="61"/>
        <v/>
      </c>
      <c r="D2000" s="22"/>
      <c r="E2000" s="1"/>
      <c r="F2000" s="1"/>
      <c r="G2000" s="1"/>
      <c r="H2000" s="1"/>
      <c r="I2000" s="1"/>
      <c r="J2000" s="1"/>
      <c r="K2000" s="1"/>
      <c r="L2000" s="1"/>
      <c r="M2000" s="1"/>
      <c r="N2000" s="1"/>
      <c r="O2000" s="1"/>
      <c r="P2000" s="1"/>
      <c r="Q2000" s="1"/>
      <c r="R2000" s="1"/>
      <c r="S2000" s="1"/>
      <c r="T2000" s="1"/>
      <c r="U2000" s="28"/>
      <c r="V2000" s="28"/>
      <c r="W2000" s="28"/>
      <c r="X2000" s="1"/>
      <c r="Y2000" s="1"/>
      <c r="Z2000" s="1"/>
    </row>
    <row r="2001" spans="1:26" x14ac:dyDescent="0.25">
      <c r="A2001" s="1"/>
      <c r="B2001" s="33" t="str">
        <f t="shared" si="60"/>
        <v/>
      </c>
      <c r="C2001" s="33" t="str">
        <f t="shared" si="61"/>
        <v/>
      </c>
      <c r="D2001" s="22"/>
      <c r="E2001" s="1"/>
      <c r="F2001" s="1"/>
      <c r="G2001" s="1"/>
      <c r="H2001" s="1"/>
      <c r="I2001" s="1"/>
      <c r="J2001" s="1"/>
      <c r="K2001" s="1"/>
      <c r="L2001" s="1"/>
      <c r="M2001" s="1"/>
      <c r="N2001" s="1"/>
      <c r="O2001" s="1"/>
      <c r="P2001" s="1"/>
      <c r="Q2001" s="1"/>
      <c r="R2001" s="1"/>
      <c r="S2001" s="1"/>
      <c r="T2001" s="1"/>
      <c r="U2001" s="28"/>
      <c r="V2001" s="28"/>
      <c r="W2001" s="28"/>
      <c r="X2001" s="1"/>
      <c r="Y2001" s="1"/>
      <c r="Z2001" s="1"/>
    </row>
    <row r="2002" spans="1:26" x14ac:dyDescent="0.25">
      <c r="A2002" s="1"/>
      <c r="B2002" s="33" t="str">
        <f t="shared" si="60"/>
        <v/>
      </c>
      <c r="C2002" s="33" t="str">
        <f t="shared" si="61"/>
        <v/>
      </c>
      <c r="D2002" s="22"/>
      <c r="E2002" s="1"/>
      <c r="F2002" s="1"/>
      <c r="G2002" s="1"/>
      <c r="H2002" s="1"/>
      <c r="I2002" s="1"/>
      <c r="J2002" s="1"/>
      <c r="K2002" s="1"/>
      <c r="L2002" s="1"/>
      <c r="M2002" s="1"/>
      <c r="N2002" s="1"/>
      <c r="O2002" s="1"/>
      <c r="P2002" s="1"/>
      <c r="Q2002" s="1"/>
      <c r="R2002" s="1"/>
      <c r="S2002" s="1"/>
      <c r="T2002" s="1"/>
      <c r="U2002" s="28"/>
      <c r="V2002" s="28"/>
      <c r="W2002" s="28"/>
      <c r="X2002" s="1"/>
      <c r="Y2002" s="1"/>
      <c r="Z2002" s="1"/>
    </row>
    <row r="2003" spans="1:26" x14ac:dyDescent="0.25">
      <c r="A2003" s="1"/>
      <c r="B2003" s="33" t="str">
        <f t="shared" si="60"/>
        <v/>
      </c>
      <c r="C2003" s="33" t="str">
        <f t="shared" si="61"/>
        <v/>
      </c>
      <c r="D2003" s="22"/>
      <c r="E2003" s="1"/>
      <c r="F2003" s="1"/>
      <c r="G2003" s="1"/>
      <c r="H2003" s="1"/>
      <c r="I2003" s="1"/>
      <c r="J2003" s="1"/>
      <c r="K2003" s="1"/>
      <c r="L2003" s="1"/>
      <c r="M2003" s="1"/>
      <c r="N2003" s="1"/>
      <c r="O2003" s="1"/>
      <c r="P2003" s="1"/>
      <c r="Q2003" s="1"/>
      <c r="R2003" s="1"/>
      <c r="S2003" s="1"/>
      <c r="T2003" s="1"/>
      <c r="U2003" s="28"/>
      <c r="V2003" s="28"/>
      <c r="W2003" s="28"/>
      <c r="X2003" s="1"/>
      <c r="Y2003" s="1"/>
      <c r="Z2003" s="1"/>
    </row>
    <row r="2004" spans="1:26" x14ac:dyDescent="0.25">
      <c r="A2004" s="1"/>
      <c r="B2004" s="33" t="str">
        <f t="shared" si="60"/>
        <v/>
      </c>
      <c r="C2004" s="33" t="str">
        <f t="shared" si="61"/>
        <v/>
      </c>
      <c r="D2004" s="22"/>
      <c r="E2004" s="1"/>
      <c r="F2004" s="1"/>
      <c r="G2004" s="1"/>
      <c r="H2004" s="1"/>
      <c r="I2004" s="1"/>
      <c r="J2004" s="1"/>
      <c r="K2004" s="1"/>
      <c r="L2004" s="1"/>
      <c r="M2004" s="1"/>
      <c r="N2004" s="1"/>
      <c r="O2004" s="1"/>
      <c r="P2004" s="1"/>
      <c r="Q2004" s="1"/>
      <c r="R2004" s="1"/>
      <c r="S2004" s="1"/>
      <c r="T2004" s="1"/>
      <c r="U2004" s="28"/>
      <c r="V2004" s="28"/>
      <c r="W2004" s="28"/>
      <c r="X2004" s="1"/>
      <c r="Y2004" s="1"/>
      <c r="Z2004" s="1"/>
    </row>
    <row r="2005" spans="1:26" x14ac:dyDescent="0.25">
      <c r="A2005" s="1"/>
      <c r="B2005" s="33" t="str">
        <f t="shared" si="60"/>
        <v/>
      </c>
      <c r="C2005" s="33" t="str">
        <f t="shared" si="61"/>
        <v/>
      </c>
      <c r="D2005" s="22"/>
      <c r="E2005" s="1"/>
      <c r="F2005" s="1"/>
      <c r="G2005" s="1"/>
      <c r="H2005" s="1"/>
      <c r="I2005" s="1"/>
      <c r="J2005" s="1"/>
      <c r="K2005" s="1"/>
      <c r="L2005" s="1"/>
      <c r="M2005" s="1"/>
      <c r="N2005" s="1"/>
      <c r="O2005" s="1"/>
      <c r="P2005" s="1"/>
      <c r="Q2005" s="1"/>
      <c r="R2005" s="1"/>
      <c r="S2005" s="1"/>
      <c r="T2005" s="1"/>
      <c r="U2005" s="28"/>
      <c r="V2005" s="28"/>
      <c r="W2005" s="28"/>
      <c r="X2005" s="1"/>
      <c r="Y2005" s="1"/>
      <c r="Z2005" s="1"/>
    </row>
    <row r="2006" spans="1:26" x14ac:dyDescent="0.25">
      <c r="A2006" s="1"/>
      <c r="B2006" s="33" t="str">
        <f t="shared" si="60"/>
        <v/>
      </c>
      <c r="C2006" s="33" t="str">
        <f t="shared" si="61"/>
        <v/>
      </c>
      <c r="D2006" s="22"/>
      <c r="E2006" s="1"/>
      <c r="F2006" s="1"/>
      <c r="G2006" s="1"/>
      <c r="H2006" s="1"/>
      <c r="I2006" s="1"/>
      <c r="J2006" s="1"/>
      <c r="K2006" s="1"/>
      <c r="L2006" s="1"/>
      <c r="M2006" s="1"/>
      <c r="N2006" s="1"/>
      <c r="O2006" s="1"/>
      <c r="P2006" s="1"/>
      <c r="Q2006" s="1"/>
      <c r="R2006" s="1"/>
      <c r="S2006" s="1"/>
      <c r="T2006" s="1"/>
      <c r="X2006" s="1"/>
      <c r="Y2006" s="1"/>
      <c r="Z2006" s="1"/>
    </row>
    <row r="2007" spans="1:26" x14ac:dyDescent="0.25">
      <c r="A2007" s="1"/>
      <c r="B2007" s="33" t="str">
        <f t="shared" si="60"/>
        <v/>
      </c>
      <c r="C2007" s="33" t="str">
        <f t="shared" si="61"/>
        <v/>
      </c>
      <c r="D2007" s="22"/>
      <c r="E2007" s="1"/>
      <c r="F2007" s="1"/>
      <c r="G2007" s="1"/>
      <c r="H2007" s="1"/>
      <c r="I2007" s="1"/>
      <c r="J2007" s="1"/>
      <c r="K2007" s="1"/>
      <c r="L2007" s="1"/>
      <c r="M2007" s="1"/>
      <c r="N2007" s="1"/>
      <c r="O2007" s="1"/>
      <c r="P2007" s="1"/>
      <c r="Q2007" s="1"/>
      <c r="R2007" s="1"/>
      <c r="S2007" s="1"/>
      <c r="T2007" s="1"/>
      <c r="U2007" s="28"/>
      <c r="V2007" s="28"/>
      <c r="W2007" s="28"/>
      <c r="X2007" s="1"/>
      <c r="Y2007" s="1"/>
      <c r="Z2007" s="1"/>
    </row>
    <row r="2008" spans="1:26" x14ac:dyDescent="0.25">
      <c r="A2008" s="1"/>
      <c r="B2008" s="33" t="str">
        <f t="shared" si="60"/>
        <v/>
      </c>
      <c r="C2008" s="33" t="str">
        <f t="shared" si="61"/>
        <v/>
      </c>
      <c r="D2008" s="22"/>
      <c r="E2008" s="1"/>
      <c r="F2008" s="1"/>
      <c r="G2008" s="1"/>
      <c r="H2008" s="1"/>
      <c r="I2008" s="1"/>
      <c r="J2008" s="1"/>
      <c r="K2008" s="1"/>
      <c r="L2008" s="1"/>
      <c r="M2008" s="1"/>
      <c r="N2008" s="1"/>
      <c r="O2008" s="1"/>
      <c r="P2008" s="1"/>
      <c r="Q2008" s="1"/>
      <c r="R2008" s="1"/>
      <c r="S2008" s="1"/>
      <c r="T2008" s="1"/>
      <c r="U2008" s="28"/>
      <c r="V2008" s="28"/>
      <c r="W2008" s="28"/>
      <c r="X2008" s="1"/>
      <c r="Y2008" s="1"/>
      <c r="Z2008" s="1"/>
    </row>
    <row r="2009" spans="1:26" x14ac:dyDescent="0.25">
      <c r="A2009" s="1"/>
      <c r="B2009" s="33" t="str">
        <f t="shared" si="60"/>
        <v/>
      </c>
      <c r="C2009" s="33" t="str">
        <f t="shared" si="61"/>
        <v/>
      </c>
      <c r="D2009" s="22"/>
      <c r="E2009" s="1"/>
      <c r="F2009" s="1"/>
      <c r="G2009" s="1"/>
      <c r="H2009" s="1"/>
      <c r="I2009" s="1"/>
      <c r="J2009" s="1"/>
      <c r="K2009" s="1"/>
      <c r="L2009" s="1"/>
      <c r="M2009" s="1"/>
      <c r="N2009" s="1"/>
      <c r="O2009" s="1"/>
      <c r="P2009" s="1"/>
      <c r="Q2009" s="1"/>
      <c r="R2009" s="1"/>
      <c r="S2009" s="1"/>
      <c r="T2009" s="1"/>
      <c r="U2009" s="28"/>
      <c r="V2009" s="28"/>
      <c r="W2009" s="28"/>
      <c r="X2009" s="1"/>
      <c r="Y2009" s="1"/>
      <c r="Z2009" s="1"/>
    </row>
    <row r="2010" spans="1:26" x14ac:dyDescent="0.25">
      <c r="A2010" s="1"/>
      <c r="B2010" s="33" t="str">
        <f t="shared" si="60"/>
        <v/>
      </c>
      <c r="C2010" s="33" t="str">
        <f t="shared" si="61"/>
        <v/>
      </c>
      <c r="D2010" s="22"/>
      <c r="E2010" s="1"/>
      <c r="F2010" s="1"/>
      <c r="G2010" s="1"/>
      <c r="H2010" s="1"/>
      <c r="I2010" s="1"/>
      <c r="J2010" s="1"/>
      <c r="K2010" s="1"/>
      <c r="L2010" s="1"/>
      <c r="M2010" s="1"/>
      <c r="N2010" s="1"/>
      <c r="O2010" s="1"/>
      <c r="P2010" s="1"/>
      <c r="Q2010" s="1"/>
      <c r="R2010" s="1"/>
      <c r="S2010" s="1"/>
      <c r="T2010" s="1"/>
      <c r="U2010" s="28"/>
      <c r="V2010" s="28"/>
      <c r="W2010" s="28"/>
      <c r="X2010" s="1"/>
      <c r="Y2010" s="1"/>
      <c r="Z2010" s="1"/>
    </row>
    <row r="2011" spans="1:26" x14ac:dyDescent="0.25">
      <c r="A2011" s="1"/>
      <c r="B2011" s="33" t="str">
        <f t="shared" si="60"/>
        <v/>
      </c>
      <c r="C2011" s="33" t="str">
        <f t="shared" si="61"/>
        <v/>
      </c>
      <c r="D2011" s="22"/>
      <c r="E2011" s="1"/>
      <c r="F2011" s="1"/>
      <c r="G2011" s="1"/>
      <c r="H2011" s="1"/>
      <c r="I2011" s="1"/>
      <c r="J2011" s="1"/>
      <c r="K2011" s="1"/>
      <c r="L2011" s="1"/>
      <c r="M2011" s="1"/>
      <c r="N2011" s="1"/>
      <c r="O2011" s="1"/>
      <c r="P2011" s="1"/>
      <c r="Q2011" s="1"/>
      <c r="R2011" s="1"/>
      <c r="S2011" s="1"/>
      <c r="T2011" s="1"/>
      <c r="U2011" s="28"/>
      <c r="V2011" s="28"/>
      <c r="W2011" s="28"/>
      <c r="X2011" s="1"/>
      <c r="Y2011" s="1"/>
      <c r="Z2011" s="1"/>
    </row>
    <row r="2012" spans="1:26" x14ac:dyDescent="0.25">
      <c r="A2012" s="1"/>
      <c r="B2012" s="33" t="str">
        <f t="shared" si="60"/>
        <v/>
      </c>
      <c r="C2012" s="33" t="str">
        <f t="shared" si="61"/>
        <v/>
      </c>
      <c r="D2012" s="22"/>
      <c r="E2012" s="1"/>
      <c r="F2012" s="1"/>
      <c r="G2012" s="1"/>
      <c r="H2012" s="1"/>
      <c r="I2012" s="1"/>
      <c r="J2012" s="1"/>
      <c r="K2012" s="1"/>
      <c r="L2012" s="1"/>
      <c r="M2012" s="1"/>
      <c r="N2012" s="1"/>
      <c r="O2012" s="1"/>
      <c r="P2012" s="1"/>
      <c r="Q2012" s="1"/>
      <c r="R2012" s="1"/>
      <c r="S2012" s="1"/>
      <c r="T2012" s="1"/>
      <c r="U2012" s="28"/>
      <c r="V2012" s="28"/>
      <c r="W2012" s="28"/>
      <c r="X2012" s="1"/>
      <c r="Y2012" s="1"/>
      <c r="Z2012" s="1"/>
    </row>
    <row r="2013" spans="1:26" x14ac:dyDescent="0.25">
      <c r="A2013" s="1"/>
      <c r="B2013" s="33" t="str">
        <f t="shared" si="60"/>
        <v/>
      </c>
      <c r="C2013" s="33" t="str">
        <f t="shared" si="61"/>
        <v/>
      </c>
      <c r="D2013" s="22"/>
      <c r="E2013" s="1"/>
      <c r="F2013" s="1"/>
      <c r="G2013" s="1"/>
      <c r="H2013" s="1"/>
      <c r="I2013" s="1"/>
      <c r="J2013" s="1"/>
      <c r="K2013" s="1"/>
      <c r="L2013" s="1"/>
      <c r="M2013" s="1"/>
      <c r="N2013" s="1"/>
      <c r="O2013" s="1"/>
      <c r="P2013" s="1"/>
      <c r="Q2013" s="1"/>
      <c r="R2013" s="1"/>
      <c r="S2013" s="1"/>
      <c r="T2013" s="1"/>
      <c r="U2013" s="28"/>
      <c r="V2013" s="28"/>
      <c r="W2013" s="28"/>
      <c r="X2013" s="1"/>
      <c r="Y2013" s="1"/>
      <c r="Z2013" s="1"/>
    </row>
    <row r="2014" spans="1:26" x14ac:dyDescent="0.25">
      <c r="A2014" s="1"/>
      <c r="B2014" s="33" t="str">
        <f t="shared" si="60"/>
        <v/>
      </c>
      <c r="C2014" s="33" t="str">
        <f t="shared" si="61"/>
        <v/>
      </c>
      <c r="D2014" s="22"/>
      <c r="E2014" s="1"/>
      <c r="F2014" s="1"/>
      <c r="G2014" s="1"/>
      <c r="H2014" s="1"/>
      <c r="I2014" s="1"/>
      <c r="J2014" s="1"/>
      <c r="K2014" s="1"/>
      <c r="L2014" s="1"/>
      <c r="M2014" s="1"/>
      <c r="N2014" s="1"/>
      <c r="O2014" s="1"/>
      <c r="P2014" s="1"/>
      <c r="Q2014" s="1"/>
      <c r="R2014" s="1"/>
      <c r="S2014" s="1"/>
      <c r="T2014" s="1"/>
      <c r="U2014" s="28"/>
      <c r="V2014" s="28"/>
      <c r="W2014" s="28"/>
      <c r="X2014" s="1"/>
      <c r="Y2014" s="1"/>
      <c r="Z2014" s="1"/>
    </row>
    <row r="2015" spans="1:26" x14ac:dyDescent="0.25">
      <c r="A2015" s="1"/>
      <c r="B2015" s="33" t="str">
        <f t="shared" si="60"/>
        <v/>
      </c>
      <c r="C2015" s="33" t="str">
        <f t="shared" si="61"/>
        <v/>
      </c>
      <c r="D2015" s="22"/>
      <c r="E2015" s="1"/>
      <c r="F2015" s="1"/>
      <c r="G2015" s="1"/>
      <c r="H2015" s="1"/>
      <c r="I2015" s="1"/>
      <c r="J2015" s="1"/>
      <c r="K2015" s="1"/>
      <c r="L2015" s="1"/>
      <c r="M2015" s="1"/>
      <c r="N2015" s="1"/>
      <c r="O2015" s="1"/>
      <c r="P2015" s="1"/>
      <c r="Q2015" s="1"/>
      <c r="R2015" s="1"/>
      <c r="S2015" s="1"/>
      <c r="T2015" s="1"/>
      <c r="X2015" s="1"/>
      <c r="Y2015" s="1"/>
      <c r="Z2015" s="1"/>
    </row>
    <row r="2016" spans="1:26" x14ac:dyDescent="0.25">
      <c r="A2016" s="1"/>
      <c r="B2016" s="33" t="str">
        <f t="shared" si="60"/>
        <v/>
      </c>
      <c r="C2016" s="33" t="str">
        <f t="shared" si="61"/>
        <v/>
      </c>
      <c r="D2016" s="22"/>
      <c r="E2016" s="1"/>
      <c r="F2016" s="1"/>
      <c r="G2016" s="1"/>
      <c r="H2016" s="1"/>
      <c r="I2016" s="1"/>
      <c r="J2016" s="1"/>
      <c r="K2016" s="1"/>
      <c r="L2016" s="1"/>
      <c r="M2016" s="1"/>
      <c r="N2016" s="1"/>
      <c r="O2016" s="1"/>
      <c r="P2016" s="1"/>
      <c r="Q2016" s="1"/>
      <c r="R2016" s="1"/>
      <c r="S2016" s="1"/>
      <c r="T2016" s="1"/>
      <c r="U2016" s="28"/>
      <c r="V2016" s="28"/>
      <c r="W2016" s="28"/>
      <c r="X2016" s="1"/>
      <c r="Y2016" s="1"/>
      <c r="Z2016" s="1"/>
    </row>
    <row r="2017" spans="1:26" x14ac:dyDescent="0.25">
      <c r="A2017" s="1"/>
      <c r="B2017" s="33" t="str">
        <f t="shared" si="60"/>
        <v/>
      </c>
      <c r="C2017" s="33" t="str">
        <f t="shared" si="61"/>
        <v/>
      </c>
      <c r="D2017" s="22"/>
      <c r="E2017" s="1"/>
      <c r="F2017" s="1"/>
      <c r="G2017" s="1"/>
      <c r="H2017" s="1"/>
      <c r="I2017" s="1"/>
      <c r="J2017" s="1"/>
      <c r="K2017" s="1"/>
      <c r="L2017" s="1"/>
      <c r="M2017" s="1"/>
      <c r="N2017" s="1"/>
      <c r="O2017" s="1"/>
      <c r="P2017" s="1"/>
      <c r="Q2017" s="1"/>
      <c r="R2017" s="1"/>
      <c r="S2017" s="1"/>
      <c r="T2017" s="1"/>
      <c r="U2017" s="28"/>
      <c r="V2017" s="28"/>
      <c r="W2017" s="28"/>
      <c r="X2017" s="1"/>
      <c r="Y2017" s="1"/>
      <c r="Z2017" s="1"/>
    </row>
    <row r="2018" spans="1:26" x14ac:dyDescent="0.25">
      <c r="A2018" s="1"/>
      <c r="B2018" s="33" t="str">
        <f t="shared" si="60"/>
        <v/>
      </c>
      <c r="C2018" s="33" t="str">
        <f t="shared" si="61"/>
        <v/>
      </c>
      <c r="D2018" s="22"/>
      <c r="E2018" s="1"/>
      <c r="F2018" s="1"/>
      <c r="G2018" s="1"/>
      <c r="H2018" s="1"/>
      <c r="I2018" s="1"/>
      <c r="J2018" s="1"/>
      <c r="K2018" s="1"/>
      <c r="L2018" s="1"/>
      <c r="M2018" s="1"/>
      <c r="N2018" s="1"/>
      <c r="O2018" s="1"/>
      <c r="P2018" s="1"/>
      <c r="Q2018" s="1"/>
      <c r="R2018" s="1"/>
      <c r="S2018" s="1"/>
      <c r="T2018" s="1"/>
      <c r="U2018" s="28"/>
      <c r="V2018" s="28"/>
      <c r="W2018" s="28"/>
      <c r="X2018" s="1"/>
      <c r="Y2018" s="1"/>
      <c r="Z2018" s="1"/>
    </row>
    <row r="2019" spans="1:26" x14ac:dyDescent="0.25">
      <c r="A2019" s="1"/>
      <c r="B2019" s="33" t="str">
        <f t="shared" si="60"/>
        <v/>
      </c>
      <c r="C2019" s="33" t="str">
        <f t="shared" si="61"/>
        <v/>
      </c>
      <c r="D2019" s="22"/>
      <c r="E2019" s="1"/>
      <c r="F2019" s="1"/>
      <c r="G2019" s="1"/>
      <c r="H2019" s="1"/>
      <c r="I2019" s="1"/>
      <c r="J2019" s="1"/>
      <c r="K2019" s="1"/>
      <c r="L2019" s="1"/>
      <c r="M2019" s="1"/>
      <c r="N2019" s="1"/>
      <c r="O2019" s="1"/>
      <c r="P2019" s="1"/>
      <c r="Q2019" s="1"/>
      <c r="R2019" s="1"/>
      <c r="S2019" s="1"/>
      <c r="T2019" s="1"/>
      <c r="U2019" s="28"/>
      <c r="V2019" s="28"/>
      <c r="W2019" s="28"/>
      <c r="X2019" s="1"/>
      <c r="Y2019" s="1"/>
      <c r="Z2019" s="1"/>
    </row>
    <row r="2020" spans="1:26" x14ac:dyDescent="0.25">
      <c r="A2020" s="1"/>
      <c r="B2020" s="33" t="str">
        <f t="shared" si="60"/>
        <v/>
      </c>
      <c r="C2020" s="33" t="str">
        <f t="shared" si="61"/>
        <v/>
      </c>
      <c r="D2020" s="22"/>
      <c r="E2020" s="1"/>
      <c r="F2020" s="1"/>
      <c r="G2020" s="1"/>
      <c r="H2020" s="1"/>
      <c r="I2020" s="1"/>
      <c r="J2020" s="1"/>
      <c r="K2020" s="1"/>
      <c r="L2020" s="1"/>
      <c r="M2020" s="1"/>
      <c r="N2020" s="1"/>
      <c r="O2020" s="1"/>
      <c r="P2020" s="1"/>
      <c r="Q2020" s="1"/>
      <c r="R2020" s="1"/>
      <c r="S2020" s="1"/>
      <c r="T2020" s="1"/>
      <c r="U2020" s="28"/>
      <c r="V2020" s="28"/>
      <c r="W2020" s="28"/>
      <c r="X2020" s="1"/>
      <c r="Y2020" s="1"/>
      <c r="Z2020" s="1"/>
    </row>
    <row r="2021" spans="1:26" x14ac:dyDescent="0.25">
      <c r="A2021" s="1"/>
      <c r="B2021" s="33" t="str">
        <f t="shared" si="60"/>
        <v/>
      </c>
      <c r="C2021" s="33" t="str">
        <f t="shared" si="61"/>
        <v/>
      </c>
      <c r="D2021" s="22"/>
      <c r="E2021" s="1"/>
      <c r="F2021" s="1"/>
      <c r="G2021" s="1"/>
      <c r="H2021" s="1"/>
      <c r="I2021" s="1"/>
      <c r="J2021" s="1"/>
      <c r="K2021" s="1"/>
      <c r="L2021" s="1"/>
      <c r="M2021" s="1"/>
      <c r="N2021" s="1"/>
      <c r="O2021" s="1"/>
      <c r="P2021" s="1"/>
      <c r="Q2021" s="1"/>
      <c r="R2021" s="1"/>
      <c r="S2021" s="1"/>
      <c r="T2021" s="1"/>
      <c r="U2021" s="28"/>
      <c r="V2021" s="28"/>
      <c r="W2021" s="28"/>
      <c r="X2021" s="1"/>
      <c r="Y2021" s="1"/>
      <c r="Z2021" s="1"/>
    </row>
    <row r="2022" spans="1:26" x14ac:dyDescent="0.25">
      <c r="A2022" s="1"/>
      <c r="B2022" s="33" t="str">
        <f t="shared" si="60"/>
        <v/>
      </c>
      <c r="C2022" s="33" t="str">
        <f t="shared" si="61"/>
        <v/>
      </c>
      <c r="D2022" s="22"/>
      <c r="E2022" s="1"/>
      <c r="F2022" s="1"/>
      <c r="G2022" s="1"/>
      <c r="H2022" s="1"/>
      <c r="I2022" s="1"/>
      <c r="J2022" s="1"/>
      <c r="K2022" s="1"/>
      <c r="L2022" s="1"/>
      <c r="M2022" s="1"/>
      <c r="N2022" s="1"/>
      <c r="O2022" s="1"/>
      <c r="P2022" s="1"/>
      <c r="Q2022" s="1"/>
      <c r="R2022" s="1"/>
      <c r="S2022" s="1"/>
      <c r="T2022" s="1"/>
      <c r="U2022" s="28"/>
      <c r="V2022" s="28"/>
      <c r="W2022" s="28"/>
      <c r="X2022" s="1"/>
      <c r="Y2022" s="1"/>
      <c r="Z2022" s="1"/>
    </row>
    <row r="2023" spans="1:26" x14ac:dyDescent="0.25">
      <c r="A2023" s="1"/>
      <c r="B2023" s="33" t="str">
        <f t="shared" si="60"/>
        <v/>
      </c>
      <c r="C2023" s="33" t="str">
        <f t="shared" si="61"/>
        <v/>
      </c>
      <c r="D2023" s="22"/>
      <c r="E2023" s="1"/>
      <c r="F2023" s="1"/>
      <c r="G2023" s="1"/>
      <c r="H2023" s="1"/>
      <c r="I2023" s="1"/>
      <c r="J2023" s="1"/>
      <c r="K2023" s="1"/>
      <c r="L2023" s="1"/>
      <c r="M2023" s="1"/>
      <c r="N2023" s="1"/>
      <c r="O2023" s="1"/>
      <c r="P2023" s="1"/>
      <c r="Q2023" s="1"/>
      <c r="R2023" s="1"/>
      <c r="S2023" s="1"/>
      <c r="T2023" s="1"/>
      <c r="U2023" s="28"/>
      <c r="V2023" s="28"/>
      <c r="W2023" s="28"/>
      <c r="X2023" s="1"/>
      <c r="Y2023" s="1"/>
      <c r="Z2023" s="1"/>
    </row>
    <row r="2024" spans="1:26" x14ac:dyDescent="0.25">
      <c r="A2024" s="1"/>
      <c r="B2024" s="33" t="str">
        <f t="shared" si="60"/>
        <v/>
      </c>
      <c r="C2024" s="33" t="str">
        <f t="shared" si="61"/>
        <v/>
      </c>
      <c r="D2024" s="22"/>
      <c r="E2024" s="1"/>
      <c r="F2024" s="1"/>
      <c r="G2024" s="1"/>
      <c r="H2024" s="1"/>
      <c r="I2024" s="1"/>
      <c r="J2024" s="1"/>
      <c r="K2024" s="1"/>
      <c r="L2024" s="1"/>
      <c r="M2024" s="1"/>
      <c r="N2024" s="1"/>
      <c r="O2024" s="1"/>
      <c r="P2024" s="1"/>
      <c r="Q2024" s="1"/>
      <c r="R2024" s="1"/>
      <c r="S2024" s="1"/>
      <c r="T2024" s="1"/>
      <c r="X2024" s="1"/>
      <c r="Y2024" s="1"/>
      <c r="Z2024" s="1"/>
    </row>
    <row r="2025" spans="1:26" x14ac:dyDescent="0.25">
      <c r="A2025" s="1"/>
      <c r="B2025" s="33" t="str">
        <f t="shared" si="60"/>
        <v/>
      </c>
      <c r="C2025" s="33" t="str">
        <f t="shared" si="61"/>
        <v/>
      </c>
      <c r="D2025" s="22"/>
      <c r="E2025" s="1"/>
      <c r="F2025" s="1"/>
      <c r="G2025" s="1"/>
      <c r="H2025" s="1"/>
      <c r="I2025" s="1"/>
      <c r="J2025" s="1"/>
      <c r="K2025" s="1"/>
      <c r="L2025" s="1"/>
      <c r="M2025" s="1"/>
      <c r="N2025" s="1"/>
      <c r="O2025" s="1"/>
      <c r="P2025" s="1"/>
      <c r="Q2025" s="1"/>
      <c r="R2025" s="1"/>
      <c r="S2025" s="1"/>
      <c r="T2025" s="1"/>
      <c r="U2025" s="28"/>
      <c r="V2025" s="28"/>
      <c r="W2025" s="28"/>
      <c r="X2025" s="1"/>
      <c r="Y2025" s="1"/>
      <c r="Z2025" s="1"/>
    </row>
    <row r="2026" spans="1:26" x14ac:dyDescent="0.25">
      <c r="A2026" s="1"/>
      <c r="B2026" s="33" t="str">
        <f t="shared" si="60"/>
        <v/>
      </c>
      <c r="C2026" s="33" t="str">
        <f t="shared" si="61"/>
        <v/>
      </c>
      <c r="D2026" s="22"/>
      <c r="E2026" s="1"/>
      <c r="F2026" s="1"/>
      <c r="G2026" s="1"/>
      <c r="H2026" s="1"/>
      <c r="I2026" s="1"/>
      <c r="J2026" s="1"/>
      <c r="K2026" s="1"/>
      <c r="L2026" s="1"/>
      <c r="M2026" s="1"/>
      <c r="N2026" s="1"/>
      <c r="O2026" s="1"/>
      <c r="P2026" s="1"/>
      <c r="Q2026" s="1"/>
      <c r="R2026" s="1"/>
      <c r="S2026" s="1"/>
      <c r="T2026" s="1"/>
      <c r="U2026" s="28"/>
      <c r="V2026" s="28"/>
      <c r="W2026" s="28"/>
      <c r="X2026" s="1"/>
      <c r="Y2026" s="1"/>
      <c r="Z2026" s="1"/>
    </row>
    <row r="2027" spans="1:26" x14ac:dyDescent="0.25">
      <c r="A2027" s="1"/>
      <c r="B2027" s="33" t="str">
        <f t="shared" si="60"/>
        <v/>
      </c>
      <c r="C2027" s="33" t="str">
        <f t="shared" si="61"/>
        <v/>
      </c>
      <c r="D2027" s="22"/>
      <c r="E2027" s="1"/>
      <c r="F2027" s="1"/>
      <c r="G2027" s="1"/>
      <c r="H2027" s="1"/>
      <c r="I2027" s="1"/>
      <c r="J2027" s="1"/>
      <c r="K2027" s="1"/>
      <c r="L2027" s="1"/>
      <c r="M2027" s="1"/>
      <c r="N2027" s="1"/>
      <c r="O2027" s="1"/>
      <c r="P2027" s="1"/>
      <c r="Q2027" s="1"/>
      <c r="R2027" s="1"/>
      <c r="S2027" s="1"/>
      <c r="T2027" s="1"/>
      <c r="U2027" s="28"/>
      <c r="V2027" s="28"/>
      <c r="W2027" s="28"/>
      <c r="X2027" s="1"/>
      <c r="Y2027" s="1"/>
      <c r="Z2027" s="1"/>
    </row>
    <row r="2028" spans="1:26" x14ac:dyDescent="0.25">
      <c r="A2028" s="1"/>
      <c r="B2028" s="33" t="str">
        <f t="shared" si="60"/>
        <v/>
      </c>
      <c r="C2028" s="33" t="str">
        <f t="shared" si="61"/>
        <v/>
      </c>
      <c r="D2028" s="22"/>
      <c r="E2028" s="1"/>
      <c r="F2028" s="1"/>
      <c r="G2028" s="1"/>
      <c r="H2028" s="1"/>
      <c r="I2028" s="1"/>
      <c r="J2028" s="1"/>
      <c r="K2028" s="1"/>
      <c r="L2028" s="1"/>
      <c r="M2028" s="1"/>
      <c r="N2028" s="1"/>
      <c r="O2028" s="1"/>
      <c r="P2028" s="1"/>
      <c r="Q2028" s="1"/>
      <c r="R2028" s="1"/>
      <c r="S2028" s="1"/>
      <c r="T2028" s="1"/>
      <c r="X2028" s="1"/>
      <c r="Y2028" s="1"/>
      <c r="Z2028" s="1"/>
    </row>
    <row r="2029" spans="1:26" x14ac:dyDescent="0.25">
      <c r="A2029" s="1"/>
      <c r="B2029" s="33" t="str">
        <f t="shared" si="60"/>
        <v/>
      </c>
      <c r="C2029" s="33" t="str">
        <f t="shared" si="61"/>
        <v/>
      </c>
      <c r="D2029" s="22"/>
      <c r="E2029" s="1"/>
      <c r="F2029" s="1"/>
      <c r="G2029" s="1"/>
      <c r="H2029" s="1"/>
      <c r="I2029" s="1"/>
      <c r="J2029" s="1"/>
      <c r="K2029" s="1"/>
      <c r="L2029" s="1"/>
      <c r="M2029" s="1"/>
      <c r="N2029" s="1"/>
      <c r="O2029" s="1"/>
      <c r="P2029" s="1"/>
      <c r="Q2029" s="1"/>
      <c r="R2029" s="1"/>
      <c r="S2029" s="1"/>
      <c r="T2029" s="1"/>
      <c r="U2029" s="28"/>
      <c r="V2029" s="28"/>
      <c r="W2029" s="28"/>
      <c r="X2029" s="1"/>
      <c r="Y2029" s="1"/>
      <c r="Z2029" s="1"/>
    </row>
    <row r="2030" spans="1:26" x14ac:dyDescent="0.25">
      <c r="A2030" s="1"/>
      <c r="B2030" s="33" t="str">
        <f t="shared" si="60"/>
        <v/>
      </c>
      <c r="C2030" s="33" t="str">
        <f t="shared" si="61"/>
        <v/>
      </c>
      <c r="D2030" s="22"/>
      <c r="E2030" s="1"/>
      <c r="F2030" s="1"/>
      <c r="G2030" s="1"/>
      <c r="H2030" s="1"/>
      <c r="I2030" s="1"/>
      <c r="J2030" s="1"/>
      <c r="K2030" s="1"/>
      <c r="L2030" s="1"/>
      <c r="M2030" s="1"/>
      <c r="N2030" s="1"/>
      <c r="O2030" s="1"/>
      <c r="P2030" s="1"/>
      <c r="Q2030" s="1"/>
      <c r="R2030" s="1"/>
      <c r="S2030" s="1"/>
      <c r="T2030" s="1"/>
      <c r="U2030" s="28"/>
      <c r="V2030" s="28"/>
      <c r="W2030" s="28"/>
      <c r="X2030" s="1"/>
      <c r="Y2030" s="1"/>
      <c r="Z2030" s="1"/>
    </row>
    <row r="2031" spans="1:26" x14ac:dyDescent="0.25">
      <c r="A2031" s="1"/>
      <c r="B2031" s="33" t="str">
        <f t="shared" ref="B2031:B2094" si="62">IF(W2033=1,U2033,"")</f>
        <v/>
      </c>
      <c r="C2031" s="33" t="str">
        <f t="shared" ref="C2031:C2094" si="63">IF(W2033=1,V2033,"")</f>
        <v/>
      </c>
      <c r="D2031" s="22"/>
      <c r="E2031" s="1"/>
      <c r="F2031" s="1"/>
      <c r="G2031" s="1"/>
      <c r="H2031" s="1"/>
      <c r="I2031" s="1"/>
      <c r="J2031" s="1"/>
      <c r="K2031" s="1"/>
      <c r="L2031" s="1"/>
      <c r="M2031" s="1"/>
      <c r="N2031" s="1"/>
      <c r="O2031" s="1"/>
      <c r="P2031" s="1"/>
      <c r="Q2031" s="1"/>
      <c r="R2031" s="1"/>
      <c r="S2031" s="1"/>
      <c r="T2031" s="1"/>
      <c r="U2031" s="28"/>
      <c r="V2031" s="28"/>
      <c r="W2031" s="28"/>
      <c r="X2031" s="1"/>
      <c r="Y2031" s="1"/>
      <c r="Z2031" s="1"/>
    </row>
    <row r="2032" spans="1:26" x14ac:dyDescent="0.25">
      <c r="A2032" s="1"/>
      <c r="B2032" s="33" t="str">
        <f t="shared" si="62"/>
        <v/>
      </c>
      <c r="C2032" s="33" t="str">
        <f t="shared" si="63"/>
        <v/>
      </c>
      <c r="D2032" s="22"/>
      <c r="E2032" s="1"/>
      <c r="F2032" s="1"/>
      <c r="G2032" s="1"/>
      <c r="H2032" s="1"/>
      <c r="I2032" s="1"/>
      <c r="J2032" s="1"/>
      <c r="K2032" s="1"/>
      <c r="L2032" s="1"/>
      <c r="M2032" s="1"/>
      <c r="N2032" s="1"/>
      <c r="O2032" s="1"/>
      <c r="P2032" s="1"/>
      <c r="Q2032" s="1"/>
      <c r="R2032" s="1"/>
      <c r="S2032" s="1"/>
      <c r="T2032" s="1"/>
      <c r="U2032" s="28"/>
      <c r="V2032" s="28"/>
      <c r="W2032" s="28"/>
      <c r="X2032" s="1"/>
      <c r="Y2032" s="1"/>
      <c r="Z2032" s="1"/>
    </row>
    <row r="2033" spans="1:26" x14ac:dyDescent="0.25">
      <c r="A2033" s="1"/>
      <c r="B2033" s="33" t="str">
        <f t="shared" si="62"/>
        <v/>
      </c>
      <c r="C2033" s="33" t="str">
        <f t="shared" si="63"/>
        <v/>
      </c>
      <c r="D2033" s="22"/>
      <c r="E2033" s="1"/>
      <c r="F2033" s="1"/>
      <c r="G2033" s="1"/>
      <c r="H2033" s="1"/>
      <c r="I2033" s="1"/>
      <c r="J2033" s="1"/>
      <c r="K2033" s="1"/>
      <c r="L2033" s="1"/>
      <c r="M2033" s="1"/>
      <c r="N2033" s="1"/>
      <c r="O2033" s="1"/>
      <c r="P2033" s="1"/>
      <c r="Q2033" s="1"/>
      <c r="R2033" s="1"/>
      <c r="S2033" s="1"/>
      <c r="T2033" s="1"/>
      <c r="U2033" s="28"/>
      <c r="V2033" s="28"/>
      <c r="W2033" s="28"/>
      <c r="X2033" s="1"/>
      <c r="Y2033" s="1"/>
      <c r="Z2033" s="1"/>
    </row>
    <row r="2034" spans="1:26" x14ac:dyDescent="0.25">
      <c r="A2034" s="1"/>
      <c r="B2034" s="33" t="str">
        <f t="shared" si="62"/>
        <v/>
      </c>
      <c r="C2034" s="33" t="str">
        <f t="shared" si="63"/>
        <v/>
      </c>
      <c r="D2034" s="22"/>
      <c r="E2034" s="1"/>
      <c r="F2034" s="1"/>
      <c r="G2034" s="1"/>
      <c r="H2034" s="1"/>
      <c r="I2034" s="1"/>
      <c r="J2034" s="1"/>
      <c r="K2034" s="1"/>
      <c r="L2034" s="1"/>
      <c r="M2034" s="1"/>
      <c r="N2034" s="1"/>
      <c r="O2034" s="1"/>
      <c r="P2034" s="1"/>
      <c r="Q2034" s="1"/>
      <c r="R2034" s="1"/>
      <c r="S2034" s="1"/>
      <c r="T2034" s="1"/>
      <c r="U2034" s="28"/>
      <c r="V2034" s="28"/>
      <c r="W2034" s="28"/>
      <c r="X2034" s="1"/>
      <c r="Y2034" s="1"/>
      <c r="Z2034" s="1"/>
    </row>
    <row r="2035" spans="1:26" x14ac:dyDescent="0.25">
      <c r="A2035" s="1"/>
      <c r="B2035" s="33" t="str">
        <f t="shared" si="62"/>
        <v/>
      </c>
      <c r="C2035" s="33" t="str">
        <f t="shared" si="63"/>
        <v/>
      </c>
      <c r="D2035" s="22"/>
      <c r="E2035" s="1"/>
      <c r="F2035" s="1"/>
      <c r="G2035" s="1"/>
      <c r="H2035" s="1"/>
      <c r="I2035" s="1"/>
      <c r="J2035" s="1"/>
      <c r="K2035" s="1"/>
      <c r="L2035" s="1"/>
      <c r="M2035" s="1"/>
      <c r="N2035" s="1"/>
      <c r="O2035" s="1"/>
      <c r="P2035" s="1"/>
      <c r="Q2035" s="1"/>
      <c r="R2035" s="1"/>
      <c r="S2035" s="1"/>
      <c r="T2035" s="1"/>
      <c r="U2035" s="28"/>
      <c r="V2035" s="28"/>
      <c r="W2035" s="28"/>
      <c r="X2035" s="1"/>
      <c r="Y2035" s="1"/>
      <c r="Z2035" s="1"/>
    </row>
    <row r="2036" spans="1:26" x14ac:dyDescent="0.25">
      <c r="A2036" s="1"/>
      <c r="B2036" s="33" t="str">
        <f t="shared" si="62"/>
        <v/>
      </c>
      <c r="C2036" s="33" t="str">
        <f t="shared" si="63"/>
        <v/>
      </c>
      <c r="D2036" s="22"/>
      <c r="E2036" s="1"/>
      <c r="F2036" s="1"/>
      <c r="G2036" s="1"/>
      <c r="H2036" s="1"/>
      <c r="I2036" s="1"/>
      <c r="J2036" s="1"/>
      <c r="K2036" s="1"/>
      <c r="L2036" s="1"/>
      <c r="M2036" s="1"/>
      <c r="N2036" s="1"/>
      <c r="O2036" s="1"/>
      <c r="P2036" s="1"/>
      <c r="Q2036" s="1"/>
      <c r="R2036" s="1"/>
      <c r="S2036" s="1"/>
      <c r="T2036" s="1"/>
      <c r="U2036" s="28"/>
      <c r="V2036" s="28"/>
      <c r="W2036" s="28"/>
      <c r="X2036" s="1"/>
      <c r="Y2036" s="1"/>
      <c r="Z2036" s="1"/>
    </row>
    <row r="2037" spans="1:26" x14ac:dyDescent="0.25">
      <c r="A2037" s="1"/>
      <c r="B2037" s="33" t="str">
        <f t="shared" si="62"/>
        <v/>
      </c>
      <c r="C2037" s="33" t="str">
        <f t="shared" si="63"/>
        <v/>
      </c>
      <c r="D2037" s="22"/>
      <c r="E2037" s="1"/>
      <c r="F2037" s="1"/>
      <c r="G2037" s="1"/>
      <c r="H2037" s="1"/>
      <c r="I2037" s="1"/>
      <c r="J2037" s="1"/>
      <c r="K2037" s="1"/>
      <c r="L2037" s="1"/>
      <c r="M2037" s="1"/>
      <c r="N2037" s="1"/>
      <c r="O2037" s="1"/>
      <c r="P2037" s="1"/>
      <c r="Q2037" s="1"/>
      <c r="R2037" s="1"/>
      <c r="S2037" s="1"/>
      <c r="T2037" s="1"/>
      <c r="U2037" s="28"/>
      <c r="V2037" s="28"/>
      <c r="W2037" s="28"/>
      <c r="X2037" s="1"/>
      <c r="Y2037" s="1"/>
      <c r="Z2037" s="1"/>
    </row>
    <row r="2038" spans="1:26" x14ac:dyDescent="0.25">
      <c r="A2038" s="1"/>
      <c r="B2038" s="33" t="str">
        <f t="shared" si="62"/>
        <v/>
      </c>
      <c r="C2038" s="33" t="str">
        <f t="shared" si="63"/>
        <v/>
      </c>
      <c r="D2038" s="22"/>
      <c r="E2038" s="1"/>
      <c r="F2038" s="1"/>
      <c r="G2038" s="1"/>
      <c r="H2038" s="1"/>
      <c r="I2038" s="1"/>
      <c r="J2038" s="1"/>
      <c r="K2038" s="1"/>
      <c r="L2038" s="1"/>
      <c r="M2038" s="1"/>
      <c r="N2038" s="1"/>
      <c r="O2038" s="1"/>
      <c r="P2038" s="1"/>
      <c r="Q2038" s="1"/>
      <c r="R2038" s="1"/>
      <c r="S2038" s="1"/>
      <c r="T2038" s="1"/>
      <c r="U2038" s="28"/>
      <c r="V2038" s="28"/>
      <c r="W2038" s="28"/>
      <c r="X2038" s="1"/>
      <c r="Y2038" s="1"/>
      <c r="Z2038" s="1"/>
    </row>
    <row r="2039" spans="1:26" x14ac:dyDescent="0.25">
      <c r="A2039" s="1"/>
      <c r="B2039" s="33" t="str">
        <f t="shared" si="62"/>
        <v/>
      </c>
      <c r="C2039" s="33" t="str">
        <f t="shared" si="63"/>
        <v/>
      </c>
      <c r="D2039" s="22"/>
      <c r="E2039" s="1"/>
      <c r="F2039" s="1"/>
      <c r="G2039" s="1"/>
      <c r="H2039" s="1"/>
      <c r="I2039" s="1"/>
      <c r="J2039" s="1"/>
      <c r="K2039" s="1"/>
      <c r="L2039" s="1"/>
      <c r="M2039" s="1"/>
      <c r="N2039" s="1"/>
      <c r="O2039" s="1"/>
      <c r="P2039" s="1"/>
      <c r="Q2039" s="1"/>
      <c r="R2039" s="1"/>
      <c r="S2039" s="1"/>
      <c r="T2039" s="1"/>
      <c r="U2039" s="28"/>
      <c r="V2039" s="28"/>
      <c r="W2039" s="28"/>
      <c r="X2039" s="1"/>
      <c r="Y2039" s="1"/>
      <c r="Z2039" s="1"/>
    </row>
    <row r="2040" spans="1:26" x14ac:dyDescent="0.25">
      <c r="A2040" s="1"/>
      <c r="B2040" s="33" t="str">
        <f t="shared" si="62"/>
        <v/>
      </c>
      <c r="C2040" s="33" t="str">
        <f t="shared" si="63"/>
        <v/>
      </c>
      <c r="D2040" s="22"/>
      <c r="E2040" s="1"/>
      <c r="F2040" s="1"/>
      <c r="G2040" s="1"/>
      <c r="H2040" s="1"/>
      <c r="I2040" s="1"/>
      <c r="J2040" s="1"/>
      <c r="K2040" s="1"/>
      <c r="L2040" s="1"/>
      <c r="M2040" s="1"/>
      <c r="N2040" s="1"/>
      <c r="O2040" s="1"/>
      <c r="P2040" s="1"/>
      <c r="Q2040" s="1"/>
      <c r="R2040" s="1"/>
      <c r="S2040" s="1"/>
      <c r="T2040" s="1"/>
      <c r="U2040" s="28"/>
      <c r="V2040" s="28"/>
      <c r="W2040" s="28"/>
      <c r="X2040" s="1"/>
      <c r="Y2040" s="1"/>
      <c r="Z2040" s="1"/>
    </row>
    <row r="2041" spans="1:26" x14ac:dyDescent="0.25">
      <c r="A2041" s="1"/>
      <c r="B2041" s="33" t="str">
        <f t="shared" si="62"/>
        <v/>
      </c>
      <c r="C2041" s="33" t="str">
        <f t="shared" si="63"/>
        <v/>
      </c>
      <c r="D2041" s="22"/>
      <c r="E2041" s="1"/>
      <c r="F2041" s="1"/>
      <c r="G2041" s="1"/>
      <c r="H2041" s="1"/>
      <c r="I2041" s="1"/>
      <c r="J2041" s="1"/>
      <c r="K2041" s="1"/>
      <c r="L2041" s="1"/>
      <c r="M2041" s="1"/>
      <c r="N2041" s="1"/>
      <c r="O2041" s="1"/>
      <c r="P2041" s="1"/>
      <c r="Q2041" s="1"/>
      <c r="R2041" s="1"/>
      <c r="S2041" s="1"/>
      <c r="T2041" s="1"/>
      <c r="U2041" s="28"/>
      <c r="V2041" s="28"/>
      <c r="W2041" s="28"/>
      <c r="X2041" s="1"/>
      <c r="Y2041" s="1"/>
      <c r="Z2041" s="1"/>
    </row>
    <row r="2042" spans="1:26" x14ac:dyDescent="0.25">
      <c r="A2042" s="1"/>
      <c r="B2042" s="33" t="str">
        <f t="shared" si="62"/>
        <v/>
      </c>
      <c r="C2042" s="33" t="str">
        <f t="shared" si="63"/>
        <v/>
      </c>
      <c r="D2042" s="22"/>
      <c r="E2042" s="1"/>
      <c r="F2042" s="1"/>
      <c r="G2042" s="1"/>
      <c r="H2042" s="1"/>
      <c r="I2042" s="1"/>
      <c r="J2042" s="1"/>
      <c r="K2042" s="1"/>
      <c r="L2042" s="1"/>
      <c r="M2042" s="1"/>
      <c r="N2042" s="1"/>
      <c r="O2042" s="1"/>
      <c r="P2042" s="1"/>
      <c r="Q2042" s="1"/>
      <c r="R2042" s="1"/>
      <c r="S2042" s="1"/>
      <c r="T2042" s="1"/>
      <c r="U2042" s="28"/>
      <c r="V2042" s="28"/>
      <c r="W2042" s="28"/>
      <c r="X2042" s="1"/>
      <c r="Y2042" s="1"/>
      <c r="Z2042" s="1"/>
    </row>
    <row r="2043" spans="1:26" x14ac:dyDescent="0.25">
      <c r="A2043" s="1"/>
      <c r="B2043" s="33" t="str">
        <f t="shared" si="62"/>
        <v/>
      </c>
      <c r="C2043" s="33" t="str">
        <f t="shared" si="63"/>
        <v/>
      </c>
      <c r="D2043" s="22"/>
      <c r="E2043" s="1"/>
      <c r="F2043" s="1"/>
      <c r="G2043" s="1"/>
      <c r="H2043" s="1"/>
      <c r="I2043" s="1"/>
      <c r="J2043" s="1"/>
      <c r="K2043" s="1"/>
      <c r="L2043" s="1"/>
      <c r="M2043" s="1"/>
      <c r="N2043" s="1"/>
      <c r="O2043" s="1"/>
      <c r="P2043" s="1"/>
      <c r="Q2043" s="1"/>
      <c r="R2043" s="1"/>
      <c r="S2043" s="1"/>
      <c r="T2043" s="1"/>
      <c r="U2043" s="28"/>
      <c r="V2043" s="28"/>
      <c r="W2043" s="28"/>
      <c r="X2043" s="1"/>
      <c r="Y2043" s="1"/>
      <c r="Z2043" s="1"/>
    </row>
    <row r="2044" spans="1:26" x14ac:dyDescent="0.25">
      <c r="A2044" s="1"/>
      <c r="B2044" s="33" t="str">
        <f t="shared" si="62"/>
        <v/>
      </c>
      <c r="C2044" s="33" t="str">
        <f t="shared" si="63"/>
        <v/>
      </c>
      <c r="D2044" s="22"/>
      <c r="E2044" s="1"/>
      <c r="F2044" s="1"/>
      <c r="G2044" s="1"/>
      <c r="H2044" s="1"/>
      <c r="I2044" s="1"/>
      <c r="J2044" s="1"/>
      <c r="K2044" s="1"/>
      <c r="L2044" s="1"/>
      <c r="M2044" s="1"/>
      <c r="N2044" s="1"/>
      <c r="O2044" s="1"/>
      <c r="P2044" s="1"/>
      <c r="Q2044" s="1"/>
      <c r="R2044" s="1"/>
      <c r="S2044" s="1"/>
      <c r="T2044" s="1"/>
      <c r="U2044" s="28"/>
      <c r="V2044" s="28"/>
      <c r="W2044" s="28"/>
      <c r="X2044" s="1"/>
      <c r="Y2044" s="1"/>
      <c r="Z2044" s="1"/>
    </row>
    <row r="2045" spans="1:26" x14ac:dyDescent="0.25">
      <c r="A2045" s="1"/>
      <c r="B2045" s="33" t="str">
        <f t="shared" si="62"/>
        <v/>
      </c>
      <c r="C2045" s="33" t="str">
        <f t="shared" si="63"/>
        <v/>
      </c>
      <c r="D2045" s="22"/>
      <c r="E2045" s="1"/>
      <c r="F2045" s="1"/>
      <c r="G2045" s="1"/>
      <c r="H2045" s="1"/>
      <c r="I2045" s="1"/>
      <c r="J2045" s="1"/>
      <c r="K2045" s="1"/>
      <c r="L2045" s="1"/>
      <c r="M2045" s="1"/>
      <c r="N2045" s="1"/>
      <c r="O2045" s="1"/>
      <c r="P2045" s="1"/>
      <c r="Q2045" s="1"/>
      <c r="R2045" s="1"/>
      <c r="S2045" s="1"/>
      <c r="T2045" s="1"/>
      <c r="U2045" s="28"/>
      <c r="V2045" s="28"/>
      <c r="W2045" s="28"/>
      <c r="X2045" s="1"/>
      <c r="Y2045" s="1"/>
      <c r="Z2045" s="1"/>
    </row>
    <row r="2046" spans="1:26" x14ac:dyDescent="0.25">
      <c r="A2046" s="1"/>
      <c r="B2046" s="33" t="str">
        <f t="shared" si="62"/>
        <v/>
      </c>
      <c r="C2046" s="33" t="str">
        <f t="shared" si="63"/>
        <v/>
      </c>
      <c r="D2046" s="22"/>
      <c r="E2046" s="1"/>
      <c r="F2046" s="1"/>
      <c r="G2046" s="1"/>
      <c r="H2046" s="1"/>
      <c r="I2046" s="1"/>
      <c r="J2046" s="1"/>
      <c r="K2046" s="1"/>
      <c r="L2046" s="1"/>
      <c r="M2046" s="1"/>
      <c r="N2046" s="1"/>
      <c r="O2046" s="1"/>
      <c r="P2046" s="1"/>
      <c r="Q2046" s="1"/>
      <c r="R2046" s="1"/>
      <c r="S2046" s="1"/>
      <c r="T2046" s="1"/>
      <c r="U2046" s="28"/>
      <c r="V2046" s="28"/>
      <c r="W2046" s="28"/>
      <c r="X2046" s="1"/>
      <c r="Y2046" s="1"/>
      <c r="Z2046" s="1"/>
    </row>
    <row r="2047" spans="1:26" x14ac:dyDescent="0.25">
      <c r="A2047" s="1"/>
      <c r="B2047" s="33" t="str">
        <f t="shared" si="62"/>
        <v/>
      </c>
      <c r="C2047" s="33" t="str">
        <f t="shared" si="63"/>
        <v/>
      </c>
      <c r="D2047" s="22"/>
      <c r="E2047" s="1"/>
      <c r="F2047" s="1"/>
      <c r="G2047" s="1"/>
      <c r="H2047" s="1"/>
      <c r="I2047" s="1"/>
      <c r="J2047" s="1"/>
      <c r="K2047" s="1"/>
      <c r="L2047" s="1"/>
      <c r="M2047" s="1"/>
      <c r="N2047" s="1"/>
      <c r="O2047" s="1"/>
      <c r="P2047" s="1"/>
      <c r="Q2047" s="1"/>
      <c r="R2047" s="1"/>
      <c r="S2047" s="1"/>
      <c r="T2047" s="1"/>
      <c r="U2047" s="28"/>
      <c r="V2047" s="28"/>
      <c r="W2047" s="28"/>
      <c r="X2047" s="1"/>
      <c r="Y2047" s="1"/>
      <c r="Z2047" s="1"/>
    </row>
    <row r="2048" spans="1:26" x14ac:dyDescent="0.25">
      <c r="A2048" s="1"/>
      <c r="B2048" s="33" t="str">
        <f t="shared" si="62"/>
        <v/>
      </c>
      <c r="C2048" s="33" t="str">
        <f t="shared" si="63"/>
        <v/>
      </c>
      <c r="D2048" s="22"/>
      <c r="E2048" s="1"/>
      <c r="F2048" s="1"/>
      <c r="G2048" s="1"/>
      <c r="H2048" s="1"/>
      <c r="I2048" s="1"/>
      <c r="J2048" s="1"/>
      <c r="K2048" s="1"/>
      <c r="L2048" s="1"/>
      <c r="M2048" s="1"/>
      <c r="N2048" s="1"/>
      <c r="O2048" s="1"/>
      <c r="P2048" s="1"/>
      <c r="Q2048" s="1"/>
      <c r="R2048" s="1"/>
      <c r="S2048" s="1"/>
      <c r="T2048" s="1"/>
      <c r="U2048" s="28"/>
      <c r="V2048" s="28"/>
      <c r="W2048" s="28"/>
      <c r="X2048" s="1"/>
      <c r="Y2048" s="1"/>
      <c r="Z2048" s="1"/>
    </row>
    <row r="2049" spans="1:26" x14ac:dyDescent="0.25">
      <c r="A2049" s="1"/>
      <c r="B2049" s="33" t="str">
        <f t="shared" si="62"/>
        <v/>
      </c>
      <c r="C2049" s="33" t="str">
        <f t="shared" si="63"/>
        <v/>
      </c>
      <c r="D2049" s="22"/>
      <c r="E2049" s="1"/>
      <c r="F2049" s="1"/>
      <c r="G2049" s="1"/>
      <c r="H2049" s="1"/>
      <c r="I2049" s="1"/>
      <c r="J2049" s="1"/>
      <c r="K2049" s="1"/>
      <c r="L2049" s="1"/>
      <c r="M2049" s="1"/>
      <c r="N2049" s="1"/>
      <c r="O2049" s="1"/>
      <c r="P2049" s="1"/>
      <c r="Q2049" s="1"/>
      <c r="R2049" s="1"/>
      <c r="S2049" s="1"/>
      <c r="T2049" s="1"/>
      <c r="U2049" s="28"/>
      <c r="V2049" s="28"/>
      <c r="W2049" s="28"/>
      <c r="X2049" s="1"/>
      <c r="Y2049" s="1"/>
      <c r="Z2049" s="1"/>
    </row>
    <row r="2050" spans="1:26" x14ac:dyDescent="0.25">
      <c r="A2050" s="1"/>
      <c r="B2050" s="33" t="str">
        <f t="shared" si="62"/>
        <v/>
      </c>
      <c r="C2050" s="33" t="str">
        <f t="shared" si="63"/>
        <v/>
      </c>
      <c r="D2050" s="22"/>
      <c r="E2050" s="1"/>
      <c r="F2050" s="1"/>
      <c r="G2050" s="1"/>
      <c r="H2050" s="1"/>
      <c r="I2050" s="1"/>
      <c r="J2050" s="1"/>
      <c r="K2050" s="1"/>
      <c r="L2050" s="1"/>
      <c r="M2050" s="1"/>
      <c r="N2050" s="1"/>
      <c r="O2050" s="1"/>
      <c r="P2050" s="1"/>
      <c r="Q2050" s="1"/>
      <c r="R2050" s="1"/>
      <c r="S2050" s="1"/>
      <c r="T2050" s="1"/>
      <c r="U2050" s="28"/>
      <c r="V2050" s="28"/>
      <c r="W2050" s="28"/>
      <c r="X2050" s="1"/>
      <c r="Y2050" s="1"/>
      <c r="Z2050" s="1"/>
    </row>
    <row r="2051" spans="1:26" x14ac:dyDescent="0.25">
      <c r="A2051" s="1"/>
      <c r="B2051" s="33" t="str">
        <f t="shared" si="62"/>
        <v/>
      </c>
      <c r="C2051" s="33" t="str">
        <f t="shared" si="63"/>
        <v/>
      </c>
      <c r="D2051" s="22"/>
      <c r="E2051" s="1"/>
      <c r="F2051" s="1"/>
      <c r="G2051" s="1"/>
      <c r="H2051" s="1"/>
      <c r="I2051" s="1"/>
      <c r="J2051" s="1"/>
      <c r="K2051" s="1"/>
      <c r="L2051" s="1"/>
      <c r="M2051" s="1"/>
      <c r="N2051" s="1"/>
      <c r="O2051" s="1"/>
      <c r="P2051" s="1"/>
      <c r="Q2051" s="1"/>
      <c r="R2051" s="1"/>
      <c r="S2051" s="1"/>
      <c r="T2051" s="1"/>
      <c r="U2051" s="28"/>
      <c r="V2051" s="28"/>
      <c r="W2051" s="28"/>
      <c r="X2051" s="1"/>
      <c r="Y2051" s="1"/>
      <c r="Z2051" s="1"/>
    </row>
    <row r="2052" spans="1:26" x14ac:dyDescent="0.25">
      <c r="A2052" s="1"/>
      <c r="B2052" s="33" t="str">
        <f t="shared" si="62"/>
        <v/>
      </c>
      <c r="C2052" s="33" t="str">
        <f t="shared" si="63"/>
        <v/>
      </c>
      <c r="D2052" s="22"/>
      <c r="E2052" s="1"/>
      <c r="F2052" s="1"/>
      <c r="G2052" s="1"/>
      <c r="H2052" s="1"/>
      <c r="I2052" s="1"/>
      <c r="J2052" s="1"/>
      <c r="K2052" s="1"/>
      <c r="L2052" s="1"/>
      <c r="M2052" s="1"/>
      <c r="N2052" s="1"/>
      <c r="O2052" s="1"/>
      <c r="P2052" s="1"/>
      <c r="Q2052" s="1"/>
      <c r="R2052" s="1"/>
      <c r="S2052" s="1"/>
      <c r="T2052" s="1"/>
      <c r="U2052" s="28"/>
      <c r="V2052" s="28"/>
      <c r="W2052" s="28"/>
      <c r="X2052" s="1"/>
      <c r="Y2052" s="1"/>
      <c r="Z2052" s="1"/>
    </row>
    <row r="2053" spans="1:26" x14ac:dyDescent="0.25">
      <c r="A2053" s="1"/>
      <c r="B2053" s="33" t="str">
        <f t="shared" si="62"/>
        <v/>
      </c>
      <c r="C2053" s="33" t="str">
        <f t="shared" si="63"/>
        <v/>
      </c>
      <c r="D2053" s="22"/>
      <c r="E2053" s="1"/>
      <c r="F2053" s="1"/>
      <c r="G2053" s="1"/>
      <c r="H2053" s="1"/>
      <c r="I2053" s="1"/>
      <c r="J2053" s="1"/>
      <c r="K2053" s="1"/>
      <c r="L2053" s="1"/>
      <c r="M2053" s="1"/>
      <c r="N2053" s="1"/>
      <c r="O2053" s="1"/>
      <c r="P2053" s="1"/>
      <c r="Q2053" s="1"/>
      <c r="R2053" s="1"/>
      <c r="S2053" s="1"/>
      <c r="T2053" s="1"/>
      <c r="U2053" s="28"/>
      <c r="V2053" s="28"/>
      <c r="W2053" s="28"/>
      <c r="X2053" s="1"/>
      <c r="Y2053" s="1"/>
      <c r="Z2053" s="1"/>
    </row>
    <row r="2054" spans="1:26" x14ac:dyDescent="0.25">
      <c r="A2054" s="1"/>
      <c r="B2054" s="33" t="str">
        <f t="shared" si="62"/>
        <v/>
      </c>
      <c r="C2054" s="33" t="str">
        <f t="shared" si="63"/>
        <v/>
      </c>
      <c r="D2054" s="22"/>
      <c r="E2054" s="1"/>
      <c r="F2054" s="1"/>
      <c r="G2054" s="1"/>
      <c r="H2054" s="1"/>
      <c r="I2054" s="1"/>
      <c r="J2054" s="1"/>
      <c r="K2054" s="1"/>
      <c r="L2054" s="1"/>
      <c r="M2054" s="1"/>
      <c r="N2054" s="1"/>
      <c r="O2054" s="1"/>
      <c r="P2054" s="1"/>
      <c r="Q2054" s="1"/>
      <c r="R2054" s="1"/>
      <c r="S2054" s="1"/>
      <c r="T2054" s="1"/>
      <c r="U2054" s="28"/>
      <c r="V2054" s="28"/>
      <c r="W2054" s="28"/>
      <c r="X2054" s="1"/>
      <c r="Y2054" s="1"/>
      <c r="Z2054" s="1"/>
    </row>
    <row r="2055" spans="1:26" x14ac:dyDescent="0.25">
      <c r="A2055" s="1"/>
      <c r="B2055" s="33" t="str">
        <f t="shared" si="62"/>
        <v/>
      </c>
      <c r="C2055" s="33" t="str">
        <f t="shared" si="63"/>
        <v/>
      </c>
      <c r="D2055" s="22"/>
      <c r="E2055" s="1"/>
      <c r="F2055" s="1"/>
      <c r="G2055" s="1"/>
      <c r="H2055" s="1"/>
      <c r="I2055" s="1"/>
      <c r="J2055" s="1"/>
      <c r="K2055" s="1"/>
      <c r="L2055" s="1"/>
      <c r="M2055" s="1"/>
      <c r="N2055" s="1"/>
      <c r="O2055" s="1"/>
      <c r="P2055" s="1"/>
      <c r="Q2055" s="1"/>
      <c r="R2055" s="1"/>
      <c r="S2055" s="1"/>
      <c r="T2055" s="1"/>
      <c r="U2055" s="28"/>
      <c r="V2055" s="28"/>
      <c r="W2055" s="28"/>
      <c r="X2055" s="1"/>
      <c r="Y2055" s="1"/>
      <c r="Z2055" s="1"/>
    </row>
    <row r="2056" spans="1:26" x14ac:dyDescent="0.25">
      <c r="A2056" s="1"/>
      <c r="B2056" s="33" t="str">
        <f t="shared" si="62"/>
        <v/>
      </c>
      <c r="C2056" s="33" t="str">
        <f t="shared" si="63"/>
        <v/>
      </c>
      <c r="D2056" s="22"/>
      <c r="E2056" s="1"/>
      <c r="F2056" s="1"/>
      <c r="G2056" s="1"/>
      <c r="H2056" s="1"/>
      <c r="I2056" s="1"/>
      <c r="J2056" s="1"/>
      <c r="K2056" s="1"/>
      <c r="L2056" s="1"/>
      <c r="M2056" s="1"/>
      <c r="N2056" s="1"/>
      <c r="O2056" s="1"/>
      <c r="P2056" s="1"/>
      <c r="Q2056" s="1"/>
      <c r="R2056" s="1"/>
      <c r="S2056" s="1"/>
      <c r="T2056" s="1"/>
      <c r="X2056" s="1"/>
      <c r="Y2056" s="1"/>
      <c r="Z2056" s="1"/>
    </row>
    <row r="2057" spans="1:26" x14ac:dyDescent="0.25">
      <c r="A2057" s="1"/>
      <c r="B2057" s="33" t="str">
        <f t="shared" si="62"/>
        <v/>
      </c>
      <c r="C2057" s="33" t="str">
        <f t="shared" si="63"/>
        <v/>
      </c>
      <c r="D2057" s="22"/>
      <c r="E2057" s="1"/>
      <c r="F2057" s="1"/>
      <c r="G2057" s="1"/>
      <c r="H2057" s="1"/>
      <c r="I2057" s="1"/>
      <c r="J2057" s="1"/>
      <c r="K2057" s="1"/>
      <c r="L2057" s="1"/>
      <c r="M2057" s="1"/>
      <c r="N2057" s="1"/>
      <c r="O2057" s="1"/>
      <c r="P2057" s="1"/>
      <c r="Q2057" s="1"/>
      <c r="R2057" s="1"/>
      <c r="S2057" s="1"/>
      <c r="T2057" s="1"/>
      <c r="X2057" s="1"/>
      <c r="Y2057" s="1"/>
      <c r="Z2057" s="1"/>
    </row>
    <row r="2058" spans="1:26" x14ac:dyDescent="0.25">
      <c r="A2058" s="1"/>
      <c r="B2058" s="33" t="str">
        <f t="shared" si="62"/>
        <v/>
      </c>
      <c r="C2058" s="33" t="str">
        <f t="shared" si="63"/>
        <v/>
      </c>
      <c r="D2058" s="22"/>
      <c r="E2058" s="1"/>
      <c r="F2058" s="1"/>
      <c r="G2058" s="1"/>
      <c r="H2058" s="1"/>
      <c r="I2058" s="1"/>
      <c r="J2058" s="1"/>
      <c r="K2058" s="1"/>
      <c r="L2058" s="1"/>
      <c r="M2058" s="1"/>
      <c r="N2058" s="1"/>
      <c r="O2058" s="1"/>
      <c r="P2058" s="1"/>
      <c r="Q2058" s="1"/>
      <c r="R2058" s="1"/>
      <c r="S2058" s="1"/>
      <c r="T2058" s="1"/>
      <c r="X2058" s="1"/>
      <c r="Y2058" s="1"/>
      <c r="Z2058" s="1"/>
    </row>
    <row r="2059" spans="1:26" x14ac:dyDescent="0.25">
      <c r="A2059" s="1"/>
      <c r="B2059" s="33" t="str">
        <f t="shared" si="62"/>
        <v/>
      </c>
      <c r="C2059" s="33" t="str">
        <f t="shared" si="63"/>
        <v/>
      </c>
      <c r="D2059" s="22"/>
      <c r="E2059" s="1"/>
      <c r="F2059" s="1"/>
      <c r="G2059" s="1"/>
      <c r="H2059" s="1"/>
      <c r="I2059" s="1"/>
      <c r="J2059" s="1"/>
      <c r="K2059" s="1"/>
      <c r="L2059" s="1"/>
      <c r="M2059" s="1"/>
      <c r="N2059" s="1"/>
      <c r="O2059" s="1"/>
      <c r="P2059" s="1"/>
      <c r="Q2059" s="1"/>
      <c r="R2059" s="1"/>
      <c r="S2059" s="1"/>
      <c r="T2059" s="1"/>
      <c r="X2059" s="1"/>
      <c r="Y2059" s="1"/>
      <c r="Z2059" s="1"/>
    </row>
    <row r="2060" spans="1:26" x14ac:dyDescent="0.25">
      <c r="A2060" s="1"/>
      <c r="B2060" s="33" t="str">
        <f t="shared" si="62"/>
        <v/>
      </c>
      <c r="C2060" s="33" t="str">
        <f t="shared" si="63"/>
        <v/>
      </c>
      <c r="D2060" s="22"/>
      <c r="E2060" s="1"/>
      <c r="F2060" s="1"/>
      <c r="G2060" s="1"/>
      <c r="H2060" s="1"/>
      <c r="I2060" s="1"/>
      <c r="J2060" s="1"/>
      <c r="K2060" s="1"/>
      <c r="L2060" s="1"/>
      <c r="M2060" s="1"/>
      <c r="N2060" s="1"/>
      <c r="O2060" s="1"/>
      <c r="P2060" s="1"/>
      <c r="Q2060" s="1"/>
      <c r="R2060" s="1"/>
      <c r="S2060" s="1"/>
      <c r="T2060" s="1"/>
      <c r="X2060" s="1"/>
      <c r="Y2060" s="1"/>
      <c r="Z2060" s="1"/>
    </row>
    <row r="2061" spans="1:26" x14ac:dyDescent="0.25">
      <c r="A2061" s="1"/>
      <c r="B2061" s="33" t="str">
        <f t="shared" si="62"/>
        <v/>
      </c>
      <c r="C2061" s="33" t="str">
        <f t="shared" si="63"/>
        <v/>
      </c>
      <c r="D2061" s="22"/>
      <c r="E2061" s="1"/>
      <c r="F2061" s="1"/>
      <c r="G2061" s="1"/>
      <c r="H2061" s="1"/>
      <c r="I2061" s="1"/>
      <c r="J2061" s="1"/>
      <c r="K2061" s="1"/>
      <c r="L2061" s="1"/>
      <c r="M2061" s="1"/>
      <c r="N2061" s="1"/>
      <c r="O2061" s="1"/>
      <c r="P2061" s="1"/>
      <c r="Q2061" s="1"/>
      <c r="R2061" s="1"/>
      <c r="S2061" s="1"/>
      <c r="T2061" s="1"/>
      <c r="X2061" s="1"/>
      <c r="Y2061" s="1"/>
      <c r="Z2061" s="1"/>
    </row>
    <row r="2062" spans="1:26" x14ac:dyDescent="0.25">
      <c r="A2062" s="1"/>
      <c r="B2062" s="33" t="str">
        <f t="shared" si="62"/>
        <v/>
      </c>
      <c r="C2062" s="33" t="str">
        <f t="shared" si="63"/>
        <v/>
      </c>
      <c r="D2062" s="22"/>
      <c r="E2062" s="1"/>
      <c r="F2062" s="1"/>
      <c r="G2062" s="1"/>
      <c r="H2062" s="1"/>
      <c r="I2062" s="1"/>
      <c r="J2062" s="1"/>
      <c r="K2062" s="1"/>
      <c r="L2062" s="1"/>
      <c r="M2062" s="1"/>
      <c r="N2062" s="1"/>
      <c r="O2062" s="1"/>
      <c r="P2062" s="1"/>
      <c r="Q2062" s="1"/>
      <c r="R2062" s="1"/>
      <c r="S2062" s="1"/>
      <c r="T2062" s="1"/>
      <c r="X2062" s="1"/>
      <c r="Y2062" s="1"/>
      <c r="Z2062" s="1"/>
    </row>
    <row r="2063" spans="1:26" x14ac:dyDescent="0.25">
      <c r="A2063" s="1"/>
      <c r="B2063" s="33" t="str">
        <f t="shared" si="62"/>
        <v/>
      </c>
      <c r="C2063" s="33" t="str">
        <f t="shared" si="63"/>
        <v/>
      </c>
      <c r="D2063" s="22"/>
      <c r="E2063" s="1"/>
      <c r="F2063" s="1"/>
      <c r="G2063" s="1"/>
      <c r="H2063" s="1"/>
      <c r="I2063" s="1"/>
      <c r="J2063" s="1"/>
      <c r="K2063" s="1"/>
      <c r="L2063" s="1"/>
      <c r="M2063" s="1"/>
      <c r="N2063" s="1"/>
      <c r="O2063" s="1"/>
      <c r="P2063" s="1"/>
      <c r="Q2063" s="1"/>
      <c r="R2063" s="1"/>
      <c r="S2063" s="1"/>
      <c r="T2063" s="1"/>
      <c r="U2063" s="28"/>
      <c r="V2063" s="28"/>
      <c r="W2063" s="28"/>
      <c r="X2063" s="1"/>
      <c r="Y2063" s="1"/>
      <c r="Z2063" s="1"/>
    </row>
    <row r="2064" spans="1:26" x14ac:dyDescent="0.25">
      <c r="A2064" s="1"/>
      <c r="B2064" s="33" t="str">
        <f t="shared" si="62"/>
        <v/>
      </c>
      <c r="C2064" s="33" t="str">
        <f t="shared" si="63"/>
        <v/>
      </c>
      <c r="D2064" s="22"/>
      <c r="E2064" s="1"/>
      <c r="F2064" s="1"/>
      <c r="G2064" s="1"/>
      <c r="H2064" s="1"/>
      <c r="I2064" s="1"/>
      <c r="J2064" s="1"/>
      <c r="K2064" s="1"/>
      <c r="L2064" s="1"/>
      <c r="M2064" s="1"/>
      <c r="N2064" s="1"/>
      <c r="O2064" s="1"/>
      <c r="P2064" s="1"/>
      <c r="Q2064" s="1"/>
      <c r="R2064" s="1"/>
      <c r="S2064" s="1"/>
      <c r="T2064" s="1"/>
      <c r="U2064" s="28"/>
      <c r="V2064" s="28"/>
      <c r="W2064" s="28"/>
      <c r="X2064" s="1"/>
      <c r="Y2064" s="1"/>
      <c r="Z2064" s="1"/>
    </row>
    <row r="2065" spans="1:26" x14ac:dyDescent="0.25">
      <c r="A2065" s="1"/>
      <c r="B2065" s="33" t="str">
        <f t="shared" si="62"/>
        <v/>
      </c>
      <c r="C2065" s="33" t="str">
        <f t="shared" si="63"/>
        <v/>
      </c>
      <c r="D2065" s="22"/>
      <c r="E2065" s="1"/>
      <c r="F2065" s="1"/>
      <c r="G2065" s="1"/>
      <c r="H2065" s="1"/>
      <c r="I2065" s="1"/>
      <c r="J2065" s="1"/>
      <c r="K2065" s="1"/>
      <c r="L2065" s="1"/>
      <c r="M2065" s="1"/>
      <c r="N2065" s="1"/>
      <c r="O2065" s="1"/>
      <c r="P2065" s="1"/>
      <c r="Q2065" s="1"/>
      <c r="R2065" s="1"/>
      <c r="S2065" s="1"/>
      <c r="T2065" s="1"/>
      <c r="U2065" s="28"/>
      <c r="V2065" s="28"/>
      <c r="W2065" s="28"/>
      <c r="X2065" s="1"/>
      <c r="Y2065" s="1"/>
      <c r="Z2065" s="1"/>
    </row>
    <row r="2066" spans="1:26" x14ac:dyDescent="0.25">
      <c r="A2066" s="1"/>
      <c r="B2066" s="33" t="str">
        <f t="shared" si="62"/>
        <v/>
      </c>
      <c r="C2066" s="33" t="str">
        <f t="shared" si="63"/>
        <v/>
      </c>
      <c r="D2066" s="22"/>
      <c r="E2066" s="1"/>
      <c r="F2066" s="1"/>
      <c r="G2066" s="1"/>
      <c r="H2066" s="1"/>
      <c r="I2066" s="1"/>
      <c r="J2066" s="1"/>
      <c r="K2066" s="1"/>
      <c r="L2066" s="1"/>
      <c r="M2066" s="1"/>
      <c r="N2066" s="1"/>
      <c r="O2066" s="1"/>
      <c r="P2066" s="1"/>
      <c r="Q2066" s="1"/>
      <c r="R2066" s="1"/>
      <c r="S2066" s="1"/>
      <c r="T2066" s="1"/>
      <c r="U2066" s="28"/>
      <c r="V2066" s="28"/>
      <c r="W2066" s="28"/>
      <c r="X2066" s="1"/>
      <c r="Y2066" s="1"/>
      <c r="Z2066" s="1"/>
    </row>
    <row r="2067" spans="1:26" x14ac:dyDescent="0.25">
      <c r="A2067" s="1"/>
      <c r="B2067" s="33" t="str">
        <f t="shared" si="62"/>
        <v/>
      </c>
      <c r="C2067" s="33" t="str">
        <f t="shared" si="63"/>
        <v/>
      </c>
      <c r="D2067" s="22"/>
      <c r="E2067" s="1"/>
      <c r="F2067" s="1"/>
      <c r="G2067" s="1"/>
      <c r="H2067" s="1"/>
      <c r="I2067" s="1"/>
      <c r="J2067" s="1"/>
      <c r="K2067" s="1"/>
      <c r="L2067" s="1"/>
      <c r="M2067" s="1"/>
      <c r="N2067" s="1"/>
      <c r="O2067" s="1"/>
      <c r="P2067" s="1"/>
      <c r="Q2067" s="1"/>
      <c r="R2067" s="1"/>
      <c r="S2067" s="1"/>
      <c r="T2067" s="1"/>
      <c r="U2067" s="28"/>
      <c r="V2067" s="28"/>
      <c r="W2067" s="28"/>
      <c r="X2067" s="1"/>
      <c r="Y2067" s="1"/>
      <c r="Z2067" s="1"/>
    </row>
    <row r="2068" spans="1:26" x14ac:dyDescent="0.25">
      <c r="A2068" s="1"/>
      <c r="B2068" s="33" t="str">
        <f t="shared" si="62"/>
        <v/>
      </c>
      <c r="C2068" s="33" t="str">
        <f t="shared" si="63"/>
        <v/>
      </c>
      <c r="D2068" s="22"/>
      <c r="E2068" s="1"/>
      <c r="F2068" s="1"/>
      <c r="G2068" s="1"/>
      <c r="H2068" s="1"/>
      <c r="I2068" s="1"/>
      <c r="J2068" s="1"/>
      <c r="K2068" s="1"/>
      <c r="L2068" s="1"/>
      <c r="M2068" s="1"/>
      <c r="N2068" s="1"/>
      <c r="O2068" s="1"/>
      <c r="P2068" s="1"/>
      <c r="Q2068" s="1"/>
      <c r="R2068" s="1"/>
      <c r="S2068" s="1"/>
      <c r="T2068" s="1"/>
      <c r="U2068" s="28"/>
      <c r="V2068" s="28"/>
      <c r="W2068" s="28"/>
      <c r="X2068" s="1"/>
      <c r="Y2068" s="1"/>
      <c r="Z2068" s="1"/>
    </row>
    <row r="2069" spans="1:26" x14ac:dyDescent="0.25">
      <c r="A2069" s="1"/>
      <c r="B2069" s="33" t="str">
        <f t="shared" si="62"/>
        <v/>
      </c>
      <c r="C2069" s="33" t="str">
        <f t="shared" si="63"/>
        <v/>
      </c>
      <c r="D2069" s="22"/>
      <c r="E2069" s="1"/>
      <c r="F2069" s="1"/>
      <c r="G2069" s="1"/>
      <c r="H2069" s="1"/>
      <c r="I2069" s="1"/>
      <c r="J2069" s="1"/>
      <c r="K2069" s="1"/>
      <c r="L2069" s="1"/>
      <c r="M2069" s="1"/>
      <c r="N2069" s="1"/>
      <c r="O2069" s="1"/>
      <c r="P2069" s="1"/>
      <c r="Q2069" s="1"/>
      <c r="R2069" s="1"/>
      <c r="S2069" s="1"/>
      <c r="T2069" s="1"/>
      <c r="U2069" s="28"/>
      <c r="V2069" s="28"/>
      <c r="W2069" s="28"/>
      <c r="X2069" s="1"/>
      <c r="Y2069" s="1"/>
      <c r="Z2069" s="1"/>
    </row>
    <row r="2070" spans="1:26" x14ac:dyDescent="0.25">
      <c r="A2070" s="1"/>
      <c r="B2070" s="33" t="str">
        <f t="shared" si="62"/>
        <v/>
      </c>
      <c r="C2070" s="33" t="str">
        <f t="shared" si="63"/>
        <v/>
      </c>
      <c r="D2070" s="22"/>
      <c r="E2070" s="1"/>
      <c r="F2070" s="1"/>
      <c r="G2070" s="1"/>
      <c r="H2070" s="1"/>
      <c r="I2070" s="1"/>
      <c r="J2070" s="1"/>
      <c r="K2070" s="1"/>
      <c r="L2070" s="1"/>
      <c r="M2070" s="1"/>
      <c r="N2070" s="1"/>
      <c r="O2070" s="1"/>
      <c r="P2070" s="1"/>
      <c r="Q2070" s="1"/>
      <c r="R2070" s="1"/>
      <c r="S2070" s="1"/>
      <c r="T2070" s="1"/>
      <c r="U2070" s="28"/>
      <c r="V2070" s="28"/>
      <c r="W2070" s="28"/>
      <c r="X2070" s="1"/>
      <c r="Y2070" s="1"/>
      <c r="Z2070" s="1"/>
    </row>
    <row r="2071" spans="1:26" x14ac:dyDescent="0.25">
      <c r="A2071" s="1"/>
      <c r="B2071" s="33" t="str">
        <f t="shared" si="62"/>
        <v/>
      </c>
      <c r="C2071" s="33" t="str">
        <f t="shared" si="63"/>
        <v/>
      </c>
      <c r="D2071" s="22"/>
      <c r="E2071" s="1"/>
      <c r="F2071" s="1"/>
      <c r="G2071" s="1"/>
      <c r="H2071" s="1"/>
      <c r="I2071" s="1"/>
      <c r="J2071" s="1"/>
      <c r="K2071" s="1"/>
      <c r="L2071" s="1"/>
      <c r="M2071" s="1"/>
      <c r="N2071" s="1"/>
      <c r="O2071" s="1"/>
      <c r="P2071" s="1"/>
      <c r="Q2071" s="1"/>
      <c r="R2071" s="1"/>
      <c r="S2071" s="1"/>
      <c r="T2071" s="1"/>
      <c r="U2071" s="28"/>
      <c r="V2071" s="28"/>
      <c r="W2071" s="28"/>
      <c r="X2071" s="1"/>
      <c r="Y2071" s="1"/>
      <c r="Z2071" s="1"/>
    </row>
    <row r="2072" spans="1:26" x14ac:dyDescent="0.25">
      <c r="A2072" s="1"/>
      <c r="B2072" s="33" t="str">
        <f t="shared" si="62"/>
        <v/>
      </c>
      <c r="C2072" s="33" t="str">
        <f t="shared" si="63"/>
        <v/>
      </c>
      <c r="D2072" s="22"/>
      <c r="E2072" s="1"/>
      <c r="F2072" s="1"/>
      <c r="G2072" s="1"/>
      <c r="H2072" s="1"/>
      <c r="I2072" s="1"/>
      <c r="J2072" s="1"/>
      <c r="K2072" s="1"/>
      <c r="L2072" s="1"/>
      <c r="M2072" s="1"/>
      <c r="N2072" s="1"/>
      <c r="O2072" s="1"/>
      <c r="P2072" s="1"/>
      <c r="Q2072" s="1"/>
      <c r="R2072" s="1"/>
      <c r="S2072" s="1"/>
      <c r="T2072" s="1"/>
      <c r="X2072" s="1"/>
      <c r="Y2072" s="1"/>
      <c r="Z2072" s="1"/>
    </row>
    <row r="2073" spans="1:26" x14ac:dyDescent="0.25">
      <c r="A2073" s="1"/>
      <c r="B2073" s="33" t="str">
        <f t="shared" si="62"/>
        <v/>
      </c>
      <c r="C2073" s="33" t="str">
        <f t="shared" si="63"/>
        <v/>
      </c>
      <c r="D2073" s="22"/>
      <c r="E2073" s="1"/>
      <c r="F2073" s="1"/>
      <c r="G2073" s="1"/>
      <c r="H2073" s="1"/>
      <c r="I2073" s="1"/>
      <c r="J2073" s="1"/>
      <c r="K2073" s="1"/>
      <c r="L2073" s="1"/>
      <c r="M2073" s="1"/>
      <c r="N2073" s="1"/>
      <c r="O2073" s="1"/>
      <c r="P2073" s="1"/>
      <c r="Q2073" s="1"/>
      <c r="R2073" s="1"/>
      <c r="S2073" s="1"/>
      <c r="T2073" s="1"/>
      <c r="U2073" s="28"/>
      <c r="V2073" s="28"/>
      <c r="W2073" s="28"/>
      <c r="X2073" s="1"/>
      <c r="Y2073" s="1"/>
      <c r="Z2073" s="1"/>
    </row>
    <row r="2074" spans="1:26" x14ac:dyDescent="0.25">
      <c r="A2074" s="1"/>
      <c r="B2074" s="33" t="str">
        <f t="shared" si="62"/>
        <v/>
      </c>
      <c r="C2074" s="33" t="str">
        <f t="shared" si="63"/>
        <v/>
      </c>
      <c r="D2074" s="22"/>
      <c r="E2074" s="1"/>
      <c r="F2074" s="1"/>
      <c r="G2074" s="1"/>
      <c r="H2074" s="1"/>
      <c r="I2074" s="1"/>
      <c r="J2074" s="1"/>
      <c r="K2074" s="1"/>
      <c r="L2074" s="1"/>
      <c r="M2074" s="1"/>
      <c r="N2074" s="1"/>
      <c r="O2074" s="1"/>
      <c r="P2074" s="1"/>
      <c r="Q2074" s="1"/>
      <c r="R2074" s="1"/>
      <c r="S2074" s="1"/>
      <c r="T2074" s="1"/>
      <c r="U2074" s="28"/>
      <c r="V2074" s="28"/>
      <c r="W2074" s="28"/>
      <c r="X2074" s="1"/>
      <c r="Y2074" s="1"/>
      <c r="Z2074" s="1"/>
    </row>
    <row r="2075" spans="1:26" x14ac:dyDescent="0.25">
      <c r="A2075" s="1"/>
      <c r="B2075" s="33" t="str">
        <f t="shared" si="62"/>
        <v/>
      </c>
      <c r="C2075" s="33" t="str">
        <f t="shared" si="63"/>
        <v/>
      </c>
      <c r="D2075" s="22"/>
      <c r="E2075" s="1"/>
      <c r="F2075" s="1"/>
      <c r="G2075" s="1"/>
      <c r="H2075" s="1"/>
      <c r="I2075" s="1"/>
      <c r="J2075" s="1"/>
      <c r="K2075" s="1"/>
      <c r="L2075" s="1"/>
      <c r="M2075" s="1"/>
      <c r="N2075" s="1"/>
      <c r="O2075" s="1"/>
      <c r="P2075" s="1"/>
      <c r="Q2075" s="1"/>
      <c r="R2075" s="1"/>
      <c r="S2075" s="1"/>
      <c r="T2075" s="1"/>
      <c r="U2075" s="28"/>
      <c r="V2075" s="28"/>
      <c r="W2075" s="28"/>
      <c r="X2075" s="1"/>
      <c r="Y2075" s="1"/>
      <c r="Z2075" s="1"/>
    </row>
    <row r="2076" spans="1:26" x14ac:dyDescent="0.25">
      <c r="A2076" s="1"/>
      <c r="B2076" s="33" t="str">
        <f t="shared" si="62"/>
        <v/>
      </c>
      <c r="C2076" s="33" t="str">
        <f t="shared" si="63"/>
        <v/>
      </c>
      <c r="D2076" s="22"/>
      <c r="E2076" s="1"/>
      <c r="F2076" s="1"/>
      <c r="G2076" s="1"/>
      <c r="H2076" s="1"/>
      <c r="I2076" s="1"/>
      <c r="J2076" s="1"/>
      <c r="K2076" s="1"/>
      <c r="L2076" s="1"/>
      <c r="M2076" s="1"/>
      <c r="N2076" s="1"/>
      <c r="O2076" s="1"/>
      <c r="P2076" s="1"/>
      <c r="Q2076" s="1"/>
      <c r="R2076" s="1"/>
      <c r="S2076" s="1"/>
      <c r="T2076" s="1"/>
      <c r="U2076" s="28"/>
      <c r="V2076" s="28"/>
      <c r="W2076" s="28"/>
      <c r="X2076" s="1"/>
      <c r="Y2076" s="1"/>
      <c r="Z2076" s="1"/>
    </row>
    <row r="2077" spans="1:26" x14ac:dyDescent="0.25">
      <c r="A2077" s="1"/>
      <c r="B2077" s="33" t="str">
        <f t="shared" si="62"/>
        <v/>
      </c>
      <c r="C2077" s="33" t="str">
        <f t="shared" si="63"/>
        <v/>
      </c>
      <c r="D2077" s="22"/>
      <c r="E2077" s="1"/>
      <c r="F2077" s="1"/>
      <c r="G2077" s="1"/>
      <c r="H2077" s="1"/>
      <c r="I2077" s="1"/>
      <c r="J2077" s="1"/>
      <c r="K2077" s="1"/>
      <c r="L2077" s="1"/>
      <c r="M2077" s="1"/>
      <c r="N2077" s="1"/>
      <c r="O2077" s="1"/>
      <c r="P2077" s="1"/>
      <c r="Q2077" s="1"/>
      <c r="R2077" s="1"/>
      <c r="S2077" s="1"/>
      <c r="T2077" s="1"/>
      <c r="U2077" s="28"/>
      <c r="V2077" s="28"/>
      <c r="W2077" s="28"/>
      <c r="X2077" s="1"/>
      <c r="Y2077" s="1"/>
      <c r="Z2077" s="1"/>
    </row>
    <row r="2078" spans="1:26" x14ac:dyDescent="0.25">
      <c r="A2078" s="1"/>
      <c r="B2078" s="33" t="str">
        <f t="shared" si="62"/>
        <v/>
      </c>
      <c r="C2078" s="33" t="str">
        <f t="shared" si="63"/>
        <v/>
      </c>
      <c r="D2078" s="22"/>
      <c r="E2078" s="1"/>
      <c r="F2078" s="1"/>
      <c r="G2078" s="1"/>
      <c r="H2078" s="1"/>
      <c r="I2078" s="1"/>
      <c r="J2078" s="1"/>
      <c r="K2078" s="1"/>
      <c r="L2078" s="1"/>
      <c r="M2078" s="1"/>
      <c r="N2078" s="1"/>
      <c r="O2078" s="1"/>
      <c r="P2078" s="1"/>
      <c r="Q2078" s="1"/>
      <c r="R2078" s="1"/>
      <c r="S2078" s="1"/>
      <c r="T2078" s="1"/>
      <c r="U2078" s="28"/>
      <c r="V2078" s="28"/>
      <c r="W2078" s="28"/>
      <c r="X2078" s="1"/>
      <c r="Y2078" s="1"/>
      <c r="Z2078" s="1"/>
    </row>
    <row r="2079" spans="1:26" x14ac:dyDescent="0.25">
      <c r="A2079" s="1"/>
      <c r="B2079" s="33" t="str">
        <f t="shared" si="62"/>
        <v/>
      </c>
      <c r="C2079" s="33" t="str">
        <f t="shared" si="63"/>
        <v/>
      </c>
      <c r="D2079" s="22"/>
      <c r="E2079" s="1"/>
      <c r="F2079" s="1"/>
      <c r="G2079" s="1"/>
      <c r="H2079" s="1"/>
      <c r="I2079" s="1"/>
      <c r="J2079" s="1"/>
      <c r="K2079" s="1"/>
      <c r="L2079" s="1"/>
      <c r="M2079" s="1"/>
      <c r="N2079" s="1"/>
      <c r="O2079" s="1"/>
      <c r="P2079" s="1"/>
      <c r="Q2079" s="1"/>
      <c r="R2079" s="1"/>
      <c r="S2079" s="1"/>
      <c r="T2079" s="1"/>
      <c r="U2079" s="28"/>
      <c r="V2079" s="28"/>
      <c r="W2079" s="28"/>
      <c r="X2079" s="1"/>
      <c r="Y2079" s="1"/>
      <c r="Z2079" s="1"/>
    </row>
    <row r="2080" spans="1:26" x14ac:dyDescent="0.25">
      <c r="A2080" s="1"/>
      <c r="B2080" s="33" t="str">
        <f t="shared" si="62"/>
        <v/>
      </c>
      <c r="C2080" s="33" t="str">
        <f t="shared" si="63"/>
        <v/>
      </c>
      <c r="D2080" s="22"/>
      <c r="E2080" s="1"/>
      <c r="F2080" s="1"/>
      <c r="G2080" s="1"/>
      <c r="H2080" s="1"/>
      <c r="I2080" s="1"/>
      <c r="J2080" s="1"/>
      <c r="K2080" s="1"/>
      <c r="L2080" s="1"/>
      <c r="M2080" s="1"/>
      <c r="N2080" s="1"/>
      <c r="O2080" s="1"/>
      <c r="P2080" s="1"/>
      <c r="Q2080" s="1"/>
      <c r="R2080" s="1"/>
      <c r="S2080" s="1"/>
      <c r="T2080" s="1"/>
      <c r="X2080" s="1"/>
      <c r="Y2080" s="1"/>
      <c r="Z2080" s="1"/>
    </row>
    <row r="2081" spans="1:26" x14ac:dyDescent="0.25">
      <c r="A2081" s="1"/>
      <c r="B2081" s="33" t="str">
        <f t="shared" si="62"/>
        <v/>
      </c>
      <c r="C2081" s="33" t="str">
        <f t="shared" si="63"/>
        <v/>
      </c>
      <c r="D2081" s="22"/>
      <c r="E2081" s="1"/>
      <c r="F2081" s="1"/>
      <c r="G2081" s="1"/>
      <c r="H2081" s="1"/>
      <c r="I2081" s="1"/>
      <c r="J2081" s="1"/>
      <c r="K2081" s="1"/>
      <c r="L2081" s="1"/>
      <c r="M2081" s="1"/>
      <c r="N2081" s="1"/>
      <c r="O2081" s="1"/>
      <c r="P2081" s="1"/>
      <c r="Q2081" s="1"/>
      <c r="R2081" s="1"/>
      <c r="S2081" s="1"/>
      <c r="T2081" s="1"/>
      <c r="U2081" s="28"/>
      <c r="V2081" s="28"/>
      <c r="W2081" s="28"/>
      <c r="X2081" s="1"/>
      <c r="Y2081" s="1"/>
      <c r="Z2081" s="1"/>
    </row>
    <row r="2082" spans="1:26" x14ac:dyDescent="0.25">
      <c r="A2082" s="1"/>
      <c r="B2082" s="33" t="str">
        <f t="shared" si="62"/>
        <v/>
      </c>
      <c r="C2082" s="33" t="str">
        <f t="shared" si="63"/>
        <v/>
      </c>
      <c r="D2082" s="22"/>
      <c r="E2082" s="1"/>
      <c r="F2082" s="1"/>
      <c r="G2082" s="1"/>
      <c r="H2082" s="1"/>
      <c r="I2082" s="1"/>
      <c r="J2082" s="1"/>
      <c r="K2082" s="1"/>
      <c r="L2082" s="1"/>
      <c r="M2082" s="1"/>
      <c r="N2082" s="1"/>
      <c r="O2082" s="1"/>
      <c r="P2082" s="1"/>
      <c r="Q2082" s="1"/>
      <c r="R2082" s="1"/>
      <c r="S2082" s="1"/>
      <c r="T2082" s="1"/>
      <c r="U2082" s="28"/>
      <c r="V2082" s="28"/>
      <c r="W2082" s="28"/>
      <c r="X2082" s="1"/>
      <c r="Y2082" s="1"/>
      <c r="Z2082" s="1"/>
    </row>
    <row r="2083" spans="1:26" x14ac:dyDescent="0.25">
      <c r="A2083" s="1"/>
      <c r="B2083" s="33" t="str">
        <f t="shared" si="62"/>
        <v/>
      </c>
      <c r="C2083" s="33" t="str">
        <f t="shared" si="63"/>
        <v/>
      </c>
      <c r="D2083" s="22"/>
      <c r="E2083" s="1"/>
      <c r="F2083" s="1"/>
      <c r="G2083" s="1"/>
      <c r="H2083" s="1"/>
      <c r="I2083" s="1"/>
      <c r="J2083" s="1"/>
      <c r="K2083" s="1"/>
      <c r="L2083" s="1"/>
      <c r="M2083" s="1"/>
      <c r="N2083" s="1"/>
      <c r="O2083" s="1"/>
      <c r="P2083" s="1"/>
      <c r="Q2083" s="1"/>
      <c r="R2083" s="1"/>
      <c r="S2083" s="1"/>
      <c r="T2083" s="1"/>
      <c r="U2083" s="28"/>
      <c r="V2083" s="28"/>
      <c r="W2083" s="28"/>
      <c r="X2083" s="1"/>
      <c r="Y2083" s="1"/>
      <c r="Z2083" s="1"/>
    </row>
    <row r="2084" spans="1:26" x14ac:dyDescent="0.25">
      <c r="A2084" s="1"/>
      <c r="B2084" s="33" t="str">
        <f t="shared" si="62"/>
        <v/>
      </c>
      <c r="C2084" s="33" t="str">
        <f t="shared" si="63"/>
        <v/>
      </c>
      <c r="D2084" s="22"/>
      <c r="E2084" s="1"/>
      <c r="F2084" s="1"/>
      <c r="G2084" s="1"/>
      <c r="H2084" s="1"/>
      <c r="I2084" s="1"/>
      <c r="J2084" s="1"/>
      <c r="K2084" s="1"/>
      <c r="L2084" s="1"/>
      <c r="M2084" s="1"/>
      <c r="N2084" s="1"/>
      <c r="O2084" s="1"/>
      <c r="P2084" s="1"/>
      <c r="Q2084" s="1"/>
      <c r="R2084" s="1"/>
      <c r="S2084" s="1"/>
      <c r="T2084" s="1"/>
      <c r="U2084" s="28"/>
      <c r="V2084" s="28"/>
      <c r="W2084" s="28"/>
      <c r="X2084" s="1"/>
      <c r="Y2084" s="1"/>
      <c r="Z2084" s="1"/>
    </row>
    <row r="2085" spans="1:26" x14ac:dyDescent="0.25">
      <c r="A2085" s="1"/>
      <c r="B2085" s="33" t="str">
        <f t="shared" si="62"/>
        <v/>
      </c>
      <c r="C2085" s="33" t="str">
        <f t="shared" si="63"/>
        <v/>
      </c>
      <c r="D2085" s="22"/>
      <c r="E2085" s="1"/>
      <c r="F2085" s="1"/>
      <c r="G2085" s="1"/>
      <c r="H2085" s="1"/>
      <c r="I2085" s="1"/>
      <c r="J2085" s="1"/>
      <c r="K2085" s="1"/>
      <c r="L2085" s="1"/>
      <c r="M2085" s="1"/>
      <c r="N2085" s="1"/>
      <c r="O2085" s="1"/>
      <c r="P2085" s="1"/>
      <c r="Q2085" s="1"/>
      <c r="R2085" s="1"/>
      <c r="S2085" s="1"/>
      <c r="T2085" s="1"/>
      <c r="U2085" s="28"/>
      <c r="V2085" s="28"/>
      <c r="W2085" s="28"/>
      <c r="X2085" s="1"/>
      <c r="Y2085" s="1"/>
      <c r="Z2085" s="1"/>
    </row>
    <row r="2086" spans="1:26" x14ac:dyDescent="0.25">
      <c r="A2086" s="1"/>
      <c r="B2086" s="33" t="str">
        <f t="shared" si="62"/>
        <v/>
      </c>
      <c r="C2086" s="33" t="str">
        <f t="shared" si="63"/>
        <v/>
      </c>
      <c r="D2086" s="22"/>
      <c r="E2086" s="1"/>
      <c r="F2086" s="1"/>
      <c r="G2086" s="1"/>
      <c r="H2086" s="1"/>
      <c r="I2086" s="1"/>
      <c r="J2086" s="1"/>
      <c r="K2086" s="1"/>
      <c r="L2086" s="1"/>
      <c r="M2086" s="1"/>
      <c r="N2086" s="1"/>
      <c r="O2086" s="1"/>
      <c r="P2086" s="1"/>
      <c r="Q2086" s="1"/>
      <c r="R2086" s="1"/>
      <c r="S2086" s="1"/>
      <c r="T2086" s="1"/>
      <c r="U2086" s="28"/>
      <c r="V2086" s="28"/>
      <c r="W2086" s="28"/>
      <c r="X2086" s="1"/>
      <c r="Y2086" s="1"/>
      <c r="Z2086" s="1"/>
    </row>
    <row r="2087" spans="1:26" x14ac:dyDescent="0.25">
      <c r="A2087" s="1"/>
      <c r="B2087" s="33" t="str">
        <f t="shared" si="62"/>
        <v/>
      </c>
      <c r="C2087" s="33" t="str">
        <f t="shared" si="63"/>
        <v/>
      </c>
      <c r="D2087" s="22"/>
      <c r="E2087" s="1"/>
      <c r="F2087" s="1"/>
      <c r="G2087" s="1"/>
      <c r="H2087" s="1"/>
      <c r="I2087" s="1"/>
      <c r="J2087" s="1"/>
      <c r="K2087" s="1"/>
      <c r="L2087" s="1"/>
      <c r="M2087" s="1"/>
      <c r="N2087" s="1"/>
      <c r="O2087" s="1"/>
      <c r="P2087" s="1"/>
      <c r="Q2087" s="1"/>
      <c r="R2087" s="1"/>
      <c r="S2087" s="1"/>
      <c r="T2087" s="1"/>
      <c r="U2087" s="28"/>
      <c r="V2087" s="28"/>
      <c r="W2087" s="28"/>
      <c r="X2087" s="1"/>
      <c r="Y2087" s="1"/>
      <c r="Z2087" s="1"/>
    </row>
    <row r="2088" spans="1:26" x14ac:dyDescent="0.25">
      <c r="A2088" s="1"/>
      <c r="B2088" s="33" t="str">
        <f t="shared" si="62"/>
        <v/>
      </c>
      <c r="C2088" s="33" t="str">
        <f t="shared" si="63"/>
        <v/>
      </c>
      <c r="D2088" s="22"/>
      <c r="E2088" s="1"/>
      <c r="F2088" s="1"/>
      <c r="G2088" s="1"/>
      <c r="H2088" s="1"/>
      <c r="I2088" s="1"/>
      <c r="J2088" s="1"/>
      <c r="K2088" s="1"/>
      <c r="L2088" s="1"/>
      <c r="M2088" s="1"/>
      <c r="N2088" s="1"/>
      <c r="O2088" s="1"/>
      <c r="P2088" s="1"/>
      <c r="Q2088" s="1"/>
      <c r="R2088" s="1"/>
      <c r="S2088" s="1"/>
      <c r="T2088" s="1"/>
      <c r="U2088" s="28"/>
      <c r="V2088" s="28"/>
      <c r="W2088" s="28"/>
      <c r="X2088" s="1"/>
      <c r="Y2088" s="1"/>
      <c r="Z2088" s="1"/>
    </row>
    <row r="2089" spans="1:26" x14ac:dyDescent="0.25">
      <c r="A2089" s="1"/>
      <c r="B2089" s="33" t="str">
        <f t="shared" si="62"/>
        <v/>
      </c>
      <c r="C2089" s="33" t="str">
        <f t="shared" si="63"/>
        <v/>
      </c>
      <c r="D2089" s="22"/>
      <c r="E2089" s="1"/>
      <c r="F2089" s="1"/>
      <c r="G2089" s="1"/>
      <c r="H2089" s="1"/>
      <c r="I2089" s="1"/>
      <c r="J2089" s="1"/>
      <c r="K2089" s="1"/>
      <c r="L2089" s="1"/>
      <c r="M2089" s="1"/>
      <c r="N2089" s="1"/>
      <c r="O2089" s="1"/>
      <c r="P2089" s="1"/>
      <c r="Q2089" s="1"/>
      <c r="R2089" s="1"/>
      <c r="S2089" s="1"/>
      <c r="T2089" s="1"/>
      <c r="U2089" s="28"/>
      <c r="V2089" s="28"/>
      <c r="W2089" s="28"/>
      <c r="X2089" s="1"/>
      <c r="Y2089" s="1"/>
      <c r="Z2089" s="1"/>
    </row>
    <row r="2090" spans="1:26" x14ac:dyDescent="0.25">
      <c r="A2090" s="1"/>
      <c r="B2090" s="33" t="str">
        <f t="shared" si="62"/>
        <v/>
      </c>
      <c r="C2090" s="33" t="str">
        <f t="shared" si="63"/>
        <v/>
      </c>
      <c r="D2090" s="22"/>
      <c r="E2090" s="1"/>
      <c r="F2090" s="1"/>
      <c r="G2090" s="1"/>
      <c r="H2090" s="1"/>
      <c r="I2090" s="1"/>
      <c r="J2090" s="1"/>
      <c r="K2090" s="1"/>
      <c r="L2090" s="1"/>
      <c r="M2090" s="1"/>
      <c r="N2090" s="1"/>
      <c r="O2090" s="1"/>
      <c r="P2090" s="1"/>
      <c r="Q2090" s="1"/>
      <c r="R2090" s="1"/>
      <c r="S2090" s="1"/>
      <c r="T2090" s="1"/>
      <c r="U2090" s="28"/>
      <c r="V2090" s="28"/>
      <c r="W2090" s="28"/>
      <c r="X2090" s="1"/>
      <c r="Y2090" s="1"/>
      <c r="Z2090" s="1"/>
    </row>
    <row r="2091" spans="1:26" x14ac:dyDescent="0.25">
      <c r="A2091" s="1"/>
      <c r="B2091" s="33" t="str">
        <f t="shared" si="62"/>
        <v/>
      </c>
      <c r="C2091" s="33" t="str">
        <f t="shared" si="63"/>
        <v/>
      </c>
      <c r="D2091" s="22"/>
      <c r="E2091" s="1"/>
      <c r="F2091" s="1"/>
      <c r="G2091" s="1"/>
      <c r="H2091" s="1"/>
      <c r="I2091" s="1"/>
      <c r="J2091" s="1"/>
      <c r="K2091" s="1"/>
      <c r="L2091" s="1"/>
      <c r="M2091" s="1"/>
      <c r="N2091" s="1"/>
      <c r="O2091" s="1"/>
      <c r="P2091" s="1"/>
      <c r="Q2091" s="1"/>
      <c r="R2091" s="1"/>
      <c r="S2091" s="1"/>
      <c r="T2091" s="1"/>
      <c r="U2091" s="28"/>
      <c r="V2091" s="28"/>
      <c r="W2091" s="28"/>
      <c r="X2091" s="1"/>
      <c r="Y2091" s="1"/>
      <c r="Z2091" s="1"/>
    </row>
    <row r="2092" spans="1:26" x14ac:dyDescent="0.25">
      <c r="A2092" s="1"/>
      <c r="B2092" s="33" t="str">
        <f t="shared" si="62"/>
        <v/>
      </c>
      <c r="C2092" s="33" t="str">
        <f t="shared" si="63"/>
        <v/>
      </c>
      <c r="D2092" s="22"/>
      <c r="E2092" s="1"/>
      <c r="F2092" s="1"/>
      <c r="G2092" s="1"/>
      <c r="H2092" s="1"/>
      <c r="I2092" s="1"/>
      <c r="J2092" s="1"/>
      <c r="K2092" s="1"/>
      <c r="L2092" s="1"/>
      <c r="M2092" s="1"/>
      <c r="N2092" s="1"/>
      <c r="O2092" s="1"/>
      <c r="P2092" s="1"/>
      <c r="Q2092" s="1"/>
      <c r="R2092" s="1"/>
      <c r="S2092" s="1"/>
      <c r="T2092" s="1"/>
      <c r="U2092" s="28"/>
      <c r="V2092" s="28"/>
      <c r="W2092" s="28"/>
      <c r="X2092" s="1"/>
      <c r="Y2092" s="1"/>
      <c r="Z2092" s="1"/>
    </row>
    <row r="2093" spans="1:26" x14ac:dyDescent="0.25">
      <c r="A2093" s="1"/>
      <c r="B2093" s="33" t="str">
        <f t="shared" si="62"/>
        <v/>
      </c>
      <c r="C2093" s="33" t="str">
        <f t="shared" si="63"/>
        <v/>
      </c>
      <c r="D2093" s="22"/>
      <c r="E2093" s="1"/>
      <c r="F2093" s="1"/>
      <c r="G2093" s="1"/>
      <c r="H2093" s="1"/>
      <c r="I2093" s="1"/>
      <c r="J2093" s="1"/>
      <c r="K2093" s="1"/>
      <c r="L2093" s="1"/>
      <c r="M2093" s="1"/>
      <c r="N2093" s="1"/>
      <c r="O2093" s="1"/>
      <c r="P2093" s="1"/>
      <c r="Q2093" s="1"/>
      <c r="R2093" s="1"/>
      <c r="S2093" s="1"/>
      <c r="T2093" s="1"/>
      <c r="U2093" s="28"/>
      <c r="V2093" s="28"/>
      <c r="W2093" s="28"/>
      <c r="X2093" s="1"/>
      <c r="Y2093" s="1"/>
      <c r="Z2093" s="1"/>
    </row>
    <row r="2094" spans="1:26" x14ac:dyDescent="0.25">
      <c r="A2094" s="1"/>
      <c r="B2094" s="33" t="str">
        <f t="shared" si="62"/>
        <v/>
      </c>
      <c r="C2094" s="33" t="str">
        <f t="shared" si="63"/>
        <v/>
      </c>
      <c r="D2094" s="22"/>
      <c r="E2094" s="1"/>
      <c r="F2094" s="1"/>
      <c r="G2094" s="1"/>
      <c r="H2094" s="1"/>
      <c r="I2094" s="1"/>
      <c r="J2094" s="1"/>
      <c r="K2094" s="1"/>
      <c r="L2094" s="1"/>
      <c r="M2094" s="1"/>
      <c r="N2094" s="1"/>
      <c r="O2094" s="1"/>
      <c r="P2094" s="1"/>
      <c r="Q2094" s="1"/>
      <c r="R2094" s="1"/>
      <c r="S2094" s="1"/>
      <c r="T2094" s="1"/>
      <c r="U2094" s="28"/>
      <c r="V2094" s="28"/>
      <c r="W2094" s="28"/>
      <c r="X2094" s="1"/>
      <c r="Y2094" s="1"/>
      <c r="Z2094" s="1"/>
    </row>
    <row r="2095" spans="1:26" x14ac:dyDescent="0.25">
      <c r="A2095" s="1"/>
      <c r="B2095" s="33" t="str">
        <f t="shared" ref="B2095:B2158" si="64">IF(W2097=1,U2097,"")</f>
        <v/>
      </c>
      <c r="C2095" s="33" t="str">
        <f t="shared" ref="C2095:C2158" si="65">IF(W2097=1,V2097,"")</f>
        <v/>
      </c>
      <c r="D2095" s="22"/>
      <c r="E2095" s="1"/>
      <c r="F2095" s="1"/>
      <c r="G2095" s="1"/>
      <c r="H2095" s="1"/>
      <c r="I2095" s="1"/>
      <c r="J2095" s="1"/>
      <c r="K2095" s="1"/>
      <c r="L2095" s="1"/>
      <c r="M2095" s="1"/>
      <c r="N2095" s="1"/>
      <c r="O2095" s="1"/>
      <c r="P2095" s="1"/>
      <c r="Q2095" s="1"/>
      <c r="R2095" s="1"/>
      <c r="S2095" s="1"/>
      <c r="T2095" s="1"/>
      <c r="U2095" s="28"/>
      <c r="V2095" s="28"/>
      <c r="W2095" s="28"/>
      <c r="X2095" s="1"/>
      <c r="Y2095" s="1"/>
      <c r="Z2095" s="1"/>
    </row>
    <row r="2096" spans="1:26" x14ac:dyDescent="0.25">
      <c r="A2096" s="1"/>
      <c r="B2096" s="33" t="str">
        <f t="shared" si="64"/>
        <v/>
      </c>
      <c r="C2096" s="33" t="str">
        <f t="shared" si="65"/>
        <v/>
      </c>
      <c r="D2096" s="22"/>
      <c r="E2096" s="1"/>
      <c r="F2096" s="1"/>
      <c r="G2096" s="1"/>
      <c r="H2096" s="1"/>
      <c r="I2096" s="1"/>
      <c r="J2096" s="1"/>
      <c r="K2096" s="1"/>
      <c r="L2096" s="1"/>
      <c r="M2096" s="1"/>
      <c r="N2096" s="1"/>
      <c r="O2096" s="1"/>
      <c r="P2096" s="1"/>
      <c r="Q2096" s="1"/>
      <c r="R2096" s="1"/>
      <c r="S2096" s="1"/>
      <c r="T2096" s="1"/>
      <c r="U2096" s="28"/>
      <c r="V2096" s="28"/>
      <c r="W2096" s="28"/>
      <c r="X2096" s="1"/>
      <c r="Y2096" s="1"/>
      <c r="Z2096" s="1"/>
    </row>
    <row r="2097" spans="1:26" x14ac:dyDescent="0.25">
      <c r="A2097" s="1"/>
      <c r="B2097" s="33" t="str">
        <f t="shared" si="64"/>
        <v/>
      </c>
      <c r="C2097" s="33" t="str">
        <f t="shared" si="65"/>
        <v/>
      </c>
      <c r="D2097" s="22"/>
      <c r="E2097" s="1"/>
      <c r="F2097" s="1"/>
      <c r="G2097" s="1"/>
      <c r="H2097" s="1"/>
      <c r="I2097" s="1"/>
      <c r="J2097" s="1"/>
      <c r="K2097" s="1"/>
      <c r="L2097" s="1"/>
      <c r="M2097" s="1"/>
      <c r="N2097" s="1"/>
      <c r="O2097" s="1"/>
      <c r="P2097" s="1"/>
      <c r="Q2097" s="1"/>
      <c r="R2097" s="1"/>
      <c r="S2097" s="1"/>
      <c r="T2097" s="1"/>
      <c r="U2097" s="28"/>
      <c r="V2097" s="28"/>
      <c r="W2097" s="28"/>
      <c r="X2097" s="1"/>
      <c r="Y2097" s="1"/>
      <c r="Z2097" s="1"/>
    </row>
    <row r="2098" spans="1:26" x14ac:dyDescent="0.25">
      <c r="A2098" s="1"/>
      <c r="B2098" s="33" t="str">
        <f t="shared" si="64"/>
        <v/>
      </c>
      <c r="C2098" s="33" t="str">
        <f t="shared" si="65"/>
        <v/>
      </c>
      <c r="D2098" s="22"/>
      <c r="E2098" s="1"/>
      <c r="F2098" s="1"/>
      <c r="G2098" s="1"/>
      <c r="H2098" s="1"/>
      <c r="I2098" s="1"/>
      <c r="J2098" s="1"/>
      <c r="K2098" s="1"/>
      <c r="L2098" s="1"/>
      <c r="M2098" s="1"/>
      <c r="N2098" s="1"/>
      <c r="O2098" s="1"/>
      <c r="P2098" s="1"/>
      <c r="Q2098" s="1"/>
      <c r="R2098" s="1"/>
      <c r="S2098" s="1"/>
      <c r="T2098" s="1"/>
      <c r="X2098" s="1"/>
      <c r="Y2098" s="1"/>
      <c r="Z2098" s="1"/>
    </row>
    <row r="2099" spans="1:26" x14ac:dyDescent="0.25">
      <c r="A2099" s="1"/>
      <c r="B2099" s="33" t="str">
        <f t="shared" si="64"/>
        <v/>
      </c>
      <c r="C2099" s="33" t="str">
        <f t="shared" si="65"/>
        <v/>
      </c>
      <c r="D2099" s="22"/>
      <c r="E2099" s="1"/>
      <c r="F2099" s="1"/>
      <c r="G2099" s="1"/>
      <c r="H2099" s="1"/>
      <c r="I2099" s="1"/>
      <c r="J2099" s="1"/>
      <c r="K2099" s="1"/>
      <c r="L2099" s="1"/>
      <c r="M2099" s="1"/>
      <c r="N2099" s="1"/>
      <c r="O2099" s="1"/>
      <c r="P2099" s="1"/>
      <c r="Q2099" s="1"/>
      <c r="R2099" s="1"/>
      <c r="S2099" s="1"/>
      <c r="T2099" s="1"/>
      <c r="U2099" s="28"/>
      <c r="V2099" s="28"/>
      <c r="W2099" s="28"/>
      <c r="X2099" s="1"/>
      <c r="Y2099" s="1"/>
      <c r="Z2099" s="1"/>
    </row>
    <row r="2100" spans="1:26" x14ac:dyDescent="0.25">
      <c r="A2100" s="1"/>
      <c r="B2100" s="33" t="str">
        <f t="shared" si="64"/>
        <v/>
      </c>
      <c r="C2100" s="33" t="str">
        <f t="shared" si="65"/>
        <v/>
      </c>
      <c r="D2100" s="22"/>
      <c r="E2100" s="1"/>
      <c r="F2100" s="1"/>
      <c r="G2100" s="1"/>
      <c r="H2100" s="1"/>
      <c r="I2100" s="1"/>
      <c r="J2100" s="1"/>
      <c r="K2100" s="1"/>
      <c r="L2100" s="1"/>
      <c r="M2100" s="1"/>
      <c r="N2100" s="1"/>
      <c r="O2100" s="1"/>
      <c r="P2100" s="1"/>
      <c r="Q2100" s="1"/>
      <c r="R2100" s="1"/>
      <c r="S2100" s="1"/>
      <c r="T2100" s="1"/>
      <c r="U2100" s="28"/>
      <c r="V2100" s="28"/>
      <c r="W2100" s="28"/>
      <c r="X2100" s="1"/>
      <c r="Y2100" s="1"/>
      <c r="Z2100" s="1"/>
    </row>
    <row r="2101" spans="1:26" x14ac:dyDescent="0.25">
      <c r="A2101" s="1"/>
      <c r="B2101" s="33" t="str">
        <f t="shared" si="64"/>
        <v/>
      </c>
      <c r="C2101" s="33" t="str">
        <f t="shared" si="65"/>
        <v/>
      </c>
      <c r="D2101" s="22"/>
      <c r="E2101" s="1"/>
      <c r="F2101" s="1"/>
      <c r="G2101" s="1"/>
      <c r="H2101" s="1"/>
      <c r="I2101" s="1"/>
      <c r="J2101" s="1"/>
      <c r="K2101" s="1"/>
      <c r="L2101" s="1"/>
      <c r="M2101" s="1"/>
      <c r="N2101" s="1"/>
      <c r="O2101" s="1"/>
      <c r="P2101" s="1"/>
      <c r="Q2101" s="1"/>
      <c r="R2101" s="1"/>
      <c r="S2101" s="1"/>
      <c r="T2101" s="1"/>
      <c r="U2101" s="28"/>
      <c r="V2101" s="28"/>
      <c r="W2101" s="28"/>
      <c r="X2101" s="1"/>
      <c r="Y2101" s="1"/>
      <c r="Z2101" s="1"/>
    </row>
    <row r="2102" spans="1:26" x14ac:dyDescent="0.25">
      <c r="A2102" s="1"/>
      <c r="B2102" s="33" t="str">
        <f t="shared" si="64"/>
        <v/>
      </c>
      <c r="C2102" s="33" t="str">
        <f t="shared" si="65"/>
        <v/>
      </c>
      <c r="D2102" s="22"/>
      <c r="E2102" s="1"/>
      <c r="F2102" s="1"/>
      <c r="G2102" s="1"/>
      <c r="H2102" s="1"/>
      <c r="I2102" s="1"/>
      <c r="J2102" s="1"/>
      <c r="K2102" s="1"/>
      <c r="L2102" s="1"/>
      <c r="M2102" s="1"/>
      <c r="N2102" s="1"/>
      <c r="O2102" s="1"/>
      <c r="P2102" s="1"/>
      <c r="Q2102" s="1"/>
      <c r="R2102" s="1"/>
      <c r="S2102" s="1"/>
      <c r="T2102" s="1"/>
      <c r="U2102" s="28"/>
      <c r="V2102" s="28"/>
      <c r="W2102" s="28"/>
      <c r="X2102" s="1"/>
      <c r="Y2102" s="1"/>
      <c r="Z2102" s="1"/>
    </row>
    <row r="2103" spans="1:26" x14ac:dyDescent="0.25">
      <c r="A2103" s="1"/>
      <c r="B2103" s="33" t="str">
        <f t="shared" si="64"/>
        <v/>
      </c>
      <c r="C2103" s="33" t="str">
        <f t="shared" si="65"/>
        <v/>
      </c>
      <c r="D2103" s="22"/>
      <c r="E2103" s="1"/>
      <c r="F2103" s="1"/>
      <c r="G2103" s="1"/>
      <c r="H2103" s="1"/>
      <c r="I2103" s="1"/>
      <c r="J2103" s="1"/>
      <c r="K2103" s="1"/>
      <c r="L2103" s="1"/>
      <c r="M2103" s="1"/>
      <c r="N2103" s="1"/>
      <c r="O2103" s="1"/>
      <c r="P2103" s="1"/>
      <c r="Q2103" s="1"/>
      <c r="R2103" s="1"/>
      <c r="S2103" s="1"/>
      <c r="T2103" s="1"/>
      <c r="U2103" s="28"/>
      <c r="V2103" s="28"/>
      <c r="W2103" s="28"/>
      <c r="X2103" s="1"/>
      <c r="Y2103" s="1"/>
      <c r="Z2103" s="1"/>
    </row>
    <row r="2104" spans="1:26" x14ac:dyDescent="0.25">
      <c r="A2104" s="1"/>
      <c r="B2104" s="33" t="str">
        <f t="shared" si="64"/>
        <v/>
      </c>
      <c r="C2104" s="33" t="str">
        <f t="shared" si="65"/>
        <v/>
      </c>
      <c r="D2104" s="22"/>
      <c r="E2104" s="1"/>
      <c r="F2104" s="1"/>
      <c r="G2104" s="1"/>
      <c r="H2104" s="1"/>
      <c r="I2104" s="1"/>
      <c r="J2104" s="1"/>
      <c r="K2104" s="1"/>
      <c r="L2104" s="1"/>
      <c r="M2104" s="1"/>
      <c r="N2104" s="1"/>
      <c r="O2104" s="1"/>
      <c r="P2104" s="1"/>
      <c r="Q2104" s="1"/>
      <c r="R2104" s="1"/>
      <c r="S2104" s="1"/>
      <c r="T2104" s="1"/>
      <c r="U2104" s="28"/>
      <c r="V2104" s="28"/>
      <c r="W2104" s="28"/>
      <c r="X2104" s="1"/>
      <c r="Y2104" s="1"/>
      <c r="Z2104" s="1"/>
    </row>
    <row r="2105" spans="1:26" x14ac:dyDescent="0.25">
      <c r="A2105" s="1"/>
      <c r="B2105" s="33" t="str">
        <f t="shared" si="64"/>
        <v/>
      </c>
      <c r="C2105" s="33" t="str">
        <f t="shared" si="65"/>
        <v/>
      </c>
      <c r="D2105" s="22"/>
      <c r="E2105" s="1"/>
      <c r="F2105" s="1"/>
      <c r="G2105" s="1"/>
      <c r="H2105" s="1"/>
      <c r="I2105" s="1"/>
      <c r="J2105" s="1"/>
      <c r="K2105" s="1"/>
      <c r="L2105" s="1"/>
      <c r="M2105" s="1"/>
      <c r="N2105" s="1"/>
      <c r="O2105" s="1"/>
      <c r="P2105" s="1"/>
      <c r="Q2105" s="1"/>
      <c r="R2105" s="1"/>
      <c r="S2105" s="1"/>
      <c r="T2105" s="1"/>
      <c r="X2105" s="1"/>
      <c r="Y2105" s="1"/>
      <c r="Z2105" s="1"/>
    </row>
    <row r="2106" spans="1:26" x14ac:dyDescent="0.25">
      <c r="A2106" s="1"/>
      <c r="B2106" s="33" t="str">
        <f t="shared" si="64"/>
        <v/>
      </c>
      <c r="C2106" s="33" t="str">
        <f t="shared" si="65"/>
        <v/>
      </c>
      <c r="D2106" s="22"/>
      <c r="E2106" s="1"/>
      <c r="F2106" s="1"/>
      <c r="G2106" s="1"/>
      <c r="H2106" s="1"/>
      <c r="I2106" s="1"/>
      <c r="J2106" s="1"/>
      <c r="K2106" s="1"/>
      <c r="L2106" s="1"/>
      <c r="M2106" s="1"/>
      <c r="N2106" s="1"/>
      <c r="O2106" s="1"/>
      <c r="P2106" s="1"/>
      <c r="Q2106" s="1"/>
      <c r="R2106" s="1"/>
      <c r="S2106" s="1"/>
      <c r="T2106" s="1"/>
      <c r="X2106" s="1"/>
      <c r="Y2106" s="1"/>
      <c r="Z2106" s="1"/>
    </row>
    <row r="2107" spans="1:26" x14ac:dyDescent="0.25">
      <c r="A2107" s="1"/>
      <c r="B2107" s="33" t="str">
        <f t="shared" si="64"/>
        <v/>
      </c>
      <c r="C2107" s="33" t="str">
        <f t="shared" si="65"/>
        <v/>
      </c>
      <c r="D2107" s="22"/>
      <c r="E2107" s="1"/>
      <c r="F2107" s="1"/>
      <c r="G2107" s="1"/>
      <c r="H2107" s="1"/>
      <c r="I2107" s="1"/>
      <c r="J2107" s="1"/>
      <c r="K2107" s="1"/>
      <c r="L2107" s="1"/>
      <c r="M2107" s="1"/>
      <c r="N2107" s="1"/>
      <c r="O2107" s="1"/>
      <c r="P2107" s="1"/>
      <c r="Q2107" s="1"/>
      <c r="R2107" s="1"/>
      <c r="S2107" s="1"/>
      <c r="T2107" s="1"/>
      <c r="X2107" s="1"/>
      <c r="Y2107" s="1"/>
      <c r="Z2107" s="1"/>
    </row>
    <row r="2108" spans="1:26" x14ac:dyDescent="0.25">
      <c r="A2108" s="1"/>
      <c r="B2108" s="33" t="str">
        <f t="shared" si="64"/>
        <v/>
      </c>
      <c r="C2108" s="33" t="str">
        <f t="shared" si="65"/>
        <v/>
      </c>
      <c r="D2108" s="22"/>
      <c r="E2108" s="1"/>
      <c r="F2108" s="1"/>
      <c r="G2108" s="1"/>
      <c r="H2108" s="1"/>
      <c r="I2108" s="1"/>
      <c r="J2108" s="1"/>
      <c r="K2108" s="1"/>
      <c r="L2108" s="1"/>
      <c r="M2108" s="1"/>
      <c r="N2108" s="1"/>
      <c r="O2108" s="1"/>
      <c r="P2108" s="1"/>
      <c r="Q2108" s="1"/>
      <c r="R2108" s="1"/>
      <c r="S2108" s="1"/>
      <c r="T2108" s="1"/>
      <c r="U2108" s="28"/>
      <c r="V2108" s="28"/>
      <c r="W2108" s="28"/>
      <c r="X2108" s="1"/>
      <c r="Y2108" s="1"/>
      <c r="Z2108" s="1"/>
    </row>
    <row r="2109" spans="1:26" x14ac:dyDescent="0.25">
      <c r="A2109" s="1"/>
      <c r="B2109" s="33" t="str">
        <f t="shared" si="64"/>
        <v/>
      </c>
      <c r="C2109" s="33" t="str">
        <f t="shared" si="65"/>
        <v/>
      </c>
      <c r="D2109" s="22"/>
      <c r="E2109" s="1"/>
      <c r="F2109" s="1"/>
      <c r="G2109" s="1"/>
      <c r="H2109" s="1"/>
      <c r="I2109" s="1"/>
      <c r="J2109" s="1"/>
      <c r="K2109" s="1"/>
      <c r="L2109" s="1"/>
      <c r="M2109" s="1"/>
      <c r="N2109" s="1"/>
      <c r="O2109" s="1"/>
      <c r="P2109" s="1"/>
      <c r="Q2109" s="1"/>
      <c r="R2109" s="1"/>
      <c r="S2109" s="1"/>
      <c r="T2109" s="1"/>
      <c r="U2109" s="28"/>
      <c r="V2109" s="28"/>
      <c r="W2109" s="28"/>
      <c r="X2109" s="1"/>
      <c r="Y2109" s="1"/>
      <c r="Z2109" s="1"/>
    </row>
    <row r="2110" spans="1:26" x14ac:dyDescent="0.25">
      <c r="A2110" s="1"/>
      <c r="B2110" s="33" t="str">
        <f t="shared" si="64"/>
        <v/>
      </c>
      <c r="C2110" s="33" t="str">
        <f t="shared" si="65"/>
        <v/>
      </c>
      <c r="D2110" s="22"/>
      <c r="E2110" s="1"/>
      <c r="F2110" s="1"/>
      <c r="G2110" s="1"/>
      <c r="H2110" s="1"/>
      <c r="I2110" s="1"/>
      <c r="J2110" s="1"/>
      <c r="K2110" s="1"/>
      <c r="L2110" s="1"/>
      <c r="M2110" s="1"/>
      <c r="N2110" s="1"/>
      <c r="O2110" s="1"/>
      <c r="P2110" s="1"/>
      <c r="Q2110" s="1"/>
      <c r="R2110" s="1"/>
      <c r="S2110" s="1"/>
      <c r="T2110" s="1"/>
      <c r="U2110" s="28"/>
      <c r="V2110" s="28"/>
      <c r="W2110" s="28"/>
      <c r="X2110" s="1"/>
      <c r="Y2110" s="1"/>
      <c r="Z2110" s="1"/>
    </row>
    <row r="2111" spans="1:26" x14ac:dyDescent="0.25">
      <c r="A2111" s="1"/>
      <c r="B2111" s="33" t="str">
        <f t="shared" si="64"/>
        <v/>
      </c>
      <c r="C2111" s="33" t="str">
        <f t="shared" si="65"/>
        <v/>
      </c>
      <c r="D2111" s="22"/>
      <c r="E2111" s="1"/>
      <c r="F2111" s="1"/>
      <c r="G2111" s="1"/>
      <c r="H2111" s="1"/>
      <c r="I2111" s="1"/>
      <c r="J2111" s="1"/>
      <c r="K2111" s="1"/>
      <c r="L2111" s="1"/>
      <c r="M2111" s="1"/>
      <c r="N2111" s="1"/>
      <c r="O2111" s="1"/>
      <c r="P2111" s="1"/>
      <c r="Q2111" s="1"/>
      <c r="R2111" s="1"/>
      <c r="S2111" s="1"/>
      <c r="T2111" s="1"/>
      <c r="U2111" s="28"/>
      <c r="V2111" s="28"/>
      <c r="W2111" s="28"/>
      <c r="X2111" s="1"/>
      <c r="Y2111" s="1"/>
      <c r="Z2111" s="1"/>
    </row>
    <row r="2112" spans="1:26" x14ac:dyDescent="0.25">
      <c r="A2112" s="1"/>
      <c r="B2112" s="33" t="str">
        <f t="shared" si="64"/>
        <v/>
      </c>
      <c r="C2112" s="33" t="str">
        <f t="shared" si="65"/>
        <v/>
      </c>
      <c r="D2112" s="22"/>
      <c r="E2112" s="1"/>
      <c r="F2112" s="1"/>
      <c r="G2112" s="1"/>
      <c r="H2112" s="1"/>
      <c r="I2112" s="1"/>
      <c r="J2112" s="1"/>
      <c r="K2112" s="1"/>
      <c r="L2112" s="1"/>
      <c r="M2112" s="1"/>
      <c r="N2112" s="1"/>
      <c r="O2112" s="1"/>
      <c r="P2112" s="1"/>
      <c r="Q2112" s="1"/>
      <c r="R2112" s="1"/>
      <c r="S2112" s="1"/>
      <c r="T2112" s="1"/>
      <c r="U2112" s="28"/>
      <c r="V2112" s="28"/>
      <c r="W2112" s="28"/>
      <c r="X2112" s="1"/>
      <c r="Y2112" s="1"/>
      <c r="Z2112" s="1"/>
    </row>
    <row r="2113" spans="1:26" x14ac:dyDescent="0.25">
      <c r="A2113" s="1"/>
      <c r="B2113" s="33" t="str">
        <f t="shared" si="64"/>
        <v/>
      </c>
      <c r="C2113" s="33" t="str">
        <f t="shared" si="65"/>
        <v/>
      </c>
      <c r="D2113" s="22"/>
      <c r="E2113" s="1"/>
      <c r="F2113" s="1"/>
      <c r="G2113" s="1"/>
      <c r="H2113" s="1"/>
      <c r="I2113" s="1"/>
      <c r="J2113" s="1"/>
      <c r="K2113" s="1"/>
      <c r="L2113" s="1"/>
      <c r="M2113" s="1"/>
      <c r="N2113" s="1"/>
      <c r="O2113" s="1"/>
      <c r="P2113" s="1"/>
      <c r="Q2113" s="1"/>
      <c r="R2113" s="1"/>
      <c r="S2113" s="1"/>
      <c r="T2113" s="1"/>
      <c r="U2113" s="28"/>
      <c r="V2113" s="28"/>
      <c r="W2113" s="28"/>
      <c r="X2113" s="1"/>
      <c r="Y2113" s="1"/>
      <c r="Z2113" s="1"/>
    </row>
    <row r="2114" spans="1:26" x14ac:dyDescent="0.25">
      <c r="A2114" s="1"/>
      <c r="B2114" s="33" t="str">
        <f t="shared" si="64"/>
        <v/>
      </c>
      <c r="C2114" s="33" t="str">
        <f t="shared" si="65"/>
        <v/>
      </c>
      <c r="D2114" s="22"/>
      <c r="E2114" s="1"/>
      <c r="F2114" s="1"/>
      <c r="G2114" s="1"/>
      <c r="H2114" s="1"/>
      <c r="I2114" s="1"/>
      <c r="J2114" s="1"/>
      <c r="K2114" s="1"/>
      <c r="L2114" s="1"/>
      <c r="M2114" s="1"/>
      <c r="N2114" s="1"/>
      <c r="O2114" s="1"/>
      <c r="P2114" s="1"/>
      <c r="Q2114" s="1"/>
      <c r="R2114" s="1"/>
      <c r="S2114" s="1"/>
      <c r="T2114" s="1"/>
      <c r="U2114" s="28"/>
      <c r="V2114" s="28"/>
      <c r="W2114" s="28"/>
      <c r="X2114" s="1"/>
      <c r="Y2114" s="1"/>
      <c r="Z2114" s="1"/>
    </row>
    <row r="2115" spans="1:26" x14ac:dyDescent="0.25">
      <c r="A2115" s="1"/>
      <c r="B2115" s="33" t="str">
        <f t="shared" si="64"/>
        <v/>
      </c>
      <c r="C2115" s="33" t="str">
        <f t="shared" si="65"/>
        <v/>
      </c>
      <c r="D2115" s="22"/>
      <c r="E2115" s="1"/>
      <c r="F2115" s="1"/>
      <c r="G2115" s="1"/>
      <c r="H2115" s="1"/>
      <c r="I2115" s="1"/>
      <c r="J2115" s="1"/>
      <c r="K2115" s="1"/>
      <c r="L2115" s="1"/>
      <c r="M2115" s="1"/>
      <c r="N2115" s="1"/>
      <c r="O2115" s="1"/>
      <c r="P2115" s="1"/>
      <c r="Q2115" s="1"/>
      <c r="R2115" s="1"/>
      <c r="S2115" s="1"/>
      <c r="T2115" s="1"/>
      <c r="U2115" s="28"/>
      <c r="V2115" s="28"/>
      <c r="W2115" s="28"/>
      <c r="X2115" s="1"/>
      <c r="Y2115" s="1"/>
      <c r="Z2115" s="1"/>
    </row>
    <row r="2116" spans="1:26" x14ac:dyDescent="0.25">
      <c r="A2116" s="1"/>
      <c r="B2116" s="33" t="str">
        <f t="shared" si="64"/>
        <v/>
      </c>
      <c r="C2116" s="33" t="str">
        <f t="shared" si="65"/>
        <v/>
      </c>
      <c r="D2116" s="22"/>
      <c r="E2116" s="1"/>
      <c r="F2116" s="1"/>
      <c r="G2116" s="1"/>
      <c r="H2116" s="1"/>
      <c r="I2116" s="1"/>
      <c r="J2116" s="1"/>
      <c r="K2116" s="1"/>
      <c r="L2116" s="1"/>
      <c r="M2116" s="1"/>
      <c r="N2116" s="1"/>
      <c r="O2116" s="1"/>
      <c r="P2116" s="1"/>
      <c r="Q2116" s="1"/>
      <c r="R2116" s="1"/>
      <c r="S2116" s="1"/>
      <c r="T2116" s="1"/>
      <c r="U2116" s="28"/>
      <c r="V2116" s="28"/>
      <c r="W2116" s="28"/>
      <c r="X2116" s="1"/>
      <c r="Y2116" s="1"/>
      <c r="Z2116" s="1"/>
    </row>
    <row r="2117" spans="1:26" x14ac:dyDescent="0.25">
      <c r="A2117" s="1"/>
      <c r="B2117" s="33" t="str">
        <f t="shared" si="64"/>
        <v/>
      </c>
      <c r="C2117" s="33" t="str">
        <f t="shared" si="65"/>
        <v/>
      </c>
      <c r="D2117" s="22"/>
      <c r="E2117" s="1"/>
      <c r="F2117" s="1"/>
      <c r="G2117" s="1"/>
      <c r="H2117" s="1"/>
      <c r="I2117" s="1"/>
      <c r="J2117" s="1"/>
      <c r="K2117" s="1"/>
      <c r="L2117" s="1"/>
      <c r="M2117" s="1"/>
      <c r="N2117" s="1"/>
      <c r="O2117" s="1"/>
      <c r="P2117" s="1"/>
      <c r="Q2117" s="1"/>
      <c r="R2117" s="1"/>
      <c r="S2117" s="1"/>
      <c r="T2117" s="1"/>
      <c r="U2117" s="28"/>
      <c r="V2117" s="28"/>
      <c r="W2117" s="28"/>
      <c r="X2117" s="1"/>
      <c r="Y2117" s="1"/>
      <c r="Z2117" s="1"/>
    </row>
    <row r="2118" spans="1:26" x14ac:dyDescent="0.25">
      <c r="A2118" s="1"/>
      <c r="B2118" s="33" t="str">
        <f t="shared" si="64"/>
        <v/>
      </c>
      <c r="C2118" s="33" t="str">
        <f t="shared" si="65"/>
        <v/>
      </c>
      <c r="D2118" s="22"/>
      <c r="E2118" s="1"/>
      <c r="F2118" s="1"/>
      <c r="G2118" s="1"/>
      <c r="H2118" s="1"/>
      <c r="I2118" s="1"/>
      <c r="J2118" s="1"/>
      <c r="K2118" s="1"/>
      <c r="L2118" s="1"/>
      <c r="M2118" s="1"/>
      <c r="N2118" s="1"/>
      <c r="O2118" s="1"/>
      <c r="P2118" s="1"/>
      <c r="Q2118" s="1"/>
      <c r="R2118" s="1"/>
      <c r="S2118" s="1"/>
      <c r="T2118" s="1"/>
      <c r="U2118" s="28"/>
      <c r="V2118" s="28"/>
      <c r="W2118" s="28"/>
      <c r="X2118" s="1"/>
      <c r="Y2118" s="1"/>
      <c r="Z2118" s="1"/>
    </row>
    <row r="2119" spans="1:26" x14ac:dyDescent="0.25">
      <c r="A2119" s="1"/>
      <c r="B2119" s="33" t="str">
        <f t="shared" si="64"/>
        <v/>
      </c>
      <c r="C2119" s="33" t="str">
        <f t="shared" si="65"/>
        <v/>
      </c>
      <c r="D2119" s="22"/>
      <c r="E2119" s="1"/>
      <c r="F2119" s="1"/>
      <c r="G2119" s="1"/>
      <c r="H2119" s="1"/>
      <c r="I2119" s="1"/>
      <c r="J2119" s="1"/>
      <c r="K2119" s="1"/>
      <c r="L2119" s="1"/>
      <c r="M2119" s="1"/>
      <c r="N2119" s="1"/>
      <c r="O2119" s="1"/>
      <c r="P2119" s="1"/>
      <c r="Q2119" s="1"/>
      <c r="R2119" s="1"/>
      <c r="S2119" s="1"/>
      <c r="T2119" s="1"/>
      <c r="U2119" s="28"/>
      <c r="V2119" s="28"/>
      <c r="W2119" s="28"/>
      <c r="X2119" s="1"/>
      <c r="Y2119" s="1"/>
      <c r="Z2119" s="1"/>
    </row>
    <row r="2120" spans="1:26" x14ac:dyDescent="0.25">
      <c r="A2120" s="1"/>
      <c r="B2120" s="33" t="str">
        <f t="shared" si="64"/>
        <v/>
      </c>
      <c r="C2120" s="33" t="str">
        <f t="shared" si="65"/>
        <v/>
      </c>
      <c r="D2120" s="22"/>
      <c r="E2120" s="1"/>
      <c r="F2120" s="1"/>
      <c r="G2120" s="1"/>
      <c r="H2120" s="1"/>
      <c r="I2120" s="1"/>
      <c r="J2120" s="1"/>
      <c r="K2120" s="1"/>
      <c r="L2120" s="1"/>
      <c r="M2120" s="1"/>
      <c r="N2120" s="1"/>
      <c r="O2120" s="1"/>
      <c r="P2120" s="1"/>
      <c r="Q2120" s="1"/>
      <c r="R2120" s="1"/>
      <c r="S2120" s="1"/>
      <c r="T2120" s="1"/>
      <c r="X2120" s="1"/>
      <c r="Y2120" s="1"/>
      <c r="Z2120" s="1"/>
    </row>
    <row r="2121" spans="1:26" x14ac:dyDescent="0.25">
      <c r="A2121" s="1"/>
      <c r="B2121" s="33" t="str">
        <f t="shared" si="64"/>
        <v/>
      </c>
      <c r="C2121" s="33" t="str">
        <f t="shared" si="65"/>
        <v/>
      </c>
      <c r="D2121" s="22"/>
      <c r="E2121" s="1"/>
      <c r="F2121" s="1"/>
      <c r="G2121" s="1"/>
      <c r="H2121" s="1"/>
      <c r="I2121" s="1"/>
      <c r="J2121" s="1"/>
      <c r="K2121" s="1"/>
      <c r="L2121" s="1"/>
      <c r="M2121" s="1"/>
      <c r="N2121" s="1"/>
      <c r="O2121" s="1"/>
      <c r="P2121" s="1"/>
      <c r="Q2121" s="1"/>
      <c r="R2121" s="1"/>
      <c r="S2121" s="1"/>
      <c r="T2121" s="1"/>
      <c r="U2121" s="28"/>
      <c r="V2121" s="28"/>
      <c r="W2121" s="28"/>
      <c r="X2121" s="1"/>
      <c r="Y2121" s="1"/>
      <c r="Z2121" s="1"/>
    </row>
    <row r="2122" spans="1:26" x14ac:dyDescent="0.25">
      <c r="A2122" s="1"/>
      <c r="B2122" s="33" t="str">
        <f t="shared" si="64"/>
        <v/>
      </c>
      <c r="C2122" s="33" t="str">
        <f t="shared" si="65"/>
        <v/>
      </c>
      <c r="D2122" s="22"/>
      <c r="E2122" s="1"/>
      <c r="F2122" s="1"/>
      <c r="G2122" s="1"/>
      <c r="H2122" s="1"/>
      <c r="I2122" s="1"/>
      <c r="J2122" s="1"/>
      <c r="K2122" s="1"/>
      <c r="L2122" s="1"/>
      <c r="M2122" s="1"/>
      <c r="N2122" s="1"/>
      <c r="O2122" s="1"/>
      <c r="P2122" s="1"/>
      <c r="Q2122" s="1"/>
      <c r="R2122" s="1"/>
      <c r="S2122" s="1"/>
      <c r="T2122" s="1"/>
      <c r="U2122" s="28"/>
      <c r="V2122" s="28"/>
      <c r="W2122" s="28"/>
      <c r="X2122" s="1"/>
      <c r="Y2122" s="1"/>
      <c r="Z2122" s="1"/>
    </row>
    <row r="2123" spans="1:26" x14ac:dyDescent="0.25">
      <c r="A2123" s="1"/>
      <c r="B2123" s="33" t="str">
        <f t="shared" si="64"/>
        <v/>
      </c>
      <c r="C2123" s="33" t="str">
        <f t="shared" si="65"/>
        <v/>
      </c>
      <c r="D2123" s="22"/>
      <c r="E2123" s="1"/>
      <c r="F2123" s="1"/>
      <c r="G2123" s="1"/>
      <c r="H2123" s="1"/>
      <c r="I2123" s="1"/>
      <c r="J2123" s="1"/>
      <c r="K2123" s="1"/>
      <c r="L2123" s="1"/>
      <c r="M2123" s="1"/>
      <c r="N2123" s="1"/>
      <c r="O2123" s="1"/>
      <c r="P2123" s="1"/>
      <c r="Q2123" s="1"/>
      <c r="R2123" s="1"/>
      <c r="S2123" s="1"/>
      <c r="T2123" s="1"/>
      <c r="U2123" s="28"/>
      <c r="V2123" s="28"/>
      <c r="W2123" s="28"/>
      <c r="X2123" s="1"/>
      <c r="Y2123" s="1"/>
      <c r="Z2123" s="1"/>
    </row>
    <row r="2124" spans="1:26" x14ac:dyDescent="0.25">
      <c r="A2124" s="1"/>
      <c r="B2124" s="33" t="str">
        <f t="shared" si="64"/>
        <v/>
      </c>
      <c r="C2124" s="33" t="str">
        <f t="shared" si="65"/>
        <v/>
      </c>
      <c r="D2124" s="22"/>
      <c r="E2124" s="1"/>
      <c r="F2124" s="1"/>
      <c r="G2124" s="1"/>
      <c r="H2124" s="1"/>
      <c r="I2124" s="1"/>
      <c r="J2124" s="1"/>
      <c r="K2124" s="1"/>
      <c r="L2124" s="1"/>
      <c r="M2124" s="1"/>
      <c r="N2124" s="1"/>
      <c r="O2124" s="1"/>
      <c r="P2124" s="1"/>
      <c r="Q2124" s="1"/>
      <c r="R2124" s="1"/>
      <c r="S2124" s="1"/>
      <c r="T2124" s="1"/>
      <c r="U2124" s="28"/>
      <c r="V2124" s="28"/>
      <c r="W2124" s="28"/>
      <c r="X2124" s="1"/>
      <c r="Y2124" s="1"/>
      <c r="Z2124" s="1"/>
    </row>
    <row r="2125" spans="1:26" x14ac:dyDescent="0.25">
      <c r="A2125" s="1"/>
      <c r="B2125" s="33" t="str">
        <f t="shared" si="64"/>
        <v/>
      </c>
      <c r="C2125" s="33" t="str">
        <f t="shared" si="65"/>
        <v/>
      </c>
      <c r="D2125" s="22"/>
      <c r="E2125" s="1"/>
      <c r="F2125" s="1"/>
      <c r="G2125" s="1"/>
      <c r="H2125" s="1"/>
      <c r="I2125" s="1"/>
      <c r="J2125" s="1"/>
      <c r="K2125" s="1"/>
      <c r="L2125" s="1"/>
      <c r="M2125" s="1"/>
      <c r="N2125" s="1"/>
      <c r="O2125" s="1"/>
      <c r="P2125" s="1"/>
      <c r="Q2125" s="1"/>
      <c r="R2125" s="1"/>
      <c r="S2125" s="1"/>
      <c r="T2125" s="1"/>
      <c r="U2125" s="28"/>
      <c r="V2125" s="28"/>
      <c r="W2125" s="28"/>
      <c r="X2125" s="1"/>
      <c r="Y2125" s="1"/>
      <c r="Z2125" s="1"/>
    </row>
    <row r="2126" spans="1:26" x14ac:dyDescent="0.25">
      <c r="A2126" s="1"/>
      <c r="B2126" s="33" t="str">
        <f t="shared" si="64"/>
        <v/>
      </c>
      <c r="C2126" s="33" t="str">
        <f t="shared" si="65"/>
        <v/>
      </c>
      <c r="D2126" s="22"/>
      <c r="E2126" s="1"/>
      <c r="F2126" s="1"/>
      <c r="G2126" s="1"/>
      <c r="H2126" s="1"/>
      <c r="I2126" s="1"/>
      <c r="J2126" s="1"/>
      <c r="K2126" s="1"/>
      <c r="L2126" s="1"/>
      <c r="M2126" s="1"/>
      <c r="N2126" s="1"/>
      <c r="O2126" s="1"/>
      <c r="P2126" s="1"/>
      <c r="Q2126" s="1"/>
      <c r="R2126" s="1"/>
      <c r="S2126" s="1"/>
      <c r="T2126" s="1"/>
      <c r="U2126" s="28"/>
      <c r="V2126" s="28"/>
      <c r="W2126" s="28"/>
      <c r="X2126" s="1"/>
      <c r="Y2126" s="1"/>
      <c r="Z2126" s="1"/>
    </row>
    <row r="2127" spans="1:26" x14ac:dyDescent="0.25">
      <c r="A2127" s="1"/>
      <c r="B2127" s="33" t="str">
        <f t="shared" si="64"/>
        <v/>
      </c>
      <c r="C2127" s="33" t="str">
        <f t="shared" si="65"/>
        <v/>
      </c>
      <c r="D2127" s="22"/>
      <c r="E2127" s="1"/>
      <c r="F2127" s="1"/>
      <c r="G2127" s="1"/>
      <c r="H2127" s="1"/>
      <c r="I2127" s="1"/>
      <c r="J2127" s="1"/>
      <c r="K2127" s="1"/>
      <c r="L2127" s="1"/>
      <c r="M2127" s="1"/>
      <c r="N2127" s="1"/>
      <c r="O2127" s="1"/>
      <c r="P2127" s="1"/>
      <c r="Q2127" s="1"/>
      <c r="R2127" s="1"/>
      <c r="S2127" s="1"/>
      <c r="T2127" s="1"/>
      <c r="U2127" s="28"/>
      <c r="V2127" s="28"/>
      <c r="W2127" s="28"/>
      <c r="X2127" s="1"/>
      <c r="Y2127" s="1"/>
      <c r="Z2127" s="1"/>
    </row>
    <row r="2128" spans="1:26" x14ac:dyDescent="0.25">
      <c r="A2128" s="1"/>
      <c r="B2128" s="33" t="str">
        <f t="shared" si="64"/>
        <v/>
      </c>
      <c r="C2128" s="33" t="str">
        <f t="shared" si="65"/>
        <v/>
      </c>
      <c r="D2128" s="22"/>
      <c r="E2128" s="1"/>
      <c r="F2128" s="1"/>
      <c r="G2128" s="1"/>
      <c r="H2128" s="1"/>
      <c r="I2128" s="1"/>
      <c r="J2128" s="1"/>
      <c r="K2128" s="1"/>
      <c r="L2128" s="1"/>
      <c r="M2128" s="1"/>
      <c r="N2128" s="1"/>
      <c r="O2128" s="1"/>
      <c r="P2128" s="1"/>
      <c r="Q2128" s="1"/>
      <c r="R2128" s="1"/>
      <c r="S2128" s="1"/>
      <c r="T2128" s="1"/>
      <c r="U2128" s="28"/>
      <c r="V2128" s="28"/>
      <c r="W2128" s="28"/>
      <c r="X2128" s="1"/>
      <c r="Y2128" s="1"/>
      <c r="Z2128" s="1"/>
    </row>
    <row r="2129" spans="1:26" x14ac:dyDescent="0.25">
      <c r="A2129" s="1"/>
      <c r="B2129" s="33" t="str">
        <f t="shared" si="64"/>
        <v/>
      </c>
      <c r="C2129" s="33" t="str">
        <f t="shared" si="65"/>
        <v/>
      </c>
      <c r="D2129" s="22"/>
      <c r="E2129" s="1"/>
      <c r="F2129" s="1"/>
      <c r="G2129" s="1"/>
      <c r="H2129" s="1"/>
      <c r="I2129" s="1"/>
      <c r="J2129" s="1"/>
      <c r="K2129" s="1"/>
      <c r="L2129" s="1"/>
      <c r="M2129" s="1"/>
      <c r="N2129" s="1"/>
      <c r="O2129" s="1"/>
      <c r="P2129" s="1"/>
      <c r="Q2129" s="1"/>
      <c r="R2129" s="1"/>
      <c r="S2129" s="1"/>
      <c r="T2129" s="1"/>
      <c r="U2129" s="28"/>
      <c r="V2129" s="28"/>
      <c r="W2129" s="28"/>
      <c r="X2129" s="1"/>
      <c r="Y2129" s="1"/>
      <c r="Z2129" s="1"/>
    </row>
    <row r="2130" spans="1:26" x14ac:dyDescent="0.25">
      <c r="A2130" s="1"/>
      <c r="B2130" s="33" t="str">
        <f t="shared" si="64"/>
        <v/>
      </c>
      <c r="C2130" s="33" t="str">
        <f t="shared" si="65"/>
        <v/>
      </c>
      <c r="D2130" s="22"/>
      <c r="E2130" s="1"/>
      <c r="F2130" s="1"/>
      <c r="G2130" s="1"/>
      <c r="H2130" s="1"/>
      <c r="I2130" s="1"/>
      <c r="J2130" s="1"/>
      <c r="K2130" s="1"/>
      <c r="L2130" s="1"/>
      <c r="M2130" s="1"/>
      <c r="N2130" s="1"/>
      <c r="O2130" s="1"/>
      <c r="P2130" s="1"/>
      <c r="Q2130" s="1"/>
      <c r="R2130" s="1"/>
      <c r="S2130" s="1"/>
      <c r="T2130" s="1"/>
      <c r="U2130" s="28"/>
      <c r="V2130" s="28"/>
      <c r="W2130" s="28"/>
      <c r="X2130" s="1"/>
      <c r="Y2130" s="1"/>
      <c r="Z2130" s="1"/>
    </row>
    <row r="2131" spans="1:26" x14ac:dyDescent="0.25">
      <c r="A2131" s="1"/>
      <c r="B2131" s="33" t="str">
        <f t="shared" si="64"/>
        <v/>
      </c>
      <c r="C2131" s="33" t="str">
        <f t="shared" si="65"/>
        <v/>
      </c>
      <c r="D2131" s="22"/>
      <c r="E2131" s="1"/>
      <c r="F2131" s="1"/>
      <c r="G2131" s="1"/>
      <c r="H2131" s="1"/>
      <c r="I2131" s="1"/>
      <c r="J2131" s="1"/>
      <c r="K2131" s="1"/>
      <c r="L2131" s="1"/>
      <c r="M2131" s="1"/>
      <c r="N2131" s="1"/>
      <c r="O2131" s="1"/>
      <c r="P2131" s="1"/>
      <c r="Q2131" s="1"/>
      <c r="R2131" s="1"/>
      <c r="S2131" s="1"/>
      <c r="T2131" s="1"/>
      <c r="U2131" s="28"/>
      <c r="V2131" s="28"/>
      <c r="W2131" s="28"/>
      <c r="X2131" s="1"/>
      <c r="Y2131" s="1"/>
      <c r="Z2131" s="1"/>
    </row>
    <row r="2132" spans="1:26" x14ac:dyDescent="0.25">
      <c r="A2132" s="1"/>
      <c r="B2132" s="33" t="str">
        <f t="shared" si="64"/>
        <v/>
      </c>
      <c r="C2132" s="33" t="str">
        <f t="shared" si="65"/>
        <v/>
      </c>
      <c r="D2132" s="22"/>
      <c r="E2132" s="1"/>
      <c r="F2132" s="1"/>
      <c r="G2132" s="1"/>
      <c r="H2132" s="1"/>
      <c r="I2132" s="1"/>
      <c r="J2132" s="1"/>
      <c r="K2132" s="1"/>
      <c r="L2132" s="1"/>
      <c r="M2132" s="1"/>
      <c r="N2132" s="1"/>
      <c r="O2132" s="1"/>
      <c r="P2132" s="1"/>
      <c r="Q2132" s="1"/>
      <c r="R2132" s="1"/>
      <c r="S2132" s="1"/>
      <c r="T2132" s="1"/>
      <c r="U2132" s="28"/>
      <c r="V2132" s="28"/>
      <c r="W2132" s="28"/>
      <c r="X2132" s="1"/>
      <c r="Y2132" s="1"/>
      <c r="Z2132" s="1"/>
    </row>
    <row r="2133" spans="1:26" x14ac:dyDescent="0.25">
      <c r="A2133" s="1"/>
      <c r="B2133" s="33" t="str">
        <f t="shared" si="64"/>
        <v/>
      </c>
      <c r="C2133" s="33" t="str">
        <f t="shared" si="65"/>
        <v/>
      </c>
      <c r="D2133" s="22"/>
      <c r="E2133" s="1"/>
      <c r="F2133" s="1"/>
      <c r="G2133" s="1"/>
      <c r="H2133" s="1"/>
      <c r="I2133" s="1"/>
      <c r="J2133" s="1"/>
      <c r="K2133" s="1"/>
      <c r="L2133" s="1"/>
      <c r="M2133" s="1"/>
      <c r="N2133" s="1"/>
      <c r="O2133" s="1"/>
      <c r="P2133" s="1"/>
      <c r="Q2133" s="1"/>
      <c r="R2133" s="1"/>
      <c r="S2133" s="1"/>
      <c r="T2133" s="1"/>
      <c r="U2133" s="28"/>
      <c r="V2133" s="28"/>
      <c r="W2133" s="28"/>
      <c r="X2133" s="1"/>
      <c r="Y2133" s="1"/>
      <c r="Z2133" s="1"/>
    </row>
    <row r="2134" spans="1:26" x14ac:dyDescent="0.25">
      <c r="A2134" s="1"/>
      <c r="B2134" s="33" t="str">
        <f t="shared" si="64"/>
        <v/>
      </c>
      <c r="C2134" s="33" t="str">
        <f t="shared" si="65"/>
        <v/>
      </c>
      <c r="D2134" s="22"/>
      <c r="E2134" s="1"/>
      <c r="F2134" s="1"/>
      <c r="G2134" s="1"/>
      <c r="H2134" s="1"/>
      <c r="I2134" s="1"/>
      <c r="J2134" s="1"/>
      <c r="K2134" s="1"/>
      <c r="L2134" s="1"/>
      <c r="M2134" s="1"/>
      <c r="N2134" s="1"/>
      <c r="O2134" s="1"/>
      <c r="P2134" s="1"/>
      <c r="Q2134" s="1"/>
      <c r="R2134" s="1"/>
      <c r="S2134" s="1"/>
      <c r="T2134" s="1"/>
      <c r="U2134" s="28"/>
      <c r="V2134" s="28"/>
      <c r="W2134" s="28"/>
      <c r="X2134" s="1"/>
      <c r="Y2134" s="1"/>
      <c r="Z2134" s="1"/>
    </row>
    <row r="2135" spans="1:26" x14ac:dyDescent="0.25">
      <c r="A2135" s="1"/>
      <c r="B2135" s="33" t="str">
        <f t="shared" si="64"/>
        <v/>
      </c>
      <c r="C2135" s="33" t="str">
        <f t="shared" si="65"/>
        <v/>
      </c>
      <c r="D2135" s="22"/>
      <c r="E2135" s="1"/>
      <c r="F2135" s="1"/>
      <c r="G2135" s="1"/>
      <c r="H2135" s="1"/>
      <c r="I2135" s="1"/>
      <c r="J2135" s="1"/>
      <c r="K2135" s="1"/>
      <c r="L2135" s="1"/>
      <c r="M2135" s="1"/>
      <c r="N2135" s="1"/>
      <c r="O2135" s="1"/>
      <c r="P2135" s="1"/>
      <c r="Q2135" s="1"/>
      <c r="R2135" s="1"/>
      <c r="S2135" s="1"/>
      <c r="T2135" s="1"/>
      <c r="U2135" s="28"/>
      <c r="V2135" s="28"/>
      <c r="W2135" s="28"/>
      <c r="X2135" s="1"/>
      <c r="Y2135" s="1"/>
      <c r="Z2135" s="1"/>
    </row>
    <row r="2136" spans="1:26" x14ac:dyDescent="0.25">
      <c r="A2136" s="1"/>
      <c r="B2136" s="33" t="str">
        <f t="shared" si="64"/>
        <v/>
      </c>
      <c r="C2136" s="33" t="str">
        <f t="shared" si="65"/>
        <v/>
      </c>
      <c r="D2136" s="22"/>
      <c r="E2136" s="1"/>
      <c r="F2136" s="1"/>
      <c r="G2136" s="1"/>
      <c r="H2136" s="1"/>
      <c r="I2136" s="1"/>
      <c r="J2136" s="1"/>
      <c r="K2136" s="1"/>
      <c r="L2136" s="1"/>
      <c r="M2136" s="1"/>
      <c r="N2136" s="1"/>
      <c r="O2136" s="1"/>
      <c r="P2136" s="1"/>
      <c r="Q2136" s="1"/>
      <c r="R2136" s="1"/>
      <c r="S2136" s="1"/>
      <c r="T2136" s="1"/>
      <c r="U2136" s="28"/>
      <c r="V2136" s="28"/>
      <c r="W2136" s="28"/>
      <c r="X2136" s="1"/>
      <c r="Y2136" s="1"/>
      <c r="Z2136" s="1"/>
    </row>
    <row r="2137" spans="1:26" x14ac:dyDescent="0.25">
      <c r="A2137" s="1"/>
      <c r="B2137" s="33" t="str">
        <f t="shared" si="64"/>
        <v/>
      </c>
      <c r="C2137" s="33" t="str">
        <f t="shared" si="65"/>
        <v/>
      </c>
      <c r="D2137" s="22"/>
      <c r="E2137" s="1"/>
      <c r="F2137" s="1"/>
      <c r="G2137" s="1"/>
      <c r="H2137" s="1"/>
      <c r="I2137" s="1"/>
      <c r="J2137" s="1"/>
      <c r="K2137" s="1"/>
      <c r="L2137" s="1"/>
      <c r="M2137" s="1"/>
      <c r="N2137" s="1"/>
      <c r="O2137" s="1"/>
      <c r="P2137" s="1"/>
      <c r="Q2137" s="1"/>
      <c r="R2137" s="1"/>
      <c r="S2137" s="1"/>
      <c r="T2137" s="1"/>
      <c r="U2137" s="28"/>
      <c r="V2137" s="28"/>
      <c r="W2137" s="28"/>
      <c r="X2137" s="1"/>
      <c r="Y2137" s="1"/>
      <c r="Z2137" s="1"/>
    </row>
    <row r="2138" spans="1:26" x14ac:dyDescent="0.25">
      <c r="A2138" s="1"/>
      <c r="B2138" s="33" t="str">
        <f t="shared" si="64"/>
        <v/>
      </c>
      <c r="C2138" s="33" t="str">
        <f t="shared" si="65"/>
        <v/>
      </c>
      <c r="D2138" s="22"/>
      <c r="E2138" s="1"/>
      <c r="F2138" s="1"/>
      <c r="G2138" s="1"/>
      <c r="H2138" s="1"/>
      <c r="I2138" s="1"/>
      <c r="J2138" s="1"/>
      <c r="K2138" s="1"/>
      <c r="L2138" s="1"/>
      <c r="M2138" s="1"/>
      <c r="N2138" s="1"/>
      <c r="O2138" s="1"/>
      <c r="P2138" s="1"/>
      <c r="Q2138" s="1"/>
      <c r="R2138" s="1"/>
      <c r="S2138" s="1"/>
      <c r="T2138" s="1"/>
      <c r="U2138" s="28"/>
      <c r="V2138" s="28"/>
      <c r="W2138" s="28"/>
      <c r="X2138" s="1"/>
      <c r="Y2138" s="1"/>
      <c r="Z2138" s="1"/>
    </row>
    <row r="2139" spans="1:26" x14ac:dyDescent="0.25">
      <c r="A2139" s="1"/>
      <c r="B2139" s="33" t="str">
        <f t="shared" si="64"/>
        <v/>
      </c>
      <c r="C2139" s="33" t="str">
        <f t="shared" si="65"/>
        <v/>
      </c>
      <c r="D2139" s="22"/>
      <c r="E2139" s="1"/>
      <c r="F2139" s="1"/>
      <c r="G2139" s="1"/>
      <c r="H2139" s="1"/>
      <c r="I2139" s="1"/>
      <c r="J2139" s="1"/>
      <c r="K2139" s="1"/>
      <c r="L2139" s="1"/>
      <c r="M2139" s="1"/>
      <c r="N2139" s="1"/>
      <c r="O2139" s="1"/>
      <c r="P2139" s="1"/>
      <c r="Q2139" s="1"/>
      <c r="R2139" s="1"/>
      <c r="S2139" s="1"/>
      <c r="T2139" s="1"/>
      <c r="U2139" s="28"/>
      <c r="V2139" s="28"/>
      <c r="W2139" s="28"/>
      <c r="X2139" s="1"/>
      <c r="Y2139" s="1"/>
      <c r="Z2139" s="1"/>
    </row>
    <row r="2140" spans="1:26" x14ac:dyDescent="0.25">
      <c r="A2140" s="1"/>
      <c r="B2140" s="33" t="str">
        <f t="shared" si="64"/>
        <v/>
      </c>
      <c r="C2140" s="33" t="str">
        <f t="shared" si="65"/>
        <v/>
      </c>
      <c r="D2140" s="22"/>
      <c r="E2140" s="1"/>
      <c r="F2140" s="1"/>
      <c r="G2140" s="1"/>
      <c r="H2140" s="1"/>
      <c r="I2140" s="1"/>
      <c r="J2140" s="1"/>
      <c r="K2140" s="1"/>
      <c r="L2140" s="1"/>
      <c r="M2140" s="1"/>
      <c r="N2140" s="1"/>
      <c r="O2140" s="1"/>
      <c r="P2140" s="1"/>
      <c r="Q2140" s="1"/>
      <c r="R2140" s="1"/>
      <c r="S2140" s="1"/>
      <c r="T2140" s="1"/>
      <c r="X2140" s="1"/>
      <c r="Y2140" s="1"/>
      <c r="Z2140" s="1"/>
    </row>
    <row r="2141" spans="1:26" x14ac:dyDescent="0.25">
      <c r="A2141" s="1"/>
      <c r="B2141" s="33" t="str">
        <f t="shared" si="64"/>
        <v/>
      </c>
      <c r="C2141" s="33" t="str">
        <f t="shared" si="65"/>
        <v/>
      </c>
      <c r="D2141" s="22"/>
      <c r="E2141" s="1"/>
      <c r="F2141" s="1"/>
      <c r="G2141" s="1"/>
      <c r="H2141" s="1"/>
      <c r="I2141" s="1"/>
      <c r="J2141" s="1"/>
      <c r="K2141" s="1"/>
      <c r="L2141" s="1"/>
      <c r="M2141" s="1"/>
      <c r="N2141" s="1"/>
      <c r="O2141" s="1"/>
      <c r="P2141" s="1"/>
      <c r="Q2141" s="1"/>
      <c r="R2141" s="1"/>
      <c r="S2141" s="1"/>
      <c r="T2141" s="1"/>
      <c r="U2141" s="28"/>
      <c r="V2141" s="28"/>
      <c r="W2141" s="28"/>
      <c r="X2141" s="1"/>
      <c r="Y2141" s="1"/>
      <c r="Z2141" s="1"/>
    </row>
    <row r="2142" spans="1:26" x14ac:dyDescent="0.25">
      <c r="A2142" s="1"/>
      <c r="B2142" s="33" t="str">
        <f t="shared" si="64"/>
        <v/>
      </c>
      <c r="C2142" s="33" t="str">
        <f t="shared" si="65"/>
        <v/>
      </c>
      <c r="D2142" s="22"/>
      <c r="E2142" s="1"/>
      <c r="F2142" s="1"/>
      <c r="G2142" s="1"/>
      <c r="H2142" s="1"/>
      <c r="I2142" s="1"/>
      <c r="J2142" s="1"/>
      <c r="K2142" s="1"/>
      <c r="L2142" s="1"/>
      <c r="M2142" s="1"/>
      <c r="N2142" s="1"/>
      <c r="O2142" s="1"/>
      <c r="P2142" s="1"/>
      <c r="Q2142" s="1"/>
      <c r="R2142" s="1"/>
      <c r="S2142" s="1"/>
      <c r="T2142" s="1"/>
      <c r="X2142" s="1"/>
      <c r="Y2142" s="1"/>
      <c r="Z2142" s="1"/>
    </row>
    <row r="2143" spans="1:26" x14ac:dyDescent="0.25">
      <c r="A2143" s="1"/>
      <c r="B2143" s="33" t="str">
        <f t="shared" si="64"/>
        <v/>
      </c>
      <c r="C2143" s="33" t="str">
        <f t="shared" si="65"/>
        <v/>
      </c>
      <c r="D2143" s="22"/>
      <c r="E2143" s="1"/>
      <c r="F2143" s="1"/>
      <c r="G2143" s="1"/>
      <c r="H2143" s="1"/>
      <c r="I2143" s="1"/>
      <c r="J2143" s="1"/>
      <c r="K2143" s="1"/>
      <c r="L2143" s="1"/>
      <c r="M2143" s="1"/>
      <c r="N2143" s="1"/>
      <c r="O2143" s="1"/>
      <c r="P2143" s="1"/>
      <c r="Q2143" s="1"/>
      <c r="R2143" s="1"/>
      <c r="S2143" s="1"/>
      <c r="T2143" s="1"/>
      <c r="U2143" s="28"/>
      <c r="V2143" s="28"/>
      <c r="W2143" s="28"/>
      <c r="X2143" s="1"/>
      <c r="Y2143" s="1"/>
      <c r="Z2143" s="1"/>
    </row>
    <row r="2144" spans="1:26" x14ac:dyDescent="0.25">
      <c r="A2144" s="1"/>
      <c r="B2144" s="33" t="str">
        <f t="shared" si="64"/>
        <v/>
      </c>
      <c r="C2144" s="33" t="str">
        <f t="shared" si="65"/>
        <v/>
      </c>
      <c r="D2144" s="22"/>
      <c r="E2144" s="1"/>
      <c r="F2144" s="1"/>
      <c r="G2144" s="1"/>
      <c r="H2144" s="1"/>
      <c r="I2144" s="1"/>
      <c r="J2144" s="1"/>
      <c r="K2144" s="1"/>
      <c r="L2144" s="1"/>
      <c r="M2144" s="1"/>
      <c r="N2144" s="1"/>
      <c r="O2144" s="1"/>
      <c r="P2144" s="1"/>
      <c r="Q2144" s="1"/>
      <c r="R2144" s="1"/>
      <c r="S2144" s="1"/>
      <c r="T2144" s="1"/>
      <c r="U2144" s="28"/>
      <c r="V2144" s="28"/>
      <c r="W2144" s="28"/>
      <c r="X2144" s="1"/>
      <c r="Y2144" s="1"/>
      <c r="Z2144" s="1"/>
    </row>
    <row r="2145" spans="1:26" x14ac:dyDescent="0.25">
      <c r="A2145" s="1"/>
      <c r="B2145" s="33" t="str">
        <f t="shared" si="64"/>
        <v/>
      </c>
      <c r="C2145" s="33" t="str">
        <f t="shared" si="65"/>
        <v/>
      </c>
      <c r="D2145" s="22"/>
      <c r="E2145" s="1"/>
      <c r="F2145" s="1"/>
      <c r="G2145" s="1"/>
      <c r="H2145" s="1"/>
      <c r="I2145" s="1"/>
      <c r="J2145" s="1"/>
      <c r="K2145" s="1"/>
      <c r="L2145" s="1"/>
      <c r="M2145" s="1"/>
      <c r="N2145" s="1"/>
      <c r="O2145" s="1"/>
      <c r="P2145" s="1"/>
      <c r="Q2145" s="1"/>
      <c r="R2145" s="1"/>
      <c r="S2145" s="1"/>
      <c r="T2145" s="1"/>
      <c r="U2145" s="28"/>
      <c r="V2145" s="28"/>
      <c r="W2145" s="28"/>
      <c r="X2145" s="1"/>
      <c r="Y2145" s="1"/>
      <c r="Z2145" s="1"/>
    </row>
    <row r="2146" spans="1:26" x14ac:dyDescent="0.25">
      <c r="A2146" s="1"/>
      <c r="B2146" s="33" t="str">
        <f t="shared" si="64"/>
        <v/>
      </c>
      <c r="C2146" s="33" t="str">
        <f t="shared" si="65"/>
        <v/>
      </c>
      <c r="D2146" s="22"/>
      <c r="E2146" s="1"/>
      <c r="F2146" s="1"/>
      <c r="G2146" s="1"/>
      <c r="H2146" s="1"/>
      <c r="I2146" s="1"/>
      <c r="J2146" s="1"/>
      <c r="K2146" s="1"/>
      <c r="L2146" s="1"/>
      <c r="M2146" s="1"/>
      <c r="N2146" s="1"/>
      <c r="O2146" s="1"/>
      <c r="P2146" s="1"/>
      <c r="Q2146" s="1"/>
      <c r="R2146" s="1"/>
      <c r="S2146" s="1"/>
      <c r="T2146" s="1"/>
      <c r="U2146" s="28"/>
      <c r="V2146" s="28"/>
      <c r="W2146" s="28"/>
      <c r="X2146" s="1"/>
      <c r="Y2146" s="1"/>
      <c r="Z2146" s="1"/>
    </row>
    <row r="2147" spans="1:26" x14ac:dyDescent="0.25">
      <c r="A2147" s="1"/>
      <c r="B2147" s="33" t="str">
        <f t="shared" si="64"/>
        <v/>
      </c>
      <c r="C2147" s="33" t="str">
        <f t="shared" si="65"/>
        <v/>
      </c>
      <c r="D2147" s="22"/>
      <c r="E2147" s="1"/>
      <c r="F2147" s="1"/>
      <c r="G2147" s="1"/>
      <c r="H2147" s="1"/>
      <c r="I2147" s="1"/>
      <c r="J2147" s="1"/>
      <c r="K2147" s="1"/>
      <c r="L2147" s="1"/>
      <c r="M2147" s="1"/>
      <c r="N2147" s="1"/>
      <c r="O2147" s="1"/>
      <c r="P2147" s="1"/>
      <c r="Q2147" s="1"/>
      <c r="R2147" s="1"/>
      <c r="S2147" s="1"/>
      <c r="T2147" s="1"/>
      <c r="U2147" s="28"/>
      <c r="V2147" s="28"/>
      <c r="W2147" s="28"/>
      <c r="X2147" s="1"/>
      <c r="Y2147" s="1"/>
      <c r="Z2147" s="1"/>
    </row>
    <row r="2148" spans="1:26" x14ac:dyDescent="0.25">
      <c r="A2148" s="1"/>
      <c r="B2148" s="33" t="str">
        <f t="shared" si="64"/>
        <v/>
      </c>
      <c r="C2148" s="33" t="str">
        <f t="shared" si="65"/>
        <v/>
      </c>
      <c r="D2148" s="22"/>
      <c r="E2148" s="1"/>
      <c r="F2148" s="1"/>
      <c r="G2148" s="1"/>
      <c r="H2148" s="1"/>
      <c r="I2148" s="1"/>
      <c r="J2148" s="1"/>
      <c r="K2148" s="1"/>
      <c r="L2148" s="1"/>
      <c r="M2148" s="1"/>
      <c r="N2148" s="1"/>
      <c r="O2148" s="1"/>
      <c r="P2148" s="1"/>
      <c r="Q2148" s="1"/>
      <c r="R2148" s="1"/>
      <c r="S2148" s="1"/>
      <c r="T2148" s="1"/>
      <c r="U2148" s="28"/>
      <c r="V2148" s="28"/>
      <c r="W2148" s="28"/>
      <c r="X2148" s="1"/>
      <c r="Y2148" s="1"/>
      <c r="Z2148" s="1"/>
    </row>
    <row r="2149" spans="1:26" x14ac:dyDescent="0.25">
      <c r="A2149" s="1"/>
      <c r="B2149" s="33" t="str">
        <f t="shared" si="64"/>
        <v/>
      </c>
      <c r="C2149" s="33" t="str">
        <f t="shared" si="65"/>
        <v/>
      </c>
      <c r="D2149" s="22"/>
      <c r="E2149" s="1"/>
      <c r="F2149" s="1"/>
      <c r="G2149" s="1"/>
      <c r="H2149" s="1"/>
      <c r="I2149" s="1"/>
      <c r="J2149" s="1"/>
      <c r="K2149" s="1"/>
      <c r="L2149" s="1"/>
      <c r="M2149" s="1"/>
      <c r="N2149" s="1"/>
      <c r="O2149" s="1"/>
      <c r="P2149" s="1"/>
      <c r="Q2149" s="1"/>
      <c r="R2149" s="1"/>
      <c r="S2149" s="1"/>
      <c r="T2149" s="1"/>
      <c r="U2149" s="28"/>
      <c r="V2149" s="28"/>
      <c r="W2149" s="28"/>
      <c r="X2149" s="1"/>
      <c r="Y2149" s="1"/>
      <c r="Z2149" s="1"/>
    </row>
    <row r="2150" spans="1:26" x14ac:dyDescent="0.25">
      <c r="A2150" s="1"/>
      <c r="B2150" s="33" t="str">
        <f t="shared" si="64"/>
        <v/>
      </c>
      <c r="C2150" s="33" t="str">
        <f t="shared" si="65"/>
        <v/>
      </c>
      <c r="D2150" s="22"/>
      <c r="E2150" s="1"/>
      <c r="F2150" s="1"/>
      <c r="G2150" s="1"/>
      <c r="H2150" s="1"/>
      <c r="I2150" s="1"/>
      <c r="J2150" s="1"/>
      <c r="K2150" s="1"/>
      <c r="L2150" s="1"/>
      <c r="M2150" s="1"/>
      <c r="N2150" s="1"/>
      <c r="O2150" s="1"/>
      <c r="P2150" s="1"/>
      <c r="Q2150" s="1"/>
      <c r="R2150" s="1"/>
      <c r="S2150" s="1"/>
      <c r="T2150" s="1"/>
      <c r="U2150" s="28"/>
      <c r="V2150" s="28"/>
      <c r="W2150" s="28"/>
      <c r="X2150" s="1"/>
      <c r="Y2150" s="1"/>
      <c r="Z2150" s="1"/>
    </row>
    <row r="2151" spans="1:26" x14ac:dyDescent="0.25">
      <c r="A2151" s="1"/>
      <c r="B2151" s="33" t="str">
        <f t="shared" si="64"/>
        <v/>
      </c>
      <c r="C2151" s="33" t="str">
        <f t="shared" si="65"/>
        <v/>
      </c>
      <c r="D2151" s="22"/>
      <c r="E2151" s="1"/>
      <c r="F2151" s="1"/>
      <c r="G2151" s="1"/>
      <c r="H2151" s="1"/>
      <c r="I2151" s="1"/>
      <c r="J2151" s="1"/>
      <c r="K2151" s="1"/>
      <c r="L2151" s="1"/>
      <c r="M2151" s="1"/>
      <c r="N2151" s="1"/>
      <c r="O2151" s="1"/>
      <c r="P2151" s="1"/>
      <c r="Q2151" s="1"/>
      <c r="R2151" s="1"/>
      <c r="S2151" s="1"/>
      <c r="T2151" s="1"/>
      <c r="U2151" s="28"/>
      <c r="V2151" s="28"/>
      <c r="W2151" s="28"/>
      <c r="X2151" s="1"/>
      <c r="Y2151" s="1"/>
      <c r="Z2151" s="1"/>
    </row>
    <row r="2152" spans="1:26" x14ac:dyDescent="0.25">
      <c r="A2152" s="1"/>
      <c r="B2152" s="33" t="str">
        <f t="shared" si="64"/>
        <v/>
      </c>
      <c r="C2152" s="33" t="str">
        <f t="shared" si="65"/>
        <v/>
      </c>
      <c r="D2152" s="22"/>
      <c r="E2152" s="1"/>
      <c r="F2152" s="1"/>
      <c r="G2152" s="1"/>
      <c r="H2152" s="1"/>
      <c r="I2152" s="1"/>
      <c r="J2152" s="1"/>
      <c r="K2152" s="1"/>
      <c r="L2152" s="1"/>
      <c r="M2152" s="1"/>
      <c r="N2152" s="1"/>
      <c r="O2152" s="1"/>
      <c r="P2152" s="1"/>
      <c r="Q2152" s="1"/>
      <c r="R2152" s="1"/>
      <c r="S2152" s="1"/>
      <c r="T2152" s="1"/>
      <c r="U2152" s="28"/>
      <c r="V2152" s="28"/>
      <c r="W2152" s="28"/>
      <c r="X2152" s="1"/>
      <c r="Y2152" s="1"/>
      <c r="Z2152" s="1"/>
    </row>
    <row r="2153" spans="1:26" x14ac:dyDescent="0.25">
      <c r="A2153" s="1"/>
      <c r="B2153" s="33" t="str">
        <f t="shared" si="64"/>
        <v/>
      </c>
      <c r="C2153" s="33" t="str">
        <f t="shared" si="65"/>
        <v/>
      </c>
      <c r="D2153" s="22"/>
      <c r="E2153" s="1"/>
      <c r="F2153" s="1"/>
      <c r="G2153" s="1"/>
      <c r="H2153" s="1"/>
      <c r="I2153" s="1"/>
      <c r="J2153" s="1"/>
      <c r="K2153" s="1"/>
      <c r="L2153" s="1"/>
      <c r="M2153" s="1"/>
      <c r="N2153" s="1"/>
      <c r="O2153" s="1"/>
      <c r="P2153" s="1"/>
      <c r="Q2153" s="1"/>
      <c r="R2153" s="1"/>
      <c r="S2153" s="1"/>
      <c r="T2153" s="1"/>
      <c r="U2153" s="28"/>
      <c r="V2153" s="28"/>
      <c r="W2153" s="28"/>
      <c r="X2153" s="1"/>
      <c r="Y2153" s="1"/>
      <c r="Z2153" s="1"/>
    </row>
    <row r="2154" spans="1:26" x14ac:dyDescent="0.25">
      <c r="A2154" s="1"/>
      <c r="B2154" s="33" t="str">
        <f t="shared" si="64"/>
        <v/>
      </c>
      <c r="C2154" s="33" t="str">
        <f t="shared" si="65"/>
        <v/>
      </c>
      <c r="D2154" s="22"/>
      <c r="E2154" s="1"/>
      <c r="F2154" s="1"/>
      <c r="G2154" s="1"/>
      <c r="H2154" s="1"/>
      <c r="I2154" s="1"/>
      <c r="J2154" s="1"/>
      <c r="K2154" s="1"/>
      <c r="L2154" s="1"/>
      <c r="M2154" s="1"/>
      <c r="N2154" s="1"/>
      <c r="O2154" s="1"/>
      <c r="P2154" s="1"/>
      <c r="Q2154" s="1"/>
      <c r="R2154" s="1"/>
      <c r="S2154" s="1"/>
      <c r="T2154" s="1"/>
      <c r="U2154" s="28"/>
      <c r="V2154" s="28"/>
      <c r="W2154" s="28"/>
      <c r="X2154" s="1"/>
      <c r="Y2154" s="1"/>
      <c r="Z2154" s="1"/>
    </row>
    <row r="2155" spans="1:26" x14ac:dyDescent="0.25">
      <c r="A2155" s="1"/>
      <c r="B2155" s="33" t="str">
        <f t="shared" si="64"/>
        <v/>
      </c>
      <c r="C2155" s="33" t="str">
        <f t="shared" si="65"/>
        <v/>
      </c>
      <c r="D2155" s="22"/>
      <c r="E2155" s="1"/>
      <c r="F2155" s="1"/>
      <c r="G2155" s="1"/>
      <c r="H2155" s="1"/>
      <c r="I2155" s="1"/>
      <c r="J2155" s="1"/>
      <c r="K2155" s="1"/>
      <c r="L2155" s="1"/>
      <c r="M2155" s="1"/>
      <c r="N2155" s="1"/>
      <c r="O2155" s="1"/>
      <c r="P2155" s="1"/>
      <c r="Q2155" s="1"/>
      <c r="R2155" s="1"/>
      <c r="S2155" s="1"/>
      <c r="T2155" s="1"/>
      <c r="U2155" s="28"/>
      <c r="V2155" s="28"/>
      <c r="W2155" s="28"/>
      <c r="X2155" s="1"/>
      <c r="Y2155" s="1"/>
      <c r="Z2155" s="1"/>
    </row>
    <row r="2156" spans="1:26" x14ac:dyDescent="0.25">
      <c r="A2156" s="1"/>
      <c r="B2156" s="33" t="str">
        <f t="shared" si="64"/>
        <v/>
      </c>
      <c r="C2156" s="33" t="str">
        <f t="shared" si="65"/>
        <v/>
      </c>
      <c r="D2156" s="22"/>
      <c r="E2156" s="1"/>
      <c r="F2156" s="1"/>
      <c r="G2156" s="1"/>
      <c r="H2156" s="1"/>
      <c r="I2156" s="1"/>
      <c r="J2156" s="1"/>
      <c r="K2156" s="1"/>
      <c r="L2156" s="1"/>
      <c r="M2156" s="1"/>
      <c r="N2156" s="1"/>
      <c r="O2156" s="1"/>
      <c r="P2156" s="1"/>
      <c r="Q2156" s="1"/>
      <c r="R2156" s="1"/>
      <c r="S2156" s="1"/>
      <c r="T2156" s="1"/>
      <c r="U2156" s="28"/>
      <c r="V2156" s="28"/>
      <c r="W2156" s="28"/>
      <c r="X2156" s="1"/>
      <c r="Y2156" s="1"/>
      <c r="Z2156" s="1"/>
    </row>
    <row r="2157" spans="1:26" x14ac:dyDescent="0.25">
      <c r="A2157" s="1"/>
      <c r="B2157" s="33" t="str">
        <f t="shared" si="64"/>
        <v/>
      </c>
      <c r="C2157" s="33" t="str">
        <f t="shared" si="65"/>
        <v/>
      </c>
      <c r="D2157" s="22"/>
      <c r="E2157" s="1"/>
      <c r="F2157" s="1"/>
      <c r="G2157" s="1"/>
      <c r="H2157" s="1"/>
      <c r="I2157" s="1"/>
      <c r="J2157" s="1"/>
      <c r="K2157" s="1"/>
      <c r="L2157" s="1"/>
      <c r="M2157" s="1"/>
      <c r="N2157" s="1"/>
      <c r="O2157" s="1"/>
      <c r="P2157" s="1"/>
      <c r="Q2157" s="1"/>
      <c r="R2157" s="1"/>
      <c r="S2157" s="1"/>
      <c r="T2157" s="1"/>
      <c r="U2157" s="28"/>
      <c r="V2157" s="28"/>
      <c r="W2157" s="28"/>
      <c r="X2157" s="1"/>
      <c r="Y2157" s="1"/>
      <c r="Z2157" s="1"/>
    </row>
    <row r="2158" spans="1:26" x14ac:dyDescent="0.25">
      <c r="A2158" s="1"/>
      <c r="B2158" s="33" t="str">
        <f t="shared" si="64"/>
        <v/>
      </c>
      <c r="C2158" s="33" t="str">
        <f t="shared" si="65"/>
        <v/>
      </c>
      <c r="D2158" s="22"/>
      <c r="E2158" s="1"/>
      <c r="F2158" s="1"/>
      <c r="G2158" s="1"/>
      <c r="H2158" s="1"/>
      <c r="I2158" s="1"/>
      <c r="J2158" s="1"/>
      <c r="K2158" s="1"/>
      <c r="L2158" s="1"/>
      <c r="M2158" s="1"/>
      <c r="N2158" s="1"/>
      <c r="O2158" s="1"/>
      <c r="P2158" s="1"/>
      <c r="Q2158" s="1"/>
      <c r="R2158" s="1"/>
      <c r="S2158" s="1"/>
      <c r="T2158" s="1"/>
      <c r="U2158" s="28"/>
      <c r="V2158" s="28"/>
      <c r="W2158" s="28"/>
      <c r="X2158" s="1"/>
      <c r="Y2158" s="1"/>
      <c r="Z2158" s="1"/>
    </row>
    <row r="2159" spans="1:26" x14ac:dyDescent="0.25">
      <c r="A2159" s="1"/>
      <c r="B2159" s="33" t="str">
        <f t="shared" ref="B2159:B2222" si="66">IF(W2161=1,U2161,"")</f>
        <v/>
      </c>
      <c r="C2159" s="33" t="str">
        <f t="shared" ref="C2159:C2222" si="67">IF(W2161=1,V2161,"")</f>
        <v/>
      </c>
      <c r="D2159" s="22"/>
      <c r="E2159" s="1"/>
      <c r="F2159" s="1"/>
      <c r="G2159" s="1"/>
      <c r="H2159" s="1"/>
      <c r="I2159" s="1"/>
      <c r="J2159" s="1"/>
      <c r="K2159" s="1"/>
      <c r="L2159" s="1"/>
      <c r="M2159" s="1"/>
      <c r="N2159" s="1"/>
      <c r="O2159" s="1"/>
      <c r="P2159" s="1"/>
      <c r="Q2159" s="1"/>
      <c r="R2159" s="1"/>
      <c r="S2159" s="1"/>
      <c r="T2159" s="1"/>
      <c r="U2159" s="28"/>
      <c r="V2159" s="28"/>
      <c r="W2159" s="28"/>
      <c r="X2159" s="1"/>
      <c r="Y2159" s="1"/>
      <c r="Z2159" s="1"/>
    </row>
    <row r="2160" spans="1:26" x14ac:dyDescent="0.25">
      <c r="A2160" s="1"/>
      <c r="B2160" s="33" t="str">
        <f t="shared" si="66"/>
        <v/>
      </c>
      <c r="C2160" s="33" t="str">
        <f t="shared" si="67"/>
        <v/>
      </c>
      <c r="D2160" s="22"/>
      <c r="E2160" s="1"/>
      <c r="F2160" s="1"/>
      <c r="G2160" s="1"/>
      <c r="H2160" s="1"/>
      <c r="I2160" s="1"/>
      <c r="J2160" s="1"/>
      <c r="K2160" s="1"/>
      <c r="L2160" s="1"/>
      <c r="M2160" s="1"/>
      <c r="N2160" s="1"/>
      <c r="O2160" s="1"/>
      <c r="P2160" s="1"/>
      <c r="Q2160" s="1"/>
      <c r="R2160" s="1"/>
      <c r="S2160" s="1"/>
      <c r="T2160" s="1"/>
      <c r="U2160" s="28"/>
      <c r="V2160" s="28"/>
      <c r="W2160" s="28"/>
      <c r="X2160" s="1"/>
      <c r="Y2160" s="1"/>
      <c r="Z2160" s="1"/>
    </row>
    <row r="2161" spans="1:26" x14ac:dyDescent="0.25">
      <c r="A2161" s="1"/>
      <c r="B2161" s="33" t="str">
        <f t="shared" si="66"/>
        <v/>
      </c>
      <c r="C2161" s="33" t="str">
        <f t="shared" si="67"/>
        <v/>
      </c>
      <c r="D2161" s="22"/>
      <c r="E2161" s="1"/>
      <c r="F2161" s="1"/>
      <c r="G2161" s="1"/>
      <c r="H2161" s="1"/>
      <c r="I2161" s="1"/>
      <c r="J2161" s="1"/>
      <c r="K2161" s="1"/>
      <c r="L2161" s="1"/>
      <c r="M2161" s="1"/>
      <c r="N2161" s="1"/>
      <c r="O2161" s="1"/>
      <c r="P2161" s="1"/>
      <c r="Q2161" s="1"/>
      <c r="R2161" s="1"/>
      <c r="S2161" s="1"/>
      <c r="T2161" s="1"/>
      <c r="X2161" s="1"/>
      <c r="Y2161" s="1"/>
      <c r="Z2161" s="1"/>
    </row>
    <row r="2162" spans="1:26" x14ac:dyDescent="0.25">
      <c r="A2162" s="1"/>
      <c r="B2162" s="33" t="str">
        <f t="shared" si="66"/>
        <v/>
      </c>
      <c r="C2162" s="33" t="str">
        <f t="shared" si="67"/>
        <v/>
      </c>
      <c r="D2162" s="22"/>
      <c r="E2162" s="1"/>
      <c r="F2162" s="1"/>
      <c r="G2162" s="1"/>
      <c r="H2162" s="1"/>
      <c r="I2162" s="1"/>
      <c r="J2162" s="1"/>
      <c r="K2162" s="1"/>
      <c r="L2162" s="1"/>
      <c r="M2162" s="1"/>
      <c r="N2162" s="1"/>
      <c r="O2162" s="1"/>
      <c r="P2162" s="1"/>
      <c r="Q2162" s="1"/>
      <c r="R2162" s="1"/>
      <c r="S2162" s="1"/>
      <c r="T2162" s="1"/>
      <c r="X2162" s="1"/>
      <c r="Y2162" s="1"/>
      <c r="Z2162" s="1"/>
    </row>
    <row r="2163" spans="1:26" x14ac:dyDescent="0.25">
      <c r="A2163" s="1"/>
      <c r="B2163" s="33" t="str">
        <f t="shared" si="66"/>
        <v/>
      </c>
      <c r="C2163" s="33" t="str">
        <f t="shared" si="67"/>
        <v/>
      </c>
      <c r="D2163" s="22"/>
      <c r="E2163" s="1"/>
      <c r="F2163" s="1"/>
      <c r="G2163" s="1"/>
      <c r="H2163" s="1"/>
      <c r="I2163" s="1"/>
      <c r="J2163" s="1"/>
      <c r="K2163" s="1"/>
      <c r="L2163" s="1"/>
      <c r="M2163" s="1"/>
      <c r="N2163" s="1"/>
      <c r="O2163" s="1"/>
      <c r="P2163" s="1"/>
      <c r="Q2163" s="1"/>
      <c r="R2163" s="1"/>
      <c r="S2163" s="1"/>
      <c r="T2163" s="1"/>
      <c r="X2163" s="1"/>
      <c r="Y2163" s="1"/>
      <c r="Z2163" s="1"/>
    </row>
    <row r="2164" spans="1:26" x14ac:dyDescent="0.25">
      <c r="A2164" s="1"/>
      <c r="B2164" s="33" t="str">
        <f t="shared" si="66"/>
        <v/>
      </c>
      <c r="C2164" s="33" t="str">
        <f t="shared" si="67"/>
        <v/>
      </c>
      <c r="D2164" s="22"/>
      <c r="E2164" s="1"/>
      <c r="F2164" s="1"/>
      <c r="G2164" s="1"/>
      <c r="H2164" s="1"/>
      <c r="I2164" s="1"/>
      <c r="J2164" s="1"/>
      <c r="K2164" s="1"/>
      <c r="L2164" s="1"/>
      <c r="M2164" s="1"/>
      <c r="N2164" s="1"/>
      <c r="O2164" s="1"/>
      <c r="P2164" s="1"/>
      <c r="Q2164" s="1"/>
      <c r="R2164" s="1"/>
      <c r="S2164" s="1"/>
      <c r="T2164" s="1"/>
      <c r="U2164" s="28"/>
      <c r="V2164" s="28"/>
      <c r="W2164" s="28"/>
      <c r="X2164" s="1"/>
      <c r="Y2164" s="1"/>
      <c r="Z2164" s="1"/>
    </row>
    <row r="2165" spans="1:26" x14ac:dyDescent="0.25">
      <c r="A2165" s="1"/>
      <c r="B2165" s="33" t="str">
        <f t="shared" si="66"/>
        <v/>
      </c>
      <c r="C2165" s="33" t="str">
        <f t="shared" si="67"/>
        <v/>
      </c>
      <c r="D2165" s="22"/>
      <c r="E2165" s="1"/>
      <c r="F2165" s="1"/>
      <c r="G2165" s="1"/>
      <c r="H2165" s="1"/>
      <c r="I2165" s="1"/>
      <c r="J2165" s="1"/>
      <c r="K2165" s="1"/>
      <c r="L2165" s="1"/>
      <c r="M2165" s="1"/>
      <c r="N2165" s="1"/>
      <c r="O2165" s="1"/>
      <c r="P2165" s="1"/>
      <c r="Q2165" s="1"/>
      <c r="R2165" s="1"/>
      <c r="S2165" s="1"/>
      <c r="T2165" s="1"/>
      <c r="X2165" s="1"/>
      <c r="Y2165" s="1"/>
      <c r="Z2165" s="1"/>
    </row>
    <row r="2166" spans="1:26" x14ac:dyDescent="0.25">
      <c r="A2166" s="1"/>
      <c r="B2166" s="33" t="str">
        <f t="shared" si="66"/>
        <v/>
      </c>
      <c r="C2166" s="33" t="str">
        <f t="shared" si="67"/>
        <v/>
      </c>
      <c r="D2166" s="22"/>
      <c r="E2166" s="1"/>
      <c r="F2166" s="1"/>
      <c r="G2166" s="1"/>
      <c r="H2166" s="1"/>
      <c r="I2166" s="1"/>
      <c r="J2166" s="1"/>
      <c r="K2166" s="1"/>
      <c r="L2166" s="1"/>
      <c r="M2166" s="1"/>
      <c r="N2166" s="1"/>
      <c r="O2166" s="1"/>
      <c r="P2166" s="1"/>
      <c r="Q2166" s="1"/>
      <c r="R2166" s="1"/>
      <c r="S2166" s="1"/>
      <c r="T2166" s="1"/>
      <c r="U2166" s="28"/>
      <c r="V2166" s="28"/>
      <c r="W2166" s="28"/>
      <c r="X2166" s="1"/>
      <c r="Y2166" s="1"/>
      <c r="Z2166" s="1"/>
    </row>
    <row r="2167" spans="1:26" x14ac:dyDescent="0.25">
      <c r="A2167" s="1"/>
      <c r="B2167" s="33" t="str">
        <f t="shared" si="66"/>
        <v/>
      </c>
      <c r="C2167" s="33" t="str">
        <f t="shared" si="67"/>
        <v/>
      </c>
      <c r="D2167" s="22"/>
      <c r="E2167" s="1"/>
      <c r="F2167" s="1"/>
      <c r="G2167" s="1"/>
      <c r="H2167" s="1"/>
      <c r="I2167" s="1"/>
      <c r="J2167" s="1"/>
      <c r="K2167" s="1"/>
      <c r="L2167" s="1"/>
      <c r="M2167" s="1"/>
      <c r="N2167" s="1"/>
      <c r="O2167" s="1"/>
      <c r="P2167" s="1"/>
      <c r="Q2167" s="1"/>
      <c r="R2167" s="1"/>
      <c r="S2167" s="1"/>
      <c r="T2167" s="1"/>
      <c r="U2167" s="28"/>
      <c r="V2167" s="28"/>
      <c r="W2167" s="28"/>
      <c r="X2167" s="1"/>
      <c r="Y2167" s="1"/>
      <c r="Z2167" s="1"/>
    </row>
    <row r="2168" spans="1:26" x14ac:dyDescent="0.25">
      <c r="A2168" s="1"/>
      <c r="B2168" s="33" t="str">
        <f t="shared" si="66"/>
        <v/>
      </c>
      <c r="C2168" s="33" t="str">
        <f t="shared" si="67"/>
        <v/>
      </c>
      <c r="D2168" s="22"/>
      <c r="E2168" s="1"/>
      <c r="F2168" s="1"/>
      <c r="G2168" s="1"/>
      <c r="H2168" s="1"/>
      <c r="I2168" s="1"/>
      <c r="J2168" s="1"/>
      <c r="K2168" s="1"/>
      <c r="L2168" s="1"/>
      <c r="M2168" s="1"/>
      <c r="N2168" s="1"/>
      <c r="O2168" s="1"/>
      <c r="P2168" s="1"/>
      <c r="Q2168" s="1"/>
      <c r="R2168" s="1"/>
      <c r="S2168" s="1"/>
      <c r="T2168" s="1"/>
      <c r="U2168" s="28"/>
      <c r="V2168" s="28"/>
      <c r="W2168" s="28"/>
      <c r="X2168" s="1"/>
      <c r="Y2168" s="1"/>
      <c r="Z2168" s="1"/>
    </row>
    <row r="2169" spans="1:26" x14ac:dyDescent="0.25">
      <c r="A2169" s="1"/>
      <c r="B2169" s="33" t="str">
        <f t="shared" si="66"/>
        <v/>
      </c>
      <c r="C2169" s="33" t="str">
        <f t="shared" si="67"/>
        <v/>
      </c>
      <c r="D2169" s="22"/>
      <c r="E2169" s="1"/>
      <c r="F2169" s="1"/>
      <c r="G2169" s="1"/>
      <c r="H2169" s="1"/>
      <c r="I2169" s="1"/>
      <c r="J2169" s="1"/>
      <c r="K2169" s="1"/>
      <c r="L2169" s="1"/>
      <c r="M2169" s="1"/>
      <c r="N2169" s="1"/>
      <c r="O2169" s="1"/>
      <c r="P2169" s="1"/>
      <c r="Q2169" s="1"/>
      <c r="R2169" s="1"/>
      <c r="S2169" s="1"/>
      <c r="T2169" s="1"/>
      <c r="U2169" s="28"/>
      <c r="V2169" s="28"/>
      <c r="W2169" s="28"/>
      <c r="X2169" s="1"/>
      <c r="Y2169" s="1"/>
      <c r="Z2169" s="1"/>
    </row>
    <row r="2170" spans="1:26" x14ac:dyDescent="0.25">
      <c r="A2170" s="1"/>
      <c r="B2170" s="33" t="str">
        <f t="shared" si="66"/>
        <v/>
      </c>
      <c r="C2170" s="33" t="str">
        <f t="shared" si="67"/>
        <v/>
      </c>
      <c r="D2170" s="22"/>
      <c r="E2170" s="1"/>
      <c r="F2170" s="1"/>
      <c r="G2170" s="1"/>
      <c r="H2170" s="1"/>
      <c r="I2170" s="1"/>
      <c r="J2170" s="1"/>
      <c r="K2170" s="1"/>
      <c r="L2170" s="1"/>
      <c r="M2170" s="1"/>
      <c r="N2170" s="1"/>
      <c r="O2170" s="1"/>
      <c r="P2170" s="1"/>
      <c r="Q2170" s="1"/>
      <c r="R2170" s="1"/>
      <c r="S2170" s="1"/>
      <c r="T2170" s="1"/>
      <c r="U2170" s="28"/>
      <c r="V2170" s="28"/>
      <c r="W2170" s="28"/>
      <c r="X2170" s="1"/>
      <c r="Y2170" s="1"/>
      <c r="Z2170" s="1"/>
    </row>
    <row r="2171" spans="1:26" x14ac:dyDescent="0.25">
      <c r="A2171" s="1"/>
      <c r="B2171" s="33" t="str">
        <f t="shared" si="66"/>
        <v/>
      </c>
      <c r="C2171" s="33" t="str">
        <f t="shared" si="67"/>
        <v/>
      </c>
      <c r="D2171" s="22"/>
      <c r="E2171" s="1"/>
      <c r="F2171" s="1"/>
      <c r="G2171" s="1"/>
      <c r="H2171" s="1"/>
      <c r="I2171" s="1"/>
      <c r="J2171" s="1"/>
      <c r="K2171" s="1"/>
      <c r="L2171" s="1"/>
      <c r="M2171" s="1"/>
      <c r="N2171" s="1"/>
      <c r="O2171" s="1"/>
      <c r="P2171" s="1"/>
      <c r="Q2171" s="1"/>
      <c r="R2171" s="1"/>
      <c r="S2171" s="1"/>
      <c r="T2171" s="1"/>
      <c r="U2171" s="28"/>
      <c r="V2171" s="28"/>
      <c r="W2171" s="28"/>
      <c r="X2171" s="1"/>
      <c r="Y2171" s="1"/>
      <c r="Z2171" s="1"/>
    </row>
    <row r="2172" spans="1:26" x14ac:dyDescent="0.25">
      <c r="A2172" s="1"/>
      <c r="B2172" s="33" t="str">
        <f t="shared" si="66"/>
        <v/>
      </c>
      <c r="C2172" s="33" t="str">
        <f t="shared" si="67"/>
        <v/>
      </c>
      <c r="D2172" s="22"/>
      <c r="E2172" s="1"/>
      <c r="F2172" s="1"/>
      <c r="G2172" s="1"/>
      <c r="H2172" s="1"/>
      <c r="I2172" s="1"/>
      <c r="J2172" s="1"/>
      <c r="K2172" s="1"/>
      <c r="L2172" s="1"/>
      <c r="M2172" s="1"/>
      <c r="N2172" s="1"/>
      <c r="O2172" s="1"/>
      <c r="P2172" s="1"/>
      <c r="Q2172" s="1"/>
      <c r="R2172" s="1"/>
      <c r="S2172" s="1"/>
      <c r="T2172" s="1"/>
      <c r="U2172" s="28"/>
      <c r="V2172" s="28"/>
      <c r="W2172" s="28"/>
      <c r="X2172" s="1"/>
      <c r="Y2172" s="1"/>
      <c r="Z2172" s="1"/>
    </row>
    <row r="2173" spans="1:26" x14ac:dyDescent="0.25">
      <c r="A2173" s="1"/>
      <c r="B2173" s="33" t="str">
        <f t="shared" si="66"/>
        <v/>
      </c>
      <c r="C2173" s="33" t="str">
        <f t="shared" si="67"/>
        <v/>
      </c>
      <c r="D2173" s="22"/>
      <c r="E2173" s="1"/>
      <c r="F2173" s="1"/>
      <c r="G2173" s="1"/>
      <c r="H2173" s="1"/>
      <c r="I2173" s="1"/>
      <c r="J2173" s="1"/>
      <c r="K2173" s="1"/>
      <c r="L2173" s="1"/>
      <c r="M2173" s="1"/>
      <c r="N2173" s="1"/>
      <c r="O2173" s="1"/>
      <c r="P2173" s="1"/>
      <c r="Q2173" s="1"/>
      <c r="R2173" s="1"/>
      <c r="S2173" s="1"/>
      <c r="T2173" s="1"/>
      <c r="U2173" s="28"/>
      <c r="V2173" s="28"/>
      <c r="W2173" s="28"/>
      <c r="X2173" s="1"/>
      <c r="Y2173" s="1"/>
      <c r="Z2173" s="1"/>
    </row>
    <row r="2174" spans="1:26" x14ac:dyDescent="0.25">
      <c r="A2174" s="1"/>
      <c r="B2174" s="33" t="str">
        <f t="shared" si="66"/>
        <v/>
      </c>
      <c r="C2174" s="33" t="str">
        <f t="shared" si="67"/>
        <v/>
      </c>
      <c r="D2174" s="22"/>
      <c r="E2174" s="1"/>
      <c r="F2174" s="1"/>
      <c r="G2174" s="1"/>
      <c r="H2174" s="1"/>
      <c r="I2174" s="1"/>
      <c r="J2174" s="1"/>
      <c r="K2174" s="1"/>
      <c r="L2174" s="1"/>
      <c r="M2174" s="1"/>
      <c r="N2174" s="1"/>
      <c r="O2174" s="1"/>
      <c r="P2174" s="1"/>
      <c r="Q2174" s="1"/>
      <c r="R2174" s="1"/>
      <c r="S2174" s="1"/>
      <c r="T2174" s="1"/>
      <c r="U2174" s="28"/>
      <c r="V2174" s="28"/>
      <c r="W2174" s="28"/>
      <c r="X2174" s="1"/>
      <c r="Y2174" s="1"/>
      <c r="Z2174" s="1"/>
    </row>
    <row r="2175" spans="1:26" x14ac:dyDescent="0.25">
      <c r="A2175" s="1"/>
      <c r="B2175" s="33" t="str">
        <f t="shared" si="66"/>
        <v/>
      </c>
      <c r="C2175" s="33" t="str">
        <f t="shared" si="67"/>
        <v/>
      </c>
      <c r="D2175" s="22"/>
      <c r="E2175" s="1"/>
      <c r="F2175" s="1"/>
      <c r="G2175" s="1"/>
      <c r="H2175" s="1"/>
      <c r="I2175" s="1"/>
      <c r="J2175" s="1"/>
      <c r="K2175" s="1"/>
      <c r="L2175" s="1"/>
      <c r="M2175" s="1"/>
      <c r="N2175" s="1"/>
      <c r="O2175" s="1"/>
      <c r="P2175" s="1"/>
      <c r="Q2175" s="1"/>
      <c r="R2175" s="1"/>
      <c r="S2175" s="1"/>
      <c r="T2175" s="1"/>
      <c r="U2175" s="28"/>
      <c r="V2175" s="28"/>
      <c r="W2175" s="28"/>
      <c r="X2175" s="1"/>
      <c r="Y2175" s="1"/>
      <c r="Z2175" s="1"/>
    </row>
    <row r="2176" spans="1:26" x14ac:dyDescent="0.25">
      <c r="A2176" s="1"/>
      <c r="B2176" s="33" t="str">
        <f t="shared" si="66"/>
        <v/>
      </c>
      <c r="C2176" s="33" t="str">
        <f t="shared" si="67"/>
        <v/>
      </c>
      <c r="D2176" s="22"/>
      <c r="E2176" s="1"/>
      <c r="F2176" s="1"/>
      <c r="G2176" s="1"/>
      <c r="H2176" s="1"/>
      <c r="I2176" s="1"/>
      <c r="J2176" s="1"/>
      <c r="K2176" s="1"/>
      <c r="L2176" s="1"/>
      <c r="M2176" s="1"/>
      <c r="N2176" s="1"/>
      <c r="O2176" s="1"/>
      <c r="P2176" s="1"/>
      <c r="Q2176" s="1"/>
      <c r="R2176" s="1"/>
      <c r="S2176" s="1"/>
      <c r="T2176" s="1"/>
      <c r="U2176" s="28"/>
      <c r="V2176" s="28"/>
      <c r="W2176" s="28"/>
      <c r="X2176" s="1"/>
      <c r="Y2176" s="1"/>
      <c r="Z2176" s="1"/>
    </row>
    <row r="2177" spans="1:26" x14ac:dyDescent="0.25">
      <c r="A2177" s="1"/>
      <c r="B2177" s="33" t="str">
        <f t="shared" si="66"/>
        <v/>
      </c>
      <c r="C2177" s="33" t="str">
        <f t="shared" si="67"/>
        <v/>
      </c>
      <c r="D2177" s="22"/>
      <c r="E2177" s="1"/>
      <c r="F2177" s="1"/>
      <c r="G2177" s="1"/>
      <c r="H2177" s="1"/>
      <c r="I2177" s="1"/>
      <c r="J2177" s="1"/>
      <c r="K2177" s="1"/>
      <c r="L2177" s="1"/>
      <c r="M2177" s="1"/>
      <c r="N2177" s="1"/>
      <c r="O2177" s="1"/>
      <c r="P2177" s="1"/>
      <c r="Q2177" s="1"/>
      <c r="R2177" s="1"/>
      <c r="S2177" s="1"/>
      <c r="T2177" s="1"/>
      <c r="U2177" s="28"/>
      <c r="V2177" s="28"/>
      <c r="W2177" s="28"/>
      <c r="X2177" s="1"/>
      <c r="Y2177" s="1"/>
      <c r="Z2177" s="1"/>
    </row>
    <row r="2178" spans="1:26" x14ac:dyDescent="0.25">
      <c r="A2178" s="1"/>
      <c r="B2178" s="33" t="str">
        <f t="shared" si="66"/>
        <v/>
      </c>
      <c r="C2178" s="33" t="str">
        <f t="shared" si="67"/>
        <v/>
      </c>
      <c r="D2178" s="22"/>
      <c r="E2178" s="1"/>
      <c r="F2178" s="1"/>
      <c r="G2178" s="1"/>
      <c r="H2178" s="1"/>
      <c r="I2178" s="1"/>
      <c r="J2178" s="1"/>
      <c r="K2178" s="1"/>
      <c r="L2178" s="1"/>
      <c r="M2178" s="1"/>
      <c r="N2178" s="1"/>
      <c r="O2178" s="1"/>
      <c r="P2178" s="1"/>
      <c r="Q2178" s="1"/>
      <c r="R2178" s="1"/>
      <c r="S2178" s="1"/>
      <c r="T2178" s="1"/>
      <c r="U2178" s="28"/>
      <c r="V2178" s="28"/>
      <c r="W2178" s="28"/>
      <c r="X2178" s="1"/>
      <c r="Y2178" s="1"/>
      <c r="Z2178" s="1"/>
    </row>
    <row r="2179" spans="1:26" x14ac:dyDescent="0.25">
      <c r="A2179" s="1"/>
      <c r="B2179" s="33" t="str">
        <f t="shared" si="66"/>
        <v/>
      </c>
      <c r="C2179" s="33" t="str">
        <f t="shared" si="67"/>
        <v/>
      </c>
      <c r="D2179" s="22"/>
      <c r="E2179" s="1"/>
      <c r="F2179" s="1"/>
      <c r="G2179" s="1"/>
      <c r="H2179" s="1"/>
      <c r="I2179" s="1"/>
      <c r="J2179" s="1"/>
      <c r="K2179" s="1"/>
      <c r="L2179" s="1"/>
      <c r="M2179" s="1"/>
      <c r="N2179" s="1"/>
      <c r="O2179" s="1"/>
      <c r="P2179" s="1"/>
      <c r="Q2179" s="1"/>
      <c r="R2179" s="1"/>
      <c r="S2179" s="1"/>
      <c r="T2179" s="1"/>
      <c r="U2179" s="28"/>
      <c r="V2179" s="28"/>
      <c r="W2179" s="28"/>
      <c r="X2179" s="1"/>
      <c r="Y2179" s="1"/>
      <c r="Z2179" s="1"/>
    </row>
    <row r="2180" spans="1:26" x14ac:dyDescent="0.25">
      <c r="A2180" s="1"/>
      <c r="B2180" s="33" t="str">
        <f t="shared" si="66"/>
        <v/>
      </c>
      <c r="C2180" s="33" t="str">
        <f t="shared" si="67"/>
        <v/>
      </c>
      <c r="D2180" s="22"/>
      <c r="E2180" s="1"/>
      <c r="F2180" s="1"/>
      <c r="G2180" s="1"/>
      <c r="H2180" s="1"/>
      <c r="I2180" s="1"/>
      <c r="J2180" s="1"/>
      <c r="K2180" s="1"/>
      <c r="L2180" s="1"/>
      <c r="M2180" s="1"/>
      <c r="N2180" s="1"/>
      <c r="O2180" s="1"/>
      <c r="P2180" s="1"/>
      <c r="Q2180" s="1"/>
      <c r="R2180" s="1"/>
      <c r="S2180" s="1"/>
      <c r="T2180" s="1"/>
      <c r="U2180" s="28"/>
      <c r="V2180" s="28"/>
      <c r="W2180" s="28"/>
      <c r="X2180" s="1"/>
      <c r="Y2180" s="1"/>
      <c r="Z2180" s="1"/>
    </row>
    <row r="2181" spans="1:26" x14ac:dyDescent="0.25">
      <c r="A2181" s="1"/>
      <c r="B2181" s="33" t="str">
        <f t="shared" si="66"/>
        <v/>
      </c>
      <c r="C2181" s="33" t="str">
        <f t="shared" si="67"/>
        <v/>
      </c>
      <c r="D2181" s="22"/>
      <c r="E2181" s="1"/>
      <c r="F2181" s="1"/>
      <c r="G2181" s="1"/>
      <c r="H2181" s="1"/>
      <c r="I2181" s="1"/>
      <c r="J2181" s="1"/>
      <c r="K2181" s="1"/>
      <c r="L2181" s="1"/>
      <c r="M2181" s="1"/>
      <c r="N2181" s="1"/>
      <c r="O2181" s="1"/>
      <c r="P2181" s="1"/>
      <c r="Q2181" s="1"/>
      <c r="R2181" s="1"/>
      <c r="S2181" s="1"/>
      <c r="T2181" s="1"/>
      <c r="U2181" s="28"/>
      <c r="V2181" s="28"/>
      <c r="W2181" s="28"/>
      <c r="X2181" s="1"/>
      <c r="Y2181" s="1"/>
      <c r="Z2181" s="1"/>
    </row>
    <row r="2182" spans="1:26" x14ac:dyDescent="0.25">
      <c r="A2182" s="1"/>
      <c r="B2182" s="33" t="str">
        <f t="shared" si="66"/>
        <v/>
      </c>
      <c r="C2182" s="33" t="str">
        <f t="shared" si="67"/>
        <v/>
      </c>
      <c r="D2182" s="22"/>
      <c r="E2182" s="1"/>
      <c r="F2182" s="1"/>
      <c r="G2182" s="1"/>
      <c r="H2182" s="1"/>
      <c r="I2182" s="1"/>
      <c r="J2182" s="1"/>
      <c r="K2182" s="1"/>
      <c r="L2182" s="1"/>
      <c r="M2182" s="1"/>
      <c r="N2182" s="1"/>
      <c r="O2182" s="1"/>
      <c r="P2182" s="1"/>
      <c r="Q2182" s="1"/>
      <c r="R2182" s="1"/>
      <c r="S2182" s="1"/>
      <c r="T2182" s="1"/>
      <c r="U2182" s="28"/>
      <c r="V2182" s="28"/>
      <c r="W2182" s="28"/>
      <c r="X2182" s="1"/>
      <c r="Y2182" s="1"/>
      <c r="Z2182" s="1"/>
    </row>
    <row r="2183" spans="1:26" x14ac:dyDescent="0.25">
      <c r="A2183" s="1"/>
      <c r="B2183" s="33" t="str">
        <f t="shared" si="66"/>
        <v/>
      </c>
      <c r="C2183" s="33" t="str">
        <f t="shared" si="67"/>
        <v/>
      </c>
      <c r="D2183" s="22"/>
      <c r="E2183" s="1"/>
      <c r="F2183" s="1"/>
      <c r="G2183" s="1"/>
      <c r="H2183" s="1"/>
      <c r="I2183" s="1"/>
      <c r="J2183" s="1"/>
      <c r="K2183" s="1"/>
      <c r="L2183" s="1"/>
      <c r="M2183" s="1"/>
      <c r="N2183" s="1"/>
      <c r="O2183" s="1"/>
      <c r="P2183" s="1"/>
      <c r="Q2183" s="1"/>
      <c r="R2183" s="1"/>
      <c r="S2183" s="1"/>
      <c r="T2183" s="1"/>
      <c r="U2183" s="28"/>
      <c r="V2183" s="28"/>
      <c r="W2183" s="28"/>
      <c r="X2183" s="1"/>
      <c r="Y2183" s="1"/>
      <c r="Z2183" s="1"/>
    </row>
    <row r="2184" spans="1:26" x14ac:dyDescent="0.25">
      <c r="A2184" s="1"/>
      <c r="B2184" s="33" t="str">
        <f t="shared" si="66"/>
        <v/>
      </c>
      <c r="C2184" s="33" t="str">
        <f t="shared" si="67"/>
        <v/>
      </c>
      <c r="D2184" s="22"/>
      <c r="E2184" s="1"/>
      <c r="F2184" s="1"/>
      <c r="G2184" s="1"/>
      <c r="H2184" s="1"/>
      <c r="I2184" s="1"/>
      <c r="J2184" s="1"/>
      <c r="K2184" s="1"/>
      <c r="L2184" s="1"/>
      <c r="M2184" s="1"/>
      <c r="N2184" s="1"/>
      <c r="O2184" s="1"/>
      <c r="P2184" s="1"/>
      <c r="Q2184" s="1"/>
      <c r="R2184" s="1"/>
      <c r="S2184" s="1"/>
      <c r="T2184" s="1"/>
      <c r="U2184" s="28"/>
      <c r="V2184" s="28"/>
      <c r="W2184" s="28"/>
      <c r="X2184" s="1"/>
      <c r="Y2184" s="1"/>
      <c r="Z2184" s="1"/>
    </row>
    <row r="2185" spans="1:26" x14ac:dyDescent="0.25">
      <c r="A2185" s="1"/>
      <c r="B2185" s="33" t="str">
        <f t="shared" si="66"/>
        <v/>
      </c>
      <c r="C2185" s="33" t="str">
        <f t="shared" si="67"/>
        <v/>
      </c>
      <c r="D2185" s="22"/>
      <c r="E2185" s="1"/>
      <c r="F2185" s="1"/>
      <c r="G2185" s="1"/>
      <c r="H2185" s="1"/>
      <c r="I2185" s="1"/>
      <c r="J2185" s="1"/>
      <c r="K2185" s="1"/>
      <c r="L2185" s="1"/>
      <c r="M2185" s="1"/>
      <c r="N2185" s="1"/>
      <c r="O2185" s="1"/>
      <c r="P2185" s="1"/>
      <c r="Q2185" s="1"/>
      <c r="R2185" s="1"/>
      <c r="S2185" s="1"/>
      <c r="T2185" s="1"/>
      <c r="U2185" s="28"/>
      <c r="V2185" s="28"/>
      <c r="W2185" s="28"/>
      <c r="X2185" s="1"/>
      <c r="Y2185" s="1"/>
      <c r="Z2185" s="1"/>
    </row>
    <row r="2186" spans="1:26" x14ac:dyDescent="0.25">
      <c r="A2186" s="1"/>
      <c r="B2186" s="33" t="str">
        <f t="shared" si="66"/>
        <v/>
      </c>
      <c r="C2186" s="33" t="str">
        <f t="shared" si="67"/>
        <v/>
      </c>
      <c r="D2186" s="22"/>
      <c r="E2186" s="1"/>
      <c r="F2186" s="1"/>
      <c r="G2186" s="1"/>
      <c r="H2186" s="1"/>
      <c r="I2186" s="1"/>
      <c r="J2186" s="1"/>
      <c r="K2186" s="1"/>
      <c r="L2186" s="1"/>
      <c r="M2186" s="1"/>
      <c r="N2186" s="1"/>
      <c r="O2186" s="1"/>
      <c r="P2186" s="1"/>
      <c r="Q2186" s="1"/>
      <c r="R2186" s="1"/>
      <c r="S2186" s="1"/>
      <c r="T2186" s="1"/>
      <c r="U2186" s="28"/>
      <c r="V2186" s="28"/>
      <c r="W2186" s="28"/>
      <c r="X2186" s="1"/>
      <c r="Y2186" s="1"/>
      <c r="Z2186" s="1"/>
    </row>
    <row r="2187" spans="1:26" x14ac:dyDescent="0.25">
      <c r="A2187" s="1"/>
      <c r="B2187" s="33" t="str">
        <f t="shared" si="66"/>
        <v/>
      </c>
      <c r="C2187" s="33" t="str">
        <f t="shared" si="67"/>
        <v/>
      </c>
      <c r="D2187" s="22"/>
      <c r="E2187" s="1"/>
      <c r="F2187" s="1"/>
      <c r="G2187" s="1"/>
      <c r="H2187" s="1"/>
      <c r="I2187" s="1"/>
      <c r="J2187" s="1"/>
      <c r="K2187" s="1"/>
      <c r="L2187" s="1"/>
      <c r="M2187" s="1"/>
      <c r="N2187" s="1"/>
      <c r="O2187" s="1"/>
      <c r="P2187" s="1"/>
      <c r="Q2187" s="1"/>
      <c r="R2187" s="1"/>
      <c r="S2187" s="1"/>
      <c r="T2187" s="1"/>
      <c r="U2187" s="28"/>
      <c r="V2187" s="28"/>
      <c r="W2187" s="28"/>
      <c r="X2187" s="1"/>
      <c r="Y2187" s="1"/>
      <c r="Z2187" s="1"/>
    </row>
    <row r="2188" spans="1:26" x14ac:dyDescent="0.25">
      <c r="A2188" s="1"/>
      <c r="B2188" s="33" t="str">
        <f t="shared" si="66"/>
        <v/>
      </c>
      <c r="C2188" s="33" t="str">
        <f t="shared" si="67"/>
        <v/>
      </c>
      <c r="D2188" s="22"/>
      <c r="E2188" s="1"/>
      <c r="F2188" s="1"/>
      <c r="G2188" s="1"/>
      <c r="H2188" s="1"/>
      <c r="I2188" s="1"/>
      <c r="J2188" s="1"/>
      <c r="K2188" s="1"/>
      <c r="L2188" s="1"/>
      <c r="M2188" s="1"/>
      <c r="N2188" s="1"/>
      <c r="O2188" s="1"/>
      <c r="P2188" s="1"/>
      <c r="Q2188" s="1"/>
      <c r="R2188" s="1"/>
      <c r="S2188" s="1"/>
      <c r="T2188" s="1"/>
      <c r="U2188" s="28"/>
      <c r="V2188" s="28"/>
      <c r="W2188" s="28"/>
      <c r="X2188" s="1"/>
      <c r="Y2188" s="1"/>
      <c r="Z2188" s="1"/>
    </row>
    <row r="2189" spans="1:26" x14ac:dyDescent="0.25">
      <c r="A2189" s="1"/>
      <c r="B2189" s="33" t="str">
        <f t="shared" si="66"/>
        <v/>
      </c>
      <c r="C2189" s="33" t="str">
        <f t="shared" si="67"/>
        <v/>
      </c>
      <c r="D2189" s="22"/>
      <c r="E2189" s="1"/>
      <c r="F2189" s="1"/>
      <c r="G2189" s="1"/>
      <c r="H2189" s="1"/>
      <c r="I2189" s="1"/>
      <c r="J2189" s="1"/>
      <c r="K2189" s="1"/>
      <c r="L2189" s="1"/>
      <c r="M2189" s="1"/>
      <c r="N2189" s="1"/>
      <c r="O2189" s="1"/>
      <c r="P2189" s="1"/>
      <c r="Q2189" s="1"/>
      <c r="R2189" s="1"/>
      <c r="S2189" s="1"/>
      <c r="T2189" s="1"/>
      <c r="U2189" s="28"/>
      <c r="V2189" s="28"/>
      <c r="W2189" s="28"/>
      <c r="X2189" s="1"/>
      <c r="Y2189" s="1"/>
      <c r="Z2189" s="1"/>
    </row>
    <row r="2190" spans="1:26" x14ac:dyDescent="0.25">
      <c r="A2190" s="1"/>
      <c r="B2190" s="33" t="str">
        <f t="shared" si="66"/>
        <v/>
      </c>
      <c r="C2190" s="33" t="str">
        <f t="shared" si="67"/>
        <v/>
      </c>
      <c r="D2190" s="22"/>
      <c r="E2190" s="1"/>
      <c r="F2190" s="1"/>
      <c r="G2190" s="1"/>
      <c r="H2190" s="1"/>
      <c r="I2190" s="1"/>
      <c r="J2190" s="1"/>
      <c r="K2190" s="1"/>
      <c r="L2190" s="1"/>
      <c r="M2190" s="1"/>
      <c r="N2190" s="1"/>
      <c r="O2190" s="1"/>
      <c r="P2190" s="1"/>
      <c r="Q2190" s="1"/>
      <c r="R2190" s="1"/>
      <c r="S2190" s="1"/>
      <c r="T2190" s="1"/>
      <c r="U2190" s="28"/>
      <c r="V2190" s="28"/>
      <c r="W2190" s="28"/>
      <c r="X2190" s="1"/>
      <c r="Y2190" s="1"/>
      <c r="Z2190" s="1"/>
    </row>
    <row r="2191" spans="1:26" x14ac:dyDescent="0.25">
      <c r="A2191" s="1"/>
      <c r="B2191" s="33" t="str">
        <f t="shared" si="66"/>
        <v/>
      </c>
      <c r="C2191" s="33" t="str">
        <f t="shared" si="67"/>
        <v/>
      </c>
      <c r="D2191" s="22"/>
      <c r="E2191" s="1"/>
      <c r="F2191" s="1"/>
      <c r="G2191" s="1"/>
      <c r="H2191" s="1"/>
      <c r="I2191" s="1"/>
      <c r="J2191" s="1"/>
      <c r="K2191" s="1"/>
      <c r="L2191" s="1"/>
      <c r="M2191" s="1"/>
      <c r="N2191" s="1"/>
      <c r="O2191" s="1"/>
      <c r="P2191" s="1"/>
      <c r="Q2191" s="1"/>
      <c r="R2191" s="1"/>
      <c r="S2191" s="1"/>
      <c r="T2191" s="1"/>
      <c r="U2191" s="28"/>
      <c r="V2191" s="28"/>
      <c r="W2191" s="28"/>
      <c r="X2191" s="1"/>
      <c r="Y2191" s="1"/>
      <c r="Z2191" s="1"/>
    </row>
    <row r="2192" spans="1:26" x14ac:dyDescent="0.25">
      <c r="A2192" s="1"/>
      <c r="B2192" s="33" t="str">
        <f t="shared" si="66"/>
        <v/>
      </c>
      <c r="C2192" s="33" t="str">
        <f t="shared" si="67"/>
        <v/>
      </c>
      <c r="D2192" s="22"/>
      <c r="E2192" s="1"/>
      <c r="F2192" s="1"/>
      <c r="G2192" s="1"/>
      <c r="H2192" s="1"/>
      <c r="I2192" s="1"/>
      <c r="J2192" s="1"/>
      <c r="K2192" s="1"/>
      <c r="L2192" s="1"/>
      <c r="M2192" s="1"/>
      <c r="N2192" s="1"/>
      <c r="O2192" s="1"/>
      <c r="P2192" s="1"/>
      <c r="Q2192" s="1"/>
      <c r="R2192" s="1"/>
      <c r="S2192" s="1"/>
      <c r="T2192" s="1"/>
      <c r="U2192" s="28"/>
      <c r="V2192" s="28"/>
      <c r="W2192" s="28"/>
      <c r="X2192" s="1"/>
      <c r="Y2192" s="1"/>
      <c r="Z2192" s="1"/>
    </row>
    <row r="2193" spans="1:26" x14ac:dyDescent="0.25">
      <c r="A2193" s="1"/>
      <c r="B2193" s="33" t="str">
        <f t="shared" si="66"/>
        <v/>
      </c>
      <c r="C2193" s="33" t="str">
        <f t="shared" si="67"/>
        <v/>
      </c>
      <c r="D2193" s="22"/>
      <c r="E2193" s="1"/>
      <c r="F2193" s="1"/>
      <c r="G2193" s="1"/>
      <c r="H2193" s="1"/>
      <c r="I2193" s="1"/>
      <c r="J2193" s="1"/>
      <c r="K2193" s="1"/>
      <c r="L2193" s="1"/>
      <c r="M2193" s="1"/>
      <c r="N2193" s="1"/>
      <c r="O2193" s="1"/>
      <c r="P2193" s="1"/>
      <c r="Q2193" s="1"/>
      <c r="R2193" s="1"/>
      <c r="S2193" s="1"/>
      <c r="T2193" s="1"/>
      <c r="U2193" s="28"/>
      <c r="V2193" s="28"/>
      <c r="W2193" s="28"/>
      <c r="X2193" s="1"/>
      <c r="Y2193" s="1"/>
      <c r="Z2193" s="1"/>
    </row>
    <row r="2194" spans="1:26" x14ac:dyDescent="0.25">
      <c r="A2194" s="1"/>
      <c r="B2194" s="33" t="str">
        <f t="shared" si="66"/>
        <v/>
      </c>
      <c r="C2194" s="33" t="str">
        <f t="shared" si="67"/>
        <v/>
      </c>
      <c r="D2194" s="22"/>
      <c r="E2194" s="1"/>
      <c r="F2194" s="1"/>
      <c r="G2194" s="1"/>
      <c r="H2194" s="1"/>
      <c r="I2194" s="1"/>
      <c r="J2194" s="1"/>
      <c r="K2194" s="1"/>
      <c r="L2194" s="1"/>
      <c r="M2194" s="1"/>
      <c r="N2194" s="1"/>
      <c r="O2194" s="1"/>
      <c r="P2194" s="1"/>
      <c r="Q2194" s="1"/>
      <c r="R2194" s="1"/>
      <c r="S2194" s="1"/>
      <c r="T2194" s="1"/>
      <c r="U2194" s="28"/>
      <c r="V2194" s="28"/>
      <c r="W2194" s="28"/>
      <c r="X2194" s="1"/>
      <c r="Y2194" s="1"/>
      <c r="Z2194" s="1"/>
    </row>
    <row r="2195" spans="1:26" x14ac:dyDescent="0.25">
      <c r="A2195" s="1"/>
      <c r="B2195" s="33" t="str">
        <f t="shared" si="66"/>
        <v/>
      </c>
      <c r="C2195" s="33" t="str">
        <f t="shared" si="67"/>
        <v/>
      </c>
      <c r="D2195" s="22"/>
      <c r="E2195" s="1"/>
      <c r="F2195" s="1"/>
      <c r="G2195" s="1"/>
      <c r="H2195" s="1"/>
      <c r="I2195" s="1"/>
      <c r="J2195" s="1"/>
      <c r="K2195" s="1"/>
      <c r="L2195" s="1"/>
      <c r="M2195" s="1"/>
      <c r="N2195" s="1"/>
      <c r="O2195" s="1"/>
      <c r="P2195" s="1"/>
      <c r="Q2195" s="1"/>
      <c r="R2195" s="1"/>
      <c r="S2195" s="1"/>
      <c r="T2195" s="1"/>
      <c r="U2195" s="28"/>
      <c r="V2195" s="28"/>
      <c r="W2195" s="28"/>
      <c r="X2195" s="1"/>
      <c r="Y2195" s="1"/>
      <c r="Z2195" s="1"/>
    </row>
    <row r="2196" spans="1:26" x14ac:dyDescent="0.25">
      <c r="A2196" s="1"/>
      <c r="B2196" s="33" t="str">
        <f t="shared" si="66"/>
        <v/>
      </c>
      <c r="C2196" s="33" t="str">
        <f t="shared" si="67"/>
        <v/>
      </c>
      <c r="D2196" s="22"/>
      <c r="E2196" s="1"/>
      <c r="F2196" s="1"/>
      <c r="G2196" s="1"/>
      <c r="H2196" s="1"/>
      <c r="I2196" s="1"/>
      <c r="J2196" s="1"/>
      <c r="K2196" s="1"/>
      <c r="L2196" s="1"/>
      <c r="M2196" s="1"/>
      <c r="N2196" s="1"/>
      <c r="O2196" s="1"/>
      <c r="P2196" s="1"/>
      <c r="Q2196" s="1"/>
      <c r="R2196" s="1"/>
      <c r="S2196" s="1"/>
      <c r="T2196" s="1"/>
      <c r="U2196" s="28"/>
      <c r="V2196" s="28"/>
      <c r="W2196" s="28"/>
      <c r="X2196" s="1"/>
      <c r="Y2196" s="1"/>
      <c r="Z2196" s="1"/>
    </row>
    <row r="2197" spans="1:26" x14ac:dyDescent="0.25">
      <c r="A2197" s="1"/>
      <c r="B2197" s="33" t="str">
        <f t="shared" si="66"/>
        <v/>
      </c>
      <c r="C2197" s="33" t="str">
        <f t="shared" si="67"/>
        <v/>
      </c>
      <c r="D2197" s="22"/>
      <c r="E2197" s="1"/>
      <c r="F2197" s="1"/>
      <c r="G2197" s="1"/>
      <c r="H2197" s="1"/>
      <c r="I2197" s="1"/>
      <c r="J2197" s="1"/>
      <c r="K2197" s="1"/>
      <c r="L2197" s="1"/>
      <c r="M2197" s="1"/>
      <c r="N2197" s="1"/>
      <c r="O2197" s="1"/>
      <c r="P2197" s="1"/>
      <c r="Q2197" s="1"/>
      <c r="R2197" s="1"/>
      <c r="S2197" s="1"/>
      <c r="T2197" s="1"/>
      <c r="U2197" s="28"/>
      <c r="V2197" s="28"/>
      <c r="W2197" s="28"/>
      <c r="X2197" s="1"/>
      <c r="Y2197" s="1"/>
      <c r="Z2197" s="1"/>
    </row>
    <row r="2198" spans="1:26" x14ac:dyDescent="0.25">
      <c r="A2198" s="1"/>
      <c r="B2198" s="33" t="str">
        <f t="shared" si="66"/>
        <v/>
      </c>
      <c r="C2198" s="33" t="str">
        <f t="shared" si="67"/>
        <v/>
      </c>
      <c r="D2198" s="22"/>
      <c r="E2198" s="1"/>
      <c r="F2198" s="1"/>
      <c r="G2198" s="1"/>
      <c r="H2198" s="1"/>
      <c r="I2198" s="1"/>
      <c r="J2198" s="1"/>
      <c r="K2198" s="1"/>
      <c r="L2198" s="1"/>
      <c r="M2198" s="1"/>
      <c r="N2198" s="1"/>
      <c r="O2198" s="1"/>
      <c r="P2198" s="1"/>
      <c r="Q2198" s="1"/>
      <c r="R2198" s="1"/>
      <c r="S2198" s="1"/>
      <c r="T2198" s="1"/>
      <c r="U2198" s="28"/>
      <c r="V2198" s="28"/>
      <c r="W2198" s="28"/>
      <c r="X2198" s="1"/>
      <c r="Y2198" s="1"/>
      <c r="Z2198" s="1"/>
    </row>
    <row r="2199" spans="1:26" x14ac:dyDescent="0.25">
      <c r="A2199" s="1"/>
      <c r="B2199" s="33" t="str">
        <f t="shared" si="66"/>
        <v/>
      </c>
      <c r="C2199" s="33" t="str">
        <f t="shared" si="67"/>
        <v/>
      </c>
      <c r="D2199" s="22"/>
      <c r="E2199" s="1"/>
      <c r="F2199" s="1"/>
      <c r="G2199" s="1"/>
      <c r="H2199" s="1"/>
      <c r="I2199" s="1"/>
      <c r="J2199" s="1"/>
      <c r="K2199" s="1"/>
      <c r="L2199" s="1"/>
      <c r="M2199" s="1"/>
      <c r="N2199" s="1"/>
      <c r="O2199" s="1"/>
      <c r="P2199" s="1"/>
      <c r="Q2199" s="1"/>
      <c r="R2199" s="1"/>
      <c r="S2199" s="1"/>
      <c r="T2199" s="1"/>
      <c r="U2199" s="28"/>
      <c r="V2199" s="28"/>
      <c r="W2199" s="28"/>
      <c r="X2199" s="1"/>
      <c r="Y2199" s="1"/>
      <c r="Z2199" s="1"/>
    </row>
    <row r="2200" spans="1:26" x14ac:dyDescent="0.25">
      <c r="A2200" s="1"/>
      <c r="B2200" s="33" t="str">
        <f t="shared" si="66"/>
        <v/>
      </c>
      <c r="C2200" s="33" t="str">
        <f t="shared" si="67"/>
        <v/>
      </c>
      <c r="D2200" s="22"/>
      <c r="E2200" s="1"/>
      <c r="F2200" s="1"/>
      <c r="G2200" s="1"/>
      <c r="H2200" s="1"/>
      <c r="I2200" s="1"/>
      <c r="J2200" s="1"/>
      <c r="K2200" s="1"/>
      <c r="L2200" s="1"/>
      <c r="M2200" s="1"/>
      <c r="N2200" s="1"/>
      <c r="O2200" s="1"/>
      <c r="P2200" s="1"/>
      <c r="Q2200" s="1"/>
      <c r="R2200" s="1"/>
      <c r="S2200" s="1"/>
      <c r="T2200" s="1"/>
      <c r="U2200" s="28"/>
      <c r="V2200" s="28"/>
      <c r="W2200" s="28"/>
      <c r="X2200" s="1"/>
      <c r="Y2200" s="1"/>
      <c r="Z2200" s="1"/>
    </row>
    <row r="2201" spans="1:26" x14ac:dyDescent="0.25">
      <c r="A2201" s="1"/>
      <c r="B2201" s="33" t="str">
        <f t="shared" si="66"/>
        <v/>
      </c>
      <c r="C2201" s="33" t="str">
        <f t="shared" si="67"/>
        <v/>
      </c>
      <c r="D2201" s="22"/>
      <c r="E2201" s="1"/>
      <c r="F2201" s="1"/>
      <c r="G2201" s="1"/>
      <c r="H2201" s="1"/>
      <c r="I2201" s="1"/>
      <c r="J2201" s="1"/>
      <c r="K2201" s="1"/>
      <c r="L2201" s="1"/>
      <c r="M2201" s="1"/>
      <c r="N2201" s="1"/>
      <c r="O2201" s="1"/>
      <c r="P2201" s="1"/>
      <c r="Q2201" s="1"/>
      <c r="R2201" s="1"/>
      <c r="S2201" s="1"/>
      <c r="T2201" s="1"/>
      <c r="U2201" s="28"/>
      <c r="V2201" s="28"/>
      <c r="W2201" s="28"/>
      <c r="X2201" s="1"/>
      <c r="Y2201" s="1"/>
      <c r="Z2201" s="1"/>
    </row>
    <row r="2202" spans="1:26" x14ac:dyDescent="0.25">
      <c r="A2202" s="1"/>
      <c r="B2202" s="33" t="str">
        <f t="shared" si="66"/>
        <v/>
      </c>
      <c r="C2202" s="33" t="str">
        <f t="shared" si="67"/>
        <v/>
      </c>
      <c r="D2202" s="22"/>
      <c r="E2202" s="1"/>
      <c r="F2202" s="1"/>
      <c r="G2202" s="1"/>
      <c r="H2202" s="1"/>
      <c r="I2202" s="1"/>
      <c r="J2202" s="1"/>
      <c r="K2202" s="1"/>
      <c r="L2202" s="1"/>
      <c r="M2202" s="1"/>
      <c r="N2202" s="1"/>
      <c r="O2202" s="1"/>
      <c r="P2202" s="1"/>
      <c r="Q2202" s="1"/>
      <c r="R2202" s="1"/>
      <c r="S2202" s="1"/>
      <c r="T2202" s="1"/>
      <c r="X2202" s="1"/>
      <c r="Y2202" s="1"/>
      <c r="Z2202" s="1"/>
    </row>
    <row r="2203" spans="1:26" x14ac:dyDescent="0.25">
      <c r="A2203" s="1"/>
      <c r="B2203" s="33" t="str">
        <f t="shared" si="66"/>
        <v/>
      </c>
      <c r="C2203" s="33" t="str">
        <f t="shared" si="67"/>
        <v/>
      </c>
      <c r="D2203" s="22"/>
      <c r="E2203" s="1"/>
      <c r="F2203" s="1"/>
      <c r="G2203" s="1"/>
      <c r="H2203" s="1"/>
      <c r="I2203" s="1"/>
      <c r="J2203" s="1"/>
      <c r="K2203" s="1"/>
      <c r="L2203" s="1"/>
      <c r="M2203" s="1"/>
      <c r="N2203" s="1"/>
      <c r="O2203" s="1"/>
      <c r="P2203" s="1"/>
      <c r="Q2203" s="1"/>
      <c r="R2203" s="1"/>
      <c r="S2203" s="1"/>
      <c r="T2203" s="1"/>
      <c r="U2203" s="28"/>
      <c r="V2203" s="28"/>
      <c r="W2203" s="28"/>
      <c r="X2203" s="1"/>
      <c r="Y2203" s="1"/>
      <c r="Z2203" s="1"/>
    </row>
    <row r="2204" spans="1:26" x14ac:dyDescent="0.25">
      <c r="A2204" s="1"/>
      <c r="B2204" s="33" t="str">
        <f t="shared" si="66"/>
        <v/>
      </c>
      <c r="C2204" s="33" t="str">
        <f t="shared" si="67"/>
        <v/>
      </c>
      <c r="D2204" s="22"/>
      <c r="E2204" s="1"/>
      <c r="F2204" s="1"/>
      <c r="G2204" s="1"/>
      <c r="H2204" s="1"/>
      <c r="I2204" s="1"/>
      <c r="J2204" s="1"/>
      <c r="K2204" s="1"/>
      <c r="L2204" s="1"/>
      <c r="M2204" s="1"/>
      <c r="N2204" s="1"/>
      <c r="O2204" s="1"/>
      <c r="P2204" s="1"/>
      <c r="Q2204" s="1"/>
      <c r="R2204" s="1"/>
      <c r="S2204" s="1"/>
      <c r="T2204" s="1"/>
      <c r="U2204" s="28"/>
      <c r="V2204" s="28"/>
      <c r="W2204" s="28"/>
      <c r="X2204" s="1"/>
      <c r="Y2204" s="1"/>
      <c r="Z2204" s="1"/>
    </row>
    <row r="2205" spans="1:26" x14ac:dyDescent="0.25">
      <c r="A2205" s="1"/>
      <c r="B2205" s="33" t="str">
        <f t="shared" si="66"/>
        <v/>
      </c>
      <c r="C2205" s="33" t="str">
        <f t="shared" si="67"/>
        <v/>
      </c>
      <c r="D2205" s="22"/>
      <c r="E2205" s="1"/>
      <c r="F2205" s="1"/>
      <c r="G2205" s="1"/>
      <c r="H2205" s="1"/>
      <c r="I2205" s="1"/>
      <c r="J2205" s="1"/>
      <c r="K2205" s="1"/>
      <c r="L2205" s="1"/>
      <c r="M2205" s="1"/>
      <c r="N2205" s="1"/>
      <c r="O2205" s="1"/>
      <c r="P2205" s="1"/>
      <c r="Q2205" s="1"/>
      <c r="R2205" s="1"/>
      <c r="S2205" s="1"/>
      <c r="T2205" s="1"/>
      <c r="U2205" s="28"/>
      <c r="V2205" s="28"/>
      <c r="W2205" s="28"/>
      <c r="X2205" s="1"/>
      <c r="Y2205" s="1"/>
      <c r="Z2205" s="1"/>
    </row>
    <row r="2206" spans="1:26" x14ac:dyDescent="0.25">
      <c r="A2206" s="1"/>
      <c r="B2206" s="33" t="str">
        <f t="shared" si="66"/>
        <v/>
      </c>
      <c r="C2206" s="33" t="str">
        <f t="shared" si="67"/>
        <v/>
      </c>
      <c r="D2206" s="22"/>
      <c r="E2206" s="1"/>
      <c r="F2206" s="1"/>
      <c r="G2206" s="1"/>
      <c r="H2206" s="1"/>
      <c r="I2206" s="1"/>
      <c r="J2206" s="1"/>
      <c r="K2206" s="1"/>
      <c r="L2206" s="1"/>
      <c r="M2206" s="1"/>
      <c r="N2206" s="1"/>
      <c r="O2206" s="1"/>
      <c r="P2206" s="1"/>
      <c r="Q2206" s="1"/>
      <c r="R2206" s="1"/>
      <c r="S2206" s="1"/>
      <c r="T2206" s="1"/>
      <c r="U2206" s="28"/>
      <c r="V2206" s="28"/>
      <c r="W2206" s="28"/>
      <c r="X2206" s="1"/>
      <c r="Y2206" s="1"/>
      <c r="Z2206" s="1"/>
    </row>
    <row r="2207" spans="1:26" x14ac:dyDescent="0.25">
      <c r="A2207" s="1"/>
      <c r="B2207" s="33" t="str">
        <f t="shared" si="66"/>
        <v/>
      </c>
      <c r="C2207" s="33" t="str">
        <f t="shared" si="67"/>
        <v/>
      </c>
      <c r="D2207" s="22"/>
      <c r="E2207" s="1"/>
      <c r="F2207" s="1"/>
      <c r="G2207" s="1"/>
      <c r="H2207" s="1"/>
      <c r="I2207" s="1"/>
      <c r="J2207" s="1"/>
      <c r="K2207" s="1"/>
      <c r="L2207" s="1"/>
      <c r="M2207" s="1"/>
      <c r="N2207" s="1"/>
      <c r="O2207" s="1"/>
      <c r="P2207" s="1"/>
      <c r="Q2207" s="1"/>
      <c r="R2207" s="1"/>
      <c r="S2207" s="1"/>
      <c r="T2207" s="1"/>
      <c r="X2207" s="1"/>
      <c r="Y2207" s="1"/>
      <c r="Z2207" s="1"/>
    </row>
    <row r="2208" spans="1:26" x14ac:dyDescent="0.25">
      <c r="A2208" s="1"/>
      <c r="B2208" s="33" t="str">
        <f t="shared" si="66"/>
        <v/>
      </c>
      <c r="C2208" s="33" t="str">
        <f t="shared" si="67"/>
        <v/>
      </c>
      <c r="D2208" s="22"/>
      <c r="E2208" s="1"/>
      <c r="F2208" s="1"/>
      <c r="G2208" s="1"/>
      <c r="H2208" s="1"/>
      <c r="I2208" s="1"/>
      <c r="J2208" s="1"/>
      <c r="K2208" s="1"/>
      <c r="L2208" s="1"/>
      <c r="M2208" s="1"/>
      <c r="N2208" s="1"/>
      <c r="O2208" s="1"/>
      <c r="P2208" s="1"/>
      <c r="Q2208" s="1"/>
      <c r="R2208" s="1"/>
      <c r="S2208" s="1"/>
      <c r="T2208" s="1"/>
      <c r="U2208" s="28"/>
      <c r="V2208" s="28"/>
      <c r="W2208" s="28"/>
      <c r="X2208" s="1"/>
      <c r="Y2208" s="1"/>
      <c r="Z2208" s="1"/>
    </row>
    <row r="2209" spans="1:26" x14ac:dyDescent="0.25">
      <c r="A2209" s="1"/>
      <c r="B2209" s="33" t="str">
        <f t="shared" si="66"/>
        <v/>
      </c>
      <c r="C2209" s="33" t="str">
        <f t="shared" si="67"/>
        <v/>
      </c>
      <c r="D2209" s="22"/>
      <c r="E2209" s="1"/>
      <c r="F2209" s="1"/>
      <c r="G2209" s="1"/>
      <c r="H2209" s="1"/>
      <c r="I2209" s="1"/>
      <c r="J2209" s="1"/>
      <c r="K2209" s="1"/>
      <c r="L2209" s="1"/>
      <c r="M2209" s="1"/>
      <c r="N2209" s="1"/>
      <c r="O2209" s="1"/>
      <c r="P2209" s="1"/>
      <c r="Q2209" s="1"/>
      <c r="R2209" s="1"/>
      <c r="S2209" s="1"/>
      <c r="T2209" s="1"/>
      <c r="U2209" s="28"/>
      <c r="V2209" s="28"/>
      <c r="W2209" s="28"/>
      <c r="X2209" s="1"/>
      <c r="Y2209" s="1"/>
      <c r="Z2209" s="1"/>
    </row>
    <row r="2210" spans="1:26" x14ac:dyDescent="0.25">
      <c r="A2210" s="1"/>
      <c r="B2210" s="33" t="str">
        <f t="shared" si="66"/>
        <v/>
      </c>
      <c r="C2210" s="33" t="str">
        <f t="shared" si="67"/>
        <v/>
      </c>
      <c r="D2210" s="22"/>
      <c r="E2210" s="1"/>
      <c r="F2210" s="1"/>
      <c r="G2210" s="1"/>
      <c r="H2210" s="1"/>
      <c r="I2210" s="1"/>
      <c r="J2210" s="1"/>
      <c r="K2210" s="1"/>
      <c r="L2210" s="1"/>
      <c r="M2210" s="1"/>
      <c r="N2210" s="1"/>
      <c r="O2210" s="1"/>
      <c r="P2210" s="1"/>
      <c r="Q2210" s="1"/>
      <c r="R2210" s="1"/>
      <c r="S2210" s="1"/>
      <c r="T2210" s="1"/>
      <c r="U2210" s="28"/>
      <c r="V2210" s="28"/>
      <c r="W2210" s="28"/>
      <c r="X2210" s="1"/>
      <c r="Y2210" s="1"/>
      <c r="Z2210" s="1"/>
    </row>
    <row r="2211" spans="1:26" x14ac:dyDescent="0.25">
      <c r="A2211" s="1"/>
      <c r="B2211" s="33" t="str">
        <f t="shared" si="66"/>
        <v/>
      </c>
      <c r="C2211" s="33" t="str">
        <f t="shared" si="67"/>
        <v/>
      </c>
      <c r="D2211" s="22"/>
      <c r="E2211" s="1"/>
      <c r="F2211" s="1"/>
      <c r="G2211" s="1"/>
      <c r="H2211" s="1"/>
      <c r="I2211" s="1"/>
      <c r="J2211" s="1"/>
      <c r="K2211" s="1"/>
      <c r="L2211" s="1"/>
      <c r="M2211" s="1"/>
      <c r="N2211" s="1"/>
      <c r="O2211" s="1"/>
      <c r="P2211" s="1"/>
      <c r="Q2211" s="1"/>
      <c r="R2211" s="1"/>
      <c r="S2211" s="1"/>
      <c r="T2211" s="1"/>
      <c r="U2211" s="28"/>
      <c r="V2211" s="28"/>
      <c r="W2211" s="28"/>
      <c r="X2211" s="1"/>
      <c r="Y2211" s="1"/>
      <c r="Z2211" s="1"/>
    </row>
    <row r="2212" spans="1:26" x14ac:dyDescent="0.25">
      <c r="A2212" s="1"/>
      <c r="B2212" s="33" t="str">
        <f t="shared" si="66"/>
        <v/>
      </c>
      <c r="C2212" s="33" t="str">
        <f t="shared" si="67"/>
        <v/>
      </c>
      <c r="D2212" s="22"/>
      <c r="E2212" s="1"/>
      <c r="F2212" s="1"/>
      <c r="G2212" s="1"/>
      <c r="H2212" s="1"/>
      <c r="I2212" s="1"/>
      <c r="J2212" s="1"/>
      <c r="K2212" s="1"/>
      <c r="L2212" s="1"/>
      <c r="M2212" s="1"/>
      <c r="N2212" s="1"/>
      <c r="O2212" s="1"/>
      <c r="P2212" s="1"/>
      <c r="Q2212" s="1"/>
      <c r="R2212" s="1"/>
      <c r="S2212" s="1"/>
      <c r="T2212" s="1"/>
      <c r="U2212" s="28"/>
      <c r="V2212" s="28"/>
      <c r="W2212" s="28"/>
      <c r="X2212" s="1"/>
      <c r="Y2212" s="1"/>
      <c r="Z2212" s="1"/>
    </row>
    <row r="2213" spans="1:26" x14ac:dyDescent="0.25">
      <c r="A2213" s="1"/>
      <c r="B2213" s="33" t="str">
        <f t="shared" si="66"/>
        <v/>
      </c>
      <c r="C2213" s="33" t="str">
        <f t="shared" si="67"/>
        <v/>
      </c>
      <c r="D2213" s="22"/>
      <c r="E2213" s="1"/>
      <c r="F2213" s="1"/>
      <c r="G2213" s="1"/>
      <c r="H2213" s="1"/>
      <c r="I2213" s="1"/>
      <c r="J2213" s="1"/>
      <c r="K2213" s="1"/>
      <c r="L2213" s="1"/>
      <c r="M2213" s="1"/>
      <c r="N2213" s="1"/>
      <c r="O2213" s="1"/>
      <c r="P2213" s="1"/>
      <c r="Q2213" s="1"/>
      <c r="R2213" s="1"/>
      <c r="S2213" s="1"/>
      <c r="T2213" s="1"/>
      <c r="U2213" s="28"/>
      <c r="V2213" s="28"/>
      <c r="W2213" s="28"/>
      <c r="X2213" s="1"/>
      <c r="Y2213" s="1"/>
      <c r="Z2213" s="1"/>
    </row>
    <row r="2214" spans="1:26" x14ac:dyDescent="0.25">
      <c r="A2214" s="1"/>
      <c r="B2214" s="33" t="str">
        <f t="shared" si="66"/>
        <v/>
      </c>
      <c r="C2214" s="33" t="str">
        <f t="shared" si="67"/>
        <v/>
      </c>
      <c r="D2214" s="22"/>
      <c r="E2214" s="1"/>
      <c r="F2214" s="1"/>
      <c r="G2214" s="1"/>
      <c r="H2214" s="1"/>
      <c r="I2214" s="1"/>
      <c r="J2214" s="1"/>
      <c r="K2214" s="1"/>
      <c r="L2214" s="1"/>
      <c r="M2214" s="1"/>
      <c r="N2214" s="1"/>
      <c r="O2214" s="1"/>
      <c r="P2214" s="1"/>
      <c r="Q2214" s="1"/>
      <c r="R2214" s="1"/>
      <c r="S2214" s="1"/>
      <c r="T2214" s="1"/>
      <c r="U2214" s="28"/>
      <c r="V2214" s="28"/>
      <c r="W2214" s="28"/>
      <c r="X2214" s="1"/>
      <c r="Y2214" s="1"/>
      <c r="Z2214" s="1"/>
    </row>
    <row r="2215" spans="1:26" x14ac:dyDescent="0.25">
      <c r="A2215" s="1"/>
      <c r="B2215" s="33" t="str">
        <f t="shared" si="66"/>
        <v/>
      </c>
      <c r="C2215" s="33" t="str">
        <f t="shared" si="67"/>
        <v/>
      </c>
      <c r="D2215" s="22"/>
      <c r="E2215" s="1"/>
      <c r="F2215" s="1"/>
      <c r="G2215" s="1"/>
      <c r="H2215" s="1"/>
      <c r="I2215" s="1"/>
      <c r="J2215" s="1"/>
      <c r="K2215" s="1"/>
      <c r="L2215" s="1"/>
      <c r="M2215" s="1"/>
      <c r="N2215" s="1"/>
      <c r="O2215" s="1"/>
      <c r="P2215" s="1"/>
      <c r="Q2215" s="1"/>
      <c r="R2215" s="1"/>
      <c r="S2215" s="1"/>
      <c r="T2215" s="1"/>
      <c r="U2215" s="28"/>
      <c r="V2215" s="28"/>
      <c r="W2215" s="28"/>
      <c r="X2215" s="1"/>
      <c r="Y2215" s="1"/>
      <c r="Z2215" s="1"/>
    </row>
    <row r="2216" spans="1:26" x14ac:dyDescent="0.25">
      <c r="A2216" s="1"/>
      <c r="B2216" s="33" t="str">
        <f t="shared" si="66"/>
        <v/>
      </c>
      <c r="C2216" s="33" t="str">
        <f t="shared" si="67"/>
        <v/>
      </c>
      <c r="D2216" s="22"/>
      <c r="E2216" s="1"/>
      <c r="F2216" s="1"/>
      <c r="G2216" s="1"/>
      <c r="H2216" s="1"/>
      <c r="I2216" s="1"/>
      <c r="J2216" s="1"/>
      <c r="K2216" s="1"/>
      <c r="L2216" s="1"/>
      <c r="M2216" s="1"/>
      <c r="N2216" s="1"/>
      <c r="O2216" s="1"/>
      <c r="P2216" s="1"/>
      <c r="Q2216" s="1"/>
      <c r="R2216" s="1"/>
      <c r="S2216" s="1"/>
      <c r="T2216" s="1"/>
      <c r="U2216" s="28"/>
      <c r="V2216" s="28"/>
      <c r="W2216" s="28"/>
      <c r="X2216" s="1"/>
      <c r="Y2216" s="1"/>
      <c r="Z2216" s="1"/>
    </row>
    <row r="2217" spans="1:26" x14ac:dyDescent="0.25">
      <c r="A2217" s="1"/>
      <c r="B2217" s="33" t="str">
        <f t="shared" si="66"/>
        <v/>
      </c>
      <c r="C2217" s="33" t="str">
        <f t="shared" si="67"/>
        <v/>
      </c>
      <c r="D2217" s="22"/>
      <c r="E2217" s="1"/>
      <c r="F2217" s="1"/>
      <c r="G2217" s="1"/>
      <c r="H2217" s="1"/>
      <c r="I2217" s="1"/>
      <c r="J2217" s="1"/>
      <c r="K2217" s="1"/>
      <c r="L2217" s="1"/>
      <c r="M2217" s="1"/>
      <c r="N2217" s="1"/>
      <c r="O2217" s="1"/>
      <c r="P2217" s="1"/>
      <c r="Q2217" s="1"/>
      <c r="R2217" s="1"/>
      <c r="S2217" s="1"/>
      <c r="T2217" s="1"/>
      <c r="U2217" s="28"/>
      <c r="V2217" s="28"/>
      <c r="W2217" s="28"/>
      <c r="X2217" s="1"/>
      <c r="Y2217" s="1"/>
      <c r="Z2217" s="1"/>
    </row>
    <row r="2218" spans="1:26" x14ac:dyDescent="0.25">
      <c r="A2218" s="1"/>
      <c r="B2218" s="33" t="str">
        <f t="shared" si="66"/>
        <v/>
      </c>
      <c r="C2218" s="33" t="str">
        <f t="shared" si="67"/>
        <v/>
      </c>
      <c r="D2218" s="22"/>
      <c r="E2218" s="1"/>
      <c r="F2218" s="1"/>
      <c r="G2218" s="1"/>
      <c r="H2218" s="1"/>
      <c r="I2218" s="1"/>
      <c r="J2218" s="1"/>
      <c r="K2218" s="1"/>
      <c r="L2218" s="1"/>
      <c r="M2218" s="1"/>
      <c r="N2218" s="1"/>
      <c r="O2218" s="1"/>
      <c r="P2218" s="1"/>
      <c r="Q2218" s="1"/>
      <c r="R2218" s="1"/>
      <c r="S2218" s="1"/>
      <c r="T2218" s="1"/>
      <c r="U2218" s="28"/>
      <c r="V2218" s="28"/>
      <c r="W2218" s="28"/>
      <c r="X2218" s="1"/>
      <c r="Y2218" s="1"/>
      <c r="Z2218" s="1"/>
    </row>
    <row r="2219" spans="1:26" x14ac:dyDescent="0.25">
      <c r="A2219" s="1"/>
      <c r="B2219" s="33" t="str">
        <f t="shared" si="66"/>
        <v/>
      </c>
      <c r="C2219" s="33" t="str">
        <f t="shared" si="67"/>
        <v/>
      </c>
      <c r="D2219" s="22"/>
      <c r="E2219" s="1"/>
      <c r="F2219" s="1"/>
      <c r="G2219" s="1"/>
      <c r="H2219" s="1"/>
      <c r="I2219" s="1"/>
      <c r="J2219" s="1"/>
      <c r="K2219" s="1"/>
      <c r="L2219" s="1"/>
      <c r="M2219" s="1"/>
      <c r="N2219" s="1"/>
      <c r="O2219" s="1"/>
      <c r="P2219" s="1"/>
      <c r="Q2219" s="1"/>
      <c r="R2219" s="1"/>
      <c r="S2219" s="1"/>
      <c r="T2219" s="1"/>
      <c r="U2219" s="28"/>
      <c r="V2219" s="28"/>
      <c r="W2219" s="28"/>
      <c r="X2219" s="1"/>
      <c r="Y2219" s="1"/>
      <c r="Z2219" s="1"/>
    </row>
    <row r="2220" spans="1:26" x14ac:dyDescent="0.25">
      <c r="A2220" s="1"/>
      <c r="B2220" s="33" t="str">
        <f t="shared" si="66"/>
        <v/>
      </c>
      <c r="C2220" s="33" t="str">
        <f t="shared" si="67"/>
        <v/>
      </c>
      <c r="D2220" s="22"/>
      <c r="E2220" s="1"/>
      <c r="F2220" s="1"/>
      <c r="G2220" s="1"/>
      <c r="H2220" s="1"/>
      <c r="I2220" s="1"/>
      <c r="J2220" s="1"/>
      <c r="K2220" s="1"/>
      <c r="L2220" s="1"/>
      <c r="M2220" s="1"/>
      <c r="N2220" s="1"/>
      <c r="O2220" s="1"/>
      <c r="P2220" s="1"/>
      <c r="Q2220" s="1"/>
      <c r="R2220" s="1"/>
      <c r="S2220" s="1"/>
      <c r="T2220" s="1"/>
      <c r="U2220" s="28"/>
      <c r="V2220" s="28"/>
      <c r="W2220" s="28"/>
      <c r="X2220" s="1"/>
      <c r="Y2220" s="1"/>
      <c r="Z2220" s="1"/>
    </row>
    <row r="2221" spans="1:26" x14ac:dyDescent="0.25">
      <c r="A2221" s="1"/>
      <c r="B2221" s="33" t="str">
        <f t="shared" si="66"/>
        <v/>
      </c>
      <c r="C2221" s="33" t="str">
        <f t="shared" si="67"/>
        <v/>
      </c>
      <c r="D2221" s="22"/>
      <c r="E2221" s="1"/>
      <c r="F2221" s="1"/>
      <c r="G2221" s="1"/>
      <c r="H2221" s="1"/>
      <c r="I2221" s="1"/>
      <c r="J2221" s="1"/>
      <c r="K2221" s="1"/>
      <c r="L2221" s="1"/>
      <c r="M2221" s="1"/>
      <c r="N2221" s="1"/>
      <c r="O2221" s="1"/>
      <c r="P2221" s="1"/>
      <c r="Q2221" s="1"/>
      <c r="R2221" s="1"/>
      <c r="S2221" s="1"/>
      <c r="T2221" s="1"/>
      <c r="U2221" s="28"/>
      <c r="V2221" s="28"/>
      <c r="W2221" s="28"/>
      <c r="X2221" s="1"/>
      <c r="Y2221" s="1"/>
      <c r="Z2221" s="1"/>
    </row>
    <row r="2222" spans="1:26" x14ac:dyDescent="0.25">
      <c r="A2222" s="1"/>
      <c r="B2222" s="33" t="str">
        <f t="shared" si="66"/>
        <v/>
      </c>
      <c r="C2222" s="33" t="str">
        <f t="shared" si="67"/>
        <v/>
      </c>
      <c r="D2222" s="22"/>
      <c r="E2222" s="1"/>
      <c r="F2222" s="1"/>
      <c r="G2222" s="1"/>
      <c r="H2222" s="1"/>
      <c r="I2222" s="1"/>
      <c r="J2222" s="1"/>
      <c r="K2222" s="1"/>
      <c r="L2222" s="1"/>
      <c r="M2222" s="1"/>
      <c r="N2222" s="1"/>
      <c r="O2222" s="1"/>
      <c r="P2222" s="1"/>
      <c r="Q2222" s="1"/>
      <c r="R2222" s="1"/>
      <c r="S2222" s="1"/>
      <c r="T2222" s="1"/>
      <c r="U2222" s="28"/>
      <c r="V2222" s="28"/>
      <c r="W2222" s="28"/>
      <c r="X2222" s="1"/>
      <c r="Y2222" s="1"/>
      <c r="Z2222" s="1"/>
    </row>
    <row r="2223" spans="1:26" x14ac:dyDescent="0.25">
      <c r="A2223" s="1"/>
      <c r="B2223" s="33" t="str">
        <f t="shared" ref="B2223:B2286" si="68">IF(W2225=1,U2225,"")</f>
        <v/>
      </c>
      <c r="C2223" s="33" t="str">
        <f t="shared" ref="C2223:C2286" si="69">IF(W2225=1,V2225,"")</f>
        <v/>
      </c>
      <c r="D2223" s="22"/>
      <c r="E2223" s="1"/>
      <c r="F2223" s="1"/>
      <c r="G2223" s="1"/>
      <c r="H2223" s="1"/>
      <c r="I2223" s="1"/>
      <c r="J2223" s="1"/>
      <c r="K2223" s="1"/>
      <c r="L2223" s="1"/>
      <c r="M2223" s="1"/>
      <c r="N2223" s="1"/>
      <c r="O2223" s="1"/>
      <c r="P2223" s="1"/>
      <c r="Q2223" s="1"/>
      <c r="R2223" s="1"/>
      <c r="S2223" s="1"/>
      <c r="T2223" s="1"/>
      <c r="U2223" s="28"/>
      <c r="V2223" s="28"/>
      <c r="W2223" s="28"/>
      <c r="X2223" s="1"/>
      <c r="Y2223" s="1"/>
      <c r="Z2223" s="1"/>
    </row>
    <row r="2224" spans="1:26" x14ac:dyDescent="0.25">
      <c r="A2224" s="1"/>
      <c r="B2224" s="33" t="str">
        <f t="shared" si="68"/>
        <v/>
      </c>
      <c r="C2224" s="33" t="str">
        <f t="shared" si="69"/>
        <v/>
      </c>
      <c r="D2224" s="22"/>
      <c r="E2224" s="1"/>
      <c r="F2224" s="1"/>
      <c r="G2224" s="1"/>
      <c r="H2224" s="1"/>
      <c r="I2224" s="1"/>
      <c r="J2224" s="1"/>
      <c r="K2224" s="1"/>
      <c r="L2224" s="1"/>
      <c r="M2224" s="1"/>
      <c r="N2224" s="1"/>
      <c r="O2224" s="1"/>
      <c r="P2224" s="1"/>
      <c r="Q2224" s="1"/>
      <c r="R2224" s="1"/>
      <c r="S2224" s="1"/>
      <c r="T2224" s="1"/>
      <c r="U2224" s="28"/>
      <c r="V2224" s="28"/>
      <c r="W2224" s="28"/>
      <c r="X2224" s="1"/>
      <c r="Y2224" s="1"/>
      <c r="Z2224" s="1"/>
    </row>
    <row r="2225" spans="1:26" x14ac:dyDescent="0.25">
      <c r="A2225" s="1"/>
      <c r="B2225" s="33" t="str">
        <f t="shared" si="68"/>
        <v/>
      </c>
      <c r="C2225" s="33" t="str">
        <f t="shared" si="69"/>
        <v/>
      </c>
      <c r="D2225" s="22"/>
      <c r="E2225" s="1"/>
      <c r="F2225" s="1"/>
      <c r="G2225" s="1"/>
      <c r="H2225" s="1"/>
      <c r="I2225" s="1"/>
      <c r="J2225" s="1"/>
      <c r="K2225" s="1"/>
      <c r="L2225" s="1"/>
      <c r="M2225" s="1"/>
      <c r="N2225" s="1"/>
      <c r="O2225" s="1"/>
      <c r="P2225" s="1"/>
      <c r="Q2225" s="1"/>
      <c r="R2225" s="1"/>
      <c r="S2225" s="1"/>
      <c r="T2225" s="1"/>
      <c r="U2225" s="28"/>
      <c r="V2225" s="28"/>
      <c r="W2225" s="28"/>
      <c r="X2225" s="1"/>
      <c r="Y2225" s="1"/>
      <c r="Z2225" s="1"/>
    </row>
    <row r="2226" spans="1:26" x14ac:dyDescent="0.25">
      <c r="A2226" s="1"/>
      <c r="B2226" s="33" t="str">
        <f t="shared" si="68"/>
        <v/>
      </c>
      <c r="C2226" s="33" t="str">
        <f t="shared" si="69"/>
        <v/>
      </c>
      <c r="D2226" s="22"/>
      <c r="E2226" s="1"/>
      <c r="F2226" s="1"/>
      <c r="G2226" s="1"/>
      <c r="H2226" s="1"/>
      <c r="I2226" s="1"/>
      <c r="J2226" s="1"/>
      <c r="K2226" s="1"/>
      <c r="L2226" s="1"/>
      <c r="M2226" s="1"/>
      <c r="N2226" s="1"/>
      <c r="O2226" s="1"/>
      <c r="P2226" s="1"/>
      <c r="Q2226" s="1"/>
      <c r="R2226" s="1"/>
      <c r="S2226" s="1"/>
      <c r="T2226" s="1"/>
      <c r="U2226" s="28"/>
      <c r="V2226" s="28"/>
      <c r="W2226" s="28"/>
      <c r="X2226" s="1"/>
      <c r="Y2226" s="1"/>
      <c r="Z2226" s="1"/>
    </row>
    <row r="2227" spans="1:26" x14ac:dyDescent="0.25">
      <c r="A2227" s="1"/>
      <c r="B2227" s="33" t="str">
        <f t="shared" si="68"/>
        <v/>
      </c>
      <c r="C2227" s="33" t="str">
        <f t="shared" si="69"/>
        <v/>
      </c>
      <c r="D2227" s="22"/>
      <c r="E2227" s="1"/>
      <c r="F2227" s="1"/>
      <c r="G2227" s="1"/>
      <c r="H2227" s="1"/>
      <c r="I2227" s="1"/>
      <c r="J2227" s="1"/>
      <c r="K2227" s="1"/>
      <c r="L2227" s="1"/>
      <c r="M2227" s="1"/>
      <c r="N2227" s="1"/>
      <c r="O2227" s="1"/>
      <c r="P2227" s="1"/>
      <c r="Q2227" s="1"/>
      <c r="R2227" s="1"/>
      <c r="S2227" s="1"/>
      <c r="T2227" s="1"/>
      <c r="U2227" s="28"/>
      <c r="V2227" s="28"/>
      <c r="W2227" s="28"/>
      <c r="X2227" s="1"/>
      <c r="Y2227" s="1"/>
      <c r="Z2227" s="1"/>
    </row>
    <row r="2228" spans="1:26" x14ac:dyDescent="0.25">
      <c r="A2228" s="1"/>
      <c r="B2228" s="33" t="str">
        <f t="shared" si="68"/>
        <v/>
      </c>
      <c r="C2228" s="33" t="str">
        <f t="shared" si="69"/>
        <v/>
      </c>
      <c r="D2228" s="22"/>
      <c r="E2228" s="1"/>
      <c r="F2228" s="1"/>
      <c r="G2228" s="1"/>
      <c r="H2228" s="1"/>
      <c r="I2228" s="1"/>
      <c r="J2228" s="1"/>
      <c r="K2228" s="1"/>
      <c r="L2228" s="1"/>
      <c r="M2228" s="1"/>
      <c r="N2228" s="1"/>
      <c r="O2228" s="1"/>
      <c r="P2228" s="1"/>
      <c r="Q2228" s="1"/>
      <c r="R2228" s="1"/>
      <c r="S2228" s="1"/>
      <c r="T2228" s="1"/>
      <c r="U2228" s="28"/>
      <c r="V2228" s="28"/>
      <c r="W2228" s="28"/>
      <c r="X2228" s="1"/>
      <c r="Y2228" s="1"/>
      <c r="Z2228" s="1"/>
    </row>
    <row r="2229" spans="1:26" x14ac:dyDescent="0.25">
      <c r="A2229" s="1"/>
      <c r="B2229" s="33" t="str">
        <f t="shared" si="68"/>
        <v/>
      </c>
      <c r="C2229" s="33" t="str">
        <f t="shared" si="69"/>
        <v/>
      </c>
      <c r="D2229" s="22"/>
      <c r="E2229" s="1"/>
      <c r="F2229" s="1"/>
      <c r="G2229" s="1"/>
      <c r="H2229" s="1"/>
      <c r="I2229" s="1"/>
      <c r="J2229" s="1"/>
      <c r="K2229" s="1"/>
      <c r="L2229" s="1"/>
      <c r="M2229" s="1"/>
      <c r="N2229" s="1"/>
      <c r="O2229" s="1"/>
      <c r="P2229" s="1"/>
      <c r="Q2229" s="1"/>
      <c r="R2229" s="1"/>
      <c r="S2229" s="1"/>
      <c r="T2229" s="1"/>
      <c r="U2229" s="28"/>
      <c r="V2229" s="28"/>
      <c r="W2229" s="28"/>
      <c r="X2229" s="1"/>
      <c r="Y2229" s="1"/>
      <c r="Z2229" s="1"/>
    </row>
    <row r="2230" spans="1:26" x14ac:dyDescent="0.25">
      <c r="A2230" s="1"/>
      <c r="B2230" s="33" t="str">
        <f t="shared" si="68"/>
        <v/>
      </c>
      <c r="C2230" s="33" t="str">
        <f t="shared" si="69"/>
        <v/>
      </c>
      <c r="D2230" s="22"/>
      <c r="E2230" s="1"/>
      <c r="F2230" s="1"/>
      <c r="G2230" s="1"/>
      <c r="H2230" s="1"/>
      <c r="I2230" s="1"/>
      <c r="J2230" s="1"/>
      <c r="K2230" s="1"/>
      <c r="L2230" s="1"/>
      <c r="M2230" s="1"/>
      <c r="N2230" s="1"/>
      <c r="O2230" s="1"/>
      <c r="P2230" s="1"/>
      <c r="Q2230" s="1"/>
      <c r="R2230" s="1"/>
      <c r="S2230" s="1"/>
      <c r="T2230" s="1"/>
      <c r="U2230" s="28"/>
      <c r="V2230" s="28"/>
      <c r="W2230" s="28"/>
      <c r="X2230" s="1"/>
      <c r="Y2230" s="1"/>
      <c r="Z2230" s="1"/>
    </row>
    <row r="2231" spans="1:26" x14ac:dyDescent="0.25">
      <c r="A2231" s="1"/>
      <c r="B2231" s="33" t="str">
        <f t="shared" si="68"/>
        <v/>
      </c>
      <c r="C2231" s="33" t="str">
        <f t="shared" si="69"/>
        <v/>
      </c>
      <c r="D2231" s="22"/>
      <c r="E2231" s="1"/>
      <c r="F2231" s="1"/>
      <c r="G2231" s="1"/>
      <c r="H2231" s="1"/>
      <c r="I2231" s="1"/>
      <c r="J2231" s="1"/>
      <c r="K2231" s="1"/>
      <c r="L2231" s="1"/>
      <c r="M2231" s="1"/>
      <c r="N2231" s="1"/>
      <c r="O2231" s="1"/>
      <c r="P2231" s="1"/>
      <c r="Q2231" s="1"/>
      <c r="R2231" s="1"/>
      <c r="S2231" s="1"/>
      <c r="T2231" s="1"/>
      <c r="X2231" s="1"/>
      <c r="Y2231" s="1"/>
      <c r="Z2231" s="1"/>
    </row>
    <row r="2232" spans="1:26" x14ac:dyDescent="0.25">
      <c r="A2232" s="1"/>
      <c r="B2232" s="33" t="str">
        <f t="shared" si="68"/>
        <v/>
      </c>
      <c r="C2232" s="33" t="str">
        <f t="shared" si="69"/>
        <v/>
      </c>
      <c r="D2232" s="22"/>
      <c r="E2232" s="1"/>
      <c r="F2232" s="1"/>
      <c r="G2232" s="1"/>
      <c r="H2232" s="1"/>
      <c r="I2232" s="1"/>
      <c r="J2232" s="1"/>
      <c r="K2232" s="1"/>
      <c r="L2232" s="1"/>
      <c r="M2232" s="1"/>
      <c r="N2232" s="1"/>
      <c r="O2232" s="1"/>
      <c r="P2232" s="1"/>
      <c r="Q2232" s="1"/>
      <c r="R2232" s="1"/>
      <c r="S2232" s="1"/>
      <c r="T2232" s="1"/>
      <c r="U2232" s="28"/>
      <c r="V2232" s="28"/>
      <c r="W2232" s="28"/>
      <c r="X2232" s="1"/>
      <c r="Y2232" s="1"/>
      <c r="Z2232" s="1"/>
    </row>
    <row r="2233" spans="1:26" x14ac:dyDescent="0.25">
      <c r="A2233" s="1"/>
      <c r="B2233" s="33" t="str">
        <f t="shared" si="68"/>
        <v/>
      </c>
      <c r="C2233" s="33" t="str">
        <f t="shared" si="69"/>
        <v/>
      </c>
      <c r="D2233" s="22"/>
      <c r="E2233" s="1"/>
      <c r="F2233" s="1"/>
      <c r="G2233" s="1"/>
      <c r="H2233" s="1"/>
      <c r="I2233" s="1"/>
      <c r="J2233" s="1"/>
      <c r="K2233" s="1"/>
      <c r="L2233" s="1"/>
      <c r="M2233" s="1"/>
      <c r="N2233" s="1"/>
      <c r="O2233" s="1"/>
      <c r="P2233" s="1"/>
      <c r="Q2233" s="1"/>
      <c r="R2233" s="1"/>
      <c r="S2233" s="1"/>
      <c r="T2233" s="1"/>
      <c r="U2233" s="28"/>
      <c r="V2233" s="28"/>
      <c r="W2233" s="28"/>
      <c r="X2233" s="1"/>
      <c r="Y2233" s="1"/>
      <c r="Z2233" s="1"/>
    </row>
    <row r="2234" spans="1:26" x14ac:dyDescent="0.25">
      <c r="A2234" s="1"/>
      <c r="B2234" s="33" t="str">
        <f t="shared" si="68"/>
        <v/>
      </c>
      <c r="C2234" s="33" t="str">
        <f t="shared" si="69"/>
        <v/>
      </c>
      <c r="D2234" s="22"/>
      <c r="E2234" s="1"/>
      <c r="F2234" s="1"/>
      <c r="G2234" s="1"/>
      <c r="H2234" s="1"/>
      <c r="I2234" s="1"/>
      <c r="J2234" s="1"/>
      <c r="K2234" s="1"/>
      <c r="L2234" s="1"/>
      <c r="M2234" s="1"/>
      <c r="N2234" s="1"/>
      <c r="O2234" s="1"/>
      <c r="P2234" s="1"/>
      <c r="Q2234" s="1"/>
      <c r="R2234" s="1"/>
      <c r="S2234" s="1"/>
      <c r="T2234" s="1"/>
      <c r="U2234" s="28"/>
      <c r="V2234" s="28"/>
      <c r="W2234" s="28"/>
      <c r="X2234" s="1"/>
      <c r="Y2234" s="1"/>
      <c r="Z2234" s="1"/>
    </row>
    <row r="2235" spans="1:26" x14ac:dyDescent="0.25">
      <c r="A2235" s="1"/>
      <c r="B2235" s="33" t="str">
        <f t="shared" si="68"/>
        <v/>
      </c>
      <c r="C2235" s="33" t="str">
        <f t="shared" si="69"/>
        <v/>
      </c>
      <c r="D2235" s="22"/>
      <c r="E2235" s="1"/>
      <c r="F2235" s="1"/>
      <c r="G2235" s="1"/>
      <c r="H2235" s="1"/>
      <c r="I2235" s="1"/>
      <c r="J2235" s="1"/>
      <c r="K2235" s="1"/>
      <c r="L2235" s="1"/>
      <c r="M2235" s="1"/>
      <c r="N2235" s="1"/>
      <c r="O2235" s="1"/>
      <c r="P2235" s="1"/>
      <c r="Q2235" s="1"/>
      <c r="R2235" s="1"/>
      <c r="S2235" s="1"/>
      <c r="T2235" s="1"/>
      <c r="U2235" s="28"/>
      <c r="V2235" s="28"/>
      <c r="W2235" s="28"/>
      <c r="X2235" s="1"/>
      <c r="Y2235" s="1"/>
      <c r="Z2235" s="1"/>
    </row>
    <row r="2236" spans="1:26" x14ac:dyDescent="0.25">
      <c r="A2236" s="1"/>
      <c r="B2236" s="33" t="str">
        <f t="shared" si="68"/>
        <v/>
      </c>
      <c r="C2236" s="33" t="str">
        <f t="shared" si="69"/>
        <v/>
      </c>
      <c r="D2236" s="22"/>
      <c r="E2236" s="1"/>
      <c r="F2236" s="1"/>
      <c r="G2236" s="1"/>
      <c r="H2236" s="1"/>
      <c r="I2236" s="1"/>
      <c r="J2236" s="1"/>
      <c r="K2236" s="1"/>
      <c r="L2236" s="1"/>
      <c r="M2236" s="1"/>
      <c r="N2236" s="1"/>
      <c r="O2236" s="1"/>
      <c r="P2236" s="1"/>
      <c r="Q2236" s="1"/>
      <c r="R2236" s="1"/>
      <c r="S2236" s="1"/>
      <c r="T2236" s="1"/>
      <c r="U2236" s="28"/>
      <c r="V2236" s="28"/>
      <c r="W2236" s="28"/>
      <c r="X2236" s="1"/>
      <c r="Y2236" s="1"/>
      <c r="Z2236" s="1"/>
    </row>
    <row r="2237" spans="1:26" x14ac:dyDescent="0.25">
      <c r="A2237" s="1"/>
      <c r="B2237" s="33" t="str">
        <f t="shared" si="68"/>
        <v/>
      </c>
      <c r="C2237" s="33" t="str">
        <f t="shared" si="69"/>
        <v/>
      </c>
      <c r="D2237" s="22"/>
      <c r="E2237" s="1"/>
      <c r="F2237" s="1"/>
      <c r="G2237" s="1"/>
      <c r="H2237" s="1"/>
      <c r="I2237" s="1"/>
      <c r="J2237" s="1"/>
      <c r="K2237" s="1"/>
      <c r="L2237" s="1"/>
      <c r="M2237" s="1"/>
      <c r="N2237" s="1"/>
      <c r="O2237" s="1"/>
      <c r="P2237" s="1"/>
      <c r="Q2237" s="1"/>
      <c r="R2237" s="1"/>
      <c r="S2237" s="1"/>
      <c r="T2237" s="1"/>
      <c r="U2237" s="28"/>
      <c r="V2237" s="28"/>
      <c r="W2237" s="28"/>
      <c r="X2237" s="1"/>
      <c r="Y2237" s="1"/>
      <c r="Z2237" s="1"/>
    </row>
    <row r="2238" spans="1:26" x14ac:dyDescent="0.25">
      <c r="A2238" s="1"/>
      <c r="B2238" s="33" t="str">
        <f t="shared" si="68"/>
        <v/>
      </c>
      <c r="C2238" s="33" t="str">
        <f t="shared" si="69"/>
        <v/>
      </c>
      <c r="D2238" s="22"/>
      <c r="E2238" s="1"/>
      <c r="F2238" s="1"/>
      <c r="G2238" s="1"/>
      <c r="H2238" s="1"/>
      <c r="I2238" s="1"/>
      <c r="J2238" s="1"/>
      <c r="K2238" s="1"/>
      <c r="L2238" s="1"/>
      <c r="M2238" s="1"/>
      <c r="N2238" s="1"/>
      <c r="O2238" s="1"/>
      <c r="P2238" s="1"/>
      <c r="Q2238" s="1"/>
      <c r="R2238" s="1"/>
      <c r="S2238" s="1"/>
      <c r="T2238" s="1"/>
      <c r="U2238" s="28"/>
      <c r="V2238" s="28"/>
      <c r="W2238" s="28"/>
      <c r="X2238" s="1"/>
      <c r="Y2238" s="1"/>
      <c r="Z2238" s="1"/>
    </row>
    <row r="2239" spans="1:26" x14ac:dyDescent="0.25">
      <c r="A2239" s="1"/>
      <c r="B2239" s="33" t="str">
        <f t="shared" si="68"/>
        <v/>
      </c>
      <c r="C2239" s="33" t="str">
        <f t="shared" si="69"/>
        <v/>
      </c>
      <c r="D2239" s="22"/>
      <c r="E2239" s="1"/>
      <c r="F2239" s="1"/>
      <c r="G2239" s="1"/>
      <c r="H2239" s="1"/>
      <c r="I2239" s="1"/>
      <c r="J2239" s="1"/>
      <c r="K2239" s="1"/>
      <c r="L2239" s="1"/>
      <c r="M2239" s="1"/>
      <c r="N2239" s="1"/>
      <c r="O2239" s="1"/>
      <c r="P2239" s="1"/>
      <c r="Q2239" s="1"/>
      <c r="R2239" s="1"/>
      <c r="S2239" s="1"/>
      <c r="T2239" s="1"/>
      <c r="U2239" s="28"/>
      <c r="V2239" s="28"/>
      <c r="W2239" s="28"/>
      <c r="X2239" s="1"/>
      <c r="Y2239" s="1"/>
      <c r="Z2239" s="1"/>
    </row>
    <row r="2240" spans="1:26" x14ac:dyDescent="0.25">
      <c r="A2240" s="1"/>
      <c r="B2240" s="33" t="str">
        <f t="shared" si="68"/>
        <v/>
      </c>
      <c r="C2240" s="33" t="str">
        <f t="shared" si="69"/>
        <v/>
      </c>
      <c r="D2240" s="22"/>
      <c r="E2240" s="1"/>
      <c r="F2240" s="1"/>
      <c r="G2240" s="1"/>
      <c r="H2240" s="1"/>
      <c r="I2240" s="1"/>
      <c r="J2240" s="1"/>
      <c r="K2240" s="1"/>
      <c r="L2240" s="1"/>
      <c r="M2240" s="1"/>
      <c r="N2240" s="1"/>
      <c r="O2240" s="1"/>
      <c r="P2240" s="1"/>
      <c r="Q2240" s="1"/>
      <c r="R2240" s="1"/>
      <c r="S2240" s="1"/>
      <c r="T2240" s="1"/>
      <c r="U2240" s="28"/>
      <c r="V2240" s="28"/>
      <c r="W2240" s="28"/>
      <c r="X2240" s="1"/>
      <c r="Y2240" s="1"/>
      <c r="Z2240" s="1"/>
    </row>
    <row r="2241" spans="1:26" x14ac:dyDescent="0.25">
      <c r="A2241" s="1"/>
      <c r="B2241" s="33" t="str">
        <f t="shared" si="68"/>
        <v/>
      </c>
      <c r="C2241" s="33" t="str">
        <f t="shared" si="69"/>
        <v/>
      </c>
      <c r="D2241" s="22"/>
      <c r="E2241" s="1"/>
      <c r="F2241" s="1"/>
      <c r="G2241" s="1"/>
      <c r="H2241" s="1"/>
      <c r="I2241" s="1"/>
      <c r="J2241" s="1"/>
      <c r="K2241" s="1"/>
      <c r="L2241" s="1"/>
      <c r="M2241" s="1"/>
      <c r="N2241" s="1"/>
      <c r="O2241" s="1"/>
      <c r="P2241" s="1"/>
      <c r="Q2241" s="1"/>
      <c r="R2241" s="1"/>
      <c r="S2241" s="1"/>
      <c r="T2241" s="1"/>
      <c r="U2241" s="28"/>
      <c r="V2241" s="28"/>
      <c r="W2241" s="28"/>
      <c r="X2241" s="1"/>
      <c r="Y2241" s="1"/>
      <c r="Z2241" s="1"/>
    </row>
    <row r="2242" spans="1:26" x14ac:dyDescent="0.25">
      <c r="A2242" s="1"/>
      <c r="B2242" s="33" t="str">
        <f t="shared" si="68"/>
        <v/>
      </c>
      <c r="C2242" s="33" t="str">
        <f t="shared" si="69"/>
        <v/>
      </c>
      <c r="D2242" s="22"/>
      <c r="E2242" s="1"/>
      <c r="F2242" s="1"/>
      <c r="G2242" s="1"/>
      <c r="H2242" s="1"/>
      <c r="I2242" s="1"/>
      <c r="J2242" s="1"/>
      <c r="K2242" s="1"/>
      <c r="L2242" s="1"/>
      <c r="M2242" s="1"/>
      <c r="N2242" s="1"/>
      <c r="O2242" s="1"/>
      <c r="P2242" s="1"/>
      <c r="Q2242" s="1"/>
      <c r="R2242" s="1"/>
      <c r="S2242" s="1"/>
      <c r="T2242" s="1"/>
      <c r="U2242" s="28"/>
      <c r="V2242" s="28"/>
      <c r="W2242" s="28"/>
      <c r="X2242" s="1"/>
      <c r="Y2242" s="1"/>
      <c r="Z2242" s="1"/>
    </row>
    <row r="2243" spans="1:26" x14ac:dyDescent="0.25">
      <c r="A2243" s="1"/>
      <c r="B2243" s="33" t="str">
        <f t="shared" si="68"/>
        <v/>
      </c>
      <c r="C2243" s="33" t="str">
        <f t="shared" si="69"/>
        <v/>
      </c>
      <c r="D2243" s="22"/>
      <c r="E2243" s="1"/>
      <c r="F2243" s="1"/>
      <c r="G2243" s="1"/>
      <c r="H2243" s="1"/>
      <c r="I2243" s="1"/>
      <c r="J2243" s="1"/>
      <c r="K2243" s="1"/>
      <c r="L2243" s="1"/>
      <c r="M2243" s="1"/>
      <c r="N2243" s="1"/>
      <c r="O2243" s="1"/>
      <c r="P2243" s="1"/>
      <c r="Q2243" s="1"/>
      <c r="R2243" s="1"/>
      <c r="S2243" s="1"/>
      <c r="T2243" s="1"/>
      <c r="U2243" s="28"/>
      <c r="V2243" s="28"/>
      <c r="W2243" s="28"/>
      <c r="X2243" s="1"/>
      <c r="Y2243" s="1"/>
      <c r="Z2243" s="1"/>
    </row>
    <row r="2244" spans="1:26" x14ac:dyDescent="0.25">
      <c r="A2244" s="1"/>
      <c r="B2244" s="33" t="str">
        <f t="shared" si="68"/>
        <v/>
      </c>
      <c r="C2244" s="33" t="str">
        <f t="shared" si="69"/>
        <v/>
      </c>
      <c r="D2244" s="22"/>
      <c r="E2244" s="1"/>
      <c r="F2244" s="1"/>
      <c r="G2244" s="1"/>
      <c r="H2244" s="1"/>
      <c r="I2244" s="1"/>
      <c r="J2244" s="1"/>
      <c r="K2244" s="1"/>
      <c r="L2244" s="1"/>
      <c r="M2244" s="1"/>
      <c r="N2244" s="1"/>
      <c r="O2244" s="1"/>
      <c r="P2244" s="1"/>
      <c r="Q2244" s="1"/>
      <c r="R2244" s="1"/>
      <c r="S2244" s="1"/>
      <c r="T2244" s="1"/>
      <c r="U2244" s="28"/>
      <c r="V2244" s="28"/>
      <c r="W2244" s="28"/>
      <c r="X2244" s="1"/>
      <c r="Y2244" s="1"/>
      <c r="Z2244" s="1"/>
    </row>
    <row r="2245" spans="1:26" x14ac:dyDescent="0.25">
      <c r="A2245" s="1"/>
      <c r="B2245" s="33" t="str">
        <f t="shared" si="68"/>
        <v/>
      </c>
      <c r="C2245" s="33" t="str">
        <f t="shared" si="69"/>
        <v/>
      </c>
      <c r="D2245" s="22"/>
      <c r="E2245" s="1"/>
      <c r="F2245" s="1"/>
      <c r="G2245" s="1"/>
      <c r="H2245" s="1"/>
      <c r="I2245" s="1"/>
      <c r="J2245" s="1"/>
      <c r="K2245" s="1"/>
      <c r="L2245" s="1"/>
      <c r="M2245" s="1"/>
      <c r="N2245" s="1"/>
      <c r="O2245" s="1"/>
      <c r="P2245" s="1"/>
      <c r="Q2245" s="1"/>
      <c r="R2245" s="1"/>
      <c r="S2245" s="1"/>
      <c r="T2245" s="1"/>
      <c r="U2245" s="28"/>
      <c r="V2245" s="28"/>
      <c r="W2245" s="28"/>
      <c r="X2245" s="1"/>
      <c r="Y2245" s="1"/>
      <c r="Z2245" s="1"/>
    </row>
    <row r="2246" spans="1:26" x14ac:dyDescent="0.25">
      <c r="A2246" s="1"/>
      <c r="B2246" s="33" t="str">
        <f t="shared" si="68"/>
        <v/>
      </c>
      <c r="C2246" s="33" t="str">
        <f t="shared" si="69"/>
        <v/>
      </c>
      <c r="D2246" s="22"/>
      <c r="E2246" s="1"/>
      <c r="F2246" s="1"/>
      <c r="G2246" s="1"/>
      <c r="H2246" s="1"/>
      <c r="I2246" s="1"/>
      <c r="J2246" s="1"/>
      <c r="K2246" s="1"/>
      <c r="L2246" s="1"/>
      <c r="M2246" s="1"/>
      <c r="N2246" s="1"/>
      <c r="O2246" s="1"/>
      <c r="P2246" s="1"/>
      <c r="Q2246" s="1"/>
      <c r="R2246" s="1"/>
      <c r="S2246" s="1"/>
      <c r="T2246" s="1"/>
      <c r="U2246" s="28"/>
      <c r="V2246" s="28"/>
      <c r="W2246" s="28"/>
      <c r="X2246" s="1"/>
      <c r="Y2246" s="1"/>
      <c r="Z2246" s="1"/>
    </row>
    <row r="2247" spans="1:26" x14ac:dyDescent="0.25">
      <c r="A2247" s="1"/>
      <c r="B2247" s="33" t="str">
        <f t="shared" si="68"/>
        <v/>
      </c>
      <c r="C2247" s="33" t="str">
        <f t="shared" si="69"/>
        <v/>
      </c>
      <c r="D2247" s="22"/>
      <c r="E2247" s="1"/>
      <c r="F2247" s="1"/>
      <c r="G2247" s="1"/>
      <c r="H2247" s="1"/>
      <c r="I2247" s="1"/>
      <c r="J2247" s="1"/>
      <c r="K2247" s="1"/>
      <c r="L2247" s="1"/>
      <c r="M2247" s="1"/>
      <c r="N2247" s="1"/>
      <c r="O2247" s="1"/>
      <c r="P2247" s="1"/>
      <c r="Q2247" s="1"/>
      <c r="R2247" s="1"/>
      <c r="S2247" s="1"/>
      <c r="T2247" s="1"/>
      <c r="U2247" s="28"/>
      <c r="V2247" s="28"/>
      <c r="W2247" s="28"/>
      <c r="X2247" s="1"/>
      <c r="Y2247" s="1"/>
      <c r="Z2247" s="1"/>
    </row>
    <row r="2248" spans="1:26" x14ac:dyDescent="0.25">
      <c r="A2248" s="1"/>
      <c r="B2248" s="33" t="str">
        <f t="shared" si="68"/>
        <v/>
      </c>
      <c r="C2248" s="33" t="str">
        <f t="shared" si="69"/>
        <v/>
      </c>
      <c r="D2248" s="22"/>
      <c r="E2248" s="1"/>
      <c r="F2248" s="1"/>
      <c r="G2248" s="1"/>
      <c r="H2248" s="1"/>
      <c r="I2248" s="1"/>
      <c r="J2248" s="1"/>
      <c r="K2248" s="1"/>
      <c r="L2248" s="1"/>
      <c r="M2248" s="1"/>
      <c r="N2248" s="1"/>
      <c r="O2248" s="1"/>
      <c r="P2248" s="1"/>
      <c r="Q2248" s="1"/>
      <c r="R2248" s="1"/>
      <c r="S2248" s="1"/>
      <c r="T2248" s="1"/>
      <c r="U2248" s="28"/>
      <c r="V2248" s="28"/>
      <c r="W2248" s="28"/>
      <c r="X2248" s="1"/>
      <c r="Y2248" s="1"/>
      <c r="Z2248" s="1"/>
    </row>
    <row r="2249" spans="1:26" x14ac:dyDescent="0.25">
      <c r="A2249" s="1"/>
      <c r="B2249" s="33" t="str">
        <f t="shared" si="68"/>
        <v/>
      </c>
      <c r="C2249" s="33" t="str">
        <f t="shared" si="69"/>
        <v/>
      </c>
      <c r="D2249" s="22"/>
      <c r="E2249" s="1"/>
      <c r="F2249" s="1"/>
      <c r="G2249" s="1"/>
      <c r="H2249" s="1"/>
      <c r="I2249" s="1"/>
      <c r="J2249" s="1"/>
      <c r="K2249" s="1"/>
      <c r="L2249" s="1"/>
      <c r="M2249" s="1"/>
      <c r="N2249" s="1"/>
      <c r="O2249" s="1"/>
      <c r="P2249" s="1"/>
      <c r="Q2249" s="1"/>
      <c r="R2249" s="1"/>
      <c r="S2249" s="1"/>
      <c r="T2249" s="1"/>
      <c r="U2249" s="28"/>
      <c r="V2249" s="28"/>
      <c r="W2249" s="28"/>
      <c r="X2249" s="1"/>
      <c r="Y2249" s="1"/>
      <c r="Z2249" s="1"/>
    </row>
    <row r="2250" spans="1:26" x14ac:dyDescent="0.25">
      <c r="A2250" s="1"/>
      <c r="B2250" s="33" t="str">
        <f t="shared" si="68"/>
        <v/>
      </c>
      <c r="C2250" s="33" t="str">
        <f t="shared" si="69"/>
        <v/>
      </c>
      <c r="D2250" s="22"/>
      <c r="E2250" s="1"/>
      <c r="F2250" s="1"/>
      <c r="G2250" s="1"/>
      <c r="H2250" s="1"/>
      <c r="I2250" s="1"/>
      <c r="J2250" s="1"/>
      <c r="K2250" s="1"/>
      <c r="L2250" s="1"/>
      <c r="M2250" s="1"/>
      <c r="N2250" s="1"/>
      <c r="O2250" s="1"/>
      <c r="P2250" s="1"/>
      <c r="Q2250" s="1"/>
      <c r="R2250" s="1"/>
      <c r="S2250" s="1"/>
      <c r="T2250" s="1"/>
      <c r="U2250" s="28"/>
      <c r="V2250" s="28"/>
      <c r="W2250" s="28"/>
      <c r="X2250" s="1"/>
      <c r="Y2250" s="1"/>
      <c r="Z2250" s="1"/>
    </row>
    <row r="2251" spans="1:26" x14ac:dyDescent="0.25">
      <c r="A2251" s="1"/>
      <c r="B2251" s="33" t="str">
        <f t="shared" si="68"/>
        <v/>
      </c>
      <c r="C2251" s="33" t="str">
        <f t="shared" si="69"/>
        <v/>
      </c>
      <c r="D2251" s="22"/>
      <c r="E2251" s="1"/>
      <c r="F2251" s="1"/>
      <c r="G2251" s="1"/>
      <c r="H2251" s="1"/>
      <c r="I2251" s="1"/>
      <c r="J2251" s="1"/>
      <c r="K2251" s="1"/>
      <c r="L2251" s="1"/>
      <c r="M2251" s="1"/>
      <c r="N2251" s="1"/>
      <c r="O2251" s="1"/>
      <c r="P2251" s="1"/>
      <c r="Q2251" s="1"/>
      <c r="R2251" s="1"/>
      <c r="S2251" s="1"/>
      <c r="T2251" s="1"/>
      <c r="U2251" s="28"/>
      <c r="V2251" s="28"/>
      <c r="W2251" s="28"/>
      <c r="X2251" s="1"/>
      <c r="Y2251" s="1"/>
      <c r="Z2251" s="1"/>
    </row>
    <row r="2252" spans="1:26" x14ac:dyDescent="0.25">
      <c r="A2252" s="1"/>
      <c r="B2252" s="33" t="str">
        <f t="shared" si="68"/>
        <v/>
      </c>
      <c r="C2252" s="33" t="str">
        <f t="shared" si="69"/>
        <v/>
      </c>
      <c r="D2252" s="22"/>
      <c r="E2252" s="1"/>
      <c r="F2252" s="1"/>
      <c r="G2252" s="1"/>
      <c r="H2252" s="1"/>
      <c r="I2252" s="1"/>
      <c r="J2252" s="1"/>
      <c r="K2252" s="1"/>
      <c r="L2252" s="1"/>
      <c r="M2252" s="1"/>
      <c r="N2252" s="1"/>
      <c r="O2252" s="1"/>
      <c r="P2252" s="1"/>
      <c r="Q2252" s="1"/>
      <c r="R2252" s="1"/>
      <c r="S2252" s="1"/>
      <c r="T2252" s="1"/>
      <c r="U2252" s="28"/>
      <c r="V2252" s="28"/>
      <c r="W2252" s="28"/>
      <c r="X2252" s="1"/>
      <c r="Y2252" s="1"/>
      <c r="Z2252" s="1"/>
    </row>
    <row r="2253" spans="1:26" x14ac:dyDescent="0.25">
      <c r="A2253" s="1"/>
      <c r="B2253" s="33" t="str">
        <f t="shared" si="68"/>
        <v/>
      </c>
      <c r="C2253" s="33" t="str">
        <f t="shared" si="69"/>
        <v/>
      </c>
      <c r="D2253" s="22"/>
      <c r="E2253" s="1"/>
      <c r="F2253" s="1"/>
      <c r="G2253" s="1"/>
      <c r="H2253" s="1"/>
      <c r="I2253" s="1"/>
      <c r="J2253" s="1"/>
      <c r="K2253" s="1"/>
      <c r="L2253" s="1"/>
      <c r="M2253" s="1"/>
      <c r="N2253" s="1"/>
      <c r="O2253" s="1"/>
      <c r="P2253" s="1"/>
      <c r="Q2253" s="1"/>
      <c r="R2253" s="1"/>
      <c r="S2253" s="1"/>
      <c r="T2253" s="1"/>
      <c r="U2253" s="28"/>
      <c r="V2253" s="28"/>
      <c r="W2253" s="28"/>
      <c r="X2253" s="1"/>
      <c r="Y2253" s="1"/>
      <c r="Z2253" s="1"/>
    </row>
    <row r="2254" spans="1:26" x14ac:dyDescent="0.25">
      <c r="A2254" s="1"/>
      <c r="B2254" s="33" t="str">
        <f t="shared" si="68"/>
        <v/>
      </c>
      <c r="C2254" s="33" t="str">
        <f t="shared" si="69"/>
        <v/>
      </c>
      <c r="D2254" s="22"/>
      <c r="E2254" s="1"/>
      <c r="F2254" s="1"/>
      <c r="G2254" s="1"/>
      <c r="H2254" s="1"/>
      <c r="I2254" s="1"/>
      <c r="J2254" s="1"/>
      <c r="K2254" s="1"/>
      <c r="L2254" s="1"/>
      <c r="M2254" s="1"/>
      <c r="N2254" s="1"/>
      <c r="O2254" s="1"/>
      <c r="P2254" s="1"/>
      <c r="Q2254" s="1"/>
      <c r="R2254" s="1"/>
      <c r="S2254" s="1"/>
      <c r="T2254" s="1"/>
      <c r="U2254" s="28"/>
      <c r="V2254" s="28"/>
      <c r="W2254" s="28"/>
      <c r="X2254" s="1"/>
      <c r="Y2254" s="1"/>
      <c r="Z2254" s="1"/>
    </row>
    <row r="2255" spans="1:26" x14ac:dyDescent="0.25">
      <c r="A2255" s="1"/>
      <c r="B2255" s="33" t="str">
        <f t="shared" si="68"/>
        <v/>
      </c>
      <c r="C2255" s="33" t="str">
        <f t="shared" si="69"/>
        <v/>
      </c>
      <c r="D2255" s="22"/>
      <c r="E2255" s="1"/>
      <c r="F2255" s="1"/>
      <c r="G2255" s="1"/>
      <c r="H2255" s="1"/>
      <c r="I2255" s="1"/>
      <c r="J2255" s="1"/>
      <c r="K2255" s="1"/>
      <c r="L2255" s="1"/>
      <c r="M2255" s="1"/>
      <c r="N2255" s="1"/>
      <c r="O2255" s="1"/>
      <c r="P2255" s="1"/>
      <c r="Q2255" s="1"/>
      <c r="R2255" s="1"/>
      <c r="S2255" s="1"/>
      <c r="T2255" s="1"/>
      <c r="U2255" s="28"/>
      <c r="V2255" s="28"/>
      <c r="W2255" s="28"/>
      <c r="X2255" s="1"/>
      <c r="Y2255" s="1"/>
      <c r="Z2255" s="1"/>
    </row>
    <row r="2256" spans="1:26" x14ac:dyDescent="0.25">
      <c r="A2256" s="1"/>
      <c r="B2256" s="33" t="str">
        <f t="shared" si="68"/>
        <v/>
      </c>
      <c r="C2256" s="33" t="str">
        <f t="shared" si="69"/>
        <v/>
      </c>
      <c r="D2256" s="22"/>
      <c r="E2256" s="1"/>
      <c r="F2256" s="1"/>
      <c r="G2256" s="1"/>
      <c r="H2256" s="1"/>
      <c r="I2256" s="1"/>
      <c r="J2256" s="1"/>
      <c r="K2256" s="1"/>
      <c r="L2256" s="1"/>
      <c r="M2256" s="1"/>
      <c r="N2256" s="1"/>
      <c r="O2256" s="1"/>
      <c r="P2256" s="1"/>
      <c r="Q2256" s="1"/>
      <c r="R2256" s="1"/>
      <c r="S2256" s="1"/>
      <c r="T2256" s="1"/>
      <c r="U2256" s="28"/>
      <c r="V2256" s="28"/>
      <c r="W2256" s="28"/>
      <c r="X2256" s="1"/>
      <c r="Y2256" s="1"/>
      <c r="Z2256" s="1"/>
    </row>
    <row r="2257" spans="1:26" x14ac:dyDescent="0.25">
      <c r="A2257" s="1"/>
      <c r="B2257" s="33" t="str">
        <f t="shared" si="68"/>
        <v/>
      </c>
      <c r="C2257" s="33" t="str">
        <f t="shared" si="69"/>
        <v/>
      </c>
      <c r="D2257" s="22"/>
      <c r="E2257" s="1"/>
      <c r="F2257" s="1"/>
      <c r="G2257" s="1"/>
      <c r="H2257" s="1"/>
      <c r="I2257" s="1"/>
      <c r="J2257" s="1"/>
      <c r="K2257" s="1"/>
      <c r="L2257" s="1"/>
      <c r="M2257" s="1"/>
      <c r="N2257" s="1"/>
      <c r="O2257" s="1"/>
      <c r="P2257" s="1"/>
      <c r="Q2257" s="1"/>
      <c r="R2257" s="1"/>
      <c r="S2257" s="1"/>
      <c r="T2257" s="1"/>
      <c r="U2257" s="28"/>
      <c r="V2257" s="28"/>
      <c r="W2257" s="28"/>
      <c r="X2257" s="1"/>
      <c r="Y2257" s="1"/>
      <c r="Z2257" s="1"/>
    </row>
    <row r="2258" spans="1:26" x14ac:dyDescent="0.25">
      <c r="A2258" s="1"/>
      <c r="B2258" s="33" t="str">
        <f t="shared" si="68"/>
        <v/>
      </c>
      <c r="C2258" s="33" t="str">
        <f t="shared" si="69"/>
        <v/>
      </c>
      <c r="D2258" s="22"/>
      <c r="E2258" s="1"/>
      <c r="F2258" s="1"/>
      <c r="G2258" s="1"/>
      <c r="H2258" s="1"/>
      <c r="I2258" s="1"/>
      <c r="J2258" s="1"/>
      <c r="K2258" s="1"/>
      <c r="L2258" s="1"/>
      <c r="M2258" s="1"/>
      <c r="N2258" s="1"/>
      <c r="O2258" s="1"/>
      <c r="P2258" s="1"/>
      <c r="Q2258" s="1"/>
      <c r="R2258" s="1"/>
      <c r="S2258" s="1"/>
      <c r="T2258" s="1"/>
      <c r="U2258" s="28"/>
      <c r="V2258" s="28"/>
      <c r="W2258" s="28"/>
      <c r="X2258" s="1"/>
      <c r="Y2258" s="1"/>
      <c r="Z2258" s="1"/>
    </row>
    <row r="2259" spans="1:26" x14ac:dyDescent="0.25">
      <c r="A2259" s="1"/>
      <c r="B2259" s="33" t="str">
        <f t="shared" si="68"/>
        <v/>
      </c>
      <c r="C2259" s="33" t="str">
        <f t="shared" si="69"/>
        <v/>
      </c>
      <c r="D2259" s="22"/>
      <c r="E2259" s="1"/>
      <c r="F2259" s="1"/>
      <c r="G2259" s="1"/>
      <c r="H2259" s="1"/>
      <c r="I2259" s="1"/>
      <c r="J2259" s="1"/>
      <c r="K2259" s="1"/>
      <c r="L2259" s="1"/>
      <c r="M2259" s="1"/>
      <c r="N2259" s="1"/>
      <c r="O2259" s="1"/>
      <c r="P2259" s="1"/>
      <c r="Q2259" s="1"/>
      <c r="R2259" s="1"/>
      <c r="S2259" s="1"/>
      <c r="T2259" s="1"/>
      <c r="U2259" s="28"/>
      <c r="V2259" s="28"/>
      <c r="W2259" s="28"/>
      <c r="X2259" s="1"/>
      <c r="Y2259" s="1"/>
      <c r="Z2259" s="1"/>
    </row>
    <row r="2260" spans="1:26" x14ac:dyDescent="0.25">
      <c r="A2260" s="1"/>
      <c r="B2260" s="33" t="str">
        <f t="shared" si="68"/>
        <v/>
      </c>
      <c r="C2260" s="33" t="str">
        <f t="shared" si="69"/>
        <v/>
      </c>
      <c r="D2260" s="22"/>
      <c r="E2260" s="1"/>
      <c r="F2260" s="1"/>
      <c r="G2260" s="1"/>
      <c r="H2260" s="1"/>
      <c r="I2260" s="1"/>
      <c r="J2260" s="1"/>
      <c r="K2260" s="1"/>
      <c r="L2260" s="1"/>
      <c r="M2260" s="1"/>
      <c r="N2260" s="1"/>
      <c r="O2260" s="1"/>
      <c r="P2260" s="1"/>
      <c r="Q2260" s="1"/>
      <c r="R2260" s="1"/>
      <c r="S2260" s="1"/>
      <c r="T2260" s="1"/>
      <c r="U2260" s="28"/>
      <c r="V2260" s="28"/>
      <c r="W2260" s="28"/>
      <c r="X2260" s="1"/>
      <c r="Y2260" s="1"/>
      <c r="Z2260" s="1"/>
    </row>
    <row r="2261" spans="1:26" x14ac:dyDescent="0.25">
      <c r="A2261" s="1"/>
      <c r="B2261" s="33" t="str">
        <f t="shared" si="68"/>
        <v/>
      </c>
      <c r="C2261" s="33" t="str">
        <f t="shared" si="69"/>
        <v/>
      </c>
      <c r="D2261" s="22"/>
      <c r="E2261" s="1"/>
      <c r="F2261" s="1"/>
      <c r="G2261" s="1"/>
      <c r="H2261" s="1"/>
      <c r="I2261" s="1"/>
      <c r="J2261" s="1"/>
      <c r="K2261" s="1"/>
      <c r="L2261" s="1"/>
      <c r="M2261" s="1"/>
      <c r="N2261" s="1"/>
      <c r="O2261" s="1"/>
      <c r="P2261" s="1"/>
      <c r="Q2261" s="1"/>
      <c r="R2261" s="1"/>
      <c r="S2261" s="1"/>
      <c r="T2261" s="1"/>
      <c r="X2261" s="1"/>
      <c r="Y2261" s="1"/>
      <c r="Z2261" s="1"/>
    </row>
    <row r="2262" spans="1:26" x14ac:dyDescent="0.25">
      <c r="A2262" s="1"/>
      <c r="B2262" s="33" t="str">
        <f t="shared" si="68"/>
        <v/>
      </c>
      <c r="C2262" s="33" t="str">
        <f t="shared" si="69"/>
        <v/>
      </c>
      <c r="D2262" s="22"/>
      <c r="E2262" s="1"/>
      <c r="F2262" s="1"/>
      <c r="G2262" s="1"/>
      <c r="H2262" s="1"/>
      <c r="I2262" s="1"/>
      <c r="J2262" s="1"/>
      <c r="K2262" s="1"/>
      <c r="L2262" s="1"/>
      <c r="M2262" s="1"/>
      <c r="N2262" s="1"/>
      <c r="O2262" s="1"/>
      <c r="P2262" s="1"/>
      <c r="Q2262" s="1"/>
      <c r="R2262" s="1"/>
      <c r="S2262" s="1"/>
      <c r="T2262" s="1"/>
      <c r="U2262" s="28"/>
      <c r="V2262" s="28"/>
      <c r="W2262" s="28"/>
      <c r="X2262" s="1"/>
      <c r="Y2262" s="1"/>
      <c r="Z2262" s="1"/>
    </row>
    <row r="2263" spans="1:26" x14ac:dyDescent="0.25">
      <c r="A2263" s="1"/>
      <c r="B2263" s="33" t="str">
        <f t="shared" si="68"/>
        <v/>
      </c>
      <c r="C2263" s="33" t="str">
        <f t="shared" si="69"/>
        <v/>
      </c>
      <c r="D2263" s="22"/>
      <c r="E2263" s="1"/>
      <c r="F2263" s="1"/>
      <c r="G2263" s="1"/>
      <c r="H2263" s="1"/>
      <c r="I2263" s="1"/>
      <c r="J2263" s="1"/>
      <c r="K2263" s="1"/>
      <c r="L2263" s="1"/>
      <c r="M2263" s="1"/>
      <c r="N2263" s="1"/>
      <c r="O2263" s="1"/>
      <c r="P2263" s="1"/>
      <c r="Q2263" s="1"/>
      <c r="R2263" s="1"/>
      <c r="S2263" s="1"/>
      <c r="T2263" s="1"/>
      <c r="U2263" s="28"/>
      <c r="V2263" s="28"/>
      <c r="W2263" s="28"/>
      <c r="X2263" s="1"/>
      <c r="Y2263" s="1"/>
      <c r="Z2263" s="1"/>
    </row>
    <row r="2264" spans="1:26" x14ac:dyDescent="0.25">
      <c r="A2264" s="1"/>
      <c r="B2264" s="33" t="str">
        <f t="shared" si="68"/>
        <v/>
      </c>
      <c r="C2264" s="33" t="str">
        <f t="shared" si="69"/>
        <v/>
      </c>
      <c r="D2264" s="22"/>
      <c r="E2264" s="1"/>
      <c r="F2264" s="1"/>
      <c r="G2264" s="1"/>
      <c r="H2264" s="1"/>
      <c r="I2264" s="1"/>
      <c r="J2264" s="1"/>
      <c r="K2264" s="1"/>
      <c r="L2264" s="1"/>
      <c r="M2264" s="1"/>
      <c r="N2264" s="1"/>
      <c r="O2264" s="1"/>
      <c r="P2264" s="1"/>
      <c r="Q2264" s="1"/>
      <c r="R2264" s="1"/>
      <c r="S2264" s="1"/>
      <c r="T2264" s="1"/>
      <c r="U2264" s="28"/>
      <c r="V2264" s="28"/>
      <c r="W2264" s="28"/>
      <c r="X2264" s="1"/>
      <c r="Y2264" s="1"/>
      <c r="Z2264" s="1"/>
    </row>
    <row r="2265" spans="1:26" x14ac:dyDescent="0.25">
      <c r="A2265" s="1"/>
      <c r="B2265" s="33" t="str">
        <f t="shared" si="68"/>
        <v/>
      </c>
      <c r="C2265" s="33" t="str">
        <f t="shared" si="69"/>
        <v/>
      </c>
      <c r="D2265" s="22"/>
      <c r="E2265" s="1"/>
      <c r="F2265" s="1"/>
      <c r="G2265" s="1"/>
      <c r="H2265" s="1"/>
      <c r="I2265" s="1"/>
      <c r="J2265" s="1"/>
      <c r="K2265" s="1"/>
      <c r="L2265" s="1"/>
      <c r="M2265" s="1"/>
      <c r="N2265" s="1"/>
      <c r="O2265" s="1"/>
      <c r="P2265" s="1"/>
      <c r="Q2265" s="1"/>
      <c r="R2265" s="1"/>
      <c r="S2265" s="1"/>
      <c r="T2265" s="1"/>
      <c r="U2265" s="28"/>
      <c r="V2265" s="28"/>
      <c r="W2265" s="28"/>
      <c r="X2265" s="1"/>
      <c r="Y2265" s="1"/>
      <c r="Z2265" s="1"/>
    </row>
    <row r="2266" spans="1:26" x14ac:dyDescent="0.25">
      <c r="A2266" s="1"/>
      <c r="B2266" s="33" t="str">
        <f t="shared" si="68"/>
        <v/>
      </c>
      <c r="C2266" s="33" t="str">
        <f t="shared" si="69"/>
        <v/>
      </c>
      <c r="D2266" s="22"/>
      <c r="E2266" s="1"/>
      <c r="F2266" s="1"/>
      <c r="G2266" s="1"/>
      <c r="H2266" s="1"/>
      <c r="I2266" s="1"/>
      <c r="J2266" s="1"/>
      <c r="K2266" s="1"/>
      <c r="L2266" s="1"/>
      <c r="M2266" s="1"/>
      <c r="N2266" s="1"/>
      <c r="O2266" s="1"/>
      <c r="P2266" s="1"/>
      <c r="Q2266" s="1"/>
      <c r="R2266" s="1"/>
      <c r="S2266" s="1"/>
      <c r="T2266" s="1"/>
      <c r="U2266" s="28"/>
      <c r="V2266" s="28"/>
      <c r="W2266" s="28"/>
      <c r="X2266" s="1"/>
      <c r="Y2266" s="1"/>
      <c r="Z2266" s="1"/>
    </row>
    <row r="2267" spans="1:26" x14ac:dyDescent="0.25">
      <c r="A2267" s="1"/>
      <c r="B2267" s="33" t="str">
        <f t="shared" si="68"/>
        <v/>
      </c>
      <c r="C2267" s="33" t="str">
        <f t="shared" si="69"/>
        <v/>
      </c>
      <c r="D2267" s="22"/>
      <c r="E2267" s="1"/>
      <c r="F2267" s="1"/>
      <c r="G2267" s="1"/>
      <c r="H2267" s="1"/>
      <c r="I2267" s="1"/>
      <c r="J2267" s="1"/>
      <c r="K2267" s="1"/>
      <c r="L2267" s="1"/>
      <c r="M2267" s="1"/>
      <c r="N2267" s="1"/>
      <c r="O2267" s="1"/>
      <c r="P2267" s="1"/>
      <c r="Q2267" s="1"/>
      <c r="R2267" s="1"/>
      <c r="S2267" s="1"/>
      <c r="T2267" s="1"/>
      <c r="U2267" s="28"/>
      <c r="V2267" s="28"/>
      <c r="W2267" s="28"/>
      <c r="X2267" s="1"/>
      <c r="Y2267" s="1"/>
      <c r="Z2267" s="1"/>
    </row>
    <row r="2268" spans="1:26" x14ac:dyDescent="0.25">
      <c r="A2268" s="1"/>
      <c r="B2268" s="33" t="str">
        <f t="shared" si="68"/>
        <v/>
      </c>
      <c r="C2268" s="33" t="str">
        <f t="shared" si="69"/>
        <v/>
      </c>
      <c r="D2268" s="22"/>
      <c r="E2268" s="1"/>
      <c r="F2268" s="1"/>
      <c r="G2268" s="1"/>
      <c r="H2268" s="1"/>
      <c r="I2268" s="1"/>
      <c r="J2268" s="1"/>
      <c r="K2268" s="1"/>
      <c r="L2268" s="1"/>
      <c r="M2268" s="1"/>
      <c r="N2268" s="1"/>
      <c r="O2268" s="1"/>
      <c r="P2268" s="1"/>
      <c r="Q2268" s="1"/>
      <c r="R2268" s="1"/>
      <c r="S2268" s="1"/>
      <c r="T2268" s="1"/>
      <c r="U2268" s="28"/>
      <c r="V2268" s="28"/>
      <c r="W2268" s="28"/>
      <c r="X2268" s="1"/>
      <c r="Y2268" s="1"/>
      <c r="Z2268" s="1"/>
    </row>
    <row r="2269" spans="1:26" x14ac:dyDescent="0.25">
      <c r="A2269" s="1"/>
      <c r="B2269" s="33" t="str">
        <f t="shared" si="68"/>
        <v/>
      </c>
      <c r="C2269" s="33" t="str">
        <f t="shared" si="69"/>
        <v/>
      </c>
      <c r="D2269" s="22"/>
      <c r="E2269" s="1"/>
      <c r="F2269" s="1"/>
      <c r="G2269" s="1"/>
      <c r="H2269" s="1"/>
      <c r="I2269" s="1"/>
      <c r="J2269" s="1"/>
      <c r="K2269" s="1"/>
      <c r="L2269" s="1"/>
      <c r="M2269" s="1"/>
      <c r="N2269" s="1"/>
      <c r="O2269" s="1"/>
      <c r="P2269" s="1"/>
      <c r="Q2269" s="1"/>
      <c r="R2269" s="1"/>
      <c r="S2269" s="1"/>
      <c r="T2269" s="1"/>
      <c r="U2269" s="28"/>
      <c r="V2269" s="28"/>
      <c r="W2269" s="28"/>
      <c r="X2269" s="1"/>
      <c r="Y2269" s="1"/>
      <c r="Z2269" s="1"/>
    </row>
    <row r="2270" spans="1:26" x14ac:dyDescent="0.25">
      <c r="A2270" s="1"/>
      <c r="B2270" s="33" t="str">
        <f t="shared" si="68"/>
        <v/>
      </c>
      <c r="C2270" s="33" t="str">
        <f t="shared" si="69"/>
        <v/>
      </c>
      <c r="D2270" s="22"/>
      <c r="E2270" s="1"/>
      <c r="F2270" s="1"/>
      <c r="G2270" s="1"/>
      <c r="H2270" s="1"/>
      <c r="I2270" s="1"/>
      <c r="J2270" s="1"/>
      <c r="K2270" s="1"/>
      <c r="L2270" s="1"/>
      <c r="M2270" s="1"/>
      <c r="N2270" s="1"/>
      <c r="O2270" s="1"/>
      <c r="P2270" s="1"/>
      <c r="Q2270" s="1"/>
      <c r="R2270" s="1"/>
      <c r="S2270" s="1"/>
      <c r="T2270" s="1"/>
      <c r="U2270" s="28"/>
      <c r="V2270" s="28"/>
      <c r="W2270" s="28"/>
      <c r="X2270" s="1"/>
      <c r="Y2270" s="1"/>
      <c r="Z2270" s="1"/>
    </row>
    <row r="2271" spans="1:26" x14ac:dyDescent="0.25">
      <c r="A2271" s="1"/>
      <c r="B2271" s="33" t="str">
        <f t="shared" si="68"/>
        <v/>
      </c>
      <c r="C2271" s="33" t="str">
        <f t="shared" si="69"/>
        <v/>
      </c>
      <c r="D2271" s="22"/>
      <c r="E2271" s="1"/>
      <c r="F2271" s="1"/>
      <c r="G2271" s="1"/>
      <c r="H2271" s="1"/>
      <c r="I2271" s="1"/>
      <c r="J2271" s="1"/>
      <c r="K2271" s="1"/>
      <c r="L2271" s="1"/>
      <c r="M2271" s="1"/>
      <c r="N2271" s="1"/>
      <c r="O2271" s="1"/>
      <c r="P2271" s="1"/>
      <c r="Q2271" s="1"/>
      <c r="R2271" s="1"/>
      <c r="S2271" s="1"/>
      <c r="T2271" s="1"/>
      <c r="U2271" s="28"/>
      <c r="V2271" s="28"/>
      <c r="W2271" s="28"/>
      <c r="X2271" s="1"/>
      <c r="Y2271" s="1"/>
      <c r="Z2271" s="1"/>
    </row>
    <row r="2272" spans="1:26" x14ac:dyDescent="0.25">
      <c r="A2272" s="1"/>
      <c r="B2272" s="33" t="str">
        <f t="shared" si="68"/>
        <v/>
      </c>
      <c r="C2272" s="33" t="str">
        <f t="shared" si="69"/>
        <v/>
      </c>
      <c r="D2272" s="22"/>
      <c r="E2272" s="1"/>
      <c r="F2272" s="1"/>
      <c r="G2272" s="1"/>
      <c r="H2272" s="1"/>
      <c r="I2272" s="1"/>
      <c r="J2272" s="1"/>
      <c r="K2272" s="1"/>
      <c r="L2272" s="1"/>
      <c r="M2272" s="1"/>
      <c r="N2272" s="1"/>
      <c r="O2272" s="1"/>
      <c r="P2272" s="1"/>
      <c r="Q2272" s="1"/>
      <c r="R2272" s="1"/>
      <c r="S2272" s="1"/>
      <c r="T2272" s="1"/>
      <c r="U2272" s="28"/>
      <c r="V2272" s="28"/>
      <c r="W2272" s="28"/>
      <c r="X2272" s="1"/>
      <c r="Y2272" s="1"/>
      <c r="Z2272" s="1"/>
    </row>
    <row r="2273" spans="1:26" x14ac:dyDescent="0.25">
      <c r="A2273" s="1"/>
      <c r="B2273" s="33" t="str">
        <f t="shared" si="68"/>
        <v/>
      </c>
      <c r="C2273" s="33" t="str">
        <f t="shared" si="69"/>
        <v/>
      </c>
      <c r="D2273" s="22"/>
      <c r="E2273" s="1"/>
      <c r="F2273" s="1"/>
      <c r="G2273" s="1"/>
      <c r="H2273" s="1"/>
      <c r="I2273" s="1"/>
      <c r="J2273" s="1"/>
      <c r="K2273" s="1"/>
      <c r="L2273" s="1"/>
      <c r="M2273" s="1"/>
      <c r="N2273" s="1"/>
      <c r="O2273" s="1"/>
      <c r="P2273" s="1"/>
      <c r="Q2273" s="1"/>
      <c r="R2273" s="1"/>
      <c r="S2273" s="1"/>
      <c r="T2273" s="1"/>
      <c r="U2273" s="28"/>
      <c r="V2273" s="28"/>
      <c r="W2273" s="28"/>
      <c r="X2273" s="1"/>
      <c r="Y2273" s="1"/>
      <c r="Z2273" s="1"/>
    </row>
    <row r="2274" spans="1:26" x14ac:dyDescent="0.25">
      <c r="A2274" s="1"/>
      <c r="B2274" s="33" t="str">
        <f t="shared" si="68"/>
        <v/>
      </c>
      <c r="C2274" s="33" t="str">
        <f t="shared" si="69"/>
        <v/>
      </c>
      <c r="D2274" s="22"/>
      <c r="E2274" s="1"/>
      <c r="F2274" s="1"/>
      <c r="G2274" s="1"/>
      <c r="H2274" s="1"/>
      <c r="I2274" s="1"/>
      <c r="J2274" s="1"/>
      <c r="K2274" s="1"/>
      <c r="L2274" s="1"/>
      <c r="M2274" s="1"/>
      <c r="N2274" s="1"/>
      <c r="O2274" s="1"/>
      <c r="P2274" s="1"/>
      <c r="Q2274" s="1"/>
      <c r="R2274" s="1"/>
      <c r="S2274" s="1"/>
      <c r="T2274" s="1"/>
      <c r="U2274" s="28"/>
      <c r="V2274" s="28"/>
      <c r="W2274" s="28"/>
      <c r="X2274" s="1"/>
      <c r="Y2274" s="1"/>
      <c r="Z2274" s="1"/>
    </row>
    <row r="2275" spans="1:26" x14ac:dyDescent="0.25">
      <c r="A2275" s="1"/>
      <c r="B2275" s="33" t="str">
        <f t="shared" si="68"/>
        <v/>
      </c>
      <c r="C2275" s="33" t="str">
        <f t="shared" si="69"/>
        <v/>
      </c>
      <c r="D2275" s="22"/>
      <c r="E2275" s="1"/>
      <c r="F2275" s="1"/>
      <c r="G2275" s="1"/>
      <c r="H2275" s="1"/>
      <c r="I2275" s="1"/>
      <c r="J2275" s="1"/>
      <c r="K2275" s="1"/>
      <c r="L2275" s="1"/>
      <c r="M2275" s="1"/>
      <c r="N2275" s="1"/>
      <c r="O2275" s="1"/>
      <c r="P2275" s="1"/>
      <c r="Q2275" s="1"/>
      <c r="R2275" s="1"/>
      <c r="S2275" s="1"/>
      <c r="T2275" s="1"/>
      <c r="U2275" s="28"/>
      <c r="V2275" s="28"/>
      <c r="W2275" s="28"/>
      <c r="X2275" s="1"/>
      <c r="Y2275" s="1"/>
      <c r="Z2275" s="1"/>
    </row>
    <row r="2276" spans="1:26" x14ac:dyDescent="0.25">
      <c r="A2276" s="1"/>
      <c r="B2276" s="33" t="str">
        <f t="shared" si="68"/>
        <v/>
      </c>
      <c r="C2276" s="33" t="str">
        <f t="shared" si="69"/>
        <v/>
      </c>
      <c r="D2276" s="22"/>
      <c r="E2276" s="1"/>
      <c r="F2276" s="1"/>
      <c r="G2276" s="1"/>
      <c r="H2276" s="1"/>
      <c r="I2276" s="1"/>
      <c r="J2276" s="1"/>
      <c r="K2276" s="1"/>
      <c r="L2276" s="1"/>
      <c r="M2276" s="1"/>
      <c r="N2276" s="1"/>
      <c r="O2276" s="1"/>
      <c r="P2276" s="1"/>
      <c r="Q2276" s="1"/>
      <c r="R2276" s="1"/>
      <c r="S2276" s="1"/>
      <c r="T2276" s="1"/>
      <c r="U2276" s="28"/>
      <c r="V2276" s="28"/>
      <c r="W2276" s="28"/>
      <c r="X2276" s="1"/>
      <c r="Y2276" s="1"/>
      <c r="Z2276" s="1"/>
    </row>
    <row r="2277" spans="1:26" x14ac:dyDescent="0.25">
      <c r="A2277" s="1"/>
      <c r="B2277" s="33" t="str">
        <f t="shared" si="68"/>
        <v/>
      </c>
      <c r="C2277" s="33" t="str">
        <f t="shared" si="69"/>
        <v/>
      </c>
      <c r="D2277" s="22"/>
      <c r="E2277" s="1"/>
      <c r="F2277" s="1"/>
      <c r="G2277" s="1"/>
      <c r="H2277" s="1"/>
      <c r="I2277" s="1"/>
      <c r="J2277" s="1"/>
      <c r="K2277" s="1"/>
      <c r="L2277" s="1"/>
      <c r="M2277" s="1"/>
      <c r="N2277" s="1"/>
      <c r="O2277" s="1"/>
      <c r="P2277" s="1"/>
      <c r="Q2277" s="1"/>
      <c r="R2277" s="1"/>
      <c r="S2277" s="1"/>
      <c r="T2277" s="1"/>
      <c r="U2277" s="28"/>
      <c r="V2277" s="28"/>
      <c r="W2277" s="28"/>
      <c r="X2277" s="1"/>
      <c r="Y2277" s="1"/>
      <c r="Z2277" s="1"/>
    </row>
    <row r="2278" spans="1:26" x14ac:dyDescent="0.25">
      <c r="A2278" s="1"/>
      <c r="B2278" s="33" t="str">
        <f t="shared" si="68"/>
        <v/>
      </c>
      <c r="C2278" s="33" t="str">
        <f t="shared" si="69"/>
        <v/>
      </c>
      <c r="D2278" s="22"/>
      <c r="E2278" s="1"/>
      <c r="F2278" s="1"/>
      <c r="G2278" s="1"/>
      <c r="H2278" s="1"/>
      <c r="I2278" s="1"/>
      <c r="J2278" s="1"/>
      <c r="K2278" s="1"/>
      <c r="L2278" s="1"/>
      <c r="M2278" s="1"/>
      <c r="N2278" s="1"/>
      <c r="O2278" s="1"/>
      <c r="P2278" s="1"/>
      <c r="Q2278" s="1"/>
      <c r="R2278" s="1"/>
      <c r="S2278" s="1"/>
      <c r="T2278" s="1"/>
      <c r="U2278" s="28"/>
      <c r="V2278" s="28"/>
      <c r="W2278" s="28"/>
      <c r="X2278" s="1"/>
      <c r="Y2278" s="1"/>
      <c r="Z2278" s="1"/>
    </row>
    <row r="2279" spans="1:26" x14ac:dyDescent="0.25">
      <c r="A2279" s="1"/>
      <c r="B2279" s="33" t="str">
        <f t="shared" si="68"/>
        <v/>
      </c>
      <c r="C2279" s="33" t="str">
        <f t="shared" si="69"/>
        <v/>
      </c>
      <c r="D2279" s="22"/>
      <c r="E2279" s="1"/>
      <c r="F2279" s="1"/>
      <c r="G2279" s="1"/>
      <c r="H2279" s="1"/>
      <c r="I2279" s="1"/>
      <c r="J2279" s="1"/>
      <c r="K2279" s="1"/>
      <c r="L2279" s="1"/>
      <c r="M2279" s="1"/>
      <c r="N2279" s="1"/>
      <c r="O2279" s="1"/>
      <c r="P2279" s="1"/>
      <c r="Q2279" s="1"/>
      <c r="R2279" s="1"/>
      <c r="S2279" s="1"/>
      <c r="T2279" s="1"/>
      <c r="U2279" s="28"/>
      <c r="V2279" s="28"/>
      <c r="W2279" s="28"/>
      <c r="X2279" s="1"/>
      <c r="Y2279" s="1"/>
      <c r="Z2279" s="1"/>
    </row>
    <row r="2280" spans="1:26" x14ac:dyDescent="0.25">
      <c r="A2280" s="1"/>
      <c r="B2280" s="33" t="str">
        <f t="shared" si="68"/>
        <v/>
      </c>
      <c r="C2280" s="33" t="str">
        <f t="shared" si="69"/>
        <v/>
      </c>
      <c r="D2280" s="22"/>
      <c r="E2280" s="1"/>
      <c r="F2280" s="1"/>
      <c r="G2280" s="1"/>
      <c r="H2280" s="1"/>
      <c r="I2280" s="1"/>
      <c r="J2280" s="1"/>
      <c r="K2280" s="1"/>
      <c r="L2280" s="1"/>
      <c r="M2280" s="1"/>
      <c r="N2280" s="1"/>
      <c r="O2280" s="1"/>
      <c r="P2280" s="1"/>
      <c r="Q2280" s="1"/>
      <c r="R2280" s="1"/>
      <c r="S2280" s="1"/>
      <c r="T2280" s="1"/>
      <c r="U2280" s="28"/>
      <c r="V2280" s="28"/>
      <c r="W2280" s="28"/>
      <c r="X2280" s="1"/>
      <c r="Y2280" s="1"/>
      <c r="Z2280" s="1"/>
    </row>
    <row r="2281" spans="1:26" x14ac:dyDescent="0.25">
      <c r="A2281" s="1"/>
      <c r="B2281" s="33" t="str">
        <f t="shared" si="68"/>
        <v/>
      </c>
      <c r="C2281" s="33" t="str">
        <f t="shared" si="69"/>
        <v/>
      </c>
      <c r="D2281" s="22"/>
      <c r="E2281" s="1"/>
      <c r="F2281" s="1"/>
      <c r="G2281" s="1"/>
      <c r="H2281" s="1"/>
      <c r="I2281" s="1"/>
      <c r="J2281" s="1"/>
      <c r="K2281" s="1"/>
      <c r="L2281" s="1"/>
      <c r="M2281" s="1"/>
      <c r="N2281" s="1"/>
      <c r="O2281" s="1"/>
      <c r="P2281" s="1"/>
      <c r="Q2281" s="1"/>
      <c r="R2281" s="1"/>
      <c r="S2281" s="1"/>
      <c r="T2281" s="1"/>
      <c r="U2281" s="28"/>
      <c r="V2281" s="28"/>
      <c r="W2281" s="28"/>
      <c r="X2281" s="1"/>
      <c r="Y2281" s="1"/>
      <c r="Z2281" s="1"/>
    </row>
    <row r="2282" spans="1:26" x14ac:dyDescent="0.25">
      <c r="A2282" s="1"/>
      <c r="B2282" s="33" t="str">
        <f t="shared" si="68"/>
        <v/>
      </c>
      <c r="C2282" s="33" t="str">
        <f t="shared" si="69"/>
        <v/>
      </c>
      <c r="D2282" s="22"/>
      <c r="E2282" s="1"/>
      <c r="F2282" s="1"/>
      <c r="G2282" s="1"/>
      <c r="H2282" s="1"/>
      <c r="I2282" s="1"/>
      <c r="J2282" s="1"/>
      <c r="K2282" s="1"/>
      <c r="L2282" s="1"/>
      <c r="M2282" s="1"/>
      <c r="N2282" s="1"/>
      <c r="O2282" s="1"/>
      <c r="P2282" s="1"/>
      <c r="Q2282" s="1"/>
      <c r="R2282" s="1"/>
      <c r="S2282" s="1"/>
      <c r="T2282" s="1"/>
      <c r="U2282" s="28"/>
      <c r="V2282" s="28"/>
      <c r="W2282" s="28"/>
      <c r="X2282" s="1"/>
      <c r="Y2282" s="1"/>
      <c r="Z2282" s="1"/>
    </row>
    <row r="2283" spans="1:26" x14ac:dyDescent="0.25">
      <c r="A2283" s="1"/>
      <c r="B2283" s="33" t="str">
        <f t="shared" si="68"/>
        <v/>
      </c>
      <c r="C2283" s="33" t="str">
        <f t="shared" si="69"/>
        <v/>
      </c>
      <c r="D2283" s="22"/>
      <c r="E2283" s="1"/>
      <c r="F2283" s="1"/>
      <c r="G2283" s="1"/>
      <c r="H2283" s="1"/>
      <c r="I2283" s="1"/>
      <c r="J2283" s="1"/>
      <c r="K2283" s="1"/>
      <c r="L2283" s="1"/>
      <c r="M2283" s="1"/>
      <c r="N2283" s="1"/>
      <c r="O2283" s="1"/>
      <c r="P2283" s="1"/>
      <c r="Q2283" s="1"/>
      <c r="R2283" s="1"/>
      <c r="S2283" s="1"/>
      <c r="T2283" s="1"/>
      <c r="U2283" s="28"/>
      <c r="V2283" s="28"/>
      <c r="W2283" s="28"/>
      <c r="X2283" s="1"/>
      <c r="Y2283" s="1"/>
      <c r="Z2283" s="1"/>
    </row>
    <row r="2284" spans="1:26" x14ac:dyDescent="0.25">
      <c r="A2284" s="1"/>
      <c r="B2284" s="33" t="str">
        <f t="shared" si="68"/>
        <v/>
      </c>
      <c r="C2284" s="33" t="str">
        <f t="shared" si="69"/>
        <v/>
      </c>
      <c r="D2284" s="22"/>
      <c r="E2284" s="1"/>
      <c r="F2284" s="1"/>
      <c r="G2284" s="1"/>
      <c r="H2284" s="1"/>
      <c r="I2284" s="1"/>
      <c r="J2284" s="1"/>
      <c r="K2284" s="1"/>
      <c r="L2284" s="1"/>
      <c r="M2284" s="1"/>
      <c r="N2284" s="1"/>
      <c r="O2284" s="1"/>
      <c r="P2284" s="1"/>
      <c r="Q2284" s="1"/>
      <c r="R2284" s="1"/>
      <c r="S2284" s="1"/>
      <c r="T2284" s="1"/>
      <c r="U2284" s="28"/>
      <c r="V2284" s="28"/>
      <c r="W2284" s="28"/>
      <c r="X2284" s="1"/>
      <c r="Y2284" s="1"/>
      <c r="Z2284" s="1"/>
    </row>
    <row r="2285" spans="1:26" x14ac:dyDescent="0.25">
      <c r="A2285" s="1"/>
      <c r="B2285" s="33" t="str">
        <f t="shared" si="68"/>
        <v/>
      </c>
      <c r="C2285" s="33" t="str">
        <f t="shared" si="69"/>
        <v/>
      </c>
      <c r="D2285" s="22"/>
      <c r="E2285" s="1"/>
      <c r="F2285" s="1"/>
      <c r="G2285" s="1"/>
      <c r="H2285" s="1"/>
      <c r="I2285" s="1"/>
      <c r="J2285" s="1"/>
      <c r="K2285" s="1"/>
      <c r="L2285" s="1"/>
      <c r="M2285" s="1"/>
      <c r="N2285" s="1"/>
      <c r="O2285" s="1"/>
      <c r="P2285" s="1"/>
      <c r="Q2285" s="1"/>
      <c r="R2285" s="1"/>
      <c r="S2285" s="1"/>
      <c r="T2285" s="1"/>
      <c r="U2285" s="28"/>
      <c r="V2285" s="28"/>
      <c r="W2285" s="28"/>
      <c r="X2285" s="1"/>
      <c r="Y2285" s="1"/>
      <c r="Z2285" s="1"/>
    </row>
    <row r="2286" spans="1:26" x14ac:dyDescent="0.25">
      <c r="A2286" s="1"/>
      <c r="B2286" s="33" t="str">
        <f t="shared" si="68"/>
        <v/>
      </c>
      <c r="C2286" s="33" t="str">
        <f t="shared" si="69"/>
        <v/>
      </c>
      <c r="D2286" s="22"/>
      <c r="E2286" s="1"/>
      <c r="F2286" s="1"/>
      <c r="G2286" s="1"/>
      <c r="H2286" s="1"/>
      <c r="I2286" s="1"/>
      <c r="J2286" s="1"/>
      <c r="K2286" s="1"/>
      <c r="L2286" s="1"/>
      <c r="M2286" s="1"/>
      <c r="N2286" s="1"/>
      <c r="O2286" s="1"/>
      <c r="P2286" s="1"/>
      <c r="Q2286" s="1"/>
      <c r="R2286" s="1"/>
      <c r="S2286" s="1"/>
      <c r="T2286" s="1"/>
      <c r="U2286" s="28"/>
      <c r="V2286" s="28"/>
      <c r="W2286" s="28"/>
      <c r="X2286" s="1"/>
      <c r="Y2286" s="1"/>
      <c r="Z2286" s="1"/>
    </row>
    <row r="2287" spans="1:26" x14ac:dyDescent="0.25">
      <c r="A2287" s="1"/>
      <c r="B2287" s="33" t="str">
        <f t="shared" ref="B2287:B2350" si="70">IF(W2289=1,U2289,"")</f>
        <v/>
      </c>
      <c r="C2287" s="33" t="str">
        <f t="shared" ref="C2287:C2350" si="71">IF(W2289=1,V2289,"")</f>
        <v/>
      </c>
      <c r="D2287" s="22"/>
      <c r="E2287" s="1"/>
      <c r="F2287" s="1"/>
      <c r="G2287" s="1"/>
      <c r="H2287" s="1"/>
      <c r="I2287" s="1"/>
      <c r="J2287" s="1"/>
      <c r="K2287" s="1"/>
      <c r="L2287" s="1"/>
      <c r="M2287" s="1"/>
      <c r="N2287" s="1"/>
      <c r="O2287" s="1"/>
      <c r="P2287" s="1"/>
      <c r="Q2287" s="1"/>
      <c r="R2287" s="1"/>
      <c r="S2287" s="1"/>
      <c r="T2287" s="1"/>
      <c r="U2287" s="28"/>
      <c r="V2287" s="28"/>
      <c r="W2287" s="28"/>
      <c r="X2287" s="1"/>
      <c r="Y2287" s="1"/>
      <c r="Z2287" s="1"/>
    </row>
    <row r="2288" spans="1:26" x14ac:dyDescent="0.25">
      <c r="A2288" s="1"/>
      <c r="B2288" s="33" t="str">
        <f t="shared" si="70"/>
        <v/>
      </c>
      <c r="C2288" s="33" t="str">
        <f t="shared" si="71"/>
        <v/>
      </c>
      <c r="D2288" s="22"/>
      <c r="E2288" s="1"/>
      <c r="F2288" s="1"/>
      <c r="G2288" s="1"/>
      <c r="H2288" s="1"/>
      <c r="I2288" s="1"/>
      <c r="J2288" s="1"/>
      <c r="K2288" s="1"/>
      <c r="L2288" s="1"/>
      <c r="M2288" s="1"/>
      <c r="N2288" s="1"/>
      <c r="O2288" s="1"/>
      <c r="P2288" s="1"/>
      <c r="Q2288" s="1"/>
      <c r="R2288" s="1"/>
      <c r="S2288" s="1"/>
      <c r="T2288" s="1"/>
      <c r="U2288" s="28"/>
      <c r="V2288" s="28"/>
      <c r="W2288" s="28"/>
      <c r="X2288" s="1"/>
      <c r="Y2288" s="1"/>
      <c r="Z2288" s="1"/>
    </row>
    <row r="2289" spans="1:26" x14ac:dyDescent="0.25">
      <c r="A2289" s="1"/>
      <c r="B2289" s="33" t="str">
        <f t="shared" si="70"/>
        <v/>
      </c>
      <c r="C2289" s="33" t="str">
        <f t="shared" si="71"/>
        <v/>
      </c>
      <c r="D2289" s="22"/>
      <c r="E2289" s="1"/>
      <c r="F2289" s="1"/>
      <c r="G2289" s="1"/>
      <c r="H2289" s="1"/>
      <c r="I2289" s="1"/>
      <c r="J2289" s="1"/>
      <c r="K2289" s="1"/>
      <c r="L2289" s="1"/>
      <c r="M2289" s="1"/>
      <c r="N2289" s="1"/>
      <c r="O2289" s="1"/>
      <c r="P2289" s="1"/>
      <c r="Q2289" s="1"/>
      <c r="R2289" s="1"/>
      <c r="S2289" s="1"/>
      <c r="T2289" s="1"/>
      <c r="U2289" s="28"/>
      <c r="V2289" s="28"/>
      <c r="W2289" s="28"/>
      <c r="X2289" s="1"/>
      <c r="Y2289" s="1"/>
      <c r="Z2289" s="1"/>
    </row>
    <row r="2290" spans="1:26" x14ac:dyDescent="0.25">
      <c r="A2290" s="1"/>
      <c r="B2290" s="33" t="str">
        <f t="shared" si="70"/>
        <v/>
      </c>
      <c r="C2290" s="33" t="str">
        <f t="shared" si="71"/>
        <v/>
      </c>
      <c r="D2290" s="22"/>
      <c r="E2290" s="1"/>
      <c r="F2290" s="1"/>
      <c r="G2290" s="1"/>
      <c r="H2290" s="1"/>
      <c r="I2290" s="1"/>
      <c r="J2290" s="1"/>
      <c r="K2290" s="1"/>
      <c r="L2290" s="1"/>
      <c r="M2290" s="1"/>
      <c r="N2290" s="1"/>
      <c r="O2290" s="1"/>
      <c r="P2290" s="1"/>
      <c r="Q2290" s="1"/>
      <c r="R2290" s="1"/>
      <c r="S2290" s="1"/>
      <c r="T2290" s="1"/>
      <c r="X2290" s="1"/>
      <c r="Y2290" s="1"/>
      <c r="Z2290" s="1"/>
    </row>
    <row r="2291" spans="1:26" x14ac:dyDescent="0.25">
      <c r="A2291" s="1"/>
      <c r="B2291" s="33" t="str">
        <f t="shared" si="70"/>
        <v/>
      </c>
      <c r="C2291" s="33" t="str">
        <f t="shared" si="71"/>
        <v/>
      </c>
      <c r="D2291" s="22"/>
      <c r="E2291" s="1"/>
      <c r="F2291" s="1"/>
      <c r="G2291" s="1"/>
      <c r="H2291" s="1"/>
      <c r="I2291" s="1"/>
      <c r="J2291" s="1"/>
      <c r="K2291" s="1"/>
      <c r="L2291" s="1"/>
      <c r="M2291" s="1"/>
      <c r="N2291" s="1"/>
      <c r="O2291" s="1"/>
      <c r="P2291" s="1"/>
      <c r="Q2291" s="1"/>
      <c r="R2291" s="1"/>
      <c r="S2291" s="1"/>
      <c r="T2291" s="1"/>
      <c r="U2291" s="28"/>
      <c r="V2291" s="28"/>
      <c r="W2291" s="28"/>
      <c r="X2291" s="1"/>
      <c r="Y2291" s="1"/>
      <c r="Z2291" s="1"/>
    </row>
    <row r="2292" spans="1:26" x14ac:dyDescent="0.25">
      <c r="A2292" s="1"/>
      <c r="B2292" s="33" t="str">
        <f t="shared" si="70"/>
        <v/>
      </c>
      <c r="C2292" s="33" t="str">
        <f t="shared" si="71"/>
        <v/>
      </c>
      <c r="D2292" s="22"/>
      <c r="E2292" s="1"/>
      <c r="F2292" s="1"/>
      <c r="G2292" s="1"/>
      <c r="H2292" s="1"/>
      <c r="I2292" s="1"/>
      <c r="J2292" s="1"/>
      <c r="K2292" s="1"/>
      <c r="L2292" s="1"/>
      <c r="M2292" s="1"/>
      <c r="N2292" s="1"/>
      <c r="O2292" s="1"/>
      <c r="P2292" s="1"/>
      <c r="Q2292" s="1"/>
      <c r="R2292" s="1"/>
      <c r="S2292" s="1"/>
      <c r="T2292" s="1"/>
      <c r="U2292" s="28"/>
      <c r="V2292" s="28"/>
      <c r="W2292" s="28"/>
      <c r="X2292" s="1"/>
      <c r="Y2292" s="1"/>
      <c r="Z2292" s="1"/>
    </row>
    <row r="2293" spans="1:26" x14ac:dyDescent="0.25">
      <c r="A2293" s="1"/>
      <c r="B2293" s="33" t="str">
        <f t="shared" si="70"/>
        <v/>
      </c>
      <c r="C2293" s="33" t="str">
        <f t="shared" si="71"/>
        <v/>
      </c>
      <c r="D2293" s="22"/>
      <c r="E2293" s="1"/>
      <c r="F2293" s="1"/>
      <c r="G2293" s="1"/>
      <c r="H2293" s="1"/>
      <c r="I2293" s="1"/>
      <c r="J2293" s="1"/>
      <c r="K2293" s="1"/>
      <c r="L2293" s="1"/>
      <c r="M2293" s="1"/>
      <c r="N2293" s="1"/>
      <c r="O2293" s="1"/>
      <c r="P2293" s="1"/>
      <c r="Q2293" s="1"/>
      <c r="R2293" s="1"/>
      <c r="S2293" s="1"/>
      <c r="T2293" s="1"/>
      <c r="X2293" s="1"/>
      <c r="Y2293" s="1"/>
      <c r="Z2293" s="1"/>
    </row>
    <row r="2294" spans="1:26" x14ac:dyDescent="0.25">
      <c r="A2294" s="1"/>
      <c r="B2294" s="33" t="str">
        <f t="shared" si="70"/>
        <v/>
      </c>
      <c r="C2294" s="33" t="str">
        <f t="shared" si="71"/>
        <v/>
      </c>
      <c r="D2294" s="22"/>
      <c r="E2294" s="1"/>
      <c r="F2294" s="1"/>
      <c r="G2294" s="1"/>
      <c r="H2294" s="1"/>
      <c r="I2294" s="1"/>
      <c r="J2294" s="1"/>
      <c r="K2294" s="1"/>
      <c r="L2294" s="1"/>
      <c r="M2294" s="1"/>
      <c r="N2294" s="1"/>
      <c r="O2294" s="1"/>
      <c r="P2294" s="1"/>
      <c r="Q2294" s="1"/>
      <c r="R2294" s="1"/>
      <c r="S2294" s="1"/>
      <c r="T2294" s="1"/>
      <c r="U2294" s="28"/>
      <c r="V2294" s="28"/>
      <c r="W2294" s="28"/>
      <c r="X2294" s="1"/>
      <c r="Y2294" s="1"/>
      <c r="Z2294" s="1"/>
    </row>
    <row r="2295" spans="1:26" x14ac:dyDescent="0.25">
      <c r="A2295" s="1"/>
      <c r="B2295" s="33" t="str">
        <f t="shared" si="70"/>
        <v/>
      </c>
      <c r="C2295" s="33" t="str">
        <f t="shared" si="71"/>
        <v/>
      </c>
      <c r="D2295" s="22"/>
      <c r="E2295" s="1"/>
      <c r="F2295" s="1"/>
      <c r="G2295" s="1"/>
      <c r="H2295" s="1"/>
      <c r="I2295" s="1"/>
      <c r="J2295" s="1"/>
      <c r="K2295" s="1"/>
      <c r="L2295" s="1"/>
      <c r="M2295" s="1"/>
      <c r="N2295" s="1"/>
      <c r="O2295" s="1"/>
      <c r="P2295" s="1"/>
      <c r="Q2295" s="1"/>
      <c r="R2295" s="1"/>
      <c r="S2295" s="1"/>
      <c r="T2295" s="1"/>
      <c r="X2295" s="1"/>
      <c r="Y2295" s="1"/>
      <c r="Z2295" s="1"/>
    </row>
    <row r="2296" spans="1:26" x14ac:dyDescent="0.25">
      <c r="A2296" s="1"/>
      <c r="B2296" s="33" t="str">
        <f t="shared" si="70"/>
        <v/>
      </c>
      <c r="C2296" s="33" t="str">
        <f t="shared" si="71"/>
        <v/>
      </c>
      <c r="D2296" s="22"/>
      <c r="E2296" s="1"/>
      <c r="F2296" s="1"/>
      <c r="G2296" s="1"/>
      <c r="H2296" s="1"/>
      <c r="I2296" s="1"/>
      <c r="J2296" s="1"/>
      <c r="K2296" s="1"/>
      <c r="L2296" s="1"/>
      <c r="M2296" s="1"/>
      <c r="N2296" s="1"/>
      <c r="O2296" s="1"/>
      <c r="P2296" s="1"/>
      <c r="Q2296" s="1"/>
      <c r="R2296" s="1"/>
      <c r="S2296" s="1"/>
      <c r="T2296" s="1"/>
      <c r="U2296" s="28"/>
      <c r="V2296" s="28"/>
      <c r="W2296" s="28"/>
      <c r="X2296" s="1"/>
      <c r="Y2296" s="1"/>
      <c r="Z2296" s="1"/>
    </row>
    <row r="2297" spans="1:26" x14ac:dyDescent="0.25">
      <c r="A2297" s="1"/>
      <c r="B2297" s="33" t="str">
        <f t="shared" si="70"/>
        <v/>
      </c>
      <c r="C2297" s="33" t="str">
        <f t="shared" si="71"/>
        <v/>
      </c>
      <c r="D2297" s="22"/>
      <c r="E2297" s="1"/>
      <c r="F2297" s="1"/>
      <c r="G2297" s="1"/>
      <c r="H2297" s="1"/>
      <c r="I2297" s="1"/>
      <c r="J2297" s="1"/>
      <c r="K2297" s="1"/>
      <c r="L2297" s="1"/>
      <c r="M2297" s="1"/>
      <c r="N2297" s="1"/>
      <c r="O2297" s="1"/>
      <c r="P2297" s="1"/>
      <c r="Q2297" s="1"/>
      <c r="R2297" s="1"/>
      <c r="S2297" s="1"/>
      <c r="T2297" s="1"/>
      <c r="X2297" s="1"/>
      <c r="Y2297" s="1"/>
      <c r="Z2297" s="1"/>
    </row>
    <row r="2298" spans="1:26" x14ac:dyDescent="0.25">
      <c r="A2298" s="1"/>
      <c r="B2298" s="33" t="str">
        <f t="shared" si="70"/>
        <v/>
      </c>
      <c r="C2298" s="33" t="str">
        <f t="shared" si="71"/>
        <v/>
      </c>
      <c r="D2298" s="22"/>
      <c r="E2298" s="1"/>
      <c r="F2298" s="1"/>
      <c r="G2298" s="1"/>
      <c r="H2298" s="1"/>
      <c r="I2298" s="1"/>
      <c r="J2298" s="1"/>
      <c r="K2298" s="1"/>
      <c r="L2298" s="1"/>
      <c r="M2298" s="1"/>
      <c r="N2298" s="1"/>
      <c r="O2298" s="1"/>
      <c r="P2298" s="1"/>
      <c r="Q2298" s="1"/>
      <c r="R2298" s="1"/>
      <c r="S2298" s="1"/>
      <c r="T2298" s="1"/>
      <c r="U2298" s="28"/>
      <c r="V2298" s="28"/>
      <c r="W2298" s="28"/>
      <c r="X2298" s="1"/>
      <c r="Y2298" s="1"/>
      <c r="Z2298" s="1"/>
    </row>
    <row r="2299" spans="1:26" x14ac:dyDescent="0.25">
      <c r="A2299" s="1"/>
      <c r="B2299" s="33" t="str">
        <f t="shared" si="70"/>
        <v/>
      </c>
      <c r="C2299" s="33" t="str">
        <f t="shared" si="71"/>
        <v/>
      </c>
      <c r="D2299" s="22"/>
      <c r="E2299" s="1"/>
      <c r="F2299" s="1"/>
      <c r="G2299" s="1"/>
      <c r="H2299" s="1"/>
      <c r="I2299" s="1"/>
      <c r="J2299" s="1"/>
      <c r="K2299" s="1"/>
      <c r="L2299" s="1"/>
      <c r="M2299" s="1"/>
      <c r="N2299" s="1"/>
      <c r="O2299" s="1"/>
      <c r="P2299" s="1"/>
      <c r="Q2299" s="1"/>
      <c r="R2299" s="1"/>
      <c r="S2299" s="1"/>
      <c r="T2299" s="1"/>
      <c r="X2299" s="1"/>
      <c r="Y2299" s="1"/>
      <c r="Z2299" s="1"/>
    </row>
    <row r="2300" spans="1:26" x14ac:dyDescent="0.25">
      <c r="A2300" s="1"/>
      <c r="B2300" s="33" t="str">
        <f t="shared" si="70"/>
        <v/>
      </c>
      <c r="C2300" s="33" t="str">
        <f t="shared" si="71"/>
        <v/>
      </c>
      <c r="D2300" s="22"/>
      <c r="E2300" s="1"/>
      <c r="F2300" s="1"/>
      <c r="G2300" s="1"/>
      <c r="H2300" s="1"/>
      <c r="I2300" s="1"/>
      <c r="J2300" s="1"/>
      <c r="K2300" s="1"/>
      <c r="L2300" s="1"/>
      <c r="M2300" s="1"/>
      <c r="N2300" s="1"/>
      <c r="O2300" s="1"/>
      <c r="P2300" s="1"/>
      <c r="Q2300" s="1"/>
      <c r="R2300" s="1"/>
      <c r="S2300" s="1"/>
      <c r="T2300" s="1"/>
      <c r="U2300" s="28"/>
      <c r="V2300" s="28"/>
      <c r="W2300" s="28"/>
      <c r="X2300" s="1"/>
      <c r="Y2300" s="1"/>
      <c r="Z2300" s="1"/>
    </row>
    <row r="2301" spans="1:26" x14ac:dyDescent="0.25">
      <c r="A2301" s="1"/>
      <c r="B2301" s="33" t="str">
        <f t="shared" si="70"/>
        <v/>
      </c>
      <c r="C2301" s="33" t="str">
        <f t="shared" si="71"/>
        <v/>
      </c>
      <c r="D2301" s="22"/>
      <c r="E2301" s="1"/>
      <c r="F2301" s="1"/>
      <c r="G2301" s="1"/>
      <c r="H2301" s="1"/>
      <c r="I2301" s="1"/>
      <c r="J2301" s="1"/>
      <c r="K2301" s="1"/>
      <c r="L2301" s="1"/>
      <c r="M2301" s="1"/>
      <c r="N2301" s="1"/>
      <c r="O2301" s="1"/>
      <c r="P2301" s="1"/>
      <c r="Q2301" s="1"/>
      <c r="R2301" s="1"/>
      <c r="S2301" s="1"/>
      <c r="T2301" s="1"/>
      <c r="U2301" s="28"/>
      <c r="V2301" s="28"/>
      <c r="W2301" s="28"/>
      <c r="X2301" s="1"/>
      <c r="Y2301" s="1"/>
      <c r="Z2301" s="1"/>
    </row>
    <row r="2302" spans="1:26" x14ac:dyDescent="0.25">
      <c r="A2302" s="1"/>
      <c r="B2302" s="33" t="str">
        <f t="shared" si="70"/>
        <v/>
      </c>
      <c r="C2302" s="33" t="str">
        <f t="shared" si="71"/>
        <v/>
      </c>
      <c r="D2302" s="22"/>
      <c r="E2302" s="1"/>
      <c r="F2302" s="1"/>
      <c r="G2302" s="1"/>
      <c r="H2302" s="1"/>
      <c r="I2302" s="1"/>
      <c r="J2302" s="1"/>
      <c r="K2302" s="1"/>
      <c r="L2302" s="1"/>
      <c r="M2302" s="1"/>
      <c r="N2302" s="1"/>
      <c r="O2302" s="1"/>
      <c r="P2302" s="1"/>
      <c r="Q2302" s="1"/>
      <c r="R2302" s="1"/>
      <c r="S2302" s="1"/>
      <c r="T2302" s="1"/>
      <c r="U2302" s="28"/>
      <c r="V2302" s="28"/>
      <c r="W2302" s="28"/>
      <c r="X2302" s="1"/>
      <c r="Y2302" s="1"/>
      <c r="Z2302" s="1"/>
    </row>
    <row r="2303" spans="1:26" x14ac:dyDescent="0.25">
      <c r="A2303" s="1"/>
      <c r="B2303" s="33" t="str">
        <f t="shared" si="70"/>
        <v/>
      </c>
      <c r="C2303" s="33" t="str">
        <f t="shared" si="71"/>
        <v/>
      </c>
      <c r="D2303" s="22"/>
      <c r="E2303" s="1"/>
      <c r="F2303" s="1"/>
      <c r="G2303" s="1"/>
      <c r="H2303" s="1"/>
      <c r="I2303" s="1"/>
      <c r="J2303" s="1"/>
      <c r="K2303" s="1"/>
      <c r="L2303" s="1"/>
      <c r="M2303" s="1"/>
      <c r="N2303" s="1"/>
      <c r="O2303" s="1"/>
      <c r="P2303" s="1"/>
      <c r="Q2303" s="1"/>
      <c r="R2303" s="1"/>
      <c r="S2303" s="1"/>
      <c r="T2303" s="1"/>
      <c r="X2303" s="1"/>
      <c r="Y2303" s="1"/>
      <c r="Z2303" s="1"/>
    </row>
    <row r="2304" spans="1:26" x14ac:dyDescent="0.25">
      <c r="A2304" s="1"/>
      <c r="B2304" s="33" t="str">
        <f t="shared" si="70"/>
        <v/>
      </c>
      <c r="C2304" s="33" t="str">
        <f t="shared" si="71"/>
        <v/>
      </c>
      <c r="D2304" s="22"/>
      <c r="E2304" s="1"/>
      <c r="F2304" s="1"/>
      <c r="G2304" s="1"/>
      <c r="H2304" s="1"/>
      <c r="I2304" s="1"/>
      <c r="J2304" s="1"/>
      <c r="K2304" s="1"/>
      <c r="L2304" s="1"/>
      <c r="M2304" s="1"/>
      <c r="N2304" s="1"/>
      <c r="O2304" s="1"/>
      <c r="P2304" s="1"/>
      <c r="Q2304" s="1"/>
      <c r="R2304" s="1"/>
      <c r="S2304" s="1"/>
      <c r="T2304" s="1"/>
      <c r="U2304" s="28"/>
      <c r="V2304" s="28"/>
      <c r="W2304" s="28"/>
      <c r="X2304" s="1"/>
      <c r="Y2304" s="1"/>
      <c r="Z2304" s="1"/>
    </row>
    <row r="2305" spans="1:26" x14ac:dyDescent="0.25">
      <c r="A2305" s="1"/>
      <c r="B2305" s="33" t="str">
        <f t="shared" si="70"/>
        <v/>
      </c>
      <c r="C2305" s="33" t="str">
        <f t="shared" si="71"/>
        <v/>
      </c>
      <c r="D2305" s="22"/>
      <c r="E2305" s="1"/>
      <c r="F2305" s="1"/>
      <c r="G2305" s="1"/>
      <c r="H2305" s="1"/>
      <c r="I2305" s="1"/>
      <c r="J2305" s="1"/>
      <c r="K2305" s="1"/>
      <c r="L2305" s="1"/>
      <c r="M2305" s="1"/>
      <c r="N2305" s="1"/>
      <c r="O2305" s="1"/>
      <c r="P2305" s="1"/>
      <c r="Q2305" s="1"/>
      <c r="R2305" s="1"/>
      <c r="S2305" s="1"/>
      <c r="T2305" s="1"/>
      <c r="U2305" s="28"/>
      <c r="V2305" s="28"/>
      <c r="W2305" s="28"/>
      <c r="X2305" s="1"/>
      <c r="Y2305" s="1"/>
      <c r="Z2305" s="1"/>
    </row>
    <row r="2306" spans="1:26" x14ac:dyDescent="0.25">
      <c r="A2306" s="1"/>
      <c r="B2306" s="33" t="str">
        <f t="shared" si="70"/>
        <v/>
      </c>
      <c r="C2306" s="33" t="str">
        <f t="shared" si="71"/>
        <v/>
      </c>
      <c r="D2306" s="22"/>
      <c r="E2306" s="1"/>
      <c r="F2306" s="1"/>
      <c r="G2306" s="1"/>
      <c r="H2306" s="1"/>
      <c r="I2306" s="1"/>
      <c r="J2306" s="1"/>
      <c r="K2306" s="1"/>
      <c r="L2306" s="1"/>
      <c r="M2306" s="1"/>
      <c r="N2306" s="1"/>
      <c r="O2306" s="1"/>
      <c r="P2306" s="1"/>
      <c r="Q2306" s="1"/>
      <c r="R2306" s="1"/>
      <c r="S2306" s="1"/>
      <c r="T2306" s="1"/>
      <c r="U2306" s="28"/>
      <c r="V2306" s="28"/>
      <c r="W2306" s="28"/>
      <c r="X2306" s="1"/>
      <c r="Y2306" s="1"/>
      <c r="Z2306" s="1"/>
    </row>
    <row r="2307" spans="1:26" x14ac:dyDescent="0.25">
      <c r="A2307" s="1"/>
      <c r="B2307" s="33" t="str">
        <f t="shared" si="70"/>
        <v/>
      </c>
      <c r="C2307" s="33" t="str">
        <f t="shared" si="71"/>
        <v/>
      </c>
      <c r="D2307" s="22"/>
      <c r="E2307" s="1"/>
      <c r="F2307" s="1"/>
      <c r="G2307" s="1"/>
      <c r="H2307" s="1"/>
      <c r="I2307" s="1"/>
      <c r="J2307" s="1"/>
      <c r="K2307" s="1"/>
      <c r="L2307" s="1"/>
      <c r="M2307" s="1"/>
      <c r="N2307" s="1"/>
      <c r="O2307" s="1"/>
      <c r="P2307" s="1"/>
      <c r="Q2307" s="1"/>
      <c r="R2307" s="1"/>
      <c r="S2307" s="1"/>
      <c r="T2307" s="1"/>
      <c r="U2307" s="28"/>
      <c r="V2307" s="28"/>
      <c r="W2307" s="28"/>
      <c r="X2307" s="1"/>
      <c r="Y2307" s="1"/>
      <c r="Z2307" s="1"/>
    </row>
    <row r="2308" spans="1:26" x14ac:dyDescent="0.25">
      <c r="A2308" s="1"/>
      <c r="B2308" s="33" t="str">
        <f t="shared" si="70"/>
        <v/>
      </c>
      <c r="C2308" s="33" t="str">
        <f t="shared" si="71"/>
        <v/>
      </c>
      <c r="D2308" s="22"/>
      <c r="E2308" s="1"/>
      <c r="F2308" s="1"/>
      <c r="G2308" s="1"/>
      <c r="H2308" s="1"/>
      <c r="I2308" s="1"/>
      <c r="J2308" s="1"/>
      <c r="K2308" s="1"/>
      <c r="L2308" s="1"/>
      <c r="M2308" s="1"/>
      <c r="N2308" s="1"/>
      <c r="O2308" s="1"/>
      <c r="P2308" s="1"/>
      <c r="Q2308" s="1"/>
      <c r="R2308" s="1"/>
      <c r="S2308" s="1"/>
      <c r="T2308" s="1"/>
      <c r="X2308" s="1"/>
      <c r="Y2308" s="1"/>
      <c r="Z2308" s="1"/>
    </row>
    <row r="2309" spans="1:26" x14ac:dyDescent="0.25">
      <c r="A2309" s="1"/>
      <c r="B2309" s="33" t="str">
        <f t="shared" si="70"/>
        <v/>
      </c>
      <c r="C2309" s="33" t="str">
        <f t="shared" si="71"/>
        <v/>
      </c>
      <c r="D2309" s="22"/>
      <c r="E2309" s="1"/>
      <c r="F2309" s="1"/>
      <c r="G2309" s="1"/>
      <c r="H2309" s="1"/>
      <c r="I2309" s="1"/>
      <c r="J2309" s="1"/>
      <c r="K2309" s="1"/>
      <c r="L2309" s="1"/>
      <c r="M2309" s="1"/>
      <c r="N2309" s="1"/>
      <c r="O2309" s="1"/>
      <c r="P2309" s="1"/>
      <c r="Q2309" s="1"/>
      <c r="R2309" s="1"/>
      <c r="S2309" s="1"/>
      <c r="T2309" s="1"/>
      <c r="U2309" s="28"/>
      <c r="V2309" s="28"/>
      <c r="W2309" s="28"/>
      <c r="X2309" s="1"/>
      <c r="Y2309" s="1"/>
      <c r="Z2309" s="1"/>
    </row>
    <row r="2310" spans="1:26" x14ac:dyDescent="0.25">
      <c r="A2310" s="1"/>
      <c r="B2310" s="33" t="str">
        <f t="shared" si="70"/>
        <v/>
      </c>
      <c r="C2310" s="33" t="str">
        <f t="shared" si="71"/>
        <v/>
      </c>
      <c r="D2310" s="22"/>
      <c r="E2310" s="1"/>
      <c r="F2310" s="1"/>
      <c r="G2310" s="1"/>
      <c r="H2310" s="1"/>
      <c r="I2310" s="1"/>
      <c r="J2310" s="1"/>
      <c r="K2310" s="1"/>
      <c r="L2310" s="1"/>
      <c r="M2310" s="1"/>
      <c r="N2310" s="1"/>
      <c r="O2310" s="1"/>
      <c r="P2310" s="1"/>
      <c r="Q2310" s="1"/>
      <c r="R2310" s="1"/>
      <c r="S2310" s="1"/>
      <c r="T2310" s="1"/>
      <c r="U2310" s="28"/>
      <c r="V2310" s="28"/>
      <c r="W2310" s="28"/>
      <c r="X2310" s="1"/>
      <c r="Y2310" s="1"/>
      <c r="Z2310" s="1"/>
    </row>
    <row r="2311" spans="1:26" x14ac:dyDescent="0.25">
      <c r="A2311" s="1"/>
      <c r="B2311" s="33" t="str">
        <f t="shared" si="70"/>
        <v/>
      </c>
      <c r="C2311" s="33" t="str">
        <f t="shared" si="71"/>
        <v/>
      </c>
      <c r="D2311" s="22"/>
      <c r="E2311" s="1"/>
      <c r="F2311" s="1"/>
      <c r="G2311" s="1"/>
      <c r="H2311" s="1"/>
      <c r="I2311" s="1"/>
      <c r="J2311" s="1"/>
      <c r="K2311" s="1"/>
      <c r="L2311" s="1"/>
      <c r="M2311" s="1"/>
      <c r="N2311" s="1"/>
      <c r="O2311" s="1"/>
      <c r="P2311" s="1"/>
      <c r="Q2311" s="1"/>
      <c r="R2311" s="1"/>
      <c r="S2311" s="1"/>
      <c r="T2311" s="1"/>
      <c r="U2311" s="28"/>
      <c r="V2311" s="28"/>
      <c r="W2311" s="28"/>
      <c r="X2311" s="1"/>
      <c r="Y2311" s="1"/>
      <c r="Z2311" s="1"/>
    </row>
    <row r="2312" spans="1:26" x14ac:dyDescent="0.25">
      <c r="A2312" s="1"/>
      <c r="B2312" s="33" t="str">
        <f t="shared" si="70"/>
        <v/>
      </c>
      <c r="C2312" s="33" t="str">
        <f t="shared" si="71"/>
        <v/>
      </c>
      <c r="D2312" s="22"/>
      <c r="E2312" s="1"/>
      <c r="F2312" s="1"/>
      <c r="G2312" s="1"/>
      <c r="H2312" s="1"/>
      <c r="I2312" s="1"/>
      <c r="J2312" s="1"/>
      <c r="K2312" s="1"/>
      <c r="L2312" s="1"/>
      <c r="M2312" s="1"/>
      <c r="N2312" s="1"/>
      <c r="O2312" s="1"/>
      <c r="P2312" s="1"/>
      <c r="Q2312" s="1"/>
      <c r="R2312" s="1"/>
      <c r="S2312" s="1"/>
      <c r="T2312" s="1"/>
      <c r="U2312" s="28"/>
      <c r="V2312" s="28"/>
      <c r="W2312" s="28"/>
      <c r="X2312" s="1"/>
      <c r="Y2312" s="1"/>
      <c r="Z2312" s="1"/>
    </row>
    <row r="2313" spans="1:26" x14ac:dyDescent="0.25">
      <c r="A2313" s="1"/>
      <c r="B2313" s="33" t="str">
        <f t="shared" si="70"/>
        <v/>
      </c>
      <c r="C2313" s="33" t="str">
        <f t="shared" si="71"/>
        <v/>
      </c>
      <c r="D2313" s="22"/>
      <c r="E2313" s="1"/>
      <c r="F2313" s="1"/>
      <c r="G2313" s="1"/>
      <c r="H2313" s="1"/>
      <c r="I2313" s="1"/>
      <c r="J2313" s="1"/>
      <c r="K2313" s="1"/>
      <c r="L2313" s="1"/>
      <c r="M2313" s="1"/>
      <c r="N2313" s="1"/>
      <c r="O2313" s="1"/>
      <c r="P2313" s="1"/>
      <c r="Q2313" s="1"/>
      <c r="R2313" s="1"/>
      <c r="S2313" s="1"/>
      <c r="T2313" s="1"/>
      <c r="U2313" s="28"/>
      <c r="V2313" s="28"/>
      <c r="W2313" s="28"/>
      <c r="X2313" s="1"/>
      <c r="Y2313" s="1"/>
      <c r="Z2313" s="1"/>
    </row>
    <row r="2314" spans="1:26" x14ac:dyDescent="0.25">
      <c r="A2314" s="1"/>
      <c r="B2314" s="33" t="str">
        <f t="shared" si="70"/>
        <v/>
      </c>
      <c r="C2314" s="33" t="str">
        <f t="shared" si="71"/>
        <v/>
      </c>
      <c r="D2314" s="22"/>
      <c r="E2314" s="1"/>
      <c r="F2314" s="1"/>
      <c r="G2314" s="1"/>
      <c r="H2314" s="1"/>
      <c r="I2314" s="1"/>
      <c r="J2314" s="1"/>
      <c r="K2314" s="1"/>
      <c r="L2314" s="1"/>
      <c r="M2314" s="1"/>
      <c r="N2314" s="1"/>
      <c r="O2314" s="1"/>
      <c r="P2314" s="1"/>
      <c r="Q2314" s="1"/>
      <c r="R2314" s="1"/>
      <c r="S2314" s="1"/>
      <c r="T2314" s="1"/>
      <c r="X2314" s="1"/>
      <c r="Y2314" s="1"/>
      <c r="Z2314" s="1"/>
    </row>
    <row r="2315" spans="1:26" x14ac:dyDescent="0.25">
      <c r="A2315" s="1"/>
      <c r="B2315" s="33" t="str">
        <f t="shared" si="70"/>
        <v/>
      </c>
      <c r="C2315" s="33" t="str">
        <f t="shared" si="71"/>
        <v/>
      </c>
      <c r="D2315" s="22"/>
      <c r="E2315" s="1"/>
      <c r="F2315" s="1"/>
      <c r="G2315" s="1"/>
      <c r="H2315" s="1"/>
      <c r="I2315" s="1"/>
      <c r="J2315" s="1"/>
      <c r="K2315" s="1"/>
      <c r="L2315" s="1"/>
      <c r="M2315" s="1"/>
      <c r="N2315" s="1"/>
      <c r="O2315" s="1"/>
      <c r="P2315" s="1"/>
      <c r="Q2315" s="1"/>
      <c r="R2315" s="1"/>
      <c r="S2315" s="1"/>
      <c r="T2315" s="1"/>
      <c r="U2315" s="28"/>
      <c r="V2315" s="28"/>
      <c r="W2315" s="28"/>
      <c r="X2315" s="1"/>
      <c r="Y2315" s="1"/>
      <c r="Z2315" s="1"/>
    </row>
    <row r="2316" spans="1:26" x14ac:dyDescent="0.25">
      <c r="A2316" s="1"/>
      <c r="B2316" s="33" t="str">
        <f t="shared" si="70"/>
        <v/>
      </c>
      <c r="C2316" s="33" t="str">
        <f t="shared" si="71"/>
        <v/>
      </c>
      <c r="D2316" s="22"/>
      <c r="E2316" s="1"/>
      <c r="F2316" s="1"/>
      <c r="G2316" s="1"/>
      <c r="H2316" s="1"/>
      <c r="I2316" s="1"/>
      <c r="J2316" s="1"/>
      <c r="K2316" s="1"/>
      <c r="L2316" s="1"/>
      <c r="M2316" s="1"/>
      <c r="N2316" s="1"/>
      <c r="O2316" s="1"/>
      <c r="P2316" s="1"/>
      <c r="Q2316" s="1"/>
      <c r="R2316" s="1"/>
      <c r="S2316" s="1"/>
      <c r="T2316" s="1"/>
      <c r="U2316" s="28"/>
      <c r="V2316" s="28"/>
      <c r="W2316" s="28"/>
      <c r="X2316" s="1"/>
      <c r="Y2316" s="1"/>
      <c r="Z2316" s="1"/>
    </row>
    <row r="2317" spans="1:26" x14ac:dyDescent="0.25">
      <c r="A2317" s="1"/>
      <c r="B2317" s="33" t="str">
        <f t="shared" si="70"/>
        <v/>
      </c>
      <c r="C2317" s="33" t="str">
        <f t="shared" si="71"/>
        <v/>
      </c>
      <c r="D2317" s="22"/>
      <c r="E2317" s="1"/>
      <c r="F2317" s="1"/>
      <c r="G2317" s="1"/>
      <c r="H2317" s="1"/>
      <c r="I2317" s="1"/>
      <c r="J2317" s="1"/>
      <c r="K2317" s="1"/>
      <c r="L2317" s="1"/>
      <c r="M2317" s="1"/>
      <c r="N2317" s="1"/>
      <c r="O2317" s="1"/>
      <c r="P2317" s="1"/>
      <c r="Q2317" s="1"/>
      <c r="R2317" s="1"/>
      <c r="S2317" s="1"/>
      <c r="T2317" s="1"/>
      <c r="U2317" s="28"/>
      <c r="V2317" s="28"/>
      <c r="W2317" s="28"/>
      <c r="X2317" s="1"/>
      <c r="Y2317" s="1"/>
      <c r="Z2317" s="1"/>
    </row>
    <row r="2318" spans="1:26" x14ac:dyDescent="0.25">
      <c r="A2318" s="1"/>
      <c r="B2318" s="33" t="str">
        <f t="shared" si="70"/>
        <v/>
      </c>
      <c r="C2318" s="33" t="str">
        <f t="shared" si="71"/>
        <v/>
      </c>
      <c r="D2318" s="22"/>
      <c r="E2318" s="1"/>
      <c r="F2318" s="1"/>
      <c r="G2318" s="1"/>
      <c r="H2318" s="1"/>
      <c r="I2318" s="1"/>
      <c r="J2318" s="1"/>
      <c r="K2318" s="1"/>
      <c r="L2318" s="1"/>
      <c r="M2318" s="1"/>
      <c r="N2318" s="1"/>
      <c r="O2318" s="1"/>
      <c r="P2318" s="1"/>
      <c r="Q2318" s="1"/>
      <c r="R2318" s="1"/>
      <c r="S2318" s="1"/>
      <c r="T2318" s="1"/>
      <c r="U2318" s="28"/>
      <c r="V2318" s="28"/>
      <c r="W2318" s="28"/>
      <c r="X2318" s="1"/>
      <c r="Y2318" s="1"/>
      <c r="Z2318" s="1"/>
    </row>
    <row r="2319" spans="1:26" x14ac:dyDescent="0.25">
      <c r="A2319" s="1"/>
      <c r="B2319" s="33" t="str">
        <f t="shared" si="70"/>
        <v/>
      </c>
      <c r="C2319" s="33" t="str">
        <f t="shared" si="71"/>
        <v/>
      </c>
      <c r="D2319" s="22"/>
      <c r="E2319" s="1"/>
      <c r="F2319" s="1"/>
      <c r="G2319" s="1"/>
      <c r="H2319" s="1"/>
      <c r="I2319" s="1"/>
      <c r="J2319" s="1"/>
      <c r="K2319" s="1"/>
      <c r="L2319" s="1"/>
      <c r="M2319" s="1"/>
      <c r="N2319" s="1"/>
      <c r="O2319" s="1"/>
      <c r="P2319" s="1"/>
      <c r="Q2319" s="1"/>
      <c r="R2319" s="1"/>
      <c r="S2319" s="1"/>
      <c r="T2319" s="1"/>
      <c r="U2319" s="28"/>
      <c r="V2319" s="28"/>
      <c r="W2319" s="28"/>
      <c r="X2319" s="1"/>
      <c r="Y2319" s="1"/>
      <c r="Z2319" s="1"/>
    </row>
    <row r="2320" spans="1:26" x14ac:dyDescent="0.25">
      <c r="A2320" s="1"/>
      <c r="B2320" s="33" t="str">
        <f t="shared" si="70"/>
        <v/>
      </c>
      <c r="C2320" s="33" t="str">
        <f t="shared" si="71"/>
        <v/>
      </c>
      <c r="D2320" s="22"/>
      <c r="E2320" s="1"/>
      <c r="F2320" s="1"/>
      <c r="G2320" s="1"/>
      <c r="H2320" s="1"/>
      <c r="I2320" s="1"/>
      <c r="J2320" s="1"/>
      <c r="K2320" s="1"/>
      <c r="L2320" s="1"/>
      <c r="M2320" s="1"/>
      <c r="N2320" s="1"/>
      <c r="O2320" s="1"/>
      <c r="P2320" s="1"/>
      <c r="Q2320" s="1"/>
      <c r="R2320" s="1"/>
      <c r="S2320" s="1"/>
      <c r="T2320" s="1"/>
      <c r="X2320" s="1"/>
      <c r="Y2320" s="1"/>
      <c r="Z2320" s="1"/>
    </row>
    <row r="2321" spans="1:26" x14ac:dyDescent="0.25">
      <c r="A2321" s="1"/>
      <c r="B2321" s="33" t="str">
        <f t="shared" si="70"/>
        <v/>
      </c>
      <c r="C2321" s="33" t="str">
        <f t="shared" si="71"/>
        <v/>
      </c>
      <c r="D2321" s="22"/>
      <c r="E2321" s="1"/>
      <c r="F2321" s="1"/>
      <c r="G2321" s="1"/>
      <c r="H2321" s="1"/>
      <c r="I2321" s="1"/>
      <c r="J2321" s="1"/>
      <c r="K2321" s="1"/>
      <c r="L2321" s="1"/>
      <c r="M2321" s="1"/>
      <c r="N2321" s="1"/>
      <c r="O2321" s="1"/>
      <c r="P2321" s="1"/>
      <c r="Q2321" s="1"/>
      <c r="R2321" s="1"/>
      <c r="S2321" s="1"/>
      <c r="T2321" s="1"/>
      <c r="U2321" s="28"/>
      <c r="V2321" s="28"/>
      <c r="W2321" s="28"/>
      <c r="X2321" s="1"/>
      <c r="Y2321" s="1"/>
      <c r="Z2321" s="1"/>
    </row>
    <row r="2322" spans="1:26" x14ac:dyDescent="0.25">
      <c r="A2322" s="1"/>
      <c r="B2322" s="33" t="str">
        <f t="shared" si="70"/>
        <v/>
      </c>
      <c r="C2322" s="33" t="str">
        <f t="shared" si="71"/>
        <v/>
      </c>
      <c r="D2322" s="22"/>
      <c r="E2322" s="1"/>
      <c r="F2322" s="1"/>
      <c r="G2322" s="1"/>
      <c r="H2322" s="1"/>
      <c r="I2322" s="1"/>
      <c r="J2322" s="1"/>
      <c r="K2322" s="1"/>
      <c r="L2322" s="1"/>
      <c r="M2322" s="1"/>
      <c r="N2322" s="1"/>
      <c r="O2322" s="1"/>
      <c r="P2322" s="1"/>
      <c r="Q2322" s="1"/>
      <c r="R2322" s="1"/>
      <c r="S2322" s="1"/>
      <c r="T2322" s="1"/>
      <c r="U2322" s="28"/>
      <c r="V2322" s="28"/>
      <c r="W2322" s="28"/>
      <c r="X2322" s="1"/>
      <c r="Y2322" s="1"/>
      <c r="Z2322" s="1"/>
    </row>
    <row r="2323" spans="1:26" x14ac:dyDescent="0.25">
      <c r="A2323" s="1"/>
      <c r="B2323" s="33" t="str">
        <f t="shared" si="70"/>
        <v/>
      </c>
      <c r="C2323" s="33" t="str">
        <f t="shared" si="71"/>
        <v/>
      </c>
      <c r="D2323" s="22"/>
      <c r="E2323" s="1"/>
      <c r="F2323" s="1"/>
      <c r="G2323" s="1"/>
      <c r="H2323" s="1"/>
      <c r="I2323" s="1"/>
      <c r="J2323" s="1"/>
      <c r="K2323" s="1"/>
      <c r="L2323" s="1"/>
      <c r="M2323" s="1"/>
      <c r="N2323" s="1"/>
      <c r="O2323" s="1"/>
      <c r="P2323" s="1"/>
      <c r="Q2323" s="1"/>
      <c r="R2323" s="1"/>
      <c r="S2323" s="1"/>
      <c r="T2323" s="1"/>
      <c r="U2323" s="28"/>
      <c r="V2323" s="28"/>
      <c r="W2323" s="28"/>
      <c r="X2323" s="1"/>
      <c r="Y2323" s="1"/>
      <c r="Z2323" s="1"/>
    </row>
    <row r="2324" spans="1:26" x14ac:dyDescent="0.25">
      <c r="A2324" s="1"/>
      <c r="B2324" s="33" t="str">
        <f t="shared" si="70"/>
        <v/>
      </c>
      <c r="C2324" s="33" t="str">
        <f t="shared" si="71"/>
        <v/>
      </c>
      <c r="D2324" s="22"/>
      <c r="E2324" s="1"/>
      <c r="F2324" s="1"/>
      <c r="G2324" s="1"/>
      <c r="H2324" s="1"/>
      <c r="I2324" s="1"/>
      <c r="J2324" s="1"/>
      <c r="K2324" s="1"/>
      <c r="L2324" s="1"/>
      <c r="M2324" s="1"/>
      <c r="N2324" s="1"/>
      <c r="O2324" s="1"/>
      <c r="P2324" s="1"/>
      <c r="Q2324" s="1"/>
      <c r="R2324" s="1"/>
      <c r="S2324" s="1"/>
      <c r="T2324" s="1"/>
      <c r="U2324" s="28"/>
      <c r="V2324" s="28"/>
      <c r="W2324" s="28"/>
      <c r="X2324" s="1"/>
      <c r="Y2324" s="1"/>
      <c r="Z2324" s="1"/>
    </row>
    <row r="2325" spans="1:26" x14ac:dyDescent="0.25">
      <c r="A2325" s="1"/>
      <c r="B2325" s="33" t="str">
        <f t="shared" si="70"/>
        <v/>
      </c>
      <c r="C2325" s="33" t="str">
        <f t="shared" si="71"/>
        <v/>
      </c>
      <c r="D2325" s="22"/>
      <c r="E2325" s="1"/>
      <c r="F2325" s="1"/>
      <c r="G2325" s="1"/>
      <c r="H2325" s="1"/>
      <c r="I2325" s="1"/>
      <c r="J2325" s="1"/>
      <c r="K2325" s="1"/>
      <c r="L2325" s="1"/>
      <c r="M2325" s="1"/>
      <c r="N2325" s="1"/>
      <c r="O2325" s="1"/>
      <c r="P2325" s="1"/>
      <c r="Q2325" s="1"/>
      <c r="R2325" s="1"/>
      <c r="S2325" s="1"/>
      <c r="T2325" s="1"/>
      <c r="U2325" s="28"/>
      <c r="V2325" s="28"/>
      <c r="W2325" s="28"/>
      <c r="X2325" s="1"/>
      <c r="Y2325" s="1"/>
      <c r="Z2325" s="1"/>
    </row>
    <row r="2326" spans="1:26" x14ac:dyDescent="0.25">
      <c r="A2326" s="1"/>
      <c r="B2326" s="33" t="str">
        <f t="shared" si="70"/>
        <v/>
      </c>
      <c r="C2326" s="33" t="str">
        <f t="shared" si="71"/>
        <v/>
      </c>
      <c r="D2326" s="22"/>
      <c r="E2326" s="1"/>
      <c r="F2326" s="1"/>
      <c r="G2326" s="1"/>
      <c r="H2326" s="1"/>
      <c r="I2326" s="1"/>
      <c r="J2326" s="1"/>
      <c r="K2326" s="1"/>
      <c r="L2326" s="1"/>
      <c r="M2326" s="1"/>
      <c r="N2326" s="1"/>
      <c r="O2326" s="1"/>
      <c r="P2326" s="1"/>
      <c r="Q2326" s="1"/>
      <c r="R2326" s="1"/>
      <c r="S2326" s="1"/>
      <c r="T2326" s="1"/>
      <c r="U2326" s="28"/>
      <c r="V2326" s="28"/>
      <c r="W2326" s="28"/>
      <c r="X2326" s="1"/>
      <c r="Y2326" s="1"/>
      <c r="Z2326" s="1"/>
    </row>
    <row r="2327" spans="1:26" x14ac:dyDescent="0.25">
      <c r="A2327" s="1"/>
      <c r="B2327" s="33" t="str">
        <f t="shared" si="70"/>
        <v/>
      </c>
      <c r="C2327" s="33" t="str">
        <f t="shared" si="71"/>
        <v/>
      </c>
      <c r="D2327" s="22"/>
      <c r="E2327" s="1"/>
      <c r="F2327" s="1"/>
      <c r="G2327" s="1"/>
      <c r="H2327" s="1"/>
      <c r="I2327" s="1"/>
      <c r="J2327" s="1"/>
      <c r="K2327" s="1"/>
      <c r="L2327" s="1"/>
      <c r="M2327" s="1"/>
      <c r="N2327" s="1"/>
      <c r="O2327" s="1"/>
      <c r="P2327" s="1"/>
      <c r="Q2327" s="1"/>
      <c r="R2327" s="1"/>
      <c r="S2327" s="1"/>
      <c r="T2327" s="1"/>
      <c r="U2327" s="28"/>
      <c r="V2327" s="28"/>
      <c r="W2327" s="28"/>
      <c r="X2327" s="1"/>
      <c r="Y2327" s="1"/>
      <c r="Z2327" s="1"/>
    </row>
    <row r="2328" spans="1:26" x14ac:dyDescent="0.25">
      <c r="A2328" s="1"/>
      <c r="B2328" s="33" t="str">
        <f t="shared" si="70"/>
        <v/>
      </c>
      <c r="C2328" s="33" t="str">
        <f t="shared" si="71"/>
        <v/>
      </c>
      <c r="D2328" s="22"/>
      <c r="E2328" s="1"/>
      <c r="F2328" s="1"/>
      <c r="G2328" s="1"/>
      <c r="H2328" s="1"/>
      <c r="I2328" s="1"/>
      <c r="J2328" s="1"/>
      <c r="K2328" s="1"/>
      <c r="L2328" s="1"/>
      <c r="M2328" s="1"/>
      <c r="N2328" s="1"/>
      <c r="O2328" s="1"/>
      <c r="P2328" s="1"/>
      <c r="Q2328" s="1"/>
      <c r="R2328" s="1"/>
      <c r="S2328" s="1"/>
      <c r="T2328" s="1"/>
      <c r="U2328" s="28"/>
      <c r="V2328" s="28"/>
      <c r="W2328" s="28"/>
      <c r="X2328" s="1"/>
      <c r="Y2328" s="1"/>
      <c r="Z2328" s="1"/>
    </row>
    <row r="2329" spans="1:26" x14ac:dyDescent="0.25">
      <c r="A2329" s="1"/>
      <c r="B2329" s="33" t="str">
        <f t="shared" si="70"/>
        <v/>
      </c>
      <c r="C2329" s="33" t="str">
        <f t="shared" si="71"/>
        <v/>
      </c>
      <c r="D2329" s="22"/>
      <c r="E2329" s="1"/>
      <c r="F2329" s="1"/>
      <c r="G2329" s="1"/>
      <c r="H2329" s="1"/>
      <c r="I2329" s="1"/>
      <c r="J2329" s="1"/>
      <c r="K2329" s="1"/>
      <c r="L2329" s="1"/>
      <c r="M2329" s="1"/>
      <c r="N2329" s="1"/>
      <c r="O2329" s="1"/>
      <c r="P2329" s="1"/>
      <c r="Q2329" s="1"/>
      <c r="R2329" s="1"/>
      <c r="S2329" s="1"/>
      <c r="T2329" s="1"/>
      <c r="U2329" s="28"/>
      <c r="V2329" s="28"/>
      <c r="W2329" s="28"/>
      <c r="X2329" s="1"/>
      <c r="Y2329" s="1"/>
      <c r="Z2329" s="1"/>
    </row>
    <row r="2330" spans="1:26" x14ac:dyDescent="0.25">
      <c r="A2330" s="1"/>
      <c r="B2330" s="33" t="str">
        <f t="shared" si="70"/>
        <v/>
      </c>
      <c r="C2330" s="33" t="str">
        <f t="shared" si="71"/>
        <v/>
      </c>
      <c r="D2330" s="22"/>
      <c r="E2330" s="1"/>
      <c r="F2330" s="1"/>
      <c r="G2330" s="1"/>
      <c r="H2330" s="1"/>
      <c r="I2330" s="1"/>
      <c r="J2330" s="1"/>
      <c r="K2330" s="1"/>
      <c r="L2330" s="1"/>
      <c r="M2330" s="1"/>
      <c r="N2330" s="1"/>
      <c r="O2330" s="1"/>
      <c r="P2330" s="1"/>
      <c r="Q2330" s="1"/>
      <c r="R2330" s="1"/>
      <c r="S2330" s="1"/>
      <c r="T2330" s="1"/>
      <c r="U2330" s="28"/>
      <c r="V2330" s="28"/>
      <c r="W2330" s="28"/>
      <c r="X2330" s="1"/>
      <c r="Y2330" s="1"/>
      <c r="Z2330" s="1"/>
    </row>
    <row r="2331" spans="1:26" x14ac:dyDescent="0.25">
      <c r="A2331" s="1"/>
      <c r="B2331" s="33" t="str">
        <f t="shared" si="70"/>
        <v/>
      </c>
      <c r="C2331" s="33" t="str">
        <f t="shared" si="71"/>
        <v/>
      </c>
      <c r="D2331" s="22"/>
      <c r="E2331" s="1"/>
      <c r="F2331" s="1"/>
      <c r="G2331" s="1"/>
      <c r="H2331" s="1"/>
      <c r="I2331" s="1"/>
      <c r="J2331" s="1"/>
      <c r="K2331" s="1"/>
      <c r="L2331" s="1"/>
      <c r="M2331" s="1"/>
      <c r="N2331" s="1"/>
      <c r="O2331" s="1"/>
      <c r="P2331" s="1"/>
      <c r="Q2331" s="1"/>
      <c r="R2331" s="1"/>
      <c r="S2331" s="1"/>
      <c r="T2331" s="1"/>
      <c r="U2331" s="28"/>
      <c r="V2331" s="28"/>
      <c r="W2331" s="28"/>
      <c r="X2331" s="1"/>
      <c r="Y2331" s="1"/>
      <c r="Z2331" s="1"/>
    </row>
    <row r="2332" spans="1:26" x14ac:dyDescent="0.25">
      <c r="A2332" s="1"/>
      <c r="B2332" s="33" t="str">
        <f t="shared" si="70"/>
        <v/>
      </c>
      <c r="C2332" s="33" t="str">
        <f t="shared" si="71"/>
        <v/>
      </c>
      <c r="D2332" s="22"/>
      <c r="E2332" s="1"/>
      <c r="F2332" s="1"/>
      <c r="G2332" s="1"/>
      <c r="H2332" s="1"/>
      <c r="I2332" s="1"/>
      <c r="J2332" s="1"/>
      <c r="K2332" s="1"/>
      <c r="L2332" s="1"/>
      <c r="M2332" s="1"/>
      <c r="N2332" s="1"/>
      <c r="O2332" s="1"/>
      <c r="P2332" s="1"/>
      <c r="Q2332" s="1"/>
      <c r="R2332" s="1"/>
      <c r="S2332" s="1"/>
      <c r="T2332" s="1"/>
      <c r="U2332" s="28"/>
      <c r="V2332" s="28"/>
      <c r="W2332" s="28"/>
      <c r="X2332" s="1"/>
      <c r="Y2332" s="1"/>
      <c r="Z2332" s="1"/>
    </row>
    <row r="2333" spans="1:26" x14ac:dyDescent="0.25">
      <c r="A2333" s="1"/>
      <c r="B2333" s="33" t="str">
        <f t="shared" si="70"/>
        <v/>
      </c>
      <c r="C2333" s="33" t="str">
        <f t="shared" si="71"/>
        <v/>
      </c>
      <c r="D2333" s="22"/>
      <c r="E2333" s="1"/>
      <c r="F2333" s="1"/>
      <c r="G2333" s="1"/>
      <c r="H2333" s="1"/>
      <c r="I2333" s="1"/>
      <c r="J2333" s="1"/>
      <c r="K2333" s="1"/>
      <c r="L2333" s="1"/>
      <c r="M2333" s="1"/>
      <c r="N2333" s="1"/>
      <c r="O2333" s="1"/>
      <c r="P2333" s="1"/>
      <c r="Q2333" s="1"/>
      <c r="R2333" s="1"/>
      <c r="S2333" s="1"/>
      <c r="T2333" s="1"/>
      <c r="U2333" s="28"/>
      <c r="V2333" s="28"/>
      <c r="W2333" s="28"/>
      <c r="X2333" s="1"/>
      <c r="Y2333" s="1"/>
      <c r="Z2333" s="1"/>
    </row>
    <row r="2334" spans="1:26" x14ac:dyDescent="0.25">
      <c r="A2334" s="1"/>
      <c r="B2334" s="33" t="str">
        <f t="shared" si="70"/>
        <v/>
      </c>
      <c r="C2334" s="33" t="str">
        <f t="shared" si="71"/>
        <v/>
      </c>
      <c r="D2334" s="22"/>
      <c r="E2334" s="1"/>
      <c r="F2334" s="1"/>
      <c r="G2334" s="1"/>
      <c r="H2334" s="1"/>
      <c r="I2334" s="1"/>
      <c r="J2334" s="1"/>
      <c r="K2334" s="1"/>
      <c r="L2334" s="1"/>
      <c r="M2334" s="1"/>
      <c r="N2334" s="1"/>
      <c r="O2334" s="1"/>
      <c r="P2334" s="1"/>
      <c r="Q2334" s="1"/>
      <c r="R2334" s="1"/>
      <c r="S2334" s="1"/>
      <c r="T2334" s="1"/>
      <c r="U2334" s="28"/>
      <c r="V2334" s="28"/>
      <c r="W2334" s="28"/>
      <c r="X2334" s="1"/>
      <c r="Y2334" s="1"/>
      <c r="Z2334" s="1"/>
    </row>
    <row r="2335" spans="1:26" x14ac:dyDescent="0.25">
      <c r="A2335" s="1"/>
      <c r="B2335" s="33" t="str">
        <f t="shared" si="70"/>
        <v/>
      </c>
      <c r="C2335" s="33" t="str">
        <f t="shared" si="71"/>
        <v/>
      </c>
      <c r="D2335" s="22"/>
      <c r="E2335" s="1"/>
      <c r="F2335" s="1"/>
      <c r="G2335" s="1"/>
      <c r="H2335" s="1"/>
      <c r="I2335" s="1"/>
      <c r="J2335" s="1"/>
      <c r="K2335" s="1"/>
      <c r="L2335" s="1"/>
      <c r="M2335" s="1"/>
      <c r="N2335" s="1"/>
      <c r="O2335" s="1"/>
      <c r="P2335" s="1"/>
      <c r="Q2335" s="1"/>
      <c r="R2335" s="1"/>
      <c r="S2335" s="1"/>
      <c r="T2335" s="1"/>
      <c r="U2335" s="28"/>
      <c r="V2335" s="28"/>
      <c r="W2335" s="28"/>
      <c r="X2335" s="1"/>
      <c r="Y2335" s="1"/>
      <c r="Z2335" s="1"/>
    </row>
    <row r="2336" spans="1:26" x14ac:dyDescent="0.25">
      <c r="A2336" s="1"/>
      <c r="B2336" s="33" t="str">
        <f t="shared" si="70"/>
        <v/>
      </c>
      <c r="C2336" s="33" t="str">
        <f t="shared" si="71"/>
        <v/>
      </c>
      <c r="D2336" s="22"/>
      <c r="E2336" s="1"/>
      <c r="F2336" s="1"/>
      <c r="G2336" s="1"/>
      <c r="H2336" s="1"/>
      <c r="I2336" s="1"/>
      <c r="J2336" s="1"/>
      <c r="K2336" s="1"/>
      <c r="L2336" s="1"/>
      <c r="M2336" s="1"/>
      <c r="N2336" s="1"/>
      <c r="O2336" s="1"/>
      <c r="P2336" s="1"/>
      <c r="Q2336" s="1"/>
      <c r="R2336" s="1"/>
      <c r="S2336" s="1"/>
      <c r="T2336" s="1"/>
      <c r="U2336" s="28"/>
      <c r="V2336" s="28"/>
      <c r="W2336" s="28"/>
      <c r="X2336" s="1"/>
      <c r="Y2336" s="1"/>
      <c r="Z2336" s="1"/>
    </row>
    <row r="2337" spans="1:26" x14ac:dyDescent="0.25">
      <c r="A2337" s="1"/>
      <c r="B2337" s="33" t="str">
        <f t="shared" si="70"/>
        <v/>
      </c>
      <c r="C2337" s="33" t="str">
        <f t="shared" si="71"/>
        <v/>
      </c>
      <c r="D2337" s="22"/>
      <c r="E2337" s="1"/>
      <c r="F2337" s="1"/>
      <c r="G2337" s="1"/>
      <c r="H2337" s="1"/>
      <c r="I2337" s="1"/>
      <c r="J2337" s="1"/>
      <c r="K2337" s="1"/>
      <c r="L2337" s="1"/>
      <c r="M2337" s="1"/>
      <c r="N2337" s="1"/>
      <c r="O2337" s="1"/>
      <c r="P2337" s="1"/>
      <c r="Q2337" s="1"/>
      <c r="R2337" s="1"/>
      <c r="S2337" s="1"/>
      <c r="T2337" s="1"/>
      <c r="U2337" s="28"/>
      <c r="V2337" s="28"/>
      <c r="W2337" s="28"/>
      <c r="X2337" s="1"/>
      <c r="Y2337" s="1"/>
      <c r="Z2337" s="1"/>
    </row>
    <row r="2338" spans="1:26" x14ac:dyDescent="0.25">
      <c r="A2338" s="1"/>
      <c r="B2338" s="33" t="str">
        <f t="shared" si="70"/>
        <v/>
      </c>
      <c r="C2338" s="33" t="str">
        <f t="shared" si="71"/>
        <v/>
      </c>
      <c r="D2338" s="22"/>
      <c r="E2338" s="1"/>
      <c r="F2338" s="1"/>
      <c r="G2338" s="1"/>
      <c r="H2338" s="1"/>
      <c r="I2338" s="1"/>
      <c r="J2338" s="1"/>
      <c r="K2338" s="1"/>
      <c r="L2338" s="1"/>
      <c r="M2338" s="1"/>
      <c r="N2338" s="1"/>
      <c r="O2338" s="1"/>
      <c r="P2338" s="1"/>
      <c r="Q2338" s="1"/>
      <c r="R2338" s="1"/>
      <c r="S2338" s="1"/>
      <c r="T2338" s="1"/>
      <c r="U2338" s="28"/>
      <c r="V2338" s="28"/>
      <c r="W2338" s="28"/>
      <c r="X2338" s="1"/>
      <c r="Y2338" s="1"/>
      <c r="Z2338" s="1"/>
    </row>
    <row r="2339" spans="1:26" x14ac:dyDescent="0.25">
      <c r="A2339" s="1"/>
      <c r="B2339" s="33" t="str">
        <f t="shared" si="70"/>
        <v/>
      </c>
      <c r="C2339" s="33" t="str">
        <f t="shared" si="71"/>
        <v/>
      </c>
      <c r="D2339" s="22"/>
      <c r="E2339" s="1"/>
      <c r="F2339" s="1"/>
      <c r="G2339" s="1"/>
      <c r="H2339" s="1"/>
      <c r="I2339" s="1"/>
      <c r="J2339" s="1"/>
      <c r="K2339" s="1"/>
      <c r="L2339" s="1"/>
      <c r="M2339" s="1"/>
      <c r="N2339" s="1"/>
      <c r="O2339" s="1"/>
      <c r="P2339" s="1"/>
      <c r="Q2339" s="1"/>
      <c r="R2339" s="1"/>
      <c r="S2339" s="1"/>
      <c r="T2339" s="1"/>
      <c r="U2339" s="28"/>
      <c r="V2339" s="28"/>
      <c r="W2339" s="28"/>
      <c r="X2339" s="1"/>
      <c r="Y2339" s="1"/>
      <c r="Z2339" s="1"/>
    </row>
    <row r="2340" spans="1:26" x14ac:dyDescent="0.25">
      <c r="A2340" s="1"/>
      <c r="B2340" s="33" t="str">
        <f t="shared" si="70"/>
        <v/>
      </c>
      <c r="C2340" s="33" t="str">
        <f t="shared" si="71"/>
        <v/>
      </c>
      <c r="D2340" s="22"/>
      <c r="E2340" s="1"/>
      <c r="F2340" s="1"/>
      <c r="G2340" s="1"/>
      <c r="H2340" s="1"/>
      <c r="I2340" s="1"/>
      <c r="J2340" s="1"/>
      <c r="K2340" s="1"/>
      <c r="L2340" s="1"/>
      <c r="M2340" s="1"/>
      <c r="N2340" s="1"/>
      <c r="O2340" s="1"/>
      <c r="P2340" s="1"/>
      <c r="Q2340" s="1"/>
      <c r="R2340" s="1"/>
      <c r="S2340" s="1"/>
      <c r="T2340" s="1"/>
      <c r="U2340" s="28"/>
      <c r="V2340" s="28"/>
      <c r="W2340" s="28"/>
      <c r="X2340" s="1"/>
      <c r="Y2340" s="1"/>
      <c r="Z2340" s="1"/>
    </row>
    <row r="2341" spans="1:26" x14ac:dyDescent="0.25">
      <c r="A2341" s="1"/>
      <c r="B2341" s="33" t="str">
        <f t="shared" si="70"/>
        <v/>
      </c>
      <c r="C2341" s="33" t="str">
        <f t="shared" si="71"/>
        <v/>
      </c>
      <c r="D2341" s="22"/>
      <c r="E2341" s="1"/>
      <c r="F2341" s="1"/>
      <c r="G2341" s="1"/>
      <c r="H2341" s="1"/>
      <c r="I2341" s="1"/>
      <c r="J2341" s="1"/>
      <c r="K2341" s="1"/>
      <c r="L2341" s="1"/>
      <c r="M2341" s="1"/>
      <c r="N2341" s="1"/>
      <c r="O2341" s="1"/>
      <c r="P2341" s="1"/>
      <c r="Q2341" s="1"/>
      <c r="R2341" s="1"/>
      <c r="S2341" s="1"/>
      <c r="T2341" s="1"/>
      <c r="U2341" s="28"/>
      <c r="V2341" s="28"/>
      <c r="W2341" s="28"/>
      <c r="X2341" s="1"/>
      <c r="Y2341" s="1"/>
      <c r="Z2341" s="1"/>
    </row>
    <row r="2342" spans="1:26" x14ac:dyDescent="0.25">
      <c r="A2342" s="1"/>
      <c r="B2342" s="33" t="str">
        <f t="shared" si="70"/>
        <v/>
      </c>
      <c r="C2342" s="33" t="str">
        <f t="shared" si="71"/>
        <v/>
      </c>
      <c r="D2342" s="22"/>
      <c r="E2342" s="1"/>
      <c r="F2342" s="1"/>
      <c r="G2342" s="1"/>
      <c r="H2342" s="1"/>
      <c r="I2342" s="1"/>
      <c r="J2342" s="1"/>
      <c r="K2342" s="1"/>
      <c r="L2342" s="1"/>
      <c r="M2342" s="1"/>
      <c r="N2342" s="1"/>
      <c r="O2342" s="1"/>
      <c r="P2342" s="1"/>
      <c r="Q2342" s="1"/>
      <c r="R2342" s="1"/>
      <c r="S2342" s="1"/>
      <c r="T2342" s="1"/>
      <c r="U2342" s="28"/>
      <c r="V2342" s="28"/>
      <c r="W2342" s="28"/>
      <c r="X2342" s="1"/>
      <c r="Y2342" s="1"/>
      <c r="Z2342" s="1"/>
    </row>
    <row r="2343" spans="1:26" x14ac:dyDescent="0.25">
      <c r="A2343" s="1"/>
      <c r="B2343" s="33" t="str">
        <f t="shared" si="70"/>
        <v/>
      </c>
      <c r="C2343" s="33" t="str">
        <f t="shared" si="71"/>
        <v/>
      </c>
      <c r="D2343" s="22"/>
      <c r="E2343" s="1"/>
      <c r="F2343" s="1"/>
      <c r="G2343" s="1"/>
      <c r="H2343" s="1"/>
      <c r="I2343" s="1"/>
      <c r="J2343" s="1"/>
      <c r="K2343" s="1"/>
      <c r="L2343" s="1"/>
      <c r="M2343" s="1"/>
      <c r="N2343" s="1"/>
      <c r="O2343" s="1"/>
      <c r="P2343" s="1"/>
      <c r="Q2343" s="1"/>
      <c r="R2343" s="1"/>
      <c r="S2343" s="1"/>
      <c r="T2343" s="1"/>
      <c r="U2343" s="28"/>
      <c r="V2343" s="28"/>
      <c r="W2343" s="28"/>
      <c r="X2343" s="1"/>
      <c r="Y2343" s="1"/>
      <c r="Z2343" s="1"/>
    </row>
    <row r="2344" spans="1:26" x14ac:dyDescent="0.25">
      <c r="A2344" s="1"/>
      <c r="B2344" s="33" t="str">
        <f t="shared" si="70"/>
        <v/>
      </c>
      <c r="C2344" s="33" t="str">
        <f t="shared" si="71"/>
        <v/>
      </c>
      <c r="D2344" s="22"/>
      <c r="E2344" s="1"/>
      <c r="F2344" s="1"/>
      <c r="G2344" s="1"/>
      <c r="H2344" s="1"/>
      <c r="I2344" s="1"/>
      <c r="J2344" s="1"/>
      <c r="K2344" s="1"/>
      <c r="L2344" s="1"/>
      <c r="M2344" s="1"/>
      <c r="N2344" s="1"/>
      <c r="O2344" s="1"/>
      <c r="P2344" s="1"/>
      <c r="Q2344" s="1"/>
      <c r="R2344" s="1"/>
      <c r="S2344" s="1"/>
      <c r="T2344" s="1"/>
      <c r="U2344" s="28"/>
      <c r="V2344" s="28"/>
      <c r="W2344" s="28"/>
      <c r="X2344" s="1"/>
      <c r="Y2344" s="1"/>
      <c r="Z2344" s="1"/>
    </row>
    <row r="2345" spans="1:26" x14ac:dyDescent="0.25">
      <c r="A2345" s="1"/>
      <c r="B2345" s="33" t="str">
        <f t="shared" si="70"/>
        <v/>
      </c>
      <c r="C2345" s="33" t="str">
        <f t="shared" si="71"/>
        <v/>
      </c>
      <c r="D2345" s="22"/>
      <c r="E2345" s="1"/>
      <c r="F2345" s="1"/>
      <c r="G2345" s="1"/>
      <c r="H2345" s="1"/>
      <c r="I2345" s="1"/>
      <c r="J2345" s="1"/>
      <c r="K2345" s="1"/>
      <c r="L2345" s="1"/>
      <c r="M2345" s="1"/>
      <c r="N2345" s="1"/>
      <c r="O2345" s="1"/>
      <c r="P2345" s="1"/>
      <c r="Q2345" s="1"/>
      <c r="R2345" s="1"/>
      <c r="S2345" s="1"/>
      <c r="T2345" s="1"/>
      <c r="U2345" s="28"/>
      <c r="V2345" s="28"/>
      <c r="W2345" s="28"/>
      <c r="X2345" s="1"/>
      <c r="Y2345" s="1"/>
      <c r="Z2345" s="1"/>
    </row>
    <row r="2346" spans="1:26" x14ac:dyDescent="0.25">
      <c r="A2346" s="1"/>
      <c r="B2346" s="33" t="str">
        <f t="shared" si="70"/>
        <v/>
      </c>
      <c r="C2346" s="33" t="str">
        <f t="shared" si="71"/>
        <v/>
      </c>
      <c r="D2346" s="22"/>
      <c r="E2346" s="1"/>
      <c r="F2346" s="1"/>
      <c r="G2346" s="1"/>
      <c r="H2346" s="1"/>
      <c r="I2346" s="1"/>
      <c r="J2346" s="1"/>
      <c r="K2346" s="1"/>
      <c r="L2346" s="1"/>
      <c r="M2346" s="1"/>
      <c r="N2346" s="1"/>
      <c r="O2346" s="1"/>
      <c r="P2346" s="1"/>
      <c r="Q2346" s="1"/>
      <c r="R2346" s="1"/>
      <c r="S2346" s="1"/>
      <c r="T2346" s="1"/>
      <c r="U2346" s="28"/>
      <c r="V2346" s="28"/>
      <c r="W2346" s="28"/>
      <c r="X2346" s="1"/>
      <c r="Y2346" s="1"/>
      <c r="Z2346" s="1"/>
    </row>
    <row r="2347" spans="1:26" x14ac:dyDescent="0.25">
      <c r="A2347" s="1"/>
      <c r="B2347" s="33" t="str">
        <f t="shared" si="70"/>
        <v/>
      </c>
      <c r="C2347" s="33" t="str">
        <f t="shared" si="71"/>
        <v/>
      </c>
      <c r="D2347" s="22"/>
      <c r="E2347" s="1"/>
      <c r="F2347" s="1"/>
      <c r="G2347" s="1"/>
      <c r="H2347" s="1"/>
      <c r="I2347" s="1"/>
      <c r="J2347" s="1"/>
      <c r="K2347" s="1"/>
      <c r="L2347" s="1"/>
      <c r="M2347" s="1"/>
      <c r="N2347" s="1"/>
      <c r="O2347" s="1"/>
      <c r="P2347" s="1"/>
      <c r="Q2347" s="1"/>
      <c r="R2347" s="1"/>
      <c r="S2347" s="1"/>
      <c r="T2347" s="1"/>
      <c r="U2347" s="28"/>
      <c r="V2347" s="28"/>
      <c r="W2347" s="28"/>
      <c r="X2347" s="1"/>
      <c r="Y2347" s="1"/>
      <c r="Z2347" s="1"/>
    </row>
    <row r="2348" spans="1:26" x14ac:dyDescent="0.25">
      <c r="A2348" s="1"/>
      <c r="B2348" s="33" t="str">
        <f t="shared" si="70"/>
        <v/>
      </c>
      <c r="C2348" s="33" t="str">
        <f t="shared" si="71"/>
        <v/>
      </c>
      <c r="D2348" s="22"/>
      <c r="E2348" s="1"/>
      <c r="F2348" s="1"/>
      <c r="G2348" s="1"/>
      <c r="H2348" s="1"/>
      <c r="I2348" s="1"/>
      <c r="J2348" s="1"/>
      <c r="K2348" s="1"/>
      <c r="L2348" s="1"/>
      <c r="M2348" s="1"/>
      <c r="N2348" s="1"/>
      <c r="O2348" s="1"/>
      <c r="P2348" s="1"/>
      <c r="Q2348" s="1"/>
      <c r="R2348" s="1"/>
      <c r="S2348" s="1"/>
      <c r="T2348" s="1"/>
      <c r="U2348" s="28"/>
      <c r="V2348" s="28"/>
      <c r="W2348" s="28"/>
      <c r="X2348" s="1"/>
      <c r="Y2348" s="1"/>
      <c r="Z2348" s="1"/>
    </row>
    <row r="2349" spans="1:26" x14ac:dyDescent="0.25">
      <c r="A2349" s="1"/>
      <c r="B2349" s="33" t="str">
        <f t="shared" si="70"/>
        <v/>
      </c>
      <c r="C2349" s="33" t="str">
        <f t="shared" si="71"/>
        <v/>
      </c>
      <c r="D2349" s="22"/>
      <c r="E2349" s="1"/>
      <c r="F2349" s="1"/>
      <c r="G2349" s="1"/>
      <c r="H2349" s="1"/>
      <c r="I2349" s="1"/>
      <c r="J2349" s="1"/>
      <c r="K2349" s="1"/>
      <c r="L2349" s="1"/>
      <c r="M2349" s="1"/>
      <c r="N2349" s="1"/>
      <c r="O2349" s="1"/>
      <c r="P2349" s="1"/>
      <c r="Q2349" s="1"/>
      <c r="R2349" s="1"/>
      <c r="S2349" s="1"/>
      <c r="T2349" s="1"/>
      <c r="U2349" s="28"/>
      <c r="V2349" s="28"/>
      <c r="W2349" s="28"/>
      <c r="X2349" s="1"/>
      <c r="Y2349" s="1"/>
      <c r="Z2349" s="1"/>
    </row>
    <row r="2350" spans="1:26" x14ac:dyDescent="0.25">
      <c r="A2350" s="1"/>
      <c r="B2350" s="33" t="str">
        <f t="shared" si="70"/>
        <v/>
      </c>
      <c r="C2350" s="33" t="str">
        <f t="shared" si="71"/>
        <v/>
      </c>
      <c r="D2350" s="22"/>
      <c r="E2350" s="1"/>
      <c r="F2350" s="1"/>
      <c r="G2350" s="1"/>
      <c r="H2350" s="1"/>
      <c r="I2350" s="1"/>
      <c r="J2350" s="1"/>
      <c r="K2350" s="1"/>
      <c r="L2350" s="1"/>
      <c r="M2350" s="1"/>
      <c r="N2350" s="1"/>
      <c r="O2350" s="1"/>
      <c r="P2350" s="1"/>
      <c r="Q2350" s="1"/>
      <c r="R2350" s="1"/>
      <c r="S2350" s="1"/>
      <c r="T2350" s="1"/>
      <c r="U2350" s="28"/>
      <c r="V2350" s="28"/>
      <c r="W2350" s="28"/>
      <c r="X2350" s="1"/>
      <c r="Y2350" s="1"/>
      <c r="Z2350" s="1"/>
    </row>
    <row r="2351" spans="1:26" x14ac:dyDescent="0.25">
      <c r="A2351" s="1"/>
      <c r="B2351" s="33" t="str">
        <f t="shared" ref="B2351:B2414" si="72">IF(W2353=1,U2353,"")</f>
        <v/>
      </c>
      <c r="C2351" s="33" t="str">
        <f t="shared" ref="C2351:C2414" si="73">IF(W2353=1,V2353,"")</f>
        <v/>
      </c>
      <c r="D2351" s="22"/>
      <c r="E2351" s="1"/>
      <c r="F2351" s="1"/>
      <c r="G2351" s="1"/>
      <c r="H2351" s="1"/>
      <c r="I2351" s="1"/>
      <c r="J2351" s="1"/>
      <c r="K2351" s="1"/>
      <c r="L2351" s="1"/>
      <c r="M2351" s="1"/>
      <c r="N2351" s="1"/>
      <c r="O2351" s="1"/>
      <c r="P2351" s="1"/>
      <c r="Q2351" s="1"/>
      <c r="R2351" s="1"/>
      <c r="S2351" s="1"/>
      <c r="T2351" s="1"/>
      <c r="U2351" s="28"/>
      <c r="V2351" s="28"/>
      <c r="W2351" s="28"/>
      <c r="X2351" s="1"/>
      <c r="Y2351" s="1"/>
      <c r="Z2351" s="1"/>
    </row>
    <row r="2352" spans="1:26" x14ac:dyDescent="0.25">
      <c r="A2352" s="1"/>
      <c r="B2352" s="33" t="str">
        <f t="shared" si="72"/>
        <v/>
      </c>
      <c r="C2352" s="33" t="str">
        <f t="shared" si="73"/>
        <v/>
      </c>
      <c r="D2352" s="22"/>
      <c r="E2352" s="1"/>
      <c r="F2352" s="1"/>
      <c r="G2352" s="1"/>
      <c r="H2352" s="1"/>
      <c r="I2352" s="1"/>
      <c r="J2352" s="1"/>
      <c r="K2352" s="1"/>
      <c r="L2352" s="1"/>
      <c r="M2352" s="1"/>
      <c r="N2352" s="1"/>
      <c r="O2352" s="1"/>
      <c r="P2352" s="1"/>
      <c r="Q2352" s="1"/>
      <c r="R2352" s="1"/>
      <c r="S2352" s="1"/>
      <c r="T2352" s="1"/>
      <c r="X2352" s="1"/>
      <c r="Y2352" s="1"/>
      <c r="Z2352" s="1"/>
    </row>
    <row r="2353" spans="1:26" x14ac:dyDescent="0.25">
      <c r="A2353" s="1"/>
      <c r="B2353" s="33" t="str">
        <f t="shared" si="72"/>
        <v/>
      </c>
      <c r="C2353" s="33" t="str">
        <f t="shared" si="73"/>
        <v/>
      </c>
      <c r="D2353" s="22"/>
      <c r="E2353" s="1"/>
      <c r="F2353" s="1"/>
      <c r="G2353" s="1"/>
      <c r="H2353" s="1"/>
      <c r="I2353" s="1"/>
      <c r="J2353" s="1"/>
      <c r="K2353" s="1"/>
      <c r="L2353" s="1"/>
      <c r="M2353" s="1"/>
      <c r="N2353" s="1"/>
      <c r="O2353" s="1"/>
      <c r="P2353" s="1"/>
      <c r="Q2353" s="1"/>
      <c r="R2353" s="1"/>
      <c r="S2353" s="1"/>
      <c r="T2353" s="1"/>
      <c r="U2353" s="28"/>
      <c r="V2353" s="28"/>
      <c r="W2353" s="28"/>
      <c r="X2353" s="1"/>
      <c r="Y2353" s="1"/>
      <c r="Z2353" s="1"/>
    </row>
    <row r="2354" spans="1:26" x14ac:dyDescent="0.25">
      <c r="A2354" s="1"/>
      <c r="B2354" s="33" t="str">
        <f t="shared" si="72"/>
        <v/>
      </c>
      <c r="C2354" s="33" t="str">
        <f t="shared" si="73"/>
        <v/>
      </c>
      <c r="D2354" s="22"/>
      <c r="E2354" s="1"/>
      <c r="F2354" s="1"/>
      <c r="G2354" s="1"/>
      <c r="H2354" s="1"/>
      <c r="I2354" s="1"/>
      <c r="J2354" s="1"/>
      <c r="K2354" s="1"/>
      <c r="L2354" s="1"/>
      <c r="M2354" s="1"/>
      <c r="N2354" s="1"/>
      <c r="O2354" s="1"/>
      <c r="P2354" s="1"/>
      <c r="Q2354" s="1"/>
      <c r="R2354" s="1"/>
      <c r="S2354" s="1"/>
      <c r="T2354" s="1"/>
      <c r="U2354" s="28"/>
      <c r="V2354" s="28"/>
      <c r="W2354" s="28"/>
      <c r="X2354" s="1"/>
      <c r="Y2354" s="1"/>
      <c r="Z2354" s="1"/>
    </row>
    <row r="2355" spans="1:26" x14ac:dyDescent="0.25">
      <c r="A2355" s="1"/>
      <c r="B2355" s="33" t="str">
        <f t="shared" si="72"/>
        <v/>
      </c>
      <c r="C2355" s="33" t="str">
        <f t="shared" si="73"/>
        <v/>
      </c>
      <c r="D2355" s="22"/>
      <c r="E2355" s="1"/>
      <c r="F2355" s="1"/>
      <c r="G2355" s="1"/>
      <c r="H2355" s="1"/>
      <c r="I2355" s="1"/>
      <c r="J2355" s="1"/>
      <c r="K2355" s="1"/>
      <c r="L2355" s="1"/>
      <c r="M2355" s="1"/>
      <c r="N2355" s="1"/>
      <c r="O2355" s="1"/>
      <c r="P2355" s="1"/>
      <c r="Q2355" s="1"/>
      <c r="R2355" s="1"/>
      <c r="S2355" s="1"/>
      <c r="T2355" s="1"/>
      <c r="U2355" s="28"/>
      <c r="V2355" s="28"/>
      <c r="W2355" s="28"/>
      <c r="X2355" s="1"/>
      <c r="Y2355" s="1"/>
      <c r="Z2355" s="1"/>
    </row>
    <row r="2356" spans="1:26" x14ac:dyDescent="0.25">
      <c r="A2356" s="1"/>
      <c r="B2356" s="33" t="str">
        <f t="shared" si="72"/>
        <v/>
      </c>
      <c r="C2356" s="33" t="str">
        <f t="shared" si="73"/>
        <v/>
      </c>
      <c r="D2356" s="22"/>
      <c r="E2356" s="1"/>
      <c r="F2356" s="1"/>
      <c r="G2356" s="1"/>
      <c r="H2356" s="1"/>
      <c r="I2356" s="1"/>
      <c r="J2356" s="1"/>
      <c r="K2356" s="1"/>
      <c r="L2356" s="1"/>
      <c r="M2356" s="1"/>
      <c r="N2356" s="1"/>
      <c r="O2356" s="1"/>
      <c r="P2356" s="1"/>
      <c r="Q2356" s="1"/>
      <c r="R2356" s="1"/>
      <c r="S2356" s="1"/>
      <c r="T2356" s="1"/>
      <c r="U2356" s="28"/>
      <c r="V2356" s="28"/>
      <c r="W2356" s="28"/>
      <c r="X2356" s="1"/>
      <c r="Y2356" s="1"/>
      <c r="Z2356" s="1"/>
    </row>
    <row r="2357" spans="1:26" x14ac:dyDescent="0.25">
      <c r="A2357" s="1"/>
      <c r="B2357" s="33" t="str">
        <f t="shared" si="72"/>
        <v/>
      </c>
      <c r="C2357" s="33" t="str">
        <f t="shared" si="73"/>
        <v/>
      </c>
      <c r="D2357" s="22"/>
      <c r="E2357" s="1"/>
      <c r="F2357" s="1"/>
      <c r="G2357" s="1"/>
      <c r="H2357" s="1"/>
      <c r="I2357" s="1"/>
      <c r="J2357" s="1"/>
      <c r="K2357" s="1"/>
      <c r="L2357" s="1"/>
      <c r="M2357" s="1"/>
      <c r="N2357" s="1"/>
      <c r="O2357" s="1"/>
      <c r="P2357" s="1"/>
      <c r="Q2357" s="1"/>
      <c r="R2357" s="1"/>
      <c r="S2357" s="1"/>
      <c r="T2357" s="1"/>
      <c r="U2357" s="28"/>
      <c r="V2357" s="28"/>
      <c r="W2357" s="28"/>
      <c r="X2357" s="1"/>
      <c r="Y2357" s="1"/>
      <c r="Z2357" s="1"/>
    </row>
    <row r="2358" spans="1:26" x14ac:dyDescent="0.25">
      <c r="A2358" s="1"/>
      <c r="B2358" s="33" t="str">
        <f t="shared" si="72"/>
        <v/>
      </c>
      <c r="C2358" s="33" t="str">
        <f t="shared" si="73"/>
        <v/>
      </c>
      <c r="D2358" s="22"/>
      <c r="E2358" s="1"/>
      <c r="F2358" s="1"/>
      <c r="G2358" s="1"/>
      <c r="H2358" s="1"/>
      <c r="I2358" s="1"/>
      <c r="J2358" s="1"/>
      <c r="K2358" s="1"/>
      <c r="L2358" s="1"/>
      <c r="M2358" s="1"/>
      <c r="N2358" s="1"/>
      <c r="O2358" s="1"/>
      <c r="P2358" s="1"/>
      <c r="Q2358" s="1"/>
      <c r="R2358" s="1"/>
      <c r="S2358" s="1"/>
      <c r="T2358" s="1"/>
      <c r="U2358" s="28"/>
      <c r="V2358" s="28"/>
      <c r="W2358" s="28"/>
      <c r="X2358" s="1"/>
      <c r="Y2358" s="1"/>
      <c r="Z2358" s="1"/>
    </row>
    <row r="2359" spans="1:26" x14ac:dyDescent="0.25">
      <c r="A2359" s="1"/>
      <c r="B2359" s="33" t="str">
        <f t="shared" si="72"/>
        <v/>
      </c>
      <c r="C2359" s="33" t="str">
        <f t="shared" si="73"/>
        <v/>
      </c>
      <c r="D2359" s="22"/>
      <c r="E2359" s="1"/>
      <c r="F2359" s="1"/>
      <c r="G2359" s="1"/>
      <c r="H2359" s="1"/>
      <c r="I2359" s="1"/>
      <c r="J2359" s="1"/>
      <c r="K2359" s="1"/>
      <c r="L2359" s="1"/>
      <c r="M2359" s="1"/>
      <c r="N2359" s="1"/>
      <c r="O2359" s="1"/>
      <c r="P2359" s="1"/>
      <c r="Q2359" s="1"/>
      <c r="R2359" s="1"/>
      <c r="S2359" s="1"/>
      <c r="T2359" s="1"/>
      <c r="X2359" s="1"/>
      <c r="Y2359" s="1"/>
      <c r="Z2359" s="1"/>
    </row>
    <row r="2360" spans="1:26" x14ac:dyDescent="0.25">
      <c r="A2360" s="1"/>
      <c r="B2360" s="33" t="str">
        <f t="shared" si="72"/>
        <v/>
      </c>
      <c r="C2360" s="33" t="str">
        <f t="shared" si="73"/>
        <v/>
      </c>
      <c r="D2360" s="22"/>
      <c r="E2360" s="1"/>
      <c r="F2360" s="1"/>
      <c r="G2360" s="1"/>
      <c r="H2360" s="1"/>
      <c r="I2360" s="1"/>
      <c r="J2360" s="1"/>
      <c r="K2360" s="1"/>
      <c r="L2360" s="1"/>
      <c r="M2360" s="1"/>
      <c r="N2360" s="1"/>
      <c r="O2360" s="1"/>
      <c r="P2360" s="1"/>
      <c r="Q2360" s="1"/>
      <c r="R2360" s="1"/>
      <c r="S2360" s="1"/>
      <c r="T2360" s="1"/>
      <c r="X2360" s="1"/>
      <c r="Y2360" s="1"/>
      <c r="Z2360" s="1"/>
    </row>
    <row r="2361" spans="1:26" x14ac:dyDescent="0.25">
      <c r="A2361" s="1"/>
      <c r="B2361" s="33" t="str">
        <f t="shared" si="72"/>
        <v/>
      </c>
      <c r="C2361" s="33" t="str">
        <f t="shared" si="73"/>
        <v/>
      </c>
      <c r="D2361" s="22"/>
      <c r="E2361" s="1"/>
      <c r="F2361" s="1"/>
      <c r="G2361" s="1"/>
      <c r="H2361" s="1"/>
      <c r="I2361" s="1"/>
      <c r="J2361" s="1"/>
      <c r="K2361" s="1"/>
      <c r="L2361" s="1"/>
      <c r="M2361" s="1"/>
      <c r="N2361" s="1"/>
      <c r="O2361" s="1"/>
      <c r="P2361" s="1"/>
      <c r="Q2361" s="1"/>
      <c r="R2361" s="1"/>
      <c r="S2361" s="1"/>
      <c r="T2361" s="1"/>
      <c r="X2361" s="1"/>
      <c r="Y2361" s="1"/>
      <c r="Z2361" s="1"/>
    </row>
    <row r="2362" spans="1:26" x14ac:dyDescent="0.25">
      <c r="A2362" s="1"/>
      <c r="B2362" s="33" t="str">
        <f t="shared" si="72"/>
        <v/>
      </c>
      <c r="C2362" s="33" t="str">
        <f t="shared" si="73"/>
        <v/>
      </c>
      <c r="D2362" s="22"/>
      <c r="E2362" s="1"/>
      <c r="F2362" s="1"/>
      <c r="G2362" s="1"/>
      <c r="H2362" s="1"/>
      <c r="I2362" s="1"/>
      <c r="J2362" s="1"/>
      <c r="K2362" s="1"/>
      <c r="L2362" s="1"/>
      <c r="M2362" s="1"/>
      <c r="N2362" s="1"/>
      <c r="O2362" s="1"/>
      <c r="P2362" s="1"/>
      <c r="Q2362" s="1"/>
      <c r="R2362" s="1"/>
      <c r="S2362" s="1"/>
      <c r="T2362" s="1"/>
      <c r="X2362" s="1"/>
      <c r="Y2362" s="1"/>
      <c r="Z2362" s="1"/>
    </row>
    <row r="2363" spans="1:26" x14ac:dyDescent="0.25">
      <c r="A2363" s="1"/>
      <c r="B2363" s="33" t="str">
        <f t="shared" si="72"/>
        <v/>
      </c>
      <c r="C2363" s="33" t="str">
        <f t="shared" si="73"/>
        <v/>
      </c>
      <c r="D2363" s="22"/>
      <c r="E2363" s="1"/>
      <c r="F2363" s="1"/>
      <c r="G2363" s="1"/>
      <c r="H2363" s="1"/>
      <c r="I2363" s="1"/>
      <c r="J2363" s="1"/>
      <c r="K2363" s="1"/>
      <c r="L2363" s="1"/>
      <c r="M2363" s="1"/>
      <c r="N2363" s="1"/>
      <c r="O2363" s="1"/>
      <c r="P2363" s="1"/>
      <c r="Q2363" s="1"/>
      <c r="R2363" s="1"/>
      <c r="S2363" s="1"/>
      <c r="T2363" s="1"/>
      <c r="U2363" s="28"/>
      <c r="V2363" s="28"/>
      <c r="W2363" s="28"/>
      <c r="X2363" s="1"/>
      <c r="Y2363" s="1"/>
      <c r="Z2363" s="1"/>
    </row>
    <row r="2364" spans="1:26" x14ac:dyDescent="0.25">
      <c r="A2364" s="1"/>
      <c r="B2364" s="33" t="str">
        <f t="shared" si="72"/>
        <v/>
      </c>
      <c r="C2364" s="33" t="str">
        <f t="shared" si="73"/>
        <v/>
      </c>
      <c r="D2364" s="22"/>
      <c r="E2364" s="1"/>
      <c r="F2364" s="1"/>
      <c r="G2364" s="1"/>
      <c r="H2364" s="1"/>
      <c r="I2364" s="1"/>
      <c r="J2364" s="1"/>
      <c r="K2364" s="1"/>
      <c r="L2364" s="1"/>
      <c r="M2364" s="1"/>
      <c r="N2364" s="1"/>
      <c r="O2364" s="1"/>
      <c r="P2364" s="1"/>
      <c r="Q2364" s="1"/>
      <c r="R2364" s="1"/>
      <c r="S2364" s="1"/>
      <c r="T2364" s="1"/>
      <c r="U2364" s="28"/>
      <c r="V2364" s="28"/>
      <c r="W2364" s="28"/>
      <c r="X2364" s="1"/>
      <c r="Y2364" s="1"/>
      <c r="Z2364" s="1"/>
    </row>
    <row r="2365" spans="1:26" x14ac:dyDescent="0.25">
      <c r="A2365" s="1"/>
      <c r="B2365" s="33" t="str">
        <f t="shared" si="72"/>
        <v/>
      </c>
      <c r="C2365" s="33" t="str">
        <f t="shared" si="73"/>
        <v/>
      </c>
      <c r="D2365" s="22"/>
      <c r="E2365" s="1"/>
      <c r="F2365" s="1"/>
      <c r="G2365" s="1"/>
      <c r="H2365" s="1"/>
      <c r="I2365" s="1"/>
      <c r="J2365" s="1"/>
      <c r="K2365" s="1"/>
      <c r="L2365" s="1"/>
      <c r="M2365" s="1"/>
      <c r="N2365" s="1"/>
      <c r="O2365" s="1"/>
      <c r="P2365" s="1"/>
      <c r="Q2365" s="1"/>
      <c r="R2365" s="1"/>
      <c r="S2365" s="1"/>
      <c r="T2365" s="1"/>
      <c r="U2365" s="28"/>
      <c r="V2365" s="28"/>
      <c r="W2365" s="28"/>
      <c r="X2365" s="1"/>
      <c r="Y2365" s="1"/>
      <c r="Z2365" s="1"/>
    </row>
    <row r="2366" spans="1:26" x14ac:dyDescent="0.25">
      <c r="A2366" s="1"/>
      <c r="B2366" s="33" t="str">
        <f t="shared" si="72"/>
        <v/>
      </c>
      <c r="C2366" s="33" t="str">
        <f t="shared" si="73"/>
        <v/>
      </c>
      <c r="D2366" s="22"/>
      <c r="E2366" s="1"/>
      <c r="F2366" s="1"/>
      <c r="G2366" s="1"/>
      <c r="H2366" s="1"/>
      <c r="I2366" s="1"/>
      <c r="J2366" s="1"/>
      <c r="K2366" s="1"/>
      <c r="L2366" s="1"/>
      <c r="M2366" s="1"/>
      <c r="N2366" s="1"/>
      <c r="O2366" s="1"/>
      <c r="P2366" s="1"/>
      <c r="Q2366" s="1"/>
      <c r="R2366" s="1"/>
      <c r="S2366" s="1"/>
      <c r="T2366" s="1"/>
      <c r="U2366" s="28"/>
      <c r="V2366" s="28"/>
      <c r="W2366" s="28"/>
      <c r="X2366" s="1"/>
      <c r="Y2366" s="1"/>
      <c r="Z2366" s="1"/>
    </row>
    <row r="2367" spans="1:26" x14ac:dyDescent="0.25">
      <c r="A2367" s="1"/>
      <c r="B2367" s="33" t="str">
        <f t="shared" si="72"/>
        <v/>
      </c>
      <c r="C2367" s="33" t="str">
        <f t="shared" si="73"/>
        <v/>
      </c>
      <c r="D2367" s="22"/>
      <c r="E2367" s="1"/>
      <c r="F2367" s="1"/>
      <c r="G2367" s="1"/>
      <c r="H2367" s="1"/>
      <c r="I2367" s="1"/>
      <c r="J2367" s="1"/>
      <c r="K2367" s="1"/>
      <c r="L2367" s="1"/>
      <c r="M2367" s="1"/>
      <c r="N2367" s="1"/>
      <c r="O2367" s="1"/>
      <c r="P2367" s="1"/>
      <c r="Q2367" s="1"/>
      <c r="R2367" s="1"/>
      <c r="S2367" s="1"/>
      <c r="T2367" s="1"/>
      <c r="U2367" s="28"/>
      <c r="V2367" s="28"/>
      <c r="W2367" s="28"/>
      <c r="X2367" s="1"/>
      <c r="Y2367" s="1"/>
      <c r="Z2367" s="1"/>
    </row>
    <row r="2368" spans="1:26" x14ac:dyDescent="0.25">
      <c r="A2368" s="1"/>
      <c r="B2368" s="33" t="str">
        <f t="shared" si="72"/>
        <v/>
      </c>
      <c r="C2368" s="33" t="str">
        <f t="shared" si="73"/>
        <v/>
      </c>
      <c r="D2368" s="22"/>
      <c r="E2368" s="1"/>
      <c r="F2368" s="1"/>
      <c r="G2368" s="1"/>
      <c r="H2368" s="1"/>
      <c r="I2368" s="1"/>
      <c r="J2368" s="1"/>
      <c r="K2368" s="1"/>
      <c r="L2368" s="1"/>
      <c r="M2368" s="1"/>
      <c r="N2368" s="1"/>
      <c r="O2368" s="1"/>
      <c r="P2368" s="1"/>
      <c r="Q2368" s="1"/>
      <c r="R2368" s="1"/>
      <c r="S2368" s="1"/>
      <c r="T2368" s="1"/>
      <c r="U2368" s="28"/>
      <c r="V2368" s="28"/>
      <c r="W2368" s="28"/>
      <c r="X2368" s="1"/>
      <c r="Y2368" s="1"/>
      <c r="Z2368" s="1"/>
    </row>
    <row r="2369" spans="1:26" x14ac:dyDescent="0.25">
      <c r="A2369" s="1"/>
      <c r="B2369" s="33" t="str">
        <f t="shared" si="72"/>
        <v/>
      </c>
      <c r="C2369" s="33" t="str">
        <f t="shared" si="73"/>
        <v/>
      </c>
      <c r="D2369" s="22"/>
      <c r="E2369" s="1"/>
      <c r="F2369" s="1"/>
      <c r="G2369" s="1"/>
      <c r="H2369" s="1"/>
      <c r="I2369" s="1"/>
      <c r="J2369" s="1"/>
      <c r="K2369" s="1"/>
      <c r="L2369" s="1"/>
      <c r="M2369" s="1"/>
      <c r="N2369" s="1"/>
      <c r="O2369" s="1"/>
      <c r="P2369" s="1"/>
      <c r="Q2369" s="1"/>
      <c r="R2369" s="1"/>
      <c r="S2369" s="1"/>
      <c r="T2369" s="1"/>
      <c r="X2369" s="1"/>
      <c r="Y2369" s="1"/>
      <c r="Z2369" s="1"/>
    </row>
    <row r="2370" spans="1:26" x14ac:dyDescent="0.25">
      <c r="A2370" s="1"/>
      <c r="B2370" s="33" t="str">
        <f t="shared" si="72"/>
        <v/>
      </c>
      <c r="C2370" s="33" t="str">
        <f t="shared" si="73"/>
        <v/>
      </c>
      <c r="D2370" s="22"/>
      <c r="E2370" s="1"/>
      <c r="F2370" s="1"/>
      <c r="G2370" s="1"/>
      <c r="H2370" s="1"/>
      <c r="I2370" s="1"/>
      <c r="J2370" s="1"/>
      <c r="K2370" s="1"/>
      <c r="L2370" s="1"/>
      <c r="M2370" s="1"/>
      <c r="N2370" s="1"/>
      <c r="O2370" s="1"/>
      <c r="P2370" s="1"/>
      <c r="Q2370" s="1"/>
      <c r="R2370" s="1"/>
      <c r="S2370" s="1"/>
      <c r="T2370" s="1"/>
      <c r="X2370" s="1"/>
      <c r="Y2370" s="1"/>
      <c r="Z2370" s="1"/>
    </row>
    <row r="2371" spans="1:26" x14ac:dyDescent="0.25">
      <c r="A2371" s="1"/>
      <c r="B2371" s="33" t="str">
        <f t="shared" si="72"/>
        <v/>
      </c>
      <c r="C2371" s="33" t="str">
        <f t="shared" si="73"/>
        <v/>
      </c>
      <c r="D2371" s="22"/>
      <c r="E2371" s="1"/>
      <c r="F2371" s="1"/>
      <c r="G2371" s="1"/>
      <c r="H2371" s="1"/>
      <c r="I2371" s="1"/>
      <c r="J2371" s="1"/>
      <c r="K2371" s="1"/>
      <c r="L2371" s="1"/>
      <c r="M2371" s="1"/>
      <c r="N2371" s="1"/>
      <c r="O2371" s="1"/>
      <c r="P2371" s="1"/>
      <c r="Q2371" s="1"/>
      <c r="R2371" s="1"/>
      <c r="S2371" s="1"/>
      <c r="T2371" s="1"/>
      <c r="X2371" s="1"/>
      <c r="Y2371" s="1"/>
      <c r="Z2371" s="1"/>
    </row>
    <row r="2372" spans="1:26" x14ac:dyDescent="0.25">
      <c r="A2372" s="1"/>
      <c r="B2372" s="33" t="str">
        <f t="shared" si="72"/>
        <v/>
      </c>
      <c r="C2372" s="33" t="str">
        <f t="shared" si="73"/>
        <v/>
      </c>
      <c r="D2372" s="22"/>
      <c r="E2372" s="1"/>
      <c r="F2372" s="1"/>
      <c r="G2372" s="1"/>
      <c r="H2372" s="1"/>
      <c r="I2372" s="1"/>
      <c r="J2372" s="1"/>
      <c r="K2372" s="1"/>
      <c r="L2372" s="1"/>
      <c r="M2372" s="1"/>
      <c r="N2372" s="1"/>
      <c r="O2372" s="1"/>
      <c r="P2372" s="1"/>
      <c r="Q2372" s="1"/>
      <c r="R2372" s="1"/>
      <c r="S2372" s="1"/>
      <c r="T2372" s="1"/>
      <c r="U2372" s="28"/>
      <c r="V2372" s="28"/>
      <c r="W2372" s="28"/>
      <c r="X2372" s="1"/>
      <c r="Y2372" s="1"/>
      <c r="Z2372" s="1"/>
    </row>
    <row r="2373" spans="1:26" x14ac:dyDescent="0.25">
      <c r="A2373" s="1"/>
      <c r="B2373" s="33" t="str">
        <f t="shared" si="72"/>
        <v/>
      </c>
      <c r="C2373" s="33" t="str">
        <f t="shared" si="73"/>
        <v/>
      </c>
      <c r="D2373" s="22"/>
      <c r="E2373" s="1"/>
      <c r="F2373" s="1"/>
      <c r="G2373" s="1"/>
      <c r="H2373" s="1"/>
      <c r="I2373" s="1"/>
      <c r="J2373" s="1"/>
      <c r="K2373" s="1"/>
      <c r="L2373" s="1"/>
      <c r="M2373" s="1"/>
      <c r="N2373" s="1"/>
      <c r="O2373" s="1"/>
      <c r="P2373" s="1"/>
      <c r="Q2373" s="1"/>
      <c r="R2373" s="1"/>
      <c r="S2373" s="1"/>
      <c r="T2373" s="1"/>
      <c r="U2373" s="28"/>
      <c r="V2373" s="28"/>
      <c r="W2373" s="28"/>
      <c r="X2373" s="1"/>
      <c r="Y2373" s="1"/>
      <c r="Z2373" s="1"/>
    </row>
    <row r="2374" spans="1:26" x14ac:dyDescent="0.25">
      <c r="A2374" s="1"/>
      <c r="B2374" s="33" t="str">
        <f t="shared" si="72"/>
        <v/>
      </c>
      <c r="C2374" s="33" t="str">
        <f t="shared" si="73"/>
        <v/>
      </c>
      <c r="D2374" s="22"/>
      <c r="E2374" s="1"/>
      <c r="F2374" s="1"/>
      <c r="G2374" s="1"/>
      <c r="H2374" s="1"/>
      <c r="I2374" s="1"/>
      <c r="J2374" s="1"/>
      <c r="K2374" s="1"/>
      <c r="L2374" s="1"/>
      <c r="M2374" s="1"/>
      <c r="N2374" s="1"/>
      <c r="O2374" s="1"/>
      <c r="P2374" s="1"/>
      <c r="Q2374" s="1"/>
      <c r="R2374" s="1"/>
      <c r="S2374" s="1"/>
      <c r="T2374" s="1"/>
      <c r="U2374" s="28"/>
      <c r="V2374" s="28"/>
      <c r="W2374" s="28"/>
      <c r="X2374" s="1"/>
      <c r="Y2374" s="1"/>
      <c r="Z2374" s="1"/>
    </row>
    <row r="2375" spans="1:26" x14ac:dyDescent="0.25">
      <c r="A2375" s="1"/>
      <c r="B2375" s="33" t="str">
        <f t="shared" si="72"/>
        <v/>
      </c>
      <c r="C2375" s="33" t="str">
        <f t="shared" si="73"/>
        <v/>
      </c>
      <c r="D2375" s="22"/>
      <c r="E2375" s="1"/>
      <c r="F2375" s="1"/>
      <c r="G2375" s="1"/>
      <c r="H2375" s="1"/>
      <c r="I2375" s="1"/>
      <c r="J2375" s="1"/>
      <c r="K2375" s="1"/>
      <c r="L2375" s="1"/>
      <c r="M2375" s="1"/>
      <c r="N2375" s="1"/>
      <c r="O2375" s="1"/>
      <c r="P2375" s="1"/>
      <c r="Q2375" s="1"/>
      <c r="R2375" s="1"/>
      <c r="S2375" s="1"/>
      <c r="T2375" s="1"/>
      <c r="U2375" s="28"/>
      <c r="V2375" s="28"/>
      <c r="W2375" s="28"/>
      <c r="X2375" s="1"/>
      <c r="Y2375" s="1"/>
      <c r="Z2375" s="1"/>
    </row>
    <row r="2376" spans="1:26" x14ac:dyDescent="0.25">
      <c r="A2376" s="1"/>
      <c r="B2376" s="33" t="str">
        <f t="shared" si="72"/>
        <v/>
      </c>
      <c r="C2376" s="33" t="str">
        <f t="shared" si="73"/>
        <v/>
      </c>
      <c r="D2376" s="22"/>
      <c r="E2376" s="1"/>
      <c r="F2376" s="1"/>
      <c r="G2376" s="1"/>
      <c r="H2376" s="1"/>
      <c r="I2376" s="1"/>
      <c r="J2376" s="1"/>
      <c r="K2376" s="1"/>
      <c r="L2376" s="1"/>
      <c r="M2376" s="1"/>
      <c r="N2376" s="1"/>
      <c r="O2376" s="1"/>
      <c r="P2376" s="1"/>
      <c r="Q2376" s="1"/>
      <c r="R2376" s="1"/>
      <c r="S2376" s="1"/>
      <c r="T2376" s="1"/>
      <c r="U2376" s="28"/>
      <c r="V2376" s="28"/>
      <c r="W2376" s="28"/>
      <c r="X2376" s="1"/>
      <c r="Y2376" s="1"/>
      <c r="Z2376" s="1"/>
    </row>
    <row r="2377" spans="1:26" x14ac:dyDescent="0.25">
      <c r="A2377" s="1"/>
      <c r="B2377" s="33" t="str">
        <f t="shared" si="72"/>
        <v/>
      </c>
      <c r="C2377" s="33" t="str">
        <f t="shared" si="73"/>
        <v/>
      </c>
      <c r="D2377" s="22"/>
      <c r="E2377" s="1"/>
      <c r="F2377" s="1"/>
      <c r="G2377" s="1"/>
      <c r="H2377" s="1"/>
      <c r="I2377" s="1"/>
      <c r="J2377" s="1"/>
      <c r="K2377" s="1"/>
      <c r="L2377" s="1"/>
      <c r="M2377" s="1"/>
      <c r="N2377" s="1"/>
      <c r="O2377" s="1"/>
      <c r="P2377" s="1"/>
      <c r="Q2377" s="1"/>
      <c r="R2377" s="1"/>
      <c r="S2377" s="1"/>
      <c r="T2377" s="1"/>
      <c r="U2377" s="28"/>
      <c r="V2377" s="28"/>
      <c r="W2377" s="28"/>
      <c r="X2377" s="1"/>
      <c r="Y2377" s="1"/>
      <c r="Z2377" s="1"/>
    </row>
    <row r="2378" spans="1:26" x14ac:dyDescent="0.25">
      <c r="A2378" s="1"/>
      <c r="B2378" s="33" t="str">
        <f t="shared" si="72"/>
        <v/>
      </c>
      <c r="C2378" s="33" t="str">
        <f t="shared" si="73"/>
        <v/>
      </c>
      <c r="D2378" s="22"/>
      <c r="E2378" s="1"/>
      <c r="F2378" s="1"/>
      <c r="G2378" s="1"/>
      <c r="H2378" s="1"/>
      <c r="I2378" s="1"/>
      <c r="J2378" s="1"/>
      <c r="K2378" s="1"/>
      <c r="L2378" s="1"/>
      <c r="M2378" s="1"/>
      <c r="N2378" s="1"/>
      <c r="O2378" s="1"/>
      <c r="P2378" s="1"/>
      <c r="Q2378" s="1"/>
      <c r="R2378" s="1"/>
      <c r="S2378" s="1"/>
      <c r="T2378" s="1"/>
      <c r="U2378" s="28"/>
      <c r="V2378" s="28"/>
      <c r="W2378" s="28"/>
      <c r="X2378" s="1"/>
      <c r="Y2378" s="1"/>
      <c r="Z2378" s="1"/>
    </row>
    <row r="2379" spans="1:26" x14ac:dyDescent="0.25">
      <c r="A2379" s="1"/>
      <c r="B2379" s="33" t="str">
        <f t="shared" si="72"/>
        <v/>
      </c>
      <c r="C2379" s="33" t="str">
        <f t="shared" si="73"/>
        <v/>
      </c>
      <c r="D2379" s="22"/>
      <c r="E2379" s="1"/>
      <c r="F2379" s="1"/>
      <c r="G2379" s="1"/>
      <c r="H2379" s="1"/>
      <c r="I2379" s="1"/>
      <c r="J2379" s="1"/>
      <c r="K2379" s="1"/>
      <c r="L2379" s="1"/>
      <c r="M2379" s="1"/>
      <c r="N2379" s="1"/>
      <c r="O2379" s="1"/>
      <c r="P2379" s="1"/>
      <c r="Q2379" s="1"/>
      <c r="R2379" s="1"/>
      <c r="S2379" s="1"/>
      <c r="T2379" s="1"/>
      <c r="U2379" s="28"/>
      <c r="V2379" s="28"/>
      <c r="W2379" s="28"/>
      <c r="X2379" s="1"/>
      <c r="Y2379" s="1"/>
      <c r="Z2379" s="1"/>
    </row>
    <row r="2380" spans="1:26" x14ac:dyDescent="0.25">
      <c r="A2380" s="1"/>
      <c r="B2380" s="33" t="str">
        <f t="shared" si="72"/>
        <v/>
      </c>
      <c r="C2380" s="33" t="str">
        <f t="shared" si="73"/>
        <v/>
      </c>
      <c r="D2380" s="22"/>
      <c r="E2380" s="1"/>
      <c r="F2380" s="1"/>
      <c r="G2380" s="1"/>
      <c r="H2380" s="1"/>
      <c r="I2380" s="1"/>
      <c r="J2380" s="1"/>
      <c r="K2380" s="1"/>
      <c r="L2380" s="1"/>
      <c r="M2380" s="1"/>
      <c r="N2380" s="1"/>
      <c r="O2380" s="1"/>
      <c r="P2380" s="1"/>
      <c r="Q2380" s="1"/>
      <c r="R2380" s="1"/>
      <c r="S2380" s="1"/>
      <c r="T2380" s="1"/>
      <c r="U2380" s="28"/>
      <c r="V2380" s="28"/>
      <c r="W2380" s="28"/>
      <c r="X2380" s="1"/>
      <c r="Y2380" s="1"/>
      <c r="Z2380" s="1"/>
    </row>
    <row r="2381" spans="1:26" x14ac:dyDescent="0.25">
      <c r="A2381" s="1"/>
      <c r="B2381" s="33" t="str">
        <f t="shared" si="72"/>
        <v/>
      </c>
      <c r="C2381" s="33" t="str">
        <f t="shared" si="73"/>
        <v/>
      </c>
      <c r="D2381" s="22"/>
      <c r="E2381" s="1"/>
      <c r="F2381" s="1"/>
      <c r="G2381" s="1"/>
      <c r="H2381" s="1"/>
      <c r="I2381" s="1"/>
      <c r="J2381" s="1"/>
      <c r="K2381" s="1"/>
      <c r="L2381" s="1"/>
      <c r="M2381" s="1"/>
      <c r="N2381" s="1"/>
      <c r="O2381" s="1"/>
      <c r="P2381" s="1"/>
      <c r="Q2381" s="1"/>
      <c r="R2381" s="1"/>
      <c r="S2381" s="1"/>
      <c r="T2381" s="1"/>
      <c r="U2381" s="28"/>
      <c r="V2381" s="28"/>
      <c r="W2381" s="28"/>
      <c r="X2381" s="1"/>
      <c r="Y2381" s="1"/>
      <c r="Z2381" s="1"/>
    </row>
    <row r="2382" spans="1:26" x14ac:dyDescent="0.25">
      <c r="A2382" s="1"/>
      <c r="B2382" s="33" t="str">
        <f t="shared" si="72"/>
        <v/>
      </c>
      <c r="C2382" s="33" t="str">
        <f t="shared" si="73"/>
        <v/>
      </c>
      <c r="D2382" s="22"/>
      <c r="E2382" s="1"/>
      <c r="F2382" s="1"/>
      <c r="G2382" s="1"/>
      <c r="H2382" s="1"/>
      <c r="I2382" s="1"/>
      <c r="J2382" s="1"/>
      <c r="K2382" s="1"/>
      <c r="L2382" s="1"/>
      <c r="M2382" s="1"/>
      <c r="N2382" s="1"/>
      <c r="O2382" s="1"/>
      <c r="P2382" s="1"/>
      <c r="Q2382" s="1"/>
      <c r="R2382" s="1"/>
      <c r="S2382" s="1"/>
      <c r="T2382" s="1"/>
      <c r="U2382" s="28"/>
      <c r="V2382" s="28"/>
      <c r="W2382" s="28"/>
      <c r="X2382" s="1"/>
      <c r="Y2382" s="1"/>
      <c r="Z2382" s="1"/>
    </row>
    <row r="2383" spans="1:26" x14ac:dyDescent="0.25">
      <c r="A2383" s="1"/>
      <c r="B2383" s="33" t="str">
        <f t="shared" si="72"/>
        <v/>
      </c>
      <c r="C2383" s="33" t="str">
        <f t="shared" si="73"/>
        <v/>
      </c>
      <c r="D2383" s="22"/>
      <c r="E2383" s="1"/>
      <c r="F2383" s="1"/>
      <c r="G2383" s="1"/>
      <c r="H2383" s="1"/>
      <c r="I2383" s="1"/>
      <c r="J2383" s="1"/>
      <c r="K2383" s="1"/>
      <c r="L2383" s="1"/>
      <c r="M2383" s="1"/>
      <c r="N2383" s="1"/>
      <c r="O2383" s="1"/>
      <c r="P2383" s="1"/>
      <c r="Q2383" s="1"/>
      <c r="R2383" s="1"/>
      <c r="S2383" s="1"/>
      <c r="T2383" s="1"/>
      <c r="U2383" s="28"/>
      <c r="V2383" s="28"/>
      <c r="W2383" s="28"/>
      <c r="X2383" s="1"/>
      <c r="Y2383" s="1"/>
      <c r="Z2383" s="1"/>
    </row>
    <row r="2384" spans="1:26" x14ac:dyDescent="0.25">
      <c r="A2384" s="1"/>
      <c r="B2384" s="33" t="str">
        <f t="shared" si="72"/>
        <v/>
      </c>
      <c r="C2384" s="33" t="str">
        <f t="shared" si="73"/>
        <v/>
      </c>
      <c r="D2384" s="22"/>
      <c r="E2384" s="1"/>
      <c r="F2384" s="1"/>
      <c r="G2384" s="1"/>
      <c r="H2384" s="1"/>
      <c r="I2384" s="1"/>
      <c r="J2384" s="1"/>
      <c r="K2384" s="1"/>
      <c r="L2384" s="1"/>
      <c r="M2384" s="1"/>
      <c r="N2384" s="1"/>
      <c r="O2384" s="1"/>
      <c r="P2384" s="1"/>
      <c r="Q2384" s="1"/>
      <c r="R2384" s="1"/>
      <c r="S2384" s="1"/>
      <c r="T2384" s="1"/>
      <c r="U2384" s="28"/>
      <c r="V2384" s="28"/>
      <c r="W2384" s="28"/>
      <c r="X2384" s="1"/>
      <c r="Y2384" s="1"/>
      <c r="Z2384" s="1"/>
    </row>
    <row r="2385" spans="1:26" x14ac:dyDescent="0.25">
      <c r="A2385" s="1"/>
      <c r="B2385" s="33" t="str">
        <f t="shared" si="72"/>
        <v/>
      </c>
      <c r="C2385" s="33" t="str">
        <f t="shared" si="73"/>
        <v/>
      </c>
      <c r="D2385" s="22"/>
      <c r="E2385" s="1"/>
      <c r="F2385" s="1"/>
      <c r="G2385" s="1"/>
      <c r="H2385" s="1"/>
      <c r="I2385" s="1"/>
      <c r="J2385" s="1"/>
      <c r="K2385" s="1"/>
      <c r="L2385" s="1"/>
      <c r="M2385" s="1"/>
      <c r="N2385" s="1"/>
      <c r="O2385" s="1"/>
      <c r="P2385" s="1"/>
      <c r="Q2385" s="1"/>
      <c r="R2385" s="1"/>
      <c r="S2385" s="1"/>
      <c r="T2385" s="1"/>
      <c r="U2385" s="28"/>
      <c r="V2385" s="28"/>
      <c r="W2385" s="28"/>
      <c r="X2385" s="1"/>
      <c r="Y2385" s="1"/>
      <c r="Z2385" s="1"/>
    </row>
    <row r="2386" spans="1:26" x14ac:dyDescent="0.25">
      <c r="A2386" s="1"/>
      <c r="B2386" s="33" t="str">
        <f t="shared" si="72"/>
        <v/>
      </c>
      <c r="C2386" s="33" t="str">
        <f t="shared" si="73"/>
        <v/>
      </c>
      <c r="D2386" s="22"/>
      <c r="E2386" s="1"/>
      <c r="F2386" s="1"/>
      <c r="G2386" s="1"/>
      <c r="H2386" s="1"/>
      <c r="I2386" s="1"/>
      <c r="J2386" s="1"/>
      <c r="K2386" s="1"/>
      <c r="L2386" s="1"/>
      <c r="M2386" s="1"/>
      <c r="N2386" s="1"/>
      <c r="O2386" s="1"/>
      <c r="P2386" s="1"/>
      <c r="Q2386" s="1"/>
      <c r="R2386" s="1"/>
      <c r="S2386" s="1"/>
      <c r="T2386" s="1"/>
      <c r="U2386" s="28"/>
      <c r="V2386" s="28"/>
      <c r="W2386" s="28"/>
      <c r="X2386" s="1"/>
      <c r="Y2386" s="1"/>
      <c r="Z2386" s="1"/>
    </row>
    <row r="2387" spans="1:26" x14ac:dyDescent="0.25">
      <c r="A2387" s="1"/>
      <c r="B2387" s="33" t="str">
        <f t="shared" si="72"/>
        <v/>
      </c>
      <c r="C2387" s="33" t="str">
        <f t="shared" si="73"/>
        <v/>
      </c>
      <c r="D2387" s="22"/>
      <c r="E2387" s="1"/>
      <c r="F2387" s="1"/>
      <c r="G2387" s="1"/>
      <c r="H2387" s="1"/>
      <c r="I2387" s="1"/>
      <c r="J2387" s="1"/>
      <c r="K2387" s="1"/>
      <c r="L2387" s="1"/>
      <c r="M2387" s="1"/>
      <c r="N2387" s="1"/>
      <c r="O2387" s="1"/>
      <c r="P2387" s="1"/>
      <c r="Q2387" s="1"/>
      <c r="R2387" s="1"/>
      <c r="S2387" s="1"/>
      <c r="T2387" s="1"/>
      <c r="U2387" s="28"/>
      <c r="V2387" s="28"/>
      <c r="W2387" s="28"/>
      <c r="X2387" s="1"/>
      <c r="Y2387" s="1"/>
      <c r="Z2387" s="1"/>
    </row>
    <row r="2388" spans="1:26" x14ac:dyDescent="0.25">
      <c r="A2388" s="1"/>
      <c r="B2388" s="33" t="str">
        <f t="shared" si="72"/>
        <v/>
      </c>
      <c r="C2388" s="33" t="str">
        <f t="shared" si="73"/>
        <v/>
      </c>
      <c r="D2388" s="22"/>
      <c r="E2388" s="1"/>
      <c r="F2388" s="1"/>
      <c r="G2388" s="1"/>
      <c r="H2388" s="1"/>
      <c r="I2388" s="1"/>
      <c r="J2388" s="1"/>
      <c r="K2388" s="1"/>
      <c r="L2388" s="1"/>
      <c r="M2388" s="1"/>
      <c r="N2388" s="1"/>
      <c r="O2388" s="1"/>
      <c r="P2388" s="1"/>
      <c r="Q2388" s="1"/>
      <c r="R2388" s="1"/>
      <c r="S2388" s="1"/>
      <c r="T2388" s="1"/>
      <c r="U2388" s="28"/>
      <c r="V2388" s="28"/>
      <c r="W2388" s="28"/>
      <c r="X2388" s="1"/>
      <c r="Y2388" s="1"/>
      <c r="Z2388" s="1"/>
    </row>
    <row r="2389" spans="1:26" x14ac:dyDescent="0.25">
      <c r="A2389" s="1"/>
      <c r="B2389" s="33" t="str">
        <f t="shared" si="72"/>
        <v/>
      </c>
      <c r="C2389" s="33" t="str">
        <f t="shared" si="73"/>
        <v/>
      </c>
      <c r="D2389" s="22"/>
      <c r="E2389" s="1"/>
      <c r="F2389" s="1"/>
      <c r="G2389" s="1"/>
      <c r="H2389" s="1"/>
      <c r="I2389" s="1"/>
      <c r="J2389" s="1"/>
      <c r="K2389" s="1"/>
      <c r="L2389" s="1"/>
      <c r="M2389" s="1"/>
      <c r="N2389" s="1"/>
      <c r="O2389" s="1"/>
      <c r="P2389" s="1"/>
      <c r="Q2389" s="1"/>
      <c r="R2389" s="1"/>
      <c r="S2389" s="1"/>
      <c r="T2389" s="1"/>
      <c r="U2389" s="28"/>
      <c r="V2389" s="28"/>
      <c r="W2389" s="28"/>
      <c r="X2389" s="1"/>
      <c r="Y2389" s="1"/>
      <c r="Z2389" s="1"/>
    </row>
    <row r="2390" spans="1:26" x14ac:dyDescent="0.25">
      <c r="A2390" s="1"/>
      <c r="B2390" s="33" t="str">
        <f t="shared" si="72"/>
        <v/>
      </c>
      <c r="C2390" s="33" t="str">
        <f t="shared" si="73"/>
        <v/>
      </c>
      <c r="D2390" s="22"/>
      <c r="E2390" s="1"/>
      <c r="F2390" s="1"/>
      <c r="G2390" s="1"/>
      <c r="H2390" s="1"/>
      <c r="I2390" s="1"/>
      <c r="J2390" s="1"/>
      <c r="K2390" s="1"/>
      <c r="L2390" s="1"/>
      <c r="M2390" s="1"/>
      <c r="N2390" s="1"/>
      <c r="O2390" s="1"/>
      <c r="P2390" s="1"/>
      <c r="Q2390" s="1"/>
      <c r="R2390" s="1"/>
      <c r="S2390" s="1"/>
      <c r="T2390" s="1"/>
      <c r="U2390" s="28"/>
      <c r="V2390" s="28"/>
      <c r="W2390" s="28"/>
      <c r="X2390" s="1"/>
      <c r="Y2390" s="1"/>
      <c r="Z2390" s="1"/>
    </row>
    <row r="2391" spans="1:26" x14ac:dyDescent="0.25">
      <c r="A2391" s="1"/>
      <c r="B2391" s="33" t="str">
        <f t="shared" si="72"/>
        <v/>
      </c>
      <c r="C2391" s="33" t="str">
        <f t="shared" si="73"/>
        <v/>
      </c>
      <c r="D2391" s="22"/>
      <c r="E2391" s="1"/>
      <c r="F2391" s="1"/>
      <c r="G2391" s="1"/>
      <c r="H2391" s="1"/>
      <c r="I2391" s="1"/>
      <c r="J2391" s="1"/>
      <c r="K2391" s="1"/>
      <c r="L2391" s="1"/>
      <c r="M2391" s="1"/>
      <c r="N2391" s="1"/>
      <c r="O2391" s="1"/>
      <c r="P2391" s="1"/>
      <c r="Q2391" s="1"/>
      <c r="R2391" s="1"/>
      <c r="S2391" s="1"/>
      <c r="T2391" s="1"/>
      <c r="X2391" s="1"/>
      <c r="Y2391" s="1"/>
      <c r="Z2391" s="1"/>
    </row>
    <row r="2392" spans="1:26" x14ac:dyDescent="0.25">
      <c r="A2392" s="1"/>
      <c r="B2392" s="33" t="str">
        <f t="shared" si="72"/>
        <v/>
      </c>
      <c r="C2392" s="33" t="str">
        <f t="shared" si="73"/>
        <v/>
      </c>
      <c r="D2392" s="22"/>
      <c r="E2392" s="1"/>
      <c r="F2392" s="1"/>
      <c r="G2392" s="1"/>
      <c r="H2392" s="1"/>
      <c r="I2392" s="1"/>
      <c r="J2392" s="1"/>
      <c r="K2392" s="1"/>
      <c r="L2392" s="1"/>
      <c r="M2392" s="1"/>
      <c r="N2392" s="1"/>
      <c r="O2392" s="1"/>
      <c r="P2392" s="1"/>
      <c r="Q2392" s="1"/>
      <c r="R2392" s="1"/>
      <c r="S2392" s="1"/>
      <c r="T2392" s="1"/>
      <c r="U2392" s="28"/>
      <c r="V2392" s="28"/>
      <c r="W2392" s="28"/>
      <c r="X2392" s="1"/>
      <c r="Y2392" s="1"/>
      <c r="Z2392" s="1"/>
    </row>
    <row r="2393" spans="1:26" x14ac:dyDescent="0.25">
      <c r="A2393" s="1"/>
      <c r="B2393" s="33" t="str">
        <f t="shared" si="72"/>
        <v/>
      </c>
      <c r="C2393" s="33" t="str">
        <f t="shared" si="73"/>
        <v/>
      </c>
      <c r="D2393" s="22"/>
      <c r="E2393" s="1"/>
      <c r="F2393" s="1"/>
      <c r="G2393" s="1"/>
      <c r="H2393" s="1"/>
      <c r="I2393" s="1"/>
      <c r="J2393" s="1"/>
      <c r="K2393" s="1"/>
      <c r="L2393" s="1"/>
      <c r="M2393" s="1"/>
      <c r="N2393" s="1"/>
      <c r="O2393" s="1"/>
      <c r="P2393" s="1"/>
      <c r="Q2393" s="1"/>
      <c r="R2393" s="1"/>
      <c r="S2393" s="1"/>
      <c r="T2393" s="1"/>
      <c r="U2393" s="28"/>
      <c r="V2393" s="28"/>
      <c r="W2393" s="28"/>
      <c r="X2393" s="1"/>
      <c r="Y2393" s="1"/>
      <c r="Z2393" s="1"/>
    </row>
    <row r="2394" spans="1:26" x14ac:dyDescent="0.25">
      <c r="A2394" s="1"/>
      <c r="B2394" s="33" t="str">
        <f t="shared" si="72"/>
        <v/>
      </c>
      <c r="C2394" s="33" t="str">
        <f t="shared" si="73"/>
        <v/>
      </c>
      <c r="D2394" s="22"/>
      <c r="E2394" s="1"/>
      <c r="F2394" s="1"/>
      <c r="G2394" s="1"/>
      <c r="H2394" s="1"/>
      <c r="I2394" s="1"/>
      <c r="J2394" s="1"/>
      <c r="K2394" s="1"/>
      <c r="L2394" s="1"/>
      <c r="M2394" s="1"/>
      <c r="N2394" s="1"/>
      <c r="O2394" s="1"/>
      <c r="P2394" s="1"/>
      <c r="Q2394" s="1"/>
      <c r="R2394" s="1"/>
      <c r="S2394" s="1"/>
      <c r="T2394" s="1"/>
      <c r="U2394" s="28"/>
      <c r="V2394" s="28"/>
      <c r="W2394" s="28"/>
      <c r="X2394" s="1"/>
      <c r="Y2394" s="1"/>
      <c r="Z2394" s="1"/>
    </row>
    <row r="2395" spans="1:26" x14ac:dyDescent="0.25">
      <c r="A2395" s="1"/>
      <c r="B2395" s="33" t="str">
        <f t="shared" si="72"/>
        <v/>
      </c>
      <c r="C2395" s="33" t="str">
        <f t="shared" si="73"/>
        <v/>
      </c>
      <c r="D2395" s="22"/>
      <c r="E2395" s="1"/>
      <c r="F2395" s="1"/>
      <c r="G2395" s="1"/>
      <c r="H2395" s="1"/>
      <c r="I2395" s="1"/>
      <c r="J2395" s="1"/>
      <c r="K2395" s="1"/>
      <c r="L2395" s="1"/>
      <c r="M2395" s="1"/>
      <c r="N2395" s="1"/>
      <c r="O2395" s="1"/>
      <c r="P2395" s="1"/>
      <c r="Q2395" s="1"/>
      <c r="R2395" s="1"/>
      <c r="S2395" s="1"/>
      <c r="T2395" s="1"/>
      <c r="U2395" s="28"/>
      <c r="V2395" s="28"/>
      <c r="W2395" s="28"/>
      <c r="X2395" s="1"/>
      <c r="Y2395" s="1"/>
      <c r="Z2395" s="1"/>
    </row>
    <row r="2396" spans="1:26" x14ac:dyDescent="0.25">
      <c r="A2396" s="1"/>
      <c r="B2396" s="33" t="str">
        <f t="shared" si="72"/>
        <v/>
      </c>
      <c r="C2396" s="33" t="str">
        <f t="shared" si="73"/>
        <v/>
      </c>
      <c r="D2396" s="22"/>
      <c r="E2396" s="1"/>
      <c r="F2396" s="1"/>
      <c r="G2396" s="1"/>
      <c r="H2396" s="1"/>
      <c r="I2396" s="1"/>
      <c r="J2396" s="1"/>
      <c r="K2396" s="1"/>
      <c r="L2396" s="1"/>
      <c r="M2396" s="1"/>
      <c r="N2396" s="1"/>
      <c r="O2396" s="1"/>
      <c r="P2396" s="1"/>
      <c r="Q2396" s="1"/>
      <c r="R2396" s="1"/>
      <c r="S2396" s="1"/>
      <c r="T2396" s="1"/>
      <c r="U2396" s="28"/>
      <c r="V2396" s="28"/>
      <c r="W2396" s="28"/>
      <c r="X2396" s="1"/>
      <c r="Y2396" s="1"/>
      <c r="Z2396" s="1"/>
    </row>
    <row r="2397" spans="1:26" x14ac:dyDescent="0.25">
      <c r="A2397" s="1"/>
      <c r="B2397" s="33" t="str">
        <f t="shared" si="72"/>
        <v/>
      </c>
      <c r="C2397" s="33" t="str">
        <f t="shared" si="73"/>
        <v/>
      </c>
      <c r="D2397" s="22"/>
      <c r="E2397" s="1"/>
      <c r="F2397" s="1"/>
      <c r="G2397" s="1"/>
      <c r="H2397" s="1"/>
      <c r="I2397" s="1"/>
      <c r="J2397" s="1"/>
      <c r="K2397" s="1"/>
      <c r="L2397" s="1"/>
      <c r="M2397" s="1"/>
      <c r="N2397" s="1"/>
      <c r="O2397" s="1"/>
      <c r="P2397" s="1"/>
      <c r="Q2397" s="1"/>
      <c r="R2397" s="1"/>
      <c r="S2397" s="1"/>
      <c r="T2397" s="1"/>
      <c r="X2397" s="1"/>
      <c r="Y2397" s="1"/>
      <c r="Z2397" s="1"/>
    </row>
    <row r="2398" spans="1:26" x14ac:dyDescent="0.25">
      <c r="A2398" s="1"/>
      <c r="B2398" s="33" t="str">
        <f t="shared" si="72"/>
        <v/>
      </c>
      <c r="C2398" s="33" t="str">
        <f t="shared" si="73"/>
        <v/>
      </c>
      <c r="D2398" s="22"/>
      <c r="E2398" s="1"/>
      <c r="F2398" s="1"/>
      <c r="G2398" s="1"/>
      <c r="H2398" s="1"/>
      <c r="I2398" s="1"/>
      <c r="J2398" s="1"/>
      <c r="K2398" s="1"/>
      <c r="L2398" s="1"/>
      <c r="M2398" s="1"/>
      <c r="N2398" s="1"/>
      <c r="O2398" s="1"/>
      <c r="P2398" s="1"/>
      <c r="Q2398" s="1"/>
      <c r="R2398" s="1"/>
      <c r="S2398" s="1"/>
      <c r="T2398" s="1"/>
      <c r="U2398" s="28"/>
      <c r="V2398" s="28"/>
      <c r="W2398" s="28"/>
      <c r="X2398" s="1"/>
      <c r="Y2398" s="1"/>
      <c r="Z2398" s="1"/>
    </row>
    <row r="2399" spans="1:26" x14ac:dyDescent="0.25">
      <c r="A2399" s="1"/>
      <c r="B2399" s="33" t="str">
        <f t="shared" si="72"/>
        <v/>
      </c>
      <c r="C2399" s="33" t="str">
        <f t="shared" si="73"/>
        <v/>
      </c>
      <c r="D2399" s="22"/>
      <c r="E2399" s="1"/>
      <c r="F2399" s="1"/>
      <c r="G2399" s="1"/>
      <c r="H2399" s="1"/>
      <c r="I2399" s="1"/>
      <c r="J2399" s="1"/>
      <c r="K2399" s="1"/>
      <c r="L2399" s="1"/>
      <c r="M2399" s="1"/>
      <c r="N2399" s="1"/>
      <c r="O2399" s="1"/>
      <c r="P2399" s="1"/>
      <c r="Q2399" s="1"/>
      <c r="R2399" s="1"/>
      <c r="S2399" s="1"/>
      <c r="T2399" s="1"/>
      <c r="U2399" s="28"/>
      <c r="V2399" s="28"/>
      <c r="W2399" s="28"/>
      <c r="X2399" s="1"/>
      <c r="Y2399" s="1"/>
      <c r="Z2399" s="1"/>
    </row>
    <row r="2400" spans="1:26" x14ac:dyDescent="0.25">
      <c r="A2400" s="1"/>
      <c r="B2400" s="33" t="str">
        <f t="shared" si="72"/>
        <v/>
      </c>
      <c r="C2400" s="33" t="str">
        <f t="shared" si="73"/>
        <v/>
      </c>
      <c r="D2400" s="22"/>
      <c r="E2400" s="1"/>
      <c r="F2400" s="1"/>
      <c r="G2400" s="1"/>
      <c r="H2400" s="1"/>
      <c r="I2400" s="1"/>
      <c r="J2400" s="1"/>
      <c r="K2400" s="1"/>
      <c r="L2400" s="1"/>
      <c r="M2400" s="1"/>
      <c r="N2400" s="1"/>
      <c r="O2400" s="1"/>
      <c r="P2400" s="1"/>
      <c r="Q2400" s="1"/>
      <c r="R2400" s="1"/>
      <c r="S2400" s="1"/>
      <c r="T2400" s="1"/>
      <c r="U2400" s="28"/>
      <c r="V2400" s="28"/>
      <c r="W2400" s="28"/>
      <c r="X2400" s="1"/>
      <c r="Y2400" s="1"/>
      <c r="Z2400" s="1"/>
    </row>
    <row r="2401" spans="1:26" x14ac:dyDescent="0.25">
      <c r="A2401" s="1"/>
      <c r="B2401" s="33" t="str">
        <f t="shared" si="72"/>
        <v/>
      </c>
      <c r="C2401" s="33" t="str">
        <f t="shared" si="73"/>
        <v/>
      </c>
      <c r="D2401" s="22"/>
      <c r="E2401" s="1"/>
      <c r="F2401" s="1"/>
      <c r="G2401" s="1"/>
      <c r="H2401" s="1"/>
      <c r="I2401" s="1"/>
      <c r="J2401" s="1"/>
      <c r="K2401" s="1"/>
      <c r="L2401" s="1"/>
      <c r="M2401" s="1"/>
      <c r="N2401" s="1"/>
      <c r="O2401" s="1"/>
      <c r="P2401" s="1"/>
      <c r="Q2401" s="1"/>
      <c r="R2401" s="1"/>
      <c r="S2401" s="1"/>
      <c r="T2401" s="1"/>
      <c r="X2401" s="1"/>
      <c r="Y2401" s="1"/>
      <c r="Z2401" s="1"/>
    </row>
    <row r="2402" spans="1:26" x14ac:dyDescent="0.25">
      <c r="A2402" s="1"/>
      <c r="B2402" s="33" t="str">
        <f t="shared" si="72"/>
        <v/>
      </c>
      <c r="C2402" s="33" t="str">
        <f t="shared" si="73"/>
        <v/>
      </c>
      <c r="D2402" s="22"/>
      <c r="E2402" s="1"/>
      <c r="F2402" s="1"/>
      <c r="G2402" s="1"/>
      <c r="H2402" s="1"/>
      <c r="I2402" s="1"/>
      <c r="J2402" s="1"/>
      <c r="K2402" s="1"/>
      <c r="L2402" s="1"/>
      <c r="M2402" s="1"/>
      <c r="N2402" s="1"/>
      <c r="O2402" s="1"/>
      <c r="P2402" s="1"/>
      <c r="Q2402" s="1"/>
      <c r="R2402" s="1"/>
      <c r="S2402" s="1"/>
      <c r="T2402" s="1"/>
      <c r="U2402" s="28"/>
      <c r="V2402" s="28"/>
      <c r="W2402" s="28"/>
      <c r="X2402" s="1"/>
      <c r="Y2402" s="1"/>
      <c r="Z2402" s="1"/>
    </row>
    <row r="2403" spans="1:26" x14ac:dyDescent="0.25">
      <c r="A2403" s="1"/>
      <c r="B2403" s="33" t="str">
        <f t="shared" si="72"/>
        <v/>
      </c>
      <c r="C2403" s="33" t="str">
        <f t="shared" si="73"/>
        <v/>
      </c>
      <c r="D2403" s="22"/>
      <c r="E2403" s="1"/>
      <c r="F2403" s="1"/>
      <c r="G2403" s="1"/>
      <c r="H2403" s="1"/>
      <c r="I2403" s="1"/>
      <c r="J2403" s="1"/>
      <c r="K2403" s="1"/>
      <c r="L2403" s="1"/>
      <c r="M2403" s="1"/>
      <c r="N2403" s="1"/>
      <c r="O2403" s="1"/>
      <c r="P2403" s="1"/>
      <c r="Q2403" s="1"/>
      <c r="R2403" s="1"/>
      <c r="S2403" s="1"/>
      <c r="T2403" s="1"/>
      <c r="U2403" s="28"/>
      <c r="V2403" s="28"/>
      <c r="W2403" s="28"/>
      <c r="X2403" s="1"/>
      <c r="Y2403" s="1"/>
      <c r="Z2403" s="1"/>
    </row>
    <row r="2404" spans="1:26" x14ac:dyDescent="0.25">
      <c r="A2404" s="1"/>
      <c r="B2404" s="33" t="str">
        <f t="shared" si="72"/>
        <v/>
      </c>
      <c r="C2404" s="33" t="str">
        <f t="shared" si="73"/>
        <v/>
      </c>
      <c r="D2404" s="22"/>
      <c r="E2404" s="1"/>
      <c r="F2404" s="1"/>
      <c r="G2404" s="1"/>
      <c r="H2404" s="1"/>
      <c r="I2404" s="1"/>
      <c r="J2404" s="1"/>
      <c r="K2404" s="1"/>
      <c r="L2404" s="1"/>
      <c r="M2404" s="1"/>
      <c r="N2404" s="1"/>
      <c r="O2404" s="1"/>
      <c r="P2404" s="1"/>
      <c r="Q2404" s="1"/>
      <c r="R2404" s="1"/>
      <c r="S2404" s="1"/>
      <c r="T2404" s="1"/>
      <c r="U2404" s="28"/>
      <c r="V2404" s="28"/>
      <c r="W2404" s="28"/>
      <c r="X2404" s="1"/>
      <c r="Y2404" s="1"/>
      <c r="Z2404" s="1"/>
    </row>
    <row r="2405" spans="1:26" x14ac:dyDescent="0.25">
      <c r="A2405" s="1"/>
      <c r="B2405" s="33" t="str">
        <f t="shared" si="72"/>
        <v/>
      </c>
      <c r="C2405" s="33" t="str">
        <f t="shared" si="73"/>
        <v/>
      </c>
      <c r="D2405" s="22"/>
      <c r="E2405" s="1"/>
      <c r="F2405" s="1"/>
      <c r="G2405" s="1"/>
      <c r="H2405" s="1"/>
      <c r="I2405" s="1"/>
      <c r="J2405" s="1"/>
      <c r="K2405" s="1"/>
      <c r="L2405" s="1"/>
      <c r="M2405" s="1"/>
      <c r="N2405" s="1"/>
      <c r="O2405" s="1"/>
      <c r="P2405" s="1"/>
      <c r="Q2405" s="1"/>
      <c r="R2405" s="1"/>
      <c r="S2405" s="1"/>
      <c r="T2405" s="1"/>
      <c r="U2405" s="28"/>
      <c r="V2405" s="28"/>
      <c r="W2405" s="28"/>
      <c r="X2405" s="1"/>
      <c r="Y2405" s="1"/>
      <c r="Z2405" s="1"/>
    </row>
    <row r="2406" spans="1:26" x14ac:dyDescent="0.25">
      <c r="A2406" s="1"/>
      <c r="B2406" s="33" t="str">
        <f t="shared" si="72"/>
        <v/>
      </c>
      <c r="C2406" s="33" t="str">
        <f t="shared" si="73"/>
        <v/>
      </c>
      <c r="D2406" s="22"/>
      <c r="E2406" s="1"/>
      <c r="F2406" s="1"/>
      <c r="G2406" s="1"/>
      <c r="H2406" s="1"/>
      <c r="I2406" s="1"/>
      <c r="J2406" s="1"/>
      <c r="K2406" s="1"/>
      <c r="L2406" s="1"/>
      <c r="M2406" s="1"/>
      <c r="N2406" s="1"/>
      <c r="O2406" s="1"/>
      <c r="P2406" s="1"/>
      <c r="Q2406" s="1"/>
      <c r="R2406" s="1"/>
      <c r="S2406" s="1"/>
      <c r="T2406" s="1"/>
      <c r="U2406" s="28"/>
      <c r="V2406" s="28"/>
      <c r="W2406" s="28"/>
      <c r="X2406" s="1"/>
      <c r="Y2406" s="1"/>
      <c r="Z2406" s="1"/>
    </row>
    <row r="2407" spans="1:26" x14ac:dyDescent="0.25">
      <c r="A2407" s="1"/>
      <c r="B2407" s="33" t="str">
        <f t="shared" si="72"/>
        <v/>
      </c>
      <c r="C2407" s="33" t="str">
        <f t="shared" si="73"/>
        <v/>
      </c>
      <c r="D2407" s="22"/>
      <c r="E2407" s="1"/>
      <c r="F2407" s="1"/>
      <c r="G2407" s="1"/>
      <c r="H2407" s="1"/>
      <c r="I2407" s="1"/>
      <c r="J2407" s="1"/>
      <c r="K2407" s="1"/>
      <c r="L2407" s="1"/>
      <c r="M2407" s="1"/>
      <c r="N2407" s="1"/>
      <c r="O2407" s="1"/>
      <c r="P2407" s="1"/>
      <c r="Q2407" s="1"/>
      <c r="R2407" s="1"/>
      <c r="S2407" s="1"/>
      <c r="T2407" s="1"/>
      <c r="U2407" s="28"/>
      <c r="V2407" s="28"/>
      <c r="W2407" s="28"/>
      <c r="X2407" s="1"/>
      <c r="Y2407" s="1"/>
      <c r="Z2407" s="1"/>
    </row>
    <row r="2408" spans="1:26" x14ac:dyDescent="0.25">
      <c r="A2408" s="1"/>
      <c r="B2408" s="33" t="str">
        <f t="shared" si="72"/>
        <v/>
      </c>
      <c r="C2408" s="33" t="str">
        <f t="shared" si="73"/>
        <v/>
      </c>
      <c r="D2408" s="22"/>
      <c r="E2408" s="1"/>
      <c r="F2408" s="1"/>
      <c r="G2408" s="1"/>
      <c r="H2408" s="1"/>
      <c r="I2408" s="1"/>
      <c r="J2408" s="1"/>
      <c r="K2408" s="1"/>
      <c r="L2408" s="1"/>
      <c r="M2408" s="1"/>
      <c r="N2408" s="1"/>
      <c r="O2408" s="1"/>
      <c r="P2408" s="1"/>
      <c r="Q2408" s="1"/>
      <c r="R2408" s="1"/>
      <c r="S2408" s="1"/>
      <c r="T2408" s="1"/>
      <c r="U2408" s="28"/>
      <c r="V2408" s="28"/>
      <c r="W2408" s="28"/>
      <c r="X2408" s="1"/>
      <c r="Y2408" s="1"/>
      <c r="Z2408" s="1"/>
    </row>
    <row r="2409" spans="1:26" x14ac:dyDescent="0.25">
      <c r="A2409" s="1"/>
      <c r="B2409" s="33" t="str">
        <f t="shared" si="72"/>
        <v/>
      </c>
      <c r="C2409" s="33" t="str">
        <f t="shared" si="73"/>
        <v/>
      </c>
      <c r="D2409" s="22"/>
      <c r="E2409" s="1"/>
      <c r="F2409" s="1"/>
      <c r="G2409" s="1"/>
      <c r="H2409" s="1"/>
      <c r="I2409" s="1"/>
      <c r="J2409" s="1"/>
      <c r="K2409" s="1"/>
      <c r="L2409" s="1"/>
      <c r="M2409" s="1"/>
      <c r="N2409" s="1"/>
      <c r="O2409" s="1"/>
      <c r="P2409" s="1"/>
      <c r="Q2409" s="1"/>
      <c r="R2409" s="1"/>
      <c r="S2409" s="1"/>
      <c r="T2409" s="1"/>
      <c r="U2409" s="28"/>
      <c r="V2409" s="28"/>
      <c r="W2409" s="28"/>
      <c r="X2409" s="1"/>
      <c r="Y2409" s="1"/>
      <c r="Z2409" s="1"/>
    </row>
    <row r="2410" spans="1:26" x14ac:dyDescent="0.25">
      <c r="A2410" s="1"/>
      <c r="B2410" s="33" t="str">
        <f t="shared" si="72"/>
        <v/>
      </c>
      <c r="C2410" s="33" t="str">
        <f t="shared" si="73"/>
        <v/>
      </c>
      <c r="D2410" s="22"/>
      <c r="E2410" s="1"/>
      <c r="F2410" s="1"/>
      <c r="G2410" s="1"/>
      <c r="H2410" s="1"/>
      <c r="I2410" s="1"/>
      <c r="J2410" s="1"/>
      <c r="K2410" s="1"/>
      <c r="L2410" s="1"/>
      <c r="M2410" s="1"/>
      <c r="N2410" s="1"/>
      <c r="O2410" s="1"/>
      <c r="P2410" s="1"/>
      <c r="Q2410" s="1"/>
      <c r="R2410" s="1"/>
      <c r="S2410" s="1"/>
      <c r="T2410" s="1"/>
      <c r="U2410" s="28"/>
      <c r="V2410" s="28"/>
      <c r="W2410" s="28"/>
      <c r="X2410" s="1"/>
      <c r="Y2410" s="1"/>
      <c r="Z2410" s="1"/>
    </row>
    <row r="2411" spans="1:26" x14ac:dyDescent="0.25">
      <c r="A2411" s="1"/>
      <c r="B2411" s="33" t="str">
        <f t="shared" si="72"/>
        <v/>
      </c>
      <c r="C2411" s="33" t="str">
        <f t="shared" si="73"/>
        <v/>
      </c>
      <c r="D2411" s="22"/>
      <c r="E2411" s="1"/>
      <c r="F2411" s="1"/>
      <c r="G2411" s="1"/>
      <c r="H2411" s="1"/>
      <c r="I2411" s="1"/>
      <c r="J2411" s="1"/>
      <c r="K2411" s="1"/>
      <c r="L2411" s="1"/>
      <c r="M2411" s="1"/>
      <c r="N2411" s="1"/>
      <c r="O2411" s="1"/>
      <c r="P2411" s="1"/>
      <c r="Q2411" s="1"/>
      <c r="R2411" s="1"/>
      <c r="S2411" s="1"/>
      <c r="T2411" s="1"/>
      <c r="U2411" s="28"/>
      <c r="V2411" s="28"/>
      <c r="W2411" s="28"/>
      <c r="X2411" s="1"/>
      <c r="Y2411" s="1"/>
      <c r="Z2411" s="1"/>
    </row>
    <row r="2412" spans="1:26" x14ac:dyDescent="0.25">
      <c r="A2412" s="1"/>
      <c r="B2412" s="33" t="str">
        <f t="shared" si="72"/>
        <v/>
      </c>
      <c r="C2412" s="33" t="str">
        <f t="shared" si="73"/>
        <v/>
      </c>
      <c r="D2412" s="22"/>
      <c r="E2412" s="1"/>
      <c r="F2412" s="1"/>
      <c r="G2412" s="1"/>
      <c r="H2412" s="1"/>
      <c r="I2412" s="1"/>
      <c r="J2412" s="1"/>
      <c r="K2412" s="1"/>
      <c r="L2412" s="1"/>
      <c r="M2412" s="1"/>
      <c r="N2412" s="1"/>
      <c r="O2412" s="1"/>
      <c r="P2412" s="1"/>
      <c r="Q2412" s="1"/>
      <c r="R2412" s="1"/>
      <c r="S2412" s="1"/>
      <c r="T2412" s="1"/>
      <c r="U2412" s="28"/>
      <c r="V2412" s="28"/>
      <c r="W2412" s="28"/>
      <c r="X2412" s="1"/>
      <c r="Y2412" s="1"/>
      <c r="Z2412" s="1"/>
    </row>
    <row r="2413" spans="1:26" x14ac:dyDescent="0.25">
      <c r="A2413" s="1"/>
      <c r="B2413" s="33" t="str">
        <f t="shared" si="72"/>
        <v/>
      </c>
      <c r="C2413" s="33" t="str">
        <f t="shared" si="73"/>
        <v/>
      </c>
      <c r="D2413" s="22"/>
      <c r="E2413" s="1"/>
      <c r="F2413" s="1"/>
      <c r="G2413" s="1"/>
      <c r="H2413" s="1"/>
      <c r="I2413" s="1"/>
      <c r="J2413" s="1"/>
      <c r="K2413" s="1"/>
      <c r="L2413" s="1"/>
      <c r="M2413" s="1"/>
      <c r="N2413" s="1"/>
      <c r="O2413" s="1"/>
      <c r="P2413" s="1"/>
      <c r="Q2413" s="1"/>
      <c r="R2413" s="1"/>
      <c r="S2413" s="1"/>
      <c r="T2413" s="1"/>
      <c r="X2413" s="1"/>
      <c r="Y2413" s="1"/>
      <c r="Z2413" s="1"/>
    </row>
    <row r="2414" spans="1:26" x14ac:dyDescent="0.25">
      <c r="A2414" s="1"/>
      <c r="B2414" s="33" t="str">
        <f t="shared" si="72"/>
        <v/>
      </c>
      <c r="C2414" s="33" t="str">
        <f t="shared" si="73"/>
        <v/>
      </c>
      <c r="D2414" s="22"/>
      <c r="E2414" s="1"/>
      <c r="F2414" s="1"/>
      <c r="G2414" s="1"/>
      <c r="H2414" s="1"/>
      <c r="I2414" s="1"/>
      <c r="J2414" s="1"/>
      <c r="K2414" s="1"/>
      <c r="L2414" s="1"/>
      <c r="M2414" s="1"/>
      <c r="N2414" s="1"/>
      <c r="O2414" s="1"/>
      <c r="P2414" s="1"/>
      <c r="Q2414" s="1"/>
      <c r="R2414" s="1"/>
      <c r="S2414" s="1"/>
      <c r="T2414" s="1"/>
      <c r="X2414" s="1"/>
      <c r="Y2414" s="1"/>
      <c r="Z2414" s="1"/>
    </row>
    <row r="2415" spans="1:26" x14ac:dyDescent="0.25">
      <c r="A2415" s="1"/>
      <c r="B2415" s="33" t="str">
        <f t="shared" ref="B2415:B2478" si="74">IF(W2417=1,U2417,"")</f>
        <v/>
      </c>
      <c r="C2415" s="33" t="str">
        <f t="shared" ref="C2415:C2478" si="75">IF(W2417=1,V2417,"")</f>
        <v/>
      </c>
      <c r="D2415" s="22"/>
      <c r="E2415" s="1"/>
      <c r="F2415" s="1"/>
      <c r="G2415" s="1"/>
      <c r="H2415" s="1"/>
      <c r="I2415" s="1"/>
      <c r="J2415" s="1"/>
      <c r="K2415" s="1"/>
      <c r="L2415" s="1"/>
      <c r="M2415" s="1"/>
      <c r="N2415" s="1"/>
      <c r="O2415" s="1"/>
      <c r="P2415" s="1"/>
      <c r="Q2415" s="1"/>
      <c r="R2415" s="1"/>
      <c r="S2415" s="1"/>
      <c r="T2415" s="1"/>
      <c r="U2415" s="28"/>
      <c r="V2415" s="28"/>
      <c r="W2415" s="28"/>
      <c r="X2415" s="1"/>
      <c r="Y2415" s="1"/>
      <c r="Z2415" s="1"/>
    </row>
    <row r="2416" spans="1:26" x14ac:dyDescent="0.25">
      <c r="A2416" s="1"/>
      <c r="B2416" s="33" t="str">
        <f t="shared" si="74"/>
        <v/>
      </c>
      <c r="C2416" s="33" t="str">
        <f t="shared" si="75"/>
        <v/>
      </c>
      <c r="D2416" s="22"/>
      <c r="E2416" s="1"/>
      <c r="F2416" s="1"/>
      <c r="G2416" s="1"/>
      <c r="H2416" s="1"/>
      <c r="I2416" s="1"/>
      <c r="J2416" s="1"/>
      <c r="K2416" s="1"/>
      <c r="L2416" s="1"/>
      <c r="M2416" s="1"/>
      <c r="N2416" s="1"/>
      <c r="O2416" s="1"/>
      <c r="P2416" s="1"/>
      <c r="Q2416" s="1"/>
      <c r="R2416" s="1"/>
      <c r="S2416" s="1"/>
      <c r="T2416" s="1"/>
      <c r="U2416" s="28"/>
      <c r="V2416" s="28"/>
      <c r="W2416" s="28"/>
      <c r="X2416" s="1"/>
      <c r="Y2416" s="1"/>
      <c r="Z2416" s="1"/>
    </row>
    <row r="2417" spans="1:26" x14ac:dyDescent="0.25">
      <c r="A2417" s="1"/>
      <c r="B2417" s="33" t="str">
        <f t="shared" si="74"/>
        <v/>
      </c>
      <c r="C2417" s="33" t="str">
        <f t="shared" si="75"/>
        <v/>
      </c>
      <c r="D2417" s="22"/>
      <c r="E2417" s="1"/>
      <c r="F2417" s="1"/>
      <c r="G2417" s="1"/>
      <c r="H2417" s="1"/>
      <c r="I2417" s="1"/>
      <c r="J2417" s="1"/>
      <c r="K2417" s="1"/>
      <c r="L2417" s="1"/>
      <c r="M2417" s="1"/>
      <c r="N2417" s="1"/>
      <c r="O2417" s="1"/>
      <c r="P2417" s="1"/>
      <c r="Q2417" s="1"/>
      <c r="R2417" s="1"/>
      <c r="S2417" s="1"/>
      <c r="T2417" s="1"/>
      <c r="X2417" s="1"/>
      <c r="Y2417" s="1"/>
      <c r="Z2417" s="1"/>
    </row>
    <row r="2418" spans="1:26" x14ac:dyDescent="0.25">
      <c r="A2418" s="1"/>
      <c r="B2418" s="33" t="str">
        <f t="shared" si="74"/>
        <v/>
      </c>
      <c r="C2418" s="33" t="str">
        <f t="shared" si="75"/>
        <v/>
      </c>
      <c r="D2418" s="22"/>
      <c r="E2418" s="1"/>
      <c r="F2418" s="1"/>
      <c r="G2418" s="1"/>
      <c r="H2418" s="1"/>
      <c r="I2418" s="1"/>
      <c r="J2418" s="1"/>
      <c r="K2418" s="1"/>
      <c r="L2418" s="1"/>
      <c r="M2418" s="1"/>
      <c r="N2418" s="1"/>
      <c r="O2418" s="1"/>
      <c r="P2418" s="1"/>
      <c r="Q2418" s="1"/>
      <c r="R2418" s="1"/>
      <c r="S2418" s="1"/>
      <c r="T2418" s="1"/>
      <c r="U2418" s="28"/>
      <c r="V2418" s="28"/>
      <c r="W2418" s="28"/>
      <c r="X2418" s="1"/>
      <c r="Y2418" s="1"/>
      <c r="Z2418" s="1"/>
    </row>
    <row r="2419" spans="1:26" x14ac:dyDescent="0.25">
      <c r="A2419" s="1"/>
      <c r="B2419" s="33" t="str">
        <f t="shared" si="74"/>
        <v/>
      </c>
      <c r="C2419" s="33" t="str">
        <f t="shared" si="75"/>
        <v/>
      </c>
      <c r="D2419" s="22"/>
      <c r="E2419" s="1"/>
      <c r="F2419" s="1"/>
      <c r="G2419" s="1"/>
      <c r="H2419" s="1"/>
      <c r="I2419" s="1"/>
      <c r="J2419" s="1"/>
      <c r="K2419" s="1"/>
      <c r="L2419" s="1"/>
      <c r="M2419" s="1"/>
      <c r="N2419" s="1"/>
      <c r="O2419" s="1"/>
      <c r="P2419" s="1"/>
      <c r="Q2419" s="1"/>
      <c r="R2419" s="1"/>
      <c r="S2419" s="1"/>
      <c r="T2419" s="1"/>
      <c r="U2419" s="28"/>
      <c r="V2419" s="28"/>
      <c r="W2419" s="28"/>
      <c r="X2419" s="1"/>
      <c r="Y2419" s="1"/>
      <c r="Z2419" s="1"/>
    </row>
    <row r="2420" spans="1:26" x14ac:dyDescent="0.25">
      <c r="A2420" s="1"/>
      <c r="B2420" s="33" t="str">
        <f t="shared" si="74"/>
        <v/>
      </c>
      <c r="C2420" s="33" t="str">
        <f t="shared" si="75"/>
        <v/>
      </c>
      <c r="D2420" s="22"/>
      <c r="E2420" s="1"/>
      <c r="F2420" s="1"/>
      <c r="G2420" s="1"/>
      <c r="H2420" s="1"/>
      <c r="I2420" s="1"/>
      <c r="J2420" s="1"/>
      <c r="K2420" s="1"/>
      <c r="L2420" s="1"/>
      <c r="M2420" s="1"/>
      <c r="N2420" s="1"/>
      <c r="O2420" s="1"/>
      <c r="P2420" s="1"/>
      <c r="Q2420" s="1"/>
      <c r="R2420" s="1"/>
      <c r="S2420" s="1"/>
      <c r="T2420" s="1"/>
      <c r="U2420" s="28"/>
      <c r="V2420" s="28"/>
      <c r="W2420" s="28"/>
      <c r="X2420" s="1"/>
      <c r="Y2420" s="1"/>
      <c r="Z2420" s="1"/>
    </row>
    <row r="2421" spans="1:26" x14ac:dyDescent="0.25">
      <c r="A2421" s="1"/>
      <c r="B2421" s="33" t="str">
        <f t="shared" si="74"/>
        <v/>
      </c>
      <c r="C2421" s="33" t="str">
        <f t="shared" si="75"/>
        <v/>
      </c>
      <c r="D2421" s="22"/>
      <c r="E2421" s="1"/>
      <c r="F2421" s="1"/>
      <c r="G2421" s="1"/>
      <c r="H2421" s="1"/>
      <c r="I2421" s="1"/>
      <c r="J2421" s="1"/>
      <c r="K2421" s="1"/>
      <c r="L2421" s="1"/>
      <c r="M2421" s="1"/>
      <c r="N2421" s="1"/>
      <c r="O2421" s="1"/>
      <c r="P2421" s="1"/>
      <c r="Q2421" s="1"/>
      <c r="R2421" s="1"/>
      <c r="S2421" s="1"/>
      <c r="T2421" s="1"/>
      <c r="U2421" s="28"/>
      <c r="V2421" s="28"/>
      <c r="W2421" s="28"/>
      <c r="X2421" s="1"/>
      <c r="Y2421" s="1"/>
      <c r="Z2421" s="1"/>
    </row>
    <row r="2422" spans="1:26" x14ac:dyDescent="0.25">
      <c r="A2422" s="1"/>
      <c r="B2422" s="33" t="str">
        <f t="shared" si="74"/>
        <v/>
      </c>
      <c r="C2422" s="33" t="str">
        <f t="shared" si="75"/>
        <v/>
      </c>
      <c r="D2422" s="22"/>
      <c r="E2422" s="1"/>
      <c r="F2422" s="1"/>
      <c r="G2422" s="1"/>
      <c r="H2422" s="1"/>
      <c r="I2422" s="1"/>
      <c r="J2422" s="1"/>
      <c r="K2422" s="1"/>
      <c r="L2422" s="1"/>
      <c r="M2422" s="1"/>
      <c r="N2422" s="1"/>
      <c r="O2422" s="1"/>
      <c r="P2422" s="1"/>
      <c r="Q2422" s="1"/>
      <c r="R2422" s="1"/>
      <c r="S2422" s="1"/>
      <c r="T2422" s="1"/>
      <c r="U2422" s="28"/>
      <c r="V2422" s="28"/>
      <c r="W2422" s="28"/>
      <c r="X2422" s="1"/>
      <c r="Y2422" s="1"/>
      <c r="Z2422" s="1"/>
    </row>
    <row r="2423" spans="1:26" x14ac:dyDescent="0.25">
      <c r="A2423" s="1"/>
      <c r="B2423" s="33" t="str">
        <f t="shared" si="74"/>
        <v/>
      </c>
      <c r="C2423" s="33" t="str">
        <f t="shared" si="75"/>
        <v/>
      </c>
      <c r="D2423" s="22"/>
      <c r="E2423" s="1"/>
      <c r="F2423" s="1"/>
      <c r="G2423" s="1"/>
      <c r="H2423" s="1"/>
      <c r="I2423" s="1"/>
      <c r="J2423" s="1"/>
      <c r="K2423" s="1"/>
      <c r="L2423" s="1"/>
      <c r="M2423" s="1"/>
      <c r="N2423" s="1"/>
      <c r="O2423" s="1"/>
      <c r="P2423" s="1"/>
      <c r="Q2423" s="1"/>
      <c r="R2423" s="1"/>
      <c r="S2423" s="1"/>
      <c r="T2423" s="1"/>
      <c r="U2423" s="28"/>
      <c r="V2423" s="28"/>
      <c r="W2423" s="28"/>
      <c r="X2423" s="1"/>
      <c r="Y2423" s="1"/>
      <c r="Z2423" s="1"/>
    </row>
    <row r="2424" spans="1:26" x14ac:dyDescent="0.25">
      <c r="A2424" s="1"/>
      <c r="B2424" s="33" t="str">
        <f t="shared" si="74"/>
        <v/>
      </c>
      <c r="C2424" s="33" t="str">
        <f t="shared" si="75"/>
        <v/>
      </c>
      <c r="D2424" s="22"/>
      <c r="E2424" s="1"/>
      <c r="F2424" s="1"/>
      <c r="G2424" s="1"/>
      <c r="H2424" s="1"/>
      <c r="I2424" s="1"/>
      <c r="J2424" s="1"/>
      <c r="K2424" s="1"/>
      <c r="L2424" s="1"/>
      <c r="M2424" s="1"/>
      <c r="N2424" s="1"/>
      <c r="O2424" s="1"/>
      <c r="P2424" s="1"/>
      <c r="Q2424" s="1"/>
      <c r="R2424" s="1"/>
      <c r="S2424" s="1"/>
      <c r="T2424" s="1"/>
      <c r="U2424" s="28"/>
      <c r="V2424" s="28"/>
      <c r="W2424" s="28"/>
      <c r="X2424" s="1"/>
      <c r="Y2424" s="1"/>
      <c r="Z2424" s="1"/>
    </row>
    <row r="2425" spans="1:26" x14ac:dyDescent="0.25">
      <c r="A2425" s="1"/>
      <c r="B2425" s="33" t="str">
        <f t="shared" si="74"/>
        <v/>
      </c>
      <c r="C2425" s="33" t="str">
        <f t="shared" si="75"/>
        <v/>
      </c>
      <c r="D2425" s="22"/>
      <c r="E2425" s="1"/>
      <c r="F2425" s="1"/>
      <c r="G2425" s="1"/>
      <c r="H2425" s="1"/>
      <c r="I2425" s="1"/>
      <c r="J2425" s="1"/>
      <c r="K2425" s="1"/>
      <c r="L2425" s="1"/>
      <c r="M2425" s="1"/>
      <c r="N2425" s="1"/>
      <c r="O2425" s="1"/>
      <c r="P2425" s="1"/>
      <c r="Q2425" s="1"/>
      <c r="R2425" s="1"/>
      <c r="S2425" s="1"/>
      <c r="T2425" s="1"/>
      <c r="U2425" s="28"/>
      <c r="V2425" s="28"/>
      <c r="W2425" s="28"/>
      <c r="X2425" s="1"/>
      <c r="Y2425" s="1"/>
      <c r="Z2425" s="1"/>
    </row>
    <row r="2426" spans="1:26" x14ac:dyDescent="0.25">
      <c r="A2426" s="1"/>
      <c r="B2426" s="33" t="str">
        <f t="shared" si="74"/>
        <v/>
      </c>
      <c r="C2426" s="33" t="str">
        <f t="shared" si="75"/>
        <v/>
      </c>
      <c r="D2426" s="22"/>
      <c r="E2426" s="1"/>
      <c r="F2426" s="1"/>
      <c r="G2426" s="1"/>
      <c r="H2426" s="1"/>
      <c r="I2426" s="1"/>
      <c r="J2426" s="1"/>
      <c r="K2426" s="1"/>
      <c r="L2426" s="1"/>
      <c r="M2426" s="1"/>
      <c r="N2426" s="1"/>
      <c r="O2426" s="1"/>
      <c r="P2426" s="1"/>
      <c r="Q2426" s="1"/>
      <c r="R2426" s="1"/>
      <c r="S2426" s="1"/>
      <c r="T2426" s="1"/>
      <c r="U2426" s="28"/>
      <c r="V2426" s="28"/>
      <c r="W2426" s="28"/>
      <c r="X2426" s="1"/>
      <c r="Y2426" s="1"/>
      <c r="Z2426" s="1"/>
    </row>
    <row r="2427" spans="1:26" x14ac:dyDescent="0.25">
      <c r="A2427" s="1"/>
      <c r="B2427" s="33" t="str">
        <f t="shared" si="74"/>
        <v/>
      </c>
      <c r="C2427" s="33" t="str">
        <f t="shared" si="75"/>
        <v/>
      </c>
      <c r="D2427" s="22"/>
      <c r="E2427" s="1"/>
      <c r="F2427" s="1"/>
      <c r="G2427" s="1"/>
      <c r="H2427" s="1"/>
      <c r="I2427" s="1"/>
      <c r="J2427" s="1"/>
      <c r="K2427" s="1"/>
      <c r="L2427" s="1"/>
      <c r="M2427" s="1"/>
      <c r="N2427" s="1"/>
      <c r="O2427" s="1"/>
      <c r="P2427" s="1"/>
      <c r="Q2427" s="1"/>
      <c r="R2427" s="1"/>
      <c r="S2427" s="1"/>
      <c r="T2427" s="1"/>
      <c r="U2427" s="28"/>
      <c r="V2427" s="28"/>
      <c r="W2427" s="28"/>
      <c r="X2427" s="1"/>
      <c r="Y2427" s="1"/>
      <c r="Z2427" s="1"/>
    </row>
    <row r="2428" spans="1:26" x14ac:dyDescent="0.25">
      <c r="A2428" s="1"/>
      <c r="B2428" s="33" t="str">
        <f t="shared" si="74"/>
        <v/>
      </c>
      <c r="C2428" s="33" t="str">
        <f t="shared" si="75"/>
        <v/>
      </c>
      <c r="D2428" s="22"/>
      <c r="E2428" s="1"/>
      <c r="F2428" s="1"/>
      <c r="G2428" s="1"/>
      <c r="H2428" s="1"/>
      <c r="I2428" s="1"/>
      <c r="J2428" s="1"/>
      <c r="K2428" s="1"/>
      <c r="L2428" s="1"/>
      <c r="M2428" s="1"/>
      <c r="N2428" s="1"/>
      <c r="O2428" s="1"/>
      <c r="P2428" s="1"/>
      <c r="Q2428" s="1"/>
      <c r="R2428" s="1"/>
      <c r="S2428" s="1"/>
      <c r="T2428" s="1"/>
      <c r="U2428" s="28"/>
      <c r="V2428" s="28"/>
      <c r="W2428" s="28"/>
      <c r="X2428" s="1"/>
      <c r="Y2428" s="1"/>
      <c r="Z2428" s="1"/>
    </row>
    <row r="2429" spans="1:26" x14ac:dyDescent="0.25">
      <c r="A2429" s="1"/>
      <c r="B2429" s="33" t="str">
        <f t="shared" si="74"/>
        <v/>
      </c>
      <c r="C2429" s="33" t="str">
        <f t="shared" si="75"/>
        <v/>
      </c>
      <c r="D2429" s="22"/>
      <c r="E2429" s="1"/>
      <c r="F2429" s="1"/>
      <c r="G2429" s="1"/>
      <c r="H2429" s="1"/>
      <c r="I2429" s="1"/>
      <c r="J2429" s="1"/>
      <c r="K2429" s="1"/>
      <c r="L2429" s="1"/>
      <c r="M2429" s="1"/>
      <c r="N2429" s="1"/>
      <c r="O2429" s="1"/>
      <c r="P2429" s="1"/>
      <c r="Q2429" s="1"/>
      <c r="R2429" s="1"/>
      <c r="S2429" s="1"/>
      <c r="T2429" s="1"/>
      <c r="U2429" s="28"/>
      <c r="V2429" s="28"/>
      <c r="W2429" s="28"/>
      <c r="X2429" s="1"/>
      <c r="Y2429" s="1"/>
      <c r="Z2429" s="1"/>
    </row>
    <row r="2430" spans="1:26" x14ac:dyDescent="0.25">
      <c r="A2430" s="1"/>
      <c r="B2430" s="33" t="str">
        <f t="shared" si="74"/>
        <v/>
      </c>
      <c r="C2430" s="33" t="str">
        <f t="shared" si="75"/>
        <v/>
      </c>
      <c r="D2430" s="22"/>
      <c r="E2430" s="1"/>
      <c r="F2430" s="1"/>
      <c r="G2430" s="1"/>
      <c r="H2430" s="1"/>
      <c r="I2430" s="1"/>
      <c r="J2430" s="1"/>
      <c r="K2430" s="1"/>
      <c r="L2430" s="1"/>
      <c r="M2430" s="1"/>
      <c r="N2430" s="1"/>
      <c r="O2430" s="1"/>
      <c r="P2430" s="1"/>
      <c r="Q2430" s="1"/>
      <c r="R2430" s="1"/>
      <c r="S2430" s="1"/>
      <c r="T2430" s="1"/>
      <c r="U2430" s="28"/>
      <c r="V2430" s="28"/>
      <c r="W2430" s="28"/>
      <c r="X2430" s="1"/>
      <c r="Y2430" s="1"/>
      <c r="Z2430" s="1"/>
    </row>
    <row r="2431" spans="1:26" x14ac:dyDescent="0.25">
      <c r="A2431" s="1"/>
      <c r="B2431" s="33" t="str">
        <f t="shared" si="74"/>
        <v/>
      </c>
      <c r="C2431" s="33" t="str">
        <f t="shared" si="75"/>
        <v/>
      </c>
      <c r="D2431" s="22"/>
      <c r="E2431" s="1"/>
      <c r="F2431" s="1"/>
      <c r="G2431" s="1"/>
      <c r="H2431" s="1"/>
      <c r="I2431" s="1"/>
      <c r="J2431" s="1"/>
      <c r="K2431" s="1"/>
      <c r="L2431" s="1"/>
      <c r="M2431" s="1"/>
      <c r="N2431" s="1"/>
      <c r="O2431" s="1"/>
      <c r="P2431" s="1"/>
      <c r="Q2431" s="1"/>
      <c r="R2431" s="1"/>
      <c r="S2431" s="1"/>
      <c r="T2431" s="1"/>
      <c r="U2431" s="28"/>
      <c r="V2431" s="28"/>
      <c r="W2431" s="28"/>
      <c r="X2431" s="1"/>
      <c r="Y2431" s="1"/>
      <c r="Z2431" s="1"/>
    </row>
    <row r="2432" spans="1:26" x14ac:dyDescent="0.25">
      <c r="A2432" s="1"/>
      <c r="B2432" s="33" t="str">
        <f t="shared" si="74"/>
        <v/>
      </c>
      <c r="C2432" s="33" t="str">
        <f t="shared" si="75"/>
        <v/>
      </c>
      <c r="D2432" s="22"/>
      <c r="E2432" s="1"/>
      <c r="F2432" s="1"/>
      <c r="G2432" s="1"/>
      <c r="H2432" s="1"/>
      <c r="I2432" s="1"/>
      <c r="J2432" s="1"/>
      <c r="K2432" s="1"/>
      <c r="L2432" s="1"/>
      <c r="M2432" s="1"/>
      <c r="N2432" s="1"/>
      <c r="O2432" s="1"/>
      <c r="P2432" s="1"/>
      <c r="Q2432" s="1"/>
      <c r="R2432" s="1"/>
      <c r="S2432" s="1"/>
      <c r="T2432" s="1"/>
      <c r="X2432" s="1"/>
      <c r="Y2432" s="1"/>
      <c r="Z2432" s="1"/>
    </row>
    <row r="2433" spans="1:26" x14ac:dyDescent="0.25">
      <c r="A2433" s="1"/>
      <c r="B2433" s="33" t="str">
        <f t="shared" si="74"/>
        <v/>
      </c>
      <c r="C2433" s="33" t="str">
        <f t="shared" si="75"/>
        <v/>
      </c>
      <c r="D2433" s="22"/>
      <c r="E2433" s="1"/>
      <c r="F2433" s="1"/>
      <c r="G2433" s="1"/>
      <c r="H2433" s="1"/>
      <c r="I2433" s="1"/>
      <c r="J2433" s="1"/>
      <c r="K2433" s="1"/>
      <c r="L2433" s="1"/>
      <c r="M2433" s="1"/>
      <c r="N2433" s="1"/>
      <c r="O2433" s="1"/>
      <c r="P2433" s="1"/>
      <c r="Q2433" s="1"/>
      <c r="R2433" s="1"/>
      <c r="S2433" s="1"/>
      <c r="T2433" s="1"/>
      <c r="X2433" s="1"/>
      <c r="Y2433" s="1"/>
      <c r="Z2433" s="1"/>
    </row>
    <row r="2434" spans="1:26" x14ac:dyDescent="0.25">
      <c r="A2434" s="1"/>
      <c r="B2434" s="33" t="str">
        <f t="shared" si="74"/>
        <v/>
      </c>
      <c r="C2434" s="33" t="str">
        <f t="shared" si="75"/>
        <v/>
      </c>
      <c r="D2434" s="22"/>
      <c r="E2434" s="1"/>
      <c r="F2434" s="1"/>
      <c r="G2434" s="1"/>
      <c r="H2434" s="1"/>
      <c r="I2434" s="1"/>
      <c r="J2434" s="1"/>
      <c r="K2434" s="1"/>
      <c r="L2434" s="1"/>
      <c r="M2434" s="1"/>
      <c r="N2434" s="1"/>
      <c r="O2434" s="1"/>
      <c r="P2434" s="1"/>
      <c r="Q2434" s="1"/>
      <c r="R2434" s="1"/>
      <c r="S2434" s="1"/>
      <c r="T2434" s="1"/>
      <c r="U2434" s="28"/>
      <c r="V2434" s="28"/>
      <c r="W2434" s="28"/>
      <c r="X2434" s="1"/>
      <c r="Y2434" s="1"/>
      <c r="Z2434" s="1"/>
    </row>
    <row r="2435" spans="1:26" x14ac:dyDescent="0.25">
      <c r="A2435" s="1"/>
      <c r="B2435" s="33" t="str">
        <f t="shared" si="74"/>
        <v/>
      </c>
      <c r="C2435" s="33" t="str">
        <f t="shared" si="75"/>
        <v/>
      </c>
      <c r="D2435" s="22"/>
      <c r="E2435" s="1"/>
      <c r="F2435" s="1"/>
      <c r="G2435" s="1"/>
      <c r="H2435" s="1"/>
      <c r="I2435" s="1"/>
      <c r="J2435" s="1"/>
      <c r="K2435" s="1"/>
      <c r="L2435" s="1"/>
      <c r="M2435" s="1"/>
      <c r="N2435" s="1"/>
      <c r="O2435" s="1"/>
      <c r="P2435" s="1"/>
      <c r="Q2435" s="1"/>
      <c r="R2435" s="1"/>
      <c r="S2435" s="1"/>
      <c r="T2435" s="1"/>
      <c r="U2435" s="28"/>
      <c r="V2435" s="28"/>
      <c r="W2435" s="28"/>
      <c r="X2435" s="1"/>
      <c r="Y2435" s="1"/>
      <c r="Z2435" s="1"/>
    </row>
    <row r="2436" spans="1:26" x14ac:dyDescent="0.25">
      <c r="A2436" s="1"/>
      <c r="B2436" s="33" t="str">
        <f t="shared" si="74"/>
        <v/>
      </c>
      <c r="C2436" s="33" t="str">
        <f t="shared" si="75"/>
        <v/>
      </c>
      <c r="D2436" s="22"/>
      <c r="E2436" s="1"/>
      <c r="F2436" s="1"/>
      <c r="G2436" s="1"/>
      <c r="H2436" s="1"/>
      <c r="I2436" s="1"/>
      <c r="J2436" s="1"/>
      <c r="K2436" s="1"/>
      <c r="L2436" s="1"/>
      <c r="M2436" s="1"/>
      <c r="N2436" s="1"/>
      <c r="O2436" s="1"/>
      <c r="P2436" s="1"/>
      <c r="Q2436" s="1"/>
      <c r="R2436" s="1"/>
      <c r="S2436" s="1"/>
      <c r="T2436" s="1"/>
      <c r="U2436" s="28"/>
      <c r="V2436" s="28"/>
      <c r="W2436" s="28"/>
      <c r="X2436" s="1"/>
      <c r="Y2436" s="1"/>
      <c r="Z2436" s="1"/>
    </row>
    <row r="2437" spans="1:26" x14ac:dyDescent="0.25">
      <c r="A2437" s="1"/>
      <c r="B2437" s="33" t="str">
        <f t="shared" si="74"/>
        <v/>
      </c>
      <c r="C2437" s="33" t="str">
        <f t="shared" si="75"/>
        <v/>
      </c>
      <c r="D2437" s="22"/>
      <c r="E2437" s="1"/>
      <c r="F2437" s="1"/>
      <c r="G2437" s="1"/>
      <c r="H2437" s="1"/>
      <c r="I2437" s="1"/>
      <c r="J2437" s="1"/>
      <c r="K2437" s="1"/>
      <c r="L2437" s="1"/>
      <c r="M2437" s="1"/>
      <c r="N2437" s="1"/>
      <c r="O2437" s="1"/>
      <c r="P2437" s="1"/>
      <c r="Q2437" s="1"/>
      <c r="R2437" s="1"/>
      <c r="S2437" s="1"/>
      <c r="T2437" s="1"/>
      <c r="U2437" s="28"/>
      <c r="V2437" s="28"/>
      <c r="W2437" s="28"/>
      <c r="X2437" s="1"/>
      <c r="Y2437" s="1"/>
      <c r="Z2437" s="1"/>
    </row>
    <row r="2438" spans="1:26" x14ac:dyDescent="0.25">
      <c r="A2438" s="1"/>
      <c r="B2438" s="33" t="str">
        <f t="shared" si="74"/>
        <v/>
      </c>
      <c r="C2438" s="33" t="str">
        <f t="shared" si="75"/>
        <v/>
      </c>
      <c r="D2438" s="22"/>
      <c r="E2438" s="1"/>
      <c r="F2438" s="1"/>
      <c r="G2438" s="1"/>
      <c r="H2438" s="1"/>
      <c r="I2438" s="1"/>
      <c r="J2438" s="1"/>
      <c r="K2438" s="1"/>
      <c r="L2438" s="1"/>
      <c r="M2438" s="1"/>
      <c r="N2438" s="1"/>
      <c r="O2438" s="1"/>
      <c r="P2438" s="1"/>
      <c r="Q2438" s="1"/>
      <c r="R2438" s="1"/>
      <c r="S2438" s="1"/>
      <c r="T2438" s="1"/>
      <c r="X2438" s="1"/>
      <c r="Y2438" s="1"/>
      <c r="Z2438" s="1"/>
    </row>
    <row r="2439" spans="1:26" x14ac:dyDescent="0.25">
      <c r="A2439" s="1"/>
      <c r="B2439" s="33" t="str">
        <f t="shared" si="74"/>
        <v/>
      </c>
      <c r="C2439" s="33" t="str">
        <f t="shared" si="75"/>
        <v/>
      </c>
      <c r="D2439" s="22"/>
      <c r="E2439" s="1"/>
      <c r="F2439" s="1"/>
      <c r="G2439" s="1"/>
      <c r="H2439" s="1"/>
      <c r="I2439" s="1"/>
      <c r="J2439" s="1"/>
      <c r="K2439" s="1"/>
      <c r="L2439" s="1"/>
      <c r="M2439" s="1"/>
      <c r="N2439" s="1"/>
      <c r="O2439" s="1"/>
      <c r="P2439" s="1"/>
      <c r="Q2439" s="1"/>
      <c r="R2439" s="1"/>
      <c r="S2439" s="1"/>
      <c r="T2439" s="1"/>
      <c r="U2439" s="28"/>
      <c r="V2439" s="28"/>
      <c r="W2439" s="28"/>
      <c r="X2439" s="1"/>
      <c r="Y2439" s="1"/>
      <c r="Z2439" s="1"/>
    </row>
    <row r="2440" spans="1:26" x14ac:dyDescent="0.25">
      <c r="A2440" s="1"/>
      <c r="B2440" s="33" t="str">
        <f t="shared" si="74"/>
        <v/>
      </c>
      <c r="C2440" s="33" t="str">
        <f t="shared" si="75"/>
        <v/>
      </c>
      <c r="D2440" s="22"/>
      <c r="E2440" s="1"/>
      <c r="F2440" s="1"/>
      <c r="G2440" s="1"/>
      <c r="H2440" s="1"/>
      <c r="I2440" s="1"/>
      <c r="J2440" s="1"/>
      <c r="K2440" s="1"/>
      <c r="L2440" s="1"/>
      <c r="M2440" s="1"/>
      <c r="N2440" s="1"/>
      <c r="O2440" s="1"/>
      <c r="P2440" s="1"/>
      <c r="Q2440" s="1"/>
      <c r="R2440" s="1"/>
      <c r="S2440" s="1"/>
      <c r="T2440" s="1"/>
      <c r="U2440" s="28"/>
      <c r="V2440" s="28"/>
      <c r="W2440" s="28"/>
      <c r="X2440" s="1"/>
      <c r="Y2440" s="1"/>
      <c r="Z2440" s="1"/>
    </row>
    <row r="2441" spans="1:26" x14ac:dyDescent="0.25">
      <c r="A2441" s="1"/>
      <c r="B2441" s="33" t="str">
        <f t="shared" si="74"/>
        <v/>
      </c>
      <c r="C2441" s="33" t="str">
        <f t="shared" si="75"/>
        <v/>
      </c>
      <c r="D2441" s="22"/>
      <c r="E2441" s="1"/>
      <c r="F2441" s="1"/>
      <c r="G2441" s="1"/>
      <c r="H2441" s="1"/>
      <c r="I2441" s="1"/>
      <c r="J2441" s="1"/>
      <c r="K2441" s="1"/>
      <c r="L2441" s="1"/>
      <c r="M2441" s="1"/>
      <c r="N2441" s="1"/>
      <c r="O2441" s="1"/>
      <c r="P2441" s="1"/>
      <c r="Q2441" s="1"/>
      <c r="R2441" s="1"/>
      <c r="S2441" s="1"/>
      <c r="T2441" s="1"/>
      <c r="U2441" s="28"/>
      <c r="V2441" s="28"/>
      <c r="W2441" s="28"/>
      <c r="X2441" s="1"/>
      <c r="Y2441" s="1"/>
      <c r="Z2441" s="1"/>
    </row>
    <row r="2442" spans="1:26" x14ac:dyDescent="0.25">
      <c r="A2442" s="1"/>
      <c r="B2442" s="33" t="str">
        <f t="shared" si="74"/>
        <v/>
      </c>
      <c r="C2442" s="33" t="str">
        <f t="shared" si="75"/>
        <v/>
      </c>
      <c r="D2442" s="22"/>
      <c r="E2442" s="1"/>
      <c r="F2442" s="1"/>
      <c r="G2442" s="1"/>
      <c r="H2442" s="1"/>
      <c r="I2442" s="1"/>
      <c r="J2442" s="1"/>
      <c r="K2442" s="1"/>
      <c r="L2442" s="1"/>
      <c r="M2442" s="1"/>
      <c r="N2442" s="1"/>
      <c r="O2442" s="1"/>
      <c r="P2442" s="1"/>
      <c r="Q2442" s="1"/>
      <c r="R2442" s="1"/>
      <c r="S2442" s="1"/>
      <c r="T2442" s="1"/>
      <c r="U2442" s="28"/>
      <c r="V2442" s="28"/>
      <c r="W2442" s="28"/>
      <c r="X2442" s="1"/>
      <c r="Y2442" s="1"/>
      <c r="Z2442" s="1"/>
    </row>
    <row r="2443" spans="1:26" x14ac:dyDescent="0.25">
      <c r="A2443" s="1"/>
      <c r="B2443" s="33" t="str">
        <f t="shared" si="74"/>
        <v/>
      </c>
      <c r="C2443" s="33" t="str">
        <f t="shared" si="75"/>
        <v/>
      </c>
      <c r="D2443" s="22"/>
      <c r="E2443" s="1"/>
      <c r="F2443" s="1"/>
      <c r="G2443" s="1"/>
      <c r="H2443" s="1"/>
      <c r="I2443" s="1"/>
      <c r="J2443" s="1"/>
      <c r="K2443" s="1"/>
      <c r="L2443" s="1"/>
      <c r="M2443" s="1"/>
      <c r="N2443" s="1"/>
      <c r="O2443" s="1"/>
      <c r="P2443" s="1"/>
      <c r="Q2443" s="1"/>
      <c r="R2443" s="1"/>
      <c r="S2443" s="1"/>
      <c r="T2443" s="1"/>
      <c r="U2443" s="28"/>
      <c r="V2443" s="28"/>
      <c r="W2443" s="28"/>
      <c r="X2443" s="1"/>
      <c r="Y2443" s="1"/>
      <c r="Z2443" s="1"/>
    </row>
    <row r="2444" spans="1:26" x14ac:dyDescent="0.25">
      <c r="A2444" s="1"/>
      <c r="B2444" s="33" t="str">
        <f t="shared" si="74"/>
        <v/>
      </c>
      <c r="C2444" s="33" t="str">
        <f t="shared" si="75"/>
        <v/>
      </c>
      <c r="D2444" s="22"/>
      <c r="E2444" s="1"/>
      <c r="F2444" s="1"/>
      <c r="G2444" s="1"/>
      <c r="H2444" s="1"/>
      <c r="I2444" s="1"/>
      <c r="J2444" s="1"/>
      <c r="K2444" s="1"/>
      <c r="L2444" s="1"/>
      <c r="M2444" s="1"/>
      <c r="N2444" s="1"/>
      <c r="O2444" s="1"/>
      <c r="P2444" s="1"/>
      <c r="Q2444" s="1"/>
      <c r="R2444" s="1"/>
      <c r="S2444" s="1"/>
      <c r="T2444" s="1"/>
      <c r="U2444" s="28"/>
      <c r="V2444" s="28"/>
      <c r="W2444" s="28"/>
      <c r="X2444" s="1"/>
      <c r="Y2444" s="1"/>
      <c r="Z2444" s="1"/>
    </row>
    <row r="2445" spans="1:26" x14ac:dyDescent="0.25">
      <c r="A2445" s="1"/>
      <c r="B2445" s="33" t="str">
        <f t="shared" si="74"/>
        <v/>
      </c>
      <c r="C2445" s="33" t="str">
        <f t="shared" si="75"/>
        <v/>
      </c>
      <c r="D2445" s="22"/>
      <c r="E2445" s="1"/>
      <c r="F2445" s="1"/>
      <c r="G2445" s="1"/>
      <c r="H2445" s="1"/>
      <c r="I2445" s="1"/>
      <c r="J2445" s="1"/>
      <c r="K2445" s="1"/>
      <c r="L2445" s="1"/>
      <c r="M2445" s="1"/>
      <c r="N2445" s="1"/>
      <c r="O2445" s="1"/>
      <c r="P2445" s="1"/>
      <c r="Q2445" s="1"/>
      <c r="R2445" s="1"/>
      <c r="S2445" s="1"/>
      <c r="T2445" s="1"/>
      <c r="U2445" s="28"/>
      <c r="V2445" s="28"/>
      <c r="W2445" s="28"/>
      <c r="X2445" s="1"/>
      <c r="Y2445" s="1"/>
      <c r="Z2445" s="1"/>
    </row>
    <row r="2446" spans="1:26" x14ac:dyDescent="0.25">
      <c r="A2446" s="1"/>
      <c r="B2446" s="33" t="str">
        <f t="shared" si="74"/>
        <v/>
      </c>
      <c r="C2446" s="33" t="str">
        <f t="shared" si="75"/>
        <v/>
      </c>
      <c r="D2446" s="22"/>
      <c r="E2446" s="1"/>
      <c r="F2446" s="1"/>
      <c r="G2446" s="1"/>
      <c r="H2446" s="1"/>
      <c r="I2446" s="1"/>
      <c r="J2446" s="1"/>
      <c r="K2446" s="1"/>
      <c r="L2446" s="1"/>
      <c r="M2446" s="1"/>
      <c r="N2446" s="1"/>
      <c r="O2446" s="1"/>
      <c r="P2446" s="1"/>
      <c r="Q2446" s="1"/>
      <c r="R2446" s="1"/>
      <c r="S2446" s="1"/>
      <c r="T2446" s="1"/>
      <c r="U2446" s="28"/>
      <c r="V2446" s="28"/>
      <c r="W2446" s="28"/>
      <c r="X2446" s="1"/>
      <c r="Y2446" s="1"/>
      <c r="Z2446" s="1"/>
    </row>
    <row r="2447" spans="1:26" x14ac:dyDescent="0.25">
      <c r="A2447" s="1"/>
      <c r="B2447" s="33" t="str">
        <f t="shared" si="74"/>
        <v/>
      </c>
      <c r="C2447" s="33" t="str">
        <f t="shared" si="75"/>
        <v/>
      </c>
      <c r="D2447" s="22"/>
      <c r="E2447" s="1"/>
      <c r="F2447" s="1"/>
      <c r="G2447" s="1"/>
      <c r="H2447" s="1"/>
      <c r="I2447" s="1"/>
      <c r="J2447" s="1"/>
      <c r="K2447" s="1"/>
      <c r="L2447" s="1"/>
      <c r="M2447" s="1"/>
      <c r="N2447" s="1"/>
      <c r="O2447" s="1"/>
      <c r="P2447" s="1"/>
      <c r="Q2447" s="1"/>
      <c r="R2447" s="1"/>
      <c r="S2447" s="1"/>
      <c r="T2447" s="1"/>
      <c r="U2447" s="28"/>
      <c r="V2447" s="28"/>
      <c r="W2447" s="28"/>
      <c r="X2447" s="1"/>
      <c r="Y2447" s="1"/>
      <c r="Z2447" s="1"/>
    </row>
    <row r="2448" spans="1:26" x14ac:dyDescent="0.25">
      <c r="A2448" s="1"/>
      <c r="B2448" s="33" t="str">
        <f t="shared" si="74"/>
        <v/>
      </c>
      <c r="C2448" s="33" t="str">
        <f t="shared" si="75"/>
        <v/>
      </c>
      <c r="D2448" s="22"/>
      <c r="E2448" s="1"/>
      <c r="F2448" s="1"/>
      <c r="G2448" s="1"/>
      <c r="H2448" s="1"/>
      <c r="I2448" s="1"/>
      <c r="J2448" s="1"/>
      <c r="K2448" s="1"/>
      <c r="L2448" s="1"/>
      <c r="M2448" s="1"/>
      <c r="N2448" s="1"/>
      <c r="O2448" s="1"/>
      <c r="P2448" s="1"/>
      <c r="Q2448" s="1"/>
      <c r="R2448" s="1"/>
      <c r="S2448" s="1"/>
      <c r="T2448" s="1"/>
      <c r="U2448" s="28"/>
      <c r="V2448" s="28"/>
      <c r="W2448" s="28"/>
      <c r="X2448" s="1"/>
      <c r="Y2448" s="1"/>
      <c r="Z2448" s="1"/>
    </row>
    <row r="2449" spans="1:26" x14ac:dyDescent="0.25">
      <c r="A2449" s="1"/>
      <c r="B2449" s="33" t="str">
        <f t="shared" si="74"/>
        <v/>
      </c>
      <c r="C2449" s="33" t="str">
        <f t="shared" si="75"/>
        <v/>
      </c>
      <c r="D2449" s="22"/>
      <c r="E2449" s="1"/>
      <c r="F2449" s="1"/>
      <c r="G2449" s="1"/>
      <c r="H2449" s="1"/>
      <c r="I2449" s="1"/>
      <c r="J2449" s="1"/>
      <c r="K2449" s="1"/>
      <c r="L2449" s="1"/>
      <c r="M2449" s="1"/>
      <c r="N2449" s="1"/>
      <c r="O2449" s="1"/>
      <c r="P2449" s="1"/>
      <c r="Q2449" s="1"/>
      <c r="R2449" s="1"/>
      <c r="S2449" s="1"/>
      <c r="T2449" s="1"/>
      <c r="U2449" s="28"/>
      <c r="V2449" s="28"/>
      <c r="W2449" s="28"/>
      <c r="X2449" s="1"/>
      <c r="Y2449" s="1"/>
      <c r="Z2449" s="1"/>
    </row>
    <row r="2450" spans="1:26" x14ac:dyDescent="0.25">
      <c r="A2450" s="1"/>
      <c r="B2450" s="33" t="str">
        <f t="shared" si="74"/>
        <v/>
      </c>
      <c r="C2450" s="33" t="str">
        <f t="shared" si="75"/>
        <v/>
      </c>
      <c r="D2450" s="22"/>
      <c r="E2450" s="1"/>
      <c r="F2450" s="1"/>
      <c r="G2450" s="1"/>
      <c r="H2450" s="1"/>
      <c r="I2450" s="1"/>
      <c r="J2450" s="1"/>
      <c r="K2450" s="1"/>
      <c r="L2450" s="1"/>
      <c r="M2450" s="1"/>
      <c r="N2450" s="1"/>
      <c r="O2450" s="1"/>
      <c r="P2450" s="1"/>
      <c r="Q2450" s="1"/>
      <c r="R2450" s="1"/>
      <c r="S2450" s="1"/>
      <c r="T2450" s="1"/>
      <c r="U2450" s="28"/>
      <c r="V2450" s="28"/>
      <c r="W2450" s="28"/>
      <c r="X2450" s="1"/>
      <c r="Y2450" s="1"/>
      <c r="Z2450" s="1"/>
    </row>
    <row r="2451" spans="1:26" x14ac:dyDescent="0.25">
      <c r="A2451" s="1"/>
      <c r="B2451" s="33" t="str">
        <f t="shared" si="74"/>
        <v/>
      </c>
      <c r="C2451" s="33" t="str">
        <f t="shared" si="75"/>
        <v/>
      </c>
      <c r="D2451" s="22"/>
      <c r="E2451" s="1"/>
      <c r="F2451" s="1"/>
      <c r="G2451" s="1"/>
      <c r="H2451" s="1"/>
      <c r="I2451" s="1"/>
      <c r="J2451" s="1"/>
      <c r="K2451" s="1"/>
      <c r="L2451" s="1"/>
      <c r="M2451" s="1"/>
      <c r="N2451" s="1"/>
      <c r="O2451" s="1"/>
      <c r="P2451" s="1"/>
      <c r="Q2451" s="1"/>
      <c r="R2451" s="1"/>
      <c r="S2451" s="1"/>
      <c r="T2451" s="1"/>
      <c r="X2451" s="1"/>
      <c r="Y2451" s="1"/>
      <c r="Z2451" s="1"/>
    </row>
    <row r="2452" spans="1:26" x14ac:dyDescent="0.25">
      <c r="A2452" s="1"/>
      <c r="B2452" s="33" t="str">
        <f t="shared" si="74"/>
        <v/>
      </c>
      <c r="C2452" s="33" t="str">
        <f t="shared" si="75"/>
        <v/>
      </c>
      <c r="D2452" s="22"/>
      <c r="E2452" s="1"/>
      <c r="F2452" s="1"/>
      <c r="G2452" s="1"/>
      <c r="H2452" s="1"/>
      <c r="I2452" s="1"/>
      <c r="J2452" s="1"/>
      <c r="K2452" s="1"/>
      <c r="L2452" s="1"/>
      <c r="M2452" s="1"/>
      <c r="N2452" s="1"/>
      <c r="O2452" s="1"/>
      <c r="P2452" s="1"/>
      <c r="Q2452" s="1"/>
      <c r="R2452" s="1"/>
      <c r="S2452" s="1"/>
      <c r="T2452" s="1"/>
      <c r="U2452" s="28"/>
      <c r="V2452" s="28"/>
      <c r="W2452" s="28"/>
      <c r="X2452" s="1"/>
      <c r="Y2452" s="1"/>
      <c r="Z2452" s="1"/>
    </row>
    <row r="2453" spans="1:26" x14ac:dyDescent="0.25">
      <c r="A2453" s="1"/>
      <c r="B2453" s="33" t="str">
        <f t="shared" si="74"/>
        <v/>
      </c>
      <c r="C2453" s="33" t="str">
        <f t="shared" si="75"/>
        <v/>
      </c>
      <c r="D2453" s="22"/>
      <c r="E2453" s="1"/>
      <c r="F2453" s="1"/>
      <c r="G2453" s="1"/>
      <c r="H2453" s="1"/>
      <c r="I2453" s="1"/>
      <c r="J2453" s="1"/>
      <c r="K2453" s="1"/>
      <c r="L2453" s="1"/>
      <c r="M2453" s="1"/>
      <c r="N2453" s="1"/>
      <c r="O2453" s="1"/>
      <c r="P2453" s="1"/>
      <c r="Q2453" s="1"/>
      <c r="R2453" s="1"/>
      <c r="S2453" s="1"/>
      <c r="T2453" s="1"/>
      <c r="U2453" s="28"/>
      <c r="V2453" s="28"/>
      <c r="W2453" s="28"/>
      <c r="X2453" s="1"/>
      <c r="Y2453" s="1"/>
      <c r="Z2453" s="1"/>
    </row>
    <row r="2454" spans="1:26" x14ac:dyDescent="0.25">
      <c r="A2454" s="1"/>
      <c r="B2454" s="33" t="str">
        <f t="shared" si="74"/>
        <v/>
      </c>
      <c r="C2454" s="33" t="str">
        <f t="shared" si="75"/>
        <v/>
      </c>
      <c r="D2454" s="22"/>
      <c r="E2454" s="1"/>
      <c r="F2454" s="1"/>
      <c r="G2454" s="1"/>
      <c r="H2454" s="1"/>
      <c r="I2454" s="1"/>
      <c r="J2454" s="1"/>
      <c r="K2454" s="1"/>
      <c r="L2454" s="1"/>
      <c r="M2454" s="1"/>
      <c r="N2454" s="1"/>
      <c r="O2454" s="1"/>
      <c r="P2454" s="1"/>
      <c r="Q2454" s="1"/>
      <c r="R2454" s="1"/>
      <c r="S2454" s="1"/>
      <c r="T2454" s="1"/>
      <c r="U2454" s="28"/>
      <c r="V2454" s="28"/>
      <c r="W2454" s="28"/>
      <c r="X2454" s="1"/>
      <c r="Y2454" s="1"/>
      <c r="Z2454" s="1"/>
    </row>
    <row r="2455" spans="1:26" x14ac:dyDescent="0.25">
      <c r="A2455" s="1"/>
      <c r="B2455" s="33" t="str">
        <f t="shared" si="74"/>
        <v/>
      </c>
      <c r="C2455" s="33" t="str">
        <f t="shared" si="75"/>
        <v/>
      </c>
      <c r="D2455" s="22"/>
      <c r="E2455" s="1"/>
      <c r="F2455" s="1"/>
      <c r="G2455" s="1"/>
      <c r="H2455" s="1"/>
      <c r="I2455" s="1"/>
      <c r="J2455" s="1"/>
      <c r="K2455" s="1"/>
      <c r="L2455" s="1"/>
      <c r="M2455" s="1"/>
      <c r="N2455" s="1"/>
      <c r="O2455" s="1"/>
      <c r="P2455" s="1"/>
      <c r="Q2455" s="1"/>
      <c r="R2455" s="1"/>
      <c r="S2455" s="1"/>
      <c r="T2455" s="1"/>
      <c r="U2455" s="28"/>
      <c r="V2455" s="28"/>
      <c r="W2455" s="28"/>
      <c r="X2455" s="1"/>
      <c r="Y2455" s="1"/>
      <c r="Z2455" s="1"/>
    </row>
    <row r="2456" spans="1:26" x14ac:dyDescent="0.25">
      <c r="A2456" s="1"/>
      <c r="B2456" s="33" t="str">
        <f t="shared" si="74"/>
        <v/>
      </c>
      <c r="C2456" s="33" t="str">
        <f t="shared" si="75"/>
        <v/>
      </c>
      <c r="D2456" s="22"/>
      <c r="E2456" s="1"/>
      <c r="F2456" s="1"/>
      <c r="G2456" s="1"/>
      <c r="H2456" s="1"/>
      <c r="I2456" s="1"/>
      <c r="J2456" s="1"/>
      <c r="K2456" s="1"/>
      <c r="L2456" s="1"/>
      <c r="M2456" s="1"/>
      <c r="N2456" s="1"/>
      <c r="O2456" s="1"/>
      <c r="P2456" s="1"/>
      <c r="Q2456" s="1"/>
      <c r="R2456" s="1"/>
      <c r="S2456" s="1"/>
      <c r="T2456" s="1"/>
      <c r="U2456" s="28"/>
      <c r="V2456" s="28"/>
      <c r="W2456" s="28"/>
      <c r="X2456" s="1"/>
      <c r="Y2456" s="1"/>
      <c r="Z2456" s="1"/>
    </row>
    <row r="2457" spans="1:26" x14ac:dyDescent="0.25">
      <c r="A2457" s="1"/>
      <c r="B2457" s="33" t="str">
        <f t="shared" si="74"/>
        <v/>
      </c>
      <c r="C2457" s="33" t="str">
        <f t="shared" si="75"/>
        <v/>
      </c>
      <c r="D2457" s="22"/>
      <c r="E2457" s="1"/>
      <c r="F2457" s="1"/>
      <c r="G2457" s="1"/>
      <c r="H2457" s="1"/>
      <c r="I2457" s="1"/>
      <c r="J2457" s="1"/>
      <c r="K2457" s="1"/>
      <c r="L2457" s="1"/>
      <c r="M2457" s="1"/>
      <c r="N2457" s="1"/>
      <c r="O2457" s="1"/>
      <c r="P2457" s="1"/>
      <c r="Q2457" s="1"/>
      <c r="R2457" s="1"/>
      <c r="S2457" s="1"/>
      <c r="T2457" s="1"/>
      <c r="U2457" s="28"/>
      <c r="V2457" s="28"/>
      <c r="W2457" s="28"/>
      <c r="X2457" s="1"/>
      <c r="Y2457" s="1"/>
      <c r="Z2457" s="1"/>
    </row>
    <row r="2458" spans="1:26" x14ac:dyDescent="0.25">
      <c r="A2458" s="1"/>
      <c r="B2458" s="33" t="str">
        <f t="shared" si="74"/>
        <v/>
      </c>
      <c r="C2458" s="33" t="str">
        <f t="shared" si="75"/>
        <v/>
      </c>
      <c r="D2458" s="22"/>
      <c r="E2458" s="1"/>
      <c r="F2458" s="1"/>
      <c r="G2458" s="1"/>
      <c r="H2458" s="1"/>
      <c r="I2458" s="1"/>
      <c r="J2458" s="1"/>
      <c r="K2458" s="1"/>
      <c r="L2458" s="1"/>
      <c r="M2458" s="1"/>
      <c r="N2458" s="1"/>
      <c r="O2458" s="1"/>
      <c r="P2458" s="1"/>
      <c r="Q2458" s="1"/>
      <c r="R2458" s="1"/>
      <c r="S2458" s="1"/>
      <c r="T2458" s="1"/>
      <c r="U2458" s="28"/>
      <c r="V2458" s="28"/>
      <c r="W2458" s="28"/>
      <c r="X2458" s="1"/>
      <c r="Y2458" s="1"/>
      <c r="Z2458" s="1"/>
    </row>
    <row r="2459" spans="1:26" x14ac:dyDescent="0.25">
      <c r="A2459" s="1"/>
      <c r="B2459" s="33" t="str">
        <f t="shared" si="74"/>
        <v/>
      </c>
      <c r="C2459" s="33" t="str">
        <f t="shared" si="75"/>
        <v/>
      </c>
      <c r="D2459" s="22"/>
      <c r="E2459" s="1"/>
      <c r="F2459" s="1"/>
      <c r="G2459" s="1"/>
      <c r="H2459" s="1"/>
      <c r="I2459" s="1"/>
      <c r="J2459" s="1"/>
      <c r="K2459" s="1"/>
      <c r="L2459" s="1"/>
      <c r="M2459" s="1"/>
      <c r="N2459" s="1"/>
      <c r="O2459" s="1"/>
      <c r="P2459" s="1"/>
      <c r="Q2459" s="1"/>
      <c r="R2459" s="1"/>
      <c r="S2459" s="1"/>
      <c r="T2459" s="1"/>
      <c r="U2459" s="28"/>
      <c r="V2459" s="28"/>
      <c r="W2459" s="28"/>
      <c r="X2459" s="1"/>
      <c r="Y2459" s="1"/>
      <c r="Z2459" s="1"/>
    </row>
    <row r="2460" spans="1:26" x14ac:dyDescent="0.25">
      <c r="A2460" s="1"/>
      <c r="B2460" s="33" t="str">
        <f t="shared" si="74"/>
        <v/>
      </c>
      <c r="C2460" s="33" t="str">
        <f t="shared" si="75"/>
        <v/>
      </c>
      <c r="D2460" s="22"/>
      <c r="E2460" s="1"/>
      <c r="F2460" s="1"/>
      <c r="G2460" s="1"/>
      <c r="H2460" s="1"/>
      <c r="I2460" s="1"/>
      <c r="J2460" s="1"/>
      <c r="K2460" s="1"/>
      <c r="L2460" s="1"/>
      <c r="M2460" s="1"/>
      <c r="N2460" s="1"/>
      <c r="O2460" s="1"/>
      <c r="P2460" s="1"/>
      <c r="Q2460" s="1"/>
      <c r="R2460" s="1"/>
      <c r="S2460" s="1"/>
      <c r="T2460" s="1"/>
      <c r="U2460" s="28"/>
      <c r="V2460" s="28"/>
      <c r="W2460" s="28"/>
      <c r="X2460" s="1"/>
      <c r="Y2460" s="1"/>
      <c r="Z2460" s="1"/>
    </row>
    <row r="2461" spans="1:26" x14ac:dyDescent="0.25">
      <c r="A2461" s="1"/>
      <c r="B2461" s="33" t="str">
        <f t="shared" si="74"/>
        <v/>
      </c>
      <c r="C2461" s="33" t="str">
        <f t="shared" si="75"/>
        <v/>
      </c>
      <c r="D2461" s="22"/>
      <c r="E2461" s="1"/>
      <c r="F2461" s="1"/>
      <c r="G2461" s="1"/>
      <c r="H2461" s="1"/>
      <c r="I2461" s="1"/>
      <c r="J2461" s="1"/>
      <c r="K2461" s="1"/>
      <c r="L2461" s="1"/>
      <c r="M2461" s="1"/>
      <c r="N2461" s="1"/>
      <c r="O2461" s="1"/>
      <c r="P2461" s="1"/>
      <c r="Q2461" s="1"/>
      <c r="R2461" s="1"/>
      <c r="S2461" s="1"/>
      <c r="T2461" s="1"/>
      <c r="U2461" s="28"/>
      <c r="V2461" s="28"/>
      <c r="W2461" s="28"/>
      <c r="X2461" s="1"/>
      <c r="Y2461" s="1"/>
      <c r="Z2461" s="1"/>
    </row>
    <row r="2462" spans="1:26" x14ac:dyDescent="0.25">
      <c r="A2462" s="1"/>
      <c r="B2462" s="33" t="str">
        <f t="shared" si="74"/>
        <v/>
      </c>
      <c r="C2462" s="33" t="str">
        <f t="shared" si="75"/>
        <v/>
      </c>
      <c r="D2462" s="22"/>
      <c r="E2462" s="1"/>
      <c r="F2462" s="1"/>
      <c r="G2462" s="1"/>
      <c r="H2462" s="1"/>
      <c r="I2462" s="1"/>
      <c r="J2462" s="1"/>
      <c r="K2462" s="1"/>
      <c r="L2462" s="1"/>
      <c r="M2462" s="1"/>
      <c r="N2462" s="1"/>
      <c r="O2462" s="1"/>
      <c r="P2462" s="1"/>
      <c r="Q2462" s="1"/>
      <c r="R2462" s="1"/>
      <c r="S2462" s="1"/>
      <c r="T2462" s="1"/>
      <c r="U2462" s="28"/>
      <c r="V2462" s="28"/>
      <c r="W2462" s="28"/>
      <c r="X2462" s="1"/>
      <c r="Y2462" s="1"/>
      <c r="Z2462" s="1"/>
    </row>
    <row r="2463" spans="1:26" x14ac:dyDescent="0.25">
      <c r="A2463" s="1"/>
      <c r="B2463" s="33" t="str">
        <f t="shared" si="74"/>
        <v/>
      </c>
      <c r="C2463" s="33" t="str">
        <f t="shared" si="75"/>
        <v/>
      </c>
      <c r="D2463" s="22"/>
      <c r="E2463" s="1"/>
      <c r="F2463" s="1"/>
      <c r="G2463" s="1"/>
      <c r="H2463" s="1"/>
      <c r="I2463" s="1"/>
      <c r="J2463" s="1"/>
      <c r="K2463" s="1"/>
      <c r="L2463" s="1"/>
      <c r="M2463" s="1"/>
      <c r="N2463" s="1"/>
      <c r="O2463" s="1"/>
      <c r="P2463" s="1"/>
      <c r="Q2463" s="1"/>
      <c r="R2463" s="1"/>
      <c r="S2463" s="1"/>
      <c r="T2463" s="1"/>
      <c r="U2463" s="28"/>
      <c r="V2463" s="28"/>
      <c r="W2463" s="28"/>
      <c r="X2463" s="1"/>
      <c r="Y2463" s="1"/>
      <c r="Z2463" s="1"/>
    </row>
    <row r="2464" spans="1:26" x14ac:dyDescent="0.25">
      <c r="A2464" s="1"/>
      <c r="B2464" s="33" t="str">
        <f t="shared" si="74"/>
        <v/>
      </c>
      <c r="C2464" s="33" t="str">
        <f t="shared" si="75"/>
        <v/>
      </c>
      <c r="D2464" s="22"/>
      <c r="E2464" s="1"/>
      <c r="F2464" s="1"/>
      <c r="G2464" s="1"/>
      <c r="H2464" s="1"/>
      <c r="I2464" s="1"/>
      <c r="J2464" s="1"/>
      <c r="K2464" s="1"/>
      <c r="L2464" s="1"/>
      <c r="M2464" s="1"/>
      <c r="N2464" s="1"/>
      <c r="O2464" s="1"/>
      <c r="P2464" s="1"/>
      <c r="Q2464" s="1"/>
      <c r="R2464" s="1"/>
      <c r="S2464" s="1"/>
      <c r="T2464" s="1"/>
      <c r="U2464" s="28"/>
      <c r="V2464" s="28"/>
      <c r="W2464" s="28"/>
      <c r="X2464" s="1"/>
      <c r="Y2464" s="1"/>
      <c r="Z2464" s="1"/>
    </row>
    <row r="2465" spans="1:26" x14ac:dyDescent="0.25">
      <c r="A2465" s="1"/>
      <c r="B2465" s="33" t="str">
        <f t="shared" si="74"/>
        <v/>
      </c>
      <c r="C2465" s="33" t="str">
        <f t="shared" si="75"/>
        <v/>
      </c>
      <c r="D2465" s="22"/>
      <c r="E2465" s="1"/>
      <c r="F2465" s="1"/>
      <c r="G2465" s="1"/>
      <c r="H2465" s="1"/>
      <c r="I2465" s="1"/>
      <c r="J2465" s="1"/>
      <c r="K2465" s="1"/>
      <c r="L2465" s="1"/>
      <c r="M2465" s="1"/>
      <c r="N2465" s="1"/>
      <c r="O2465" s="1"/>
      <c r="P2465" s="1"/>
      <c r="Q2465" s="1"/>
      <c r="R2465" s="1"/>
      <c r="S2465" s="1"/>
      <c r="T2465" s="1"/>
      <c r="U2465" s="28"/>
      <c r="V2465" s="28"/>
      <c r="W2465" s="28"/>
      <c r="X2465" s="1"/>
      <c r="Y2465" s="1"/>
      <c r="Z2465" s="1"/>
    </row>
    <row r="2466" spans="1:26" x14ac:dyDescent="0.25">
      <c r="A2466" s="1"/>
      <c r="B2466" s="33" t="str">
        <f t="shared" si="74"/>
        <v/>
      </c>
      <c r="C2466" s="33" t="str">
        <f t="shared" si="75"/>
        <v/>
      </c>
      <c r="D2466" s="22"/>
      <c r="E2466" s="1"/>
      <c r="F2466" s="1"/>
      <c r="G2466" s="1"/>
      <c r="H2466" s="1"/>
      <c r="I2466" s="1"/>
      <c r="J2466" s="1"/>
      <c r="K2466" s="1"/>
      <c r="L2466" s="1"/>
      <c r="M2466" s="1"/>
      <c r="N2466" s="1"/>
      <c r="O2466" s="1"/>
      <c r="P2466" s="1"/>
      <c r="Q2466" s="1"/>
      <c r="R2466" s="1"/>
      <c r="S2466" s="1"/>
      <c r="T2466" s="1"/>
      <c r="U2466" s="28"/>
      <c r="V2466" s="28"/>
      <c r="W2466" s="28"/>
      <c r="X2466" s="1"/>
      <c r="Y2466" s="1"/>
      <c r="Z2466" s="1"/>
    </row>
    <row r="2467" spans="1:26" x14ac:dyDescent="0.25">
      <c r="A2467" s="1"/>
      <c r="B2467" s="33" t="str">
        <f t="shared" si="74"/>
        <v/>
      </c>
      <c r="C2467" s="33" t="str">
        <f t="shared" si="75"/>
        <v/>
      </c>
      <c r="D2467" s="22"/>
      <c r="E2467" s="1"/>
      <c r="F2467" s="1"/>
      <c r="G2467" s="1"/>
      <c r="H2467" s="1"/>
      <c r="I2467" s="1"/>
      <c r="J2467" s="1"/>
      <c r="K2467" s="1"/>
      <c r="L2467" s="1"/>
      <c r="M2467" s="1"/>
      <c r="N2467" s="1"/>
      <c r="O2467" s="1"/>
      <c r="P2467" s="1"/>
      <c r="Q2467" s="1"/>
      <c r="R2467" s="1"/>
      <c r="S2467" s="1"/>
      <c r="T2467" s="1"/>
      <c r="U2467" s="28"/>
      <c r="V2467" s="28"/>
      <c r="W2467" s="28"/>
      <c r="X2467" s="1"/>
      <c r="Y2467" s="1"/>
      <c r="Z2467" s="1"/>
    </row>
    <row r="2468" spans="1:26" x14ac:dyDescent="0.25">
      <c r="A2468" s="1"/>
      <c r="B2468" s="33" t="str">
        <f t="shared" si="74"/>
        <v/>
      </c>
      <c r="C2468" s="33" t="str">
        <f t="shared" si="75"/>
        <v/>
      </c>
      <c r="D2468" s="22"/>
      <c r="E2468" s="1"/>
      <c r="F2468" s="1"/>
      <c r="G2468" s="1"/>
      <c r="H2468" s="1"/>
      <c r="I2468" s="1"/>
      <c r="J2468" s="1"/>
      <c r="K2468" s="1"/>
      <c r="L2468" s="1"/>
      <c r="M2468" s="1"/>
      <c r="N2468" s="1"/>
      <c r="O2468" s="1"/>
      <c r="P2468" s="1"/>
      <c r="Q2468" s="1"/>
      <c r="R2468" s="1"/>
      <c r="S2468" s="1"/>
      <c r="T2468" s="1"/>
      <c r="U2468" s="28"/>
      <c r="V2468" s="28"/>
      <c r="W2468" s="28"/>
      <c r="X2468" s="1"/>
      <c r="Y2468" s="1"/>
      <c r="Z2468" s="1"/>
    </row>
    <row r="2469" spans="1:26" x14ac:dyDescent="0.25">
      <c r="A2469" s="1"/>
      <c r="B2469" s="33" t="str">
        <f t="shared" si="74"/>
        <v/>
      </c>
      <c r="C2469" s="33" t="str">
        <f t="shared" si="75"/>
        <v/>
      </c>
      <c r="D2469" s="22"/>
      <c r="E2469" s="1"/>
      <c r="F2469" s="1"/>
      <c r="G2469" s="1"/>
      <c r="H2469" s="1"/>
      <c r="I2469" s="1"/>
      <c r="J2469" s="1"/>
      <c r="K2469" s="1"/>
      <c r="L2469" s="1"/>
      <c r="M2469" s="1"/>
      <c r="N2469" s="1"/>
      <c r="O2469" s="1"/>
      <c r="P2469" s="1"/>
      <c r="Q2469" s="1"/>
      <c r="R2469" s="1"/>
      <c r="S2469" s="1"/>
      <c r="T2469" s="1"/>
      <c r="U2469" s="28"/>
      <c r="V2469" s="28"/>
      <c r="W2469" s="28"/>
      <c r="X2469" s="1"/>
      <c r="Y2469" s="1"/>
      <c r="Z2469" s="1"/>
    </row>
    <row r="2470" spans="1:26" x14ac:dyDescent="0.25">
      <c r="A2470" s="1"/>
      <c r="B2470" s="33" t="str">
        <f t="shared" si="74"/>
        <v/>
      </c>
      <c r="C2470" s="33" t="str">
        <f t="shared" si="75"/>
        <v/>
      </c>
      <c r="D2470" s="22"/>
      <c r="E2470" s="1"/>
      <c r="F2470" s="1"/>
      <c r="G2470" s="1"/>
      <c r="H2470" s="1"/>
      <c r="I2470" s="1"/>
      <c r="J2470" s="1"/>
      <c r="K2470" s="1"/>
      <c r="L2470" s="1"/>
      <c r="M2470" s="1"/>
      <c r="N2470" s="1"/>
      <c r="O2470" s="1"/>
      <c r="P2470" s="1"/>
      <c r="Q2470" s="1"/>
      <c r="R2470" s="1"/>
      <c r="S2470" s="1"/>
      <c r="T2470" s="1"/>
      <c r="U2470" s="28"/>
      <c r="V2470" s="28"/>
      <c r="W2470" s="28"/>
      <c r="X2470" s="1"/>
      <c r="Y2470" s="1"/>
      <c r="Z2470" s="1"/>
    </row>
    <row r="2471" spans="1:26" x14ac:dyDescent="0.25">
      <c r="A2471" s="1"/>
      <c r="B2471" s="33" t="str">
        <f t="shared" si="74"/>
        <v/>
      </c>
      <c r="C2471" s="33" t="str">
        <f t="shared" si="75"/>
        <v/>
      </c>
      <c r="D2471" s="22"/>
      <c r="E2471" s="1"/>
      <c r="F2471" s="1"/>
      <c r="G2471" s="1"/>
      <c r="H2471" s="1"/>
      <c r="I2471" s="1"/>
      <c r="J2471" s="1"/>
      <c r="K2471" s="1"/>
      <c r="L2471" s="1"/>
      <c r="M2471" s="1"/>
      <c r="N2471" s="1"/>
      <c r="O2471" s="1"/>
      <c r="P2471" s="1"/>
      <c r="Q2471" s="1"/>
      <c r="R2471" s="1"/>
      <c r="S2471" s="1"/>
      <c r="T2471" s="1"/>
      <c r="U2471" s="28"/>
      <c r="V2471" s="28"/>
      <c r="W2471" s="28"/>
      <c r="X2471" s="1"/>
      <c r="Y2471" s="1"/>
      <c r="Z2471" s="1"/>
    </row>
    <row r="2472" spans="1:26" x14ac:dyDescent="0.25">
      <c r="A2472" s="1"/>
      <c r="B2472" s="33" t="str">
        <f t="shared" si="74"/>
        <v/>
      </c>
      <c r="C2472" s="33" t="str">
        <f t="shared" si="75"/>
        <v/>
      </c>
      <c r="D2472" s="22"/>
      <c r="E2472" s="1"/>
      <c r="F2472" s="1"/>
      <c r="G2472" s="1"/>
      <c r="H2472" s="1"/>
      <c r="I2472" s="1"/>
      <c r="J2472" s="1"/>
      <c r="K2472" s="1"/>
      <c r="L2472" s="1"/>
      <c r="M2472" s="1"/>
      <c r="N2472" s="1"/>
      <c r="O2472" s="1"/>
      <c r="P2472" s="1"/>
      <c r="Q2472" s="1"/>
      <c r="R2472" s="1"/>
      <c r="S2472" s="1"/>
      <c r="T2472" s="1"/>
      <c r="U2472" s="28"/>
      <c r="V2472" s="28"/>
      <c r="W2472" s="28"/>
      <c r="X2472" s="1"/>
      <c r="Y2472" s="1"/>
      <c r="Z2472" s="1"/>
    </row>
    <row r="2473" spans="1:26" x14ac:dyDescent="0.25">
      <c r="A2473" s="1"/>
      <c r="B2473" s="33" t="str">
        <f t="shared" si="74"/>
        <v/>
      </c>
      <c r="C2473" s="33" t="str">
        <f t="shared" si="75"/>
        <v/>
      </c>
      <c r="D2473" s="22"/>
      <c r="E2473" s="1"/>
      <c r="F2473" s="1"/>
      <c r="G2473" s="1"/>
      <c r="H2473" s="1"/>
      <c r="I2473" s="1"/>
      <c r="J2473" s="1"/>
      <c r="K2473" s="1"/>
      <c r="L2473" s="1"/>
      <c r="M2473" s="1"/>
      <c r="N2473" s="1"/>
      <c r="O2473" s="1"/>
      <c r="P2473" s="1"/>
      <c r="Q2473" s="1"/>
      <c r="R2473" s="1"/>
      <c r="S2473" s="1"/>
      <c r="T2473" s="1"/>
      <c r="U2473" s="28"/>
      <c r="V2473" s="28"/>
      <c r="W2473" s="28"/>
      <c r="X2473" s="1"/>
      <c r="Y2473" s="1"/>
      <c r="Z2473" s="1"/>
    </row>
    <row r="2474" spans="1:26" x14ac:dyDescent="0.25">
      <c r="A2474" s="1"/>
      <c r="B2474" s="33" t="str">
        <f t="shared" si="74"/>
        <v/>
      </c>
      <c r="C2474" s="33" t="str">
        <f t="shared" si="75"/>
        <v/>
      </c>
      <c r="D2474" s="22"/>
      <c r="E2474" s="1"/>
      <c r="F2474" s="1"/>
      <c r="G2474" s="1"/>
      <c r="H2474" s="1"/>
      <c r="I2474" s="1"/>
      <c r="J2474" s="1"/>
      <c r="K2474" s="1"/>
      <c r="L2474" s="1"/>
      <c r="M2474" s="1"/>
      <c r="N2474" s="1"/>
      <c r="O2474" s="1"/>
      <c r="P2474" s="1"/>
      <c r="Q2474" s="1"/>
      <c r="R2474" s="1"/>
      <c r="S2474" s="1"/>
      <c r="T2474" s="1"/>
      <c r="U2474" s="28"/>
      <c r="V2474" s="28"/>
      <c r="W2474" s="28"/>
      <c r="X2474" s="1"/>
      <c r="Y2474" s="1"/>
      <c r="Z2474" s="1"/>
    </row>
    <row r="2475" spans="1:26" x14ac:dyDescent="0.25">
      <c r="A2475" s="1"/>
      <c r="B2475" s="33" t="str">
        <f t="shared" si="74"/>
        <v/>
      </c>
      <c r="C2475" s="33" t="str">
        <f t="shared" si="75"/>
        <v/>
      </c>
      <c r="D2475" s="22"/>
      <c r="E2475" s="1"/>
      <c r="F2475" s="1"/>
      <c r="G2475" s="1"/>
      <c r="H2475" s="1"/>
      <c r="I2475" s="1"/>
      <c r="J2475" s="1"/>
      <c r="K2475" s="1"/>
      <c r="L2475" s="1"/>
      <c r="M2475" s="1"/>
      <c r="N2475" s="1"/>
      <c r="O2475" s="1"/>
      <c r="P2475" s="1"/>
      <c r="Q2475" s="1"/>
      <c r="R2475" s="1"/>
      <c r="S2475" s="1"/>
      <c r="T2475" s="1"/>
      <c r="U2475" s="28"/>
      <c r="V2475" s="28"/>
      <c r="W2475" s="28"/>
      <c r="X2475" s="1"/>
      <c r="Y2475" s="1"/>
      <c r="Z2475" s="1"/>
    </row>
    <row r="2476" spans="1:26" x14ac:dyDescent="0.25">
      <c r="A2476" s="1"/>
      <c r="B2476" s="33" t="str">
        <f t="shared" si="74"/>
        <v/>
      </c>
      <c r="C2476" s="33" t="str">
        <f t="shared" si="75"/>
        <v/>
      </c>
      <c r="D2476" s="22"/>
      <c r="E2476" s="1"/>
      <c r="F2476" s="1"/>
      <c r="G2476" s="1"/>
      <c r="H2476" s="1"/>
      <c r="I2476" s="1"/>
      <c r="J2476" s="1"/>
      <c r="K2476" s="1"/>
      <c r="L2476" s="1"/>
      <c r="M2476" s="1"/>
      <c r="N2476" s="1"/>
      <c r="O2476" s="1"/>
      <c r="P2476" s="1"/>
      <c r="Q2476" s="1"/>
      <c r="R2476" s="1"/>
      <c r="S2476" s="1"/>
      <c r="T2476" s="1"/>
      <c r="U2476" s="28"/>
      <c r="V2476" s="28"/>
      <c r="W2476" s="28"/>
      <c r="X2476" s="1"/>
      <c r="Y2476" s="1"/>
      <c r="Z2476" s="1"/>
    </row>
    <row r="2477" spans="1:26" x14ac:dyDescent="0.25">
      <c r="A2477" s="1"/>
      <c r="B2477" s="33" t="str">
        <f t="shared" si="74"/>
        <v/>
      </c>
      <c r="C2477" s="33" t="str">
        <f t="shared" si="75"/>
        <v/>
      </c>
      <c r="D2477" s="22"/>
      <c r="E2477" s="1"/>
      <c r="F2477" s="1"/>
      <c r="G2477" s="1"/>
      <c r="H2477" s="1"/>
      <c r="I2477" s="1"/>
      <c r="J2477" s="1"/>
      <c r="K2477" s="1"/>
      <c r="L2477" s="1"/>
      <c r="M2477" s="1"/>
      <c r="N2477" s="1"/>
      <c r="O2477" s="1"/>
      <c r="P2477" s="1"/>
      <c r="Q2477" s="1"/>
      <c r="R2477" s="1"/>
      <c r="S2477" s="1"/>
      <c r="T2477" s="1"/>
      <c r="U2477" s="28"/>
      <c r="V2477" s="28"/>
      <c r="W2477" s="28"/>
      <c r="X2477" s="1"/>
      <c r="Y2477" s="1"/>
      <c r="Z2477" s="1"/>
    </row>
    <row r="2478" spans="1:26" x14ac:dyDescent="0.25">
      <c r="A2478" s="1"/>
      <c r="B2478" s="33" t="str">
        <f t="shared" si="74"/>
        <v/>
      </c>
      <c r="C2478" s="33" t="str">
        <f t="shared" si="75"/>
        <v/>
      </c>
      <c r="D2478" s="22"/>
      <c r="E2478" s="1"/>
      <c r="F2478" s="1"/>
      <c r="G2478" s="1"/>
      <c r="H2478" s="1"/>
      <c r="I2478" s="1"/>
      <c r="J2478" s="1"/>
      <c r="K2478" s="1"/>
      <c r="L2478" s="1"/>
      <c r="M2478" s="1"/>
      <c r="N2478" s="1"/>
      <c r="O2478" s="1"/>
      <c r="P2478" s="1"/>
      <c r="Q2478" s="1"/>
      <c r="R2478" s="1"/>
      <c r="S2478" s="1"/>
      <c r="T2478" s="1"/>
      <c r="U2478" s="28"/>
      <c r="V2478" s="28"/>
      <c r="W2478" s="28"/>
      <c r="X2478" s="1"/>
      <c r="Y2478" s="1"/>
      <c r="Z2478" s="1"/>
    </row>
    <row r="2479" spans="1:26" x14ac:dyDescent="0.25">
      <c r="A2479" s="1"/>
      <c r="B2479" s="33" t="str">
        <f t="shared" ref="B2479:B2542" si="76">IF(W2481=1,U2481,"")</f>
        <v/>
      </c>
      <c r="C2479" s="33" t="str">
        <f t="shared" ref="C2479:C2542" si="77">IF(W2481=1,V2481,"")</f>
        <v/>
      </c>
      <c r="D2479" s="22"/>
      <c r="E2479" s="1"/>
      <c r="F2479" s="1"/>
      <c r="G2479" s="1"/>
      <c r="H2479" s="1"/>
      <c r="I2479" s="1"/>
      <c r="J2479" s="1"/>
      <c r="K2479" s="1"/>
      <c r="L2479" s="1"/>
      <c r="M2479" s="1"/>
      <c r="N2479" s="1"/>
      <c r="O2479" s="1"/>
      <c r="P2479" s="1"/>
      <c r="Q2479" s="1"/>
      <c r="R2479" s="1"/>
      <c r="S2479" s="1"/>
      <c r="T2479" s="1"/>
      <c r="U2479" s="28"/>
      <c r="V2479" s="28"/>
      <c r="W2479" s="28"/>
      <c r="X2479" s="1"/>
      <c r="Y2479" s="1"/>
      <c r="Z2479" s="1"/>
    </row>
    <row r="2480" spans="1:26" x14ac:dyDescent="0.25">
      <c r="A2480" s="1"/>
      <c r="B2480" s="33" t="str">
        <f t="shared" si="76"/>
        <v/>
      </c>
      <c r="C2480" s="33" t="str">
        <f t="shared" si="77"/>
        <v/>
      </c>
      <c r="D2480" s="22"/>
      <c r="E2480" s="1"/>
      <c r="F2480" s="1"/>
      <c r="G2480" s="1"/>
      <c r="H2480" s="1"/>
      <c r="I2480" s="1"/>
      <c r="J2480" s="1"/>
      <c r="K2480" s="1"/>
      <c r="L2480" s="1"/>
      <c r="M2480" s="1"/>
      <c r="N2480" s="1"/>
      <c r="O2480" s="1"/>
      <c r="P2480" s="1"/>
      <c r="Q2480" s="1"/>
      <c r="R2480" s="1"/>
      <c r="S2480" s="1"/>
      <c r="T2480" s="1"/>
      <c r="X2480" s="1"/>
      <c r="Y2480" s="1"/>
      <c r="Z2480" s="1"/>
    </row>
    <row r="2481" spans="1:26" x14ac:dyDescent="0.25">
      <c r="A2481" s="1"/>
      <c r="B2481" s="33" t="str">
        <f t="shared" si="76"/>
        <v/>
      </c>
      <c r="C2481" s="33" t="str">
        <f t="shared" si="77"/>
        <v/>
      </c>
      <c r="D2481" s="22"/>
      <c r="E2481" s="1"/>
      <c r="F2481" s="1"/>
      <c r="G2481" s="1"/>
      <c r="H2481" s="1"/>
      <c r="I2481" s="1"/>
      <c r="J2481" s="1"/>
      <c r="K2481" s="1"/>
      <c r="L2481" s="1"/>
      <c r="M2481" s="1"/>
      <c r="N2481" s="1"/>
      <c r="O2481" s="1"/>
      <c r="P2481" s="1"/>
      <c r="Q2481" s="1"/>
      <c r="R2481" s="1"/>
      <c r="S2481" s="1"/>
      <c r="T2481" s="1"/>
      <c r="X2481" s="1"/>
      <c r="Y2481" s="1"/>
      <c r="Z2481" s="1"/>
    </row>
    <row r="2482" spans="1:26" x14ac:dyDescent="0.25">
      <c r="A2482" s="1"/>
      <c r="B2482" s="33" t="str">
        <f t="shared" si="76"/>
        <v/>
      </c>
      <c r="C2482" s="33" t="str">
        <f t="shared" si="77"/>
        <v/>
      </c>
      <c r="D2482" s="22"/>
      <c r="E2482" s="1"/>
      <c r="F2482" s="1"/>
      <c r="G2482" s="1"/>
      <c r="H2482" s="1"/>
      <c r="I2482" s="1"/>
      <c r="J2482" s="1"/>
      <c r="K2482" s="1"/>
      <c r="L2482" s="1"/>
      <c r="M2482" s="1"/>
      <c r="N2482" s="1"/>
      <c r="O2482" s="1"/>
      <c r="P2482" s="1"/>
      <c r="Q2482" s="1"/>
      <c r="R2482" s="1"/>
      <c r="S2482" s="1"/>
      <c r="T2482" s="1"/>
      <c r="U2482" s="28"/>
      <c r="V2482" s="28"/>
      <c r="W2482" s="28"/>
      <c r="X2482" s="1"/>
      <c r="Y2482" s="1"/>
      <c r="Z2482" s="1"/>
    </row>
    <row r="2483" spans="1:26" x14ac:dyDescent="0.25">
      <c r="A2483" s="1"/>
      <c r="B2483" s="33" t="str">
        <f t="shared" si="76"/>
        <v/>
      </c>
      <c r="C2483" s="33" t="str">
        <f t="shared" si="77"/>
        <v/>
      </c>
      <c r="D2483" s="22"/>
      <c r="E2483" s="1"/>
      <c r="F2483" s="1"/>
      <c r="G2483" s="1"/>
      <c r="H2483" s="1"/>
      <c r="I2483" s="1"/>
      <c r="J2483" s="1"/>
      <c r="K2483" s="1"/>
      <c r="L2483" s="1"/>
      <c r="M2483" s="1"/>
      <c r="N2483" s="1"/>
      <c r="O2483" s="1"/>
      <c r="P2483" s="1"/>
      <c r="Q2483" s="1"/>
      <c r="R2483" s="1"/>
      <c r="S2483" s="1"/>
      <c r="T2483" s="1"/>
      <c r="U2483" s="28"/>
      <c r="V2483" s="28"/>
      <c r="W2483" s="28"/>
      <c r="X2483" s="1"/>
      <c r="Y2483" s="1"/>
      <c r="Z2483" s="1"/>
    </row>
    <row r="2484" spans="1:26" x14ac:dyDescent="0.25">
      <c r="A2484" s="1"/>
      <c r="B2484" s="33" t="str">
        <f t="shared" si="76"/>
        <v/>
      </c>
      <c r="C2484" s="33" t="str">
        <f t="shared" si="77"/>
        <v/>
      </c>
      <c r="D2484" s="22"/>
      <c r="E2484" s="1"/>
      <c r="F2484" s="1"/>
      <c r="G2484" s="1"/>
      <c r="H2484" s="1"/>
      <c r="I2484" s="1"/>
      <c r="J2484" s="1"/>
      <c r="K2484" s="1"/>
      <c r="L2484" s="1"/>
      <c r="M2484" s="1"/>
      <c r="N2484" s="1"/>
      <c r="O2484" s="1"/>
      <c r="P2484" s="1"/>
      <c r="Q2484" s="1"/>
      <c r="R2484" s="1"/>
      <c r="S2484" s="1"/>
      <c r="T2484" s="1"/>
      <c r="U2484" s="28"/>
      <c r="V2484" s="28"/>
      <c r="W2484" s="28"/>
      <c r="X2484" s="1"/>
      <c r="Y2484" s="1"/>
      <c r="Z2484" s="1"/>
    </row>
    <row r="2485" spans="1:26" x14ac:dyDescent="0.25">
      <c r="A2485" s="1"/>
      <c r="B2485" s="33" t="str">
        <f t="shared" si="76"/>
        <v/>
      </c>
      <c r="C2485" s="33" t="str">
        <f t="shared" si="77"/>
        <v/>
      </c>
      <c r="D2485" s="22"/>
      <c r="E2485" s="1"/>
      <c r="F2485" s="1"/>
      <c r="G2485" s="1"/>
      <c r="H2485" s="1"/>
      <c r="I2485" s="1"/>
      <c r="J2485" s="1"/>
      <c r="K2485" s="1"/>
      <c r="L2485" s="1"/>
      <c r="M2485" s="1"/>
      <c r="N2485" s="1"/>
      <c r="O2485" s="1"/>
      <c r="P2485" s="1"/>
      <c r="Q2485" s="1"/>
      <c r="R2485" s="1"/>
      <c r="S2485" s="1"/>
      <c r="T2485" s="1"/>
      <c r="U2485" s="28"/>
      <c r="V2485" s="28"/>
      <c r="W2485" s="28"/>
      <c r="X2485" s="1"/>
      <c r="Y2485" s="1"/>
      <c r="Z2485" s="1"/>
    </row>
    <row r="2486" spans="1:26" x14ac:dyDescent="0.25">
      <c r="A2486" s="1"/>
      <c r="B2486" s="33" t="str">
        <f t="shared" si="76"/>
        <v/>
      </c>
      <c r="C2486" s="33" t="str">
        <f t="shared" si="77"/>
        <v/>
      </c>
      <c r="D2486" s="22"/>
      <c r="E2486" s="1"/>
      <c r="F2486" s="1"/>
      <c r="G2486" s="1"/>
      <c r="H2486" s="1"/>
      <c r="I2486" s="1"/>
      <c r="J2486" s="1"/>
      <c r="K2486" s="1"/>
      <c r="L2486" s="1"/>
      <c r="M2486" s="1"/>
      <c r="N2486" s="1"/>
      <c r="O2486" s="1"/>
      <c r="P2486" s="1"/>
      <c r="Q2486" s="1"/>
      <c r="R2486" s="1"/>
      <c r="S2486" s="1"/>
      <c r="T2486" s="1"/>
      <c r="X2486" s="1"/>
      <c r="Y2486" s="1"/>
      <c r="Z2486" s="1"/>
    </row>
    <row r="2487" spans="1:26" x14ac:dyDescent="0.25">
      <c r="A2487" s="1"/>
      <c r="B2487" s="33" t="str">
        <f t="shared" si="76"/>
        <v/>
      </c>
      <c r="C2487" s="33" t="str">
        <f t="shared" si="77"/>
        <v/>
      </c>
      <c r="D2487" s="22"/>
      <c r="E2487" s="1"/>
      <c r="F2487" s="1"/>
      <c r="G2487" s="1"/>
      <c r="H2487" s="1"/>
      <c r="I2487" s="1"/>
      <c r="J2487" s="1"/>
      <c r="K2487" s="1"/>
      <c r="L2487" s="1"/>
      <c r="M2487" s="1"/>
      <c r="N2487" s="1"/>
      <c r="O2487" s="1"/>
      <c r="P2487" s="1"/>
      <c r="Q2487" s="1"/>
      <c r="R2487" s="1"/>
      <c r="S2487" s="1"/>
      <c r="T2487" s="1"/>
      <c r="U2487" s="28"/>
      <c r="V2487" s="28"/>
      <c r="W2487" s="28"/>
      <c r="X2487" s="1"/>
      <c r="Y2487" s="1"/>
      <c r="Z2487" s="1"/>
    </row>
    <row r="2488" spans="1:26" x14ac:dyDescent="0.25">
      <c r="A2488" s="1"/>
      <c r="B2488" s="33" t="str">
        <f t="shared" si="76"/>
        <v/>
      </c>
      <c r="C2488" s="33" t="str">
        <f t="shared" si="77"/>
        <v/>
      </c>
      <c r="D2488" s="22"/>
      <c r="E2488" s="1"/>
      <c r="F2488" s="1"/>
      <c r="G2488" s="1"/>
      <c r="H2488" s="1"/>
      <c r="I2488" s="1"/>
      <c r="J2488" s="1"/>
      <c r="K2488" s="1"/>
      <c r="L2488" s="1"/>
      <c r="M2488" s="1"/>
      <c r="N2488" s="1"/>
      <c r="O2488" s="1"/>
      <c r="P2488" s="1"/>
      <c r="Q2488" s="1"/>
      <c r="R2488" s="1"/>
      <c r="S2488" s="1"/>
      <c r="T2488" s="1"/>
      <c r="U2488" s="28"/>
      <c r="V2488" s="28"/>
      <c r="W2488" s="28"/>
      <c r="X2488" s="1"/>
      <c r="Y2488" s="1"/>
      <c r="Z2488" s="1"/>
    </row>
    <row r="2489" spans="1:26" x14ac:dyDescent="0.25">
      <c r="A2489" s="1"/>
      <c r="B2489" s="33" t="str">
        <f t="shared" si="76"/>
        <v/>
      </c>
      <c r="C2489" s="33" t="str">
        <f t="shared" si="77"/>
        <v/>
      </c>
      <c r="D2489" s="22"/>
      <c r="E2489" s="1"/>
      <c r="F2489" s="1"/>
      <c r="G2489" s="1"/>
      <c r="H2489" s="1"/>
      <c r="I2489" s="1"/>
      <c r="J2489" s="1"/>
      <c r="K2489" s="1"/>
      <c r="L2489" s="1"/>
      <c r="M2489" s="1"/>
      <c r="N2489" s="1"/>
      <c r="O2489" s="1"/>
      <c r="P2489" s="1"/>
      <c r="Q2489" s="1"/>
      <c r="R2489" s="1"/>
      <c r="S2489" s="1"/>
      <c r="T2489" s="1"/>
      <c r="U2489" s="28"/>
      <c r="V2489" s="28"/>
      <c r="W2489" s="28"/>
      <c r="X2489" s="1"/>
      <c r="Y2489" s="1"/>
      <c r="Z2489" s="1"/>
    </row>
    <row r="2490" spans="1:26" x14ac:dyDescent="0.25">
      <c r="A2490" s="1"/>
      <c r="B2490" s="33" t="str">
        <f t="shared" si="76"/>
        <v/>
      </c>
      <c r="C2490" s="33" t="str">
        <f t="shared" si="77"/>
        <v/>
      </c>
      <c r="D2490" s="22"/>
      <c r="E2490" s="1"/>
      <c r="F2490" s="1"/>
      <c r="G2490" s="1"/>
      <c r="H2490" s="1"/>
      <c r="I2490" s="1"/>
      <c r="J2490" s="1"/>
      <c r="K2490" s="1"/>
      <c r="L2490" s="1"/>
      <c r="M2490" s="1"/>
      <c r="N2490" s="1"/>
      <c r="O2490" s="1"/>
      <c r="P2490" s="1"/>
      <c r="Q2490" s="1"/>
      <c r="R2490" s="1"/>
      <c r="S2490" s="1"/>
      <c r="T2490" s="1"/>
      <c r="U2490" s="28"/>
      <c r="V2490" s="28"/>
      <c r="W2490" s="28"/>
      <c r="X2490" s="1"/>
      <c r="Y2490" s="1"/>
      <c r="Z2490" s="1"/>
    </row>
    <row r="2491" spans="1:26" x14ac:dyDescent="0.25">
      <c r="A2491" s="1"/>
      <c r="B2491" s="33" t="str">
        <f t="shared" si="76"/>
        <v/>
      </c>
      <c r="C2491" s="33" t="str">
        <f t="shared" si="77"/>
        <v/>
      </c>
      <c r="D2491" s="22"/>
      <c r="E2491" s="1"/>
      <c r="F2491" s="1"/>
      <c r="G2491" s="1"/>
      <c r="H2491" s="1"/>
      <c r="I2491" s="1"/>
      <c r="J2491" s="1"/>
      <c r="K2491" s="1"/>
      <c r="L2491" s="1"/>
      <c r="M2491" s="1"/>
      <c r="N2491" s="1"/>
      <c r="O2491" s="1"/>
      <c r="P2491" s="1"/>
      <c r="Q2491" s="1"/>
      <c r="R2491" s="1"/>
      <c r="S2491" s="1"/>
      <c r="T2491" s="1"/>
      <c r="U2491" s="28"/>
      <c r="V2491" s="28"/>
      <c r="W2491" s="28"/>
      <c r="X2491" s="1"/>
      <c r="Y2491" s="1"/>
      <c r="Z2491" s="1"/>
    </row>
    <row r="2492" spans="1:26" x14ac:dyDescent="0.25">
      <c r="A2492" s="1"/>
      <c r="B2492" s="33" t="str">
        <f t="shared" si="76"/>
        <v/>
      </c>
      <c r="C2492" s="33" t="str">
        <f t="shared" si="77"/>
        <v/>
      </c>
      <c r="D2492" s="22"/>
      <c r="E2492" s="1"/>
      <c r="F2492" s="1"/>
      <c r="G2492" s="1"/>
      <c r="H2492" s="1"/>
      <c r="I2492" s="1"/>
      <c r="J2492" s="1"/>
      <c r="K2492" s="1"/>
      <c r="L2492" s="1"/>
      <c r="M2492" s="1"/>
      <c r="N2492" s="1"/>
      <c r="O2492" s="1"/>
      <c r="P2492" s="1"/>
      <c r="Q2492" s="1"/>
      <c r="R2492" s="1"/>
      <c r="S2492" s="1"/>
      <c r="T2492" s="1"/>
      <c r="U2492" s="28"/>
      <c r="V2492" s="28"/>
      <c r="W2492" s="28"/>
      <c r="X2492" s="1"/>
      <c r="Y2492" s="1"/>
      <c r="Z2492" s="1"/>
    </row>
    <row r="2493" spans="1:26" x14ac:dyDescent="0.25">
      <c r="A2493" s="1"/>
      <c r="B2493" s="33" t="str">
        <f t="shared" si="76"/>
        <v/>
      </c>
      <c r="C2493" s="33" t="str">
        <f t="shared" si="77"/>
        <v/>
      </c>
      <c r="D2493" s="22"/>
      <c r="E2493" s="1"/>
      <c r="F2493" s="1"/>
      <c r="G2493" s="1"/>
      <c r="H2493" s="1"/>
      <c r="I2493" s="1"/>
      <c r="J2493" s="1"/>
      <c r="K2493" s="1"/>
      <c r="L2493" s="1"/>
      <c r="M2493" s="1"/>
      <c r="N2493" s="1"/>
      <c r="O2493" s="1"/>
      <c r="P2493" s="1"/>
      <c r="Q2493" s="1"/>
      <c r="R2493" s="1"/>
      <c r="S2493" s="1"/>
      <c r="T2493" s="1"/>
      <c r="U2493" s="28"/>
      <c r="V2493" s="28"/>
      <c r="W2493" s="28"/>
      <c r="X2493" s="1"/>
      <c r="Y2493" s="1"/>
      <c r="Z2493" s="1"/>
    </row>
    <row r="2494" spans="1:26" x14ac:dyDescent="0.25">
      <c r="A2494" s="1"/>
      <c r="B2494" s="33" t="str">
        <f t="shared" si="76"/>
        <v/>
      </c>
      <c r="C2494" s="33" t="str">
        <f t="shared" si="77"/>
        <v/>
      </c>
      <c r="D2494" s="22"/>
      <c r="E2494" s="1"/>
      <c r="F2494" s="1"/>
      <c r="G2494" s="1"/>
      <c r="H2494" s="1"/>
      <c r="I2494" s="1"/>
      <c r="J2494" s="1"/>
      <c r="K2494" s="1"/>
      <c r="L2494" s="1"/>
      <c r="M2494" s="1"/>
      <c r="N2494" s="1"/>
      <c r="O2494" s="1"/>
      <c r="P2494" s="1"/>
      <c r="Q2494" s="1"/>
      <c r="R2494" s="1"/>
      <c r="S2494" s="1"/>
      <c r="T2494" s="1"/>
      <c r="U2494" s="28"/>
      <c r="V2494" s="28"/>
      <c r="W2494" s="28"/>
      <c r="X2494" s="1"/>
      <c r="Y2494" s="1"/>
      <c r="Z2494" s="1"/>
    </row>
    <row r="2495" spans="1:26" x14ac:dyDescent="0.25">
      <c r="A2495" s="1"/>
      <c r="B2495" s="33" t="str">
        <f t="shared" si="76"/>
        <v/>
      </c>
      <c r="C2495" s="33" t="str">
        <f t="shared" si="77"/>
        <v/>
      </c>
      <c r="D2495" s="22"/>
      <c r="E2495" s="1"/>
      <c r="F2495" s="1"/>
      <c r="G2495" s="1"/>
      <c r="H2495" s="1"/>
      <c r="I2495" s="1"/>
      <c r="J2495" s="1"/>
      <c r="K2495" s="1"/>
      <c r="L2495" s="1"/>
      <c r="M2495" s="1"/>
      <c r="N2495" s="1"/>
      <c r="O2495" s="1"/>
      <c r="P2495" s="1"/>
      <c r="Q2495" s="1"/>
      <c r="R2495" s="1"/>
      <c r="S2495" s="1"/>
      <c r="T2495" s="1"/>
      <c r="U2495" s="28"/>
      <c r="V2495" s="28"/>
      <c r="W2495" s="28"/>
      <c r="X2495" s="1"/>
      <c r="Y2495" s="1"/>
      <c r="Z2495" s="1"/>
    </row>
    <row r="2496" spans="1:26" x14ac:dyDescent="0.25">
      <c r="A2496" s="1"/>
      <c r="B2496" s="33" t="str">
        <f t="shared" si="76"/>
        <v/>
      </c>
      <c r="C2496" s="33" t="str">
        <f t="shared" si="77"/>
        <v/>
      </c>
      <c r="D2496" s="22"/>
      <c r="E2496" s="1"/>
      <c r="F2496" s="1"/>
      <c r="G2496" s="1"/>
      <c r="H2496" s="1"/>
      <c r="I2496" s="1"/>
      <c r="J2496" s="1"/>
      <c r="K2496" s="1"/>
      <c r="L2496" s="1"/>
      <c r="M2496" s="1"/>
      <c r="N2496" s="1"/>
      <c r="O2496" s="1"/>
      <c r="P2496" s="1"/>
      <c r="Q2496" s="1"/>
      <c r="R2496" s="1"/>
      <c r="S2496" s="1"/>
      <c r="T2496" s="1"/>
      <c r="U2496" s="28"/>
      <c r="V2496" s="28"/>
      <c r="W2496" s="28"/>
      <c r="X2496" s="1"/>
      <c r="Y2496" s="1"/>
      <c r="Z2496" s="1"/>
    </row>
    <row r="2497" spans="1:26" x14ac:dyDescent="0.25">
      <c r="A2497" s="1"/>
      <c r="B2497" s="33" t="str">
        <f t="shared" si="76"/>
        <v/>
      </c>
      <c r="C2497" s="33" t="str">
        <f t="shared" si="77"/>
        <v/>
      </c>
      <c r="D2497" s="22"/>
      <c r="E2497" s="1"/>
      <c r="F2497" s="1"/>
      <c r="G2497" s="1"/>
      <c r="H2497" s="1"/>
      <c r="I2497" s="1"/>
      <c r="J2497" s="1"/>
      <c r="K2497" s="1"/>
      <c r="L2497" s="1"/>
      <c r="M2497" s="1"/>
      <c r="N2497" s="1"/>
      <c r="O2497" s="1"/>
      <c r="P2497" s="1"/>
      <c r="Q2497" s="1"/>
      <c r="R2497" s="1"/>
      <c r="S2497" s="1"/>
      <c r="T2497" s="1"/>
      <c r="U2497" s="28"/>
      <c r="V2497" s="28"/>
      <c r="W2497" s="28"/>
      <c r="X2497" s="1"/>
      <c r="Y2497" s="1"/>
      <c r="Z2497" s="1"/>
    </row>
    <row r="2498" spans="1:26" x14ac:dyDescent="0.25">
      <c r="A2498" s="1"/>
      <c r="B2498" s="33" t="str">
        <f t="shared" si="76"/>
        <v/>
      </c>
      <c r="C2498" s="33" t="str">
        <f t="shared" si="77"/>
        <v/>
      </c>
      <c r="D2498" s="22"/>
      <c r="E2498" s="1"/>
      <c r="F2498" s="1"/>
      <c r="G2498" s="1"/>
      <c r="H2498" s="1"/>
      <c r="I2498" s="1"/>
      <c r="J2498" s="1"/>
      <c r="K2498" s="1"/>
      <c r="L2498" s="1"/>
      <c r="M2498" s="1"/>
      <c r="N2498" s="1"/>
      <c r="O2498" s="1"/>
      <c r="P2498" s="1"/>
      <c r="Q2498" s="1"/>
      <c r="R2498" s="1"/>
      <c r="S2498" s="1"/>
      <c r="T2498" s="1"/>
      <c r="U2498" s="28"/>
      <c r="V2498" s="28"/>
      <c r="W2498" s="28"/>
      <c r="X2498" s="1"/>
      <c r="Y2498" s="1"/>
      <c r="Z2498" s="1"/>
    </row>
    <row r="2499" spans="1:26" x14ac:dyDescent="0.25">
      <c r="A2499" s="1"/>
      <c r="B2499" s="33" t="str">
        <f t="shared" si="76"/>
        <v/>
      </c>
      <c r="C2499" s="33" t="str">
        <f t="shared" si="77"/>
        <v/>
      </c>
      <c r="D2499" s="22"/>
      <c r="E2499" s="1"/>
      <c r="F2499" s="1"/>
      <c r="G2499" s="1"/>
      <c r="H2499" s="1"/>
      <c r="I2499" s="1"/>
      <c r="J2499" s="1"/>
      <c r="K2499" s="1"/>
      <c r="L2499" s="1"/>
      <c r="M2499" s="1"/>
      <c r="N2499" s="1"/>
      <c r="O2499" s="1"/>
      <c r="P2499" s="1"/>
      <c r="Q2499" s="1"/>
      <c r="R2499" s="1"/>
      <c r="S2499" s="1"/>
      <c r="T2499" s="1"/>
      <c r="U2499" s="28"/>
      <c r="V2499" s="28"/>
      <c r="W2499" s="28"/>
      <c r="X2499" s="1"/>
      <c r="Y2499" s="1"/>
      <c r="Z2499" s="1"/>
    </row>
    <row r="2500" spans="1:26" x14ac:dyDescent="0.25">
      <c r="A2500" s="1"/>
      <c r="B2500" s="33" t="str">
        <f t="shared" si="76"/>
        <v/>
      </c>
      <c r="C2500" s="33" t="str">
        <f t="shared" si="77"/>
        <v/>
      </c>
      <c r="D2500" s="22"/>
      <c r="E2500" s="1"/>
      <c r="F2500" s="1"/>
      <c r="G2500" s="1"/>
      <c r="H2500" s="1"/>
      <c r="I2500" s="1"/>
      <c r="J2500" s="1"/>
      <c r="K2500" s="1"/>
      <c r="L2500" s="1"/>
      <c r="M2500" s="1"/>
      <c r="N2500" s="1"/>
      <c r="O2500" s="1"/>
      <c r="P2500" s="1"/>
      <c r="Q2500" s="1"/>
      <c r="R2500" s="1"/>
      <c r="S2500" s="1"/>
      <c r="T2500" s="1"/>
      <c r="U2500" s="28"/>
      <c r="V2500" s="28"/>
      <c r="W2500" s="28"/>
      <c r="X2500" s="1"/>
      <c r="Y2500" s="1"/>
      <c r="Z2500" s="1"/>
    </row>
    <row r="2501" spans="1:26" x14ac:dyDescent="0.25">
      <c r="A2501" s="1"/>
      <c r="B2501" s="33" t="str">
        <f t="shared" si="76"/>
        <v/>
      </c>
      <c r="C2501" s="33" t="str">
        <f t="shared" si="77"/>
        <v/>
      </c>
      <c r="D2501" s="22"/>
      <c r="E2501" s="1"/>
      <c r="F2501" s="1"/>
      <c r="G2501" s="1"/>
      <c r="H2501" s="1"/>
      <c r="I2501" s="1"/>
      <c r="J2501" s="1"/>
      <c r="K2501" s="1"/>
      <c r="L2501" s="1"/>
      <c r="M2501" s="1"/>
      <c r="N2501" s="1"/>
      <c r="O2501" s="1"/>
      <c r="P2501" s="1"/>
      <c r="Q2501" s="1"/>
      <c r="R2501" s="1"/>
      <c r="S2501" s="1"/>
      <c r="T2501" s="1"/>
      <c r="U2501" s="28"/>
      <c r="V2501" s="28"/>
      <c r="W2501" s="28"/>
      <c r="X2501" s="1"/>
      <c r="Y2501" s="1"/>
      <c r="Z2501" s="1"/>
    </row>
    <row r="2502" spans="1:26" x14ac:dyDescent="0.25">
      <c r="A2502" s="1"/>
      <c r="B2502" s="33" t="str">
        <f t="shared" si="76"/>
        <v/>
      </c>
      <c r="C2502" s="33" t="str">
        <f t="shared" si="77"/>
        <v/>
      </c>
      <c r="D2502" s="22"/>
      <c r="E2502" s="1"/>
      <c r="F2502" s="1"/>
      <c r="G2502" s="1"/>
      <c r="H2502" s="1"/>
      <c r="I2502" s="1"/>
      <c r="J2502" s="1"/>
      <c r="K2502" s="1"/>
      <c r="L2502" s="1"/>
      <c r="M2502" s="1"/>
      <c r="N2502" s="1"/>
      <c r="O2502" s="1"/>
      <c r="P2502" s="1"/>
      <c r="Q2502" s="1"/>
      <c r="R2502" s="1"/>
      <c r="S2502" s="1"/>
      <c r="T2502" s="1"/>
      <c r="X2502" s="1"/>
      <c r="Y2502" s="1"/>
      <c r="Z2502" s="1"/>
    </row>
    <row r="2503" spans="1:26" x14ac:dyDescent="0.25">
      <c r="A2503" s="1"/>
      <c r="B2503" s="33" t="str">
        <f t="shared" si="76"/>
        <v/>
      </c>
      <c r="C2503" s="33" t="str">
        <f t="shared" si="77"/>
        <v/>
      </c>
      <c r="D2503" s="22"/>
      <c r="E2503" s="1"/>
      <c r="F2503" s="1"/>
      <c r="G2503" s="1"/>
      <c r="H2503" s="1"/>
      <c r="I2503" s="1"/>
      <c r="J2503" s="1"/>
      <c r="K2503" s="1"/>
      <c r="L2503" s="1"/>
      <c r="M2503" s="1"/>
      <c r="N2503" s="1"/>
      <c r="O2503" s="1"/>
      <c r="P2503" s="1"/>
      <c r="Q2503" s="1"/>
      <c r="R2503" s="1"/>
      <c r="S2503" s="1"/>
      <c r="T2503" s="1"/>
      <c r="U2503" s="28"/>
      <c r="V2503" s="28"/>
      <c r="W2503" s="28"/>
      <c r="X2503" s="1"/>
      <c r="Y2503" s="1"/>
      <c r="Z2503" s="1"/>
    </row>
    <row r="2504" spans="1:26" x14ac:dyDescent="0.25">
      <c r="A2504" s="1"/>
      <c r="B2504" s="33" t="str">
        <f t="shared" si="76"/>
        <v/>
      </c>
      <c r="C2504" s="33" t="str">
        <f t="shared" si="77"/>
        <v/>
      </c>
      <c r="D2504" s="22"/>
      <c r="E2504" s="1"/>
      <c r="F2504" s="1"/>
      <c r="G2504" s="1"/>
      <c r="H2504" s="1"/>
      <c r="I2504" s="1"/>
      <c r="J2504" s="1"/>
      <c r="K2504" s="1"/>
      <c r="L2504" s="1"/>
      <c r="M2504" s="1"/>
      <c r="N2504" s="1"/>
      <c r="O2504" s="1"/>
      <c r="P2504" s="1"/>
      <c r="Q2504" s="1"/>
      <c r="R2504" s="1"/>
      <c r="S2504" s="1"/>
      <c r="T2504" s="1"/>
      <c r="U2504" s="28"/>
      <c r="V2504" s="28"/>
      <c r="W2504" s="28"/>
      <c r="X2504" s="1"/>
      <c r="Y2504" s="1"/>
      <c r="Z2504" s="1"/>
    </row>
    <row r="2505" spans="1:26" x14ac:dyDescent="0.25">
      <c r="A2505" s="1"/>
      <c r="B2505" s="33" t="str">
        <f t="shared" si="76"/>
        <v/>
      </c>
      <c r="C2505" s="33" t="str">
        <f t="shared" si="77"/>
        <v/>
      </c>
      <c r="D2505" s="22"/>
      <c r="E2505" s="1"/>
      <c r="F2505" s="1"/>
      <c r="G2505" s="1"/>
      <c r="H2505" s="1"/>
      <c r="I2505" s="1"/>
      <c r="J2505" s="1"/>
      <c r="K2505" s="1"/>
      <c r="L2505" s="1"/>
      <c r="M2505" s="1"/>
      <c r="N2505" s="1"/>
      <c r="O2505" s="1"/>
      <c r="P2505" s="1"/>
      <c r="Q2505" s="1"/>
      <c r="R2505" s="1"/>
      <c r="S2505" s="1"/>
      <c r="T2505" s="1"/>
      <c r="U2505" s="28"/>
      <c r="V2505" s="28"/>
      <c r="W2505" s="28"/>
      <c r="X2505" s="1"/>
      <c r="Y2505" s="1"/>
      <c r="Z2505" s="1"/>
    </row>
    <row r="2506" spans="1:26" x14ac:dyDescent="0.25">
      <c r="A2506" s="1"/>
      <c r="B2506" s="33" t="str">
        <f t="shared" si="76"/>
        <v/>
      </c>
      <c r="C2506" s="33" t="str">
        <f t="shared" si="77"/>
        <v/>
      </c>
      <c r="D2506" s="22"/>
      <c r="E2506" s="1"/>
      <c r="F2506" s="1"/>
      <c r="G2506" s="1"/>
      <c r="H2506" s="1"/>
      <c r="I2506" s="1"/>
      <c r="J2506" s="1"/>
      <c r="K2506" s="1"/>
      <c r="L2506" s="1"/>
      <c r="M2506" s="1"/>
      <c r="N2506" s="1"/>
      <c r="O2506" s="1"/>
      <c r="P2506" s="1"/>
      <c r="Q2506" s="1"/>
      <c r="R2506" s="1"/>
      <c r="S2506" s="1"/>
      <c r="T2506" s="1"/>
      <c r="U2506" s="28"/>
      <c r="V2506" s="28"/>
      <c r="W2506" s="28"/>
      <c r="X2506" s="1"/>
      <c r="Y2506" s="1"/>
      <c r="Z2506" s="1"/>
    </row>
    <row r="2507" spans="1:26" x14ac:dyDescent="0.25">
      <c r="A2507" s="1"/>
      <c r="B2507" s="33" t="str">
        <f t="shared" si="76"/>
        <v/>
      </c>
      <c r="C2507" s="33" t="str">
        <f t="shared" si="77"/>
        <v/>
      </c>
      <c r="D2507" s="22"/>
      <c r="E2507" s="1"/>
      <c r="F2507" s="1"/>
      <c r="G2507" s="1"/>
      <c r="H2507" s="1"/>
      <c r="I2507" s="1"/>
      <c r="J2507" s="1"/>
      <c r="K2507" s="1"/>
      <c r="L2507" s="1"/>
      <c r="M2507" s="1"/>
      <c r="N2507" s="1"/>
      <c r="O2507" s="1"/>
      <c r="P2507" s="1"/>
      <c r="Q2507" s="1"/>
      <c r="R2507" s="1"/>
      <c r="S2507" s="1"/>
      <c r="T2507" s="1"/>
      <c r="X2507" s="1"/>
      <c r="Y2507" s="1"/>
      <c r="Z2507" s="1"/>
    </row>
    <row r="2508" spans="1:26" x14ac:dyDescent="0.25">
      <c r="A2508" s="1"/>
      <c r="B2508" s="33" t="str">
        <f t="shared" si="76"/>
        <v/>
      </c>
      <c r="C2508" s="33" t="str">
        <f t="shared" si="77"/>
        <v/>
      </c>
      <c r="D2508" s="22"/>
      <c r="E2508" s="1"/>
      <c r="F2508" s="1"/>
      <c r="G2508" s="1"/>
      <c r="H2508" s="1"/>
      <c r="I2508" s="1"/>
      <c r="J2508" s="1"/>
      <c r="K2508" s="1"/>
      <c r="L2508" s="1"/>
      <c r="M2508" s="1"/>
      <c r="N2508" s="1"/>
      <c r="O2508" s="1"/>
      <c r="P2508" s="1"/>
      <c r="Q2508" s="1"/>
      <c r="R2508" s="1"/>
      <c r="S2508" s="1"/>
      <c r="T2508" s="1"/>
      <c r="U2508" s="28"/>
      <c r="V2508" s="28"/>
      <c r="W2508" s="28"/>
      <c r="X2508" s="1"/>
      <c r="Y2508" s="1"/>
      <c r="Z2508" s="1"/>
    </row>
    <row r="2509" spans="1:26" x14ac:dyDescent="0.25">
      <c r="A2509" s="1"/>
      <c r="B2509" s="33" t="str">
        <f t="shared" si="76"/>
        <v/>
      </c>
      <c r="C2509" s="33" t="str">
        <f t="shared" si="77"/>
        <v/>
      </c>
      <c r="D2509" s="22"/>
      <c r="E2509" s="1"/>
      <c r="F2509" s="1"/>
      <c r="G2509" s="1"/>
      <c r="H2509" s="1"/>
      <c r="I2509" s="1"/>
      <c r="J2509" s="1"/>
      <c r="K2509" s="1"/>
      <c r="L2509" s="1"/>
      <c r="M2509" s="1"/>
      <c r="N2509" s="1"/>
      <c r="O2509" s="1"/>
      <c r="P2509" s="1"/>
      <c r="Q2509" s="1"/>
      <c r="R2509" s="1"/>
      <c r="S2509" s="1"/>
      <c r="T2509" s="1"/>
      <c r="U2509" s="28"/>
      <c r="V2509" s="28"/>
      <c r="W2509" s="28"/>
      <c r="X2509" s="1"/>
      <c r="Y2509" s="1"/>
      <c r="Z2509" s="1"/>
    </row>
    <row r="2510" spans="1:26" x14ac:dyDescent="0.25">
      <c r="A2510" s="1"/>
      <c r="B2510" s="33" t="str">
        <f t="shared" si="76"/>
        <v/>
      </c>
      <c r="C2510" s="33" t="str">
        <f t="shared" si="77"/>
        <v/>
      </c>
      <c r="D2510" s="22"/>
      <c r="E2510" s="1"/>
      <c r="F2510" s="1"/>
      <c r="G2510" s="1"/>
      <c r="H2510" s="1"/>
      <c r="I2510" s="1"/>
      <c r="J2510" s="1"/>
      <c r="K2510" s="1"/>
      <c r="L2510" s="1"/>
      <c r="M2510" s="1"/>
      <c r="N2510" s="1"/>
      <c r="O2510" s="1"/>
      <c r="P2510" s="1"/>
      <c r="Q2510" s="1"/>
      <c r="R2510" s="1"/>
      <c r="S2510" s="1"/>
      <c r="T2510" s="1"/>
      <c r="U2510" s="28"/>
      <c r="V2510" s="28"/>
      <c r="W2510" s="28"/>
      <c r="X2510" s="1"/>
      <c r="Y2510" s="1"/>
      <c r="Z2510" s="1"/>
    </row>
    <row r="2511" spans="1:26" x14ac:dyDescent="0.25">
      <c r="A2511" s="1"/>
      <c r="B2511" s="33" t="str">
        <f t="shared" si="76"/>
        <v/>
      </c>
      <c r="C2511" s="33" t="str">
        <f t="shared" si="77"/>
        <v/>
      </c>
      <c r="D2511" s="22"/>
      <c r="E2511" s="1"/>
      <c r="F2511" s="1"/>
      <c r="G2511" s="1"/>
      <c r="H2511" s="1"/>
      <c r="I2511" s="1"/>
      <c r="J2511" s="1"/>
      <c r="K2511" s="1"/>
      <c r="L2511" s="1"/>
      <c r="M2511" s="1"/>
      <c r="N2511" s="1"/>
      <c r="O2511" s="1"/>
      <c r="P2511" s="1"/>
      <c r="Q2511" s="1"/>
      <c r="R2511" s="1"/>
      <c r="S2511" s="1"/>
      <c r="T2511" s="1"/>
      <c r="U2511" s="28"/>
      <c r="V2511" s="28"/>
      <c r="W2511" s="28"/>
      <c r="X2511" s="1"/>
      <c r="Y2511" s="1"/>
      <c r="Z2511" s="1"/>
    </row>
    <row r="2512" spans="1:26" x14ac:dyDescent="0.25">
      <c r="A2512" s="1"/>
      <c r="B2512" s="33" t="str">
        <f t="shared" si="76"/>
        <v/>
      </c>
      <c r="C2512" s="33" t="str">
        <f t="shared" si="77"/>
        <v/>
      </c>
      <c r="D2512" s="22"/>
      <c r="E2512" s="1"/>
      <c r="F2512" s="1"/>
      <c r="G2512" s="1"/>
      <c r="H2512" s="1"/>
      <c r="I2512" s="1"/>
      <c r="J2512" s="1"/>
      <c r="K2512" s="1"/>
      <c r="L2512" s="1"/>
      <c r="M2512" s="1"/>
      <c r="N2512" s="1"/>
      <c r="O2512" s="1"/>
      <c r="P2512" s="1"/>
      <c r="Q2512" s="1"/>
      <c r="R2512" s="1"/>
      <c r="S2512" s="1"/>
      <c r="T2512" s="1"/>
      <c r="U2512" s="28"/>
      <c r="V2512" s="28"/>
      <c r="W2512" s="28"/>
      <c r="X2512" s="1"/>
      <c r="Y2512" s="1"/>
      <c r="Z2512" s="1"/>
    </row>
    <row r="2513" spans="1:26" x14ac:dyDescent="0.25">
      <c r="A2513" s="1"/>
      <c r="B2513" s="33" t="str">
        <f t="shared" si="76"/>
        <v/>
      </c>
      <c r="C2513" s="33" t="str">
        <f t="shared" si="77"/>
        <v/>
      </c>
      <c r="D2513" s="22"/>
      <c r="E2513" s="1"/>
      <c r="F2513" s="1"/>
      <c r="G2513" s="1"/>
      <c r="H2513" s="1"/>
      <c r="I2513" s="1"/>
      <c r="J2513" s="1"/>
      <c r="K2513" s="1"/>
      <c r="L2513" s="1"/>
      <c r="M2513" s="1"/>
      <c r="N2513" s="1"/>
      <c r="O2513" s="1"/>
      <c r="P2513" s="1"/>
      <c r="Q2513" s="1"/>
      <c r="R2513" s="1"/>
      <c r="S2513" s="1"/>
      <c r="T2513" s="1"/>
      <c r="U2513" s="28"/>
      <c r="V2513" s="28"/>
      <c r="W2513" s="28"/>
      <c r="X2513" s="1"/>
      <c r="Y2513" s="1"/>
      <c r="Z2513" s="1"/>
    </row>
    <row r="2514" spans="1:26" x14ac:dyDescent="0.25">
      <c r="A2514" s="1"/>
      <c r="B2514" s="33" t="str">
        <f t="shared" si="76"/>
        <v/>
      </c>
      <c r="C2514" s="33" t="str">
        <f t="shared" si="77"/>
        <v/>
      </c>
      <c r="D2514" s="22"/>
      <c r="E2514" s="1"/>
      <c r="F2514" s="1"/>
      <c r="G2514" s="1"/>
      <c r="H2514" s="1"/>
      <c r="I2514" s="1"/>
      <c r="J2514" s="1"/>
      <c r="K2514" s="1"/>
      <c r="L2514" s="1"/>
      <c r="M2514" s="1"/>
      <c r="N2514" s="1"/>
      <c r="O2514" s="1"/>
      <c r="P2514" s="1"/>
      <c r="Q2514" s="1"/>
      <c r="R2514" s="1"/>
      <c r="S2514" s="1"/>
      <c r="T2514" s="1"/>
      <c r="U2514" s="28"/>
      <c r="V2514" s="28"/>
      <c r="W2514" s="28"/>
      <c r="X2514" s="1"/>
      <c r="Y2514" s="1"/>
      <c r="Z2514" s="1"/>
    </row>
    <row r="2515" spans="1:26" x14ac:dyDescent="0.25">
      <c r="A2515" s="1"/>
      <c r="B2515" s="33" t="str">
        <f t="shared" si="76"/>
        <v/>
      </c>
      <c r="C2515" s="33" t="str">
        <f t="shared" si="77"/>
        <v/>
      </c>
      <c r="D2515" s="22"/>
      <c r="E2515" s="1"/>
      <c r="F2515" s="1"/>
      <c r="G2515" s="1"/>
      <c r="H2515" s="1"/>
      <c r="I2515" s="1"/>
      <c r="J2515" s="1"/>
      <c r="K2515" s="1"/>
      <c r="L2515" s="1"/>
      <c r="M2515" s="1"/>
      <c r="N2515" s="1"/>
      <c r="O2515" s="1"/>
      <c r="P2515" s="1"/>
      <c r="Q2515" s="1"/>
      <c r="R2515" s="1"/>
      <c r="S2515" s="1"/>
      <c r="T2515" s="1"/>
      <c r="U2515" s="28"/>
      <c r="V2515" s="28"/>
      <c r="W2515" s="28"/>
      <c r="X2515" s="1"/>
      <c r="Y2515" s="1"/>
      <c r="Z2515" s="1"/>
    </row>
    <row r="2516" spans="1:26" x14ac:dyDescent="0.25">
      <c r="A2516" s="1"/>
      <c r="B2516" s="33" t="str">
        <f t="shared" si="76"/>
        <v/>
      </c>
      <c r="C2516" s="33" t="str">
        <f t="shared" si="77"/>
        <v/>
      </c>
      <c r="D2516" s="22"/>
      <c r="E2516" s="1"/>
      <c r="F2516" s="1"/>
      <c r="G2516" s="1"/>
      <c r="H2516" s="1"/>
      <c r="I2516" s="1"/>
      <c r="J2516" s="1"/>
      <c r="K2516" s="1"/>
      <c r="L2516" s="1"/>
      <c r="M2516" s="1"/>
      <c r="N2516" s="1"/>
      <c r="O2516" s="1"/>
      <c r="P2516" s="1"/>
      <c r="Q2516" s="1"/>
      <c r="R2516" s="1"/>
      <c r="S2516" s="1"/>
      <c r="T2516" s="1"/>
      <c r="U2516" s="28"/>
      <c r="V2516" s="28"/>
      <c r="W2516" s="28"/>
      <c r="X2516" s="1"/>
      <c r="Y2516" s="1"/>
      <c r="Z2516" s="1"/>
    </row>
    <row r="2517" spans="1:26" x14ac:dyDescent="0.25">
      <c r="A2517" s="1"/>
      <c r="B2517" s="33" t="str">
        <f t="shared" si="76"/>
        <v/>
      </c>
      <c r="C2517" s="33" t="str">
        <f t="shared" si="77"/>
        <v/>
      </c>
      <c r="D2517" s="22"/>
      <c r="E2517" s="1"/>
      <c r="F2517" s="1"/>
      <c r="G2517" s="1"/>
      <c r="H2517" s="1"/>
      <c r="I2517" s="1"/>
      <c r="J2517" s="1"/>
      <c r="K2517" s="1"/>
      <c r="L2517" s="1"/>
      <c r="M2517" s="1"/>
      <c r="N2517" s="1"/>
      <c r="O2517" s="1"/>
      <c r="P2517" s="1"/>
      <c r="Q2517" s="1"/>
      <c r="R2517" s="1"/>
      <c r="S2517" s="1"/>
      <c r="T2517" s="1"/>
      <c r="U2517" s="28"/>
      <c r="V2517" s="28"/>
      <c r="W2517" s="28"/>
      <c r="X2517" s="1"/>
      <c r="Y2517" s="1"/>
      <c r="Z2517" s="1"/>
    </row>
    <row r="2518" spans="1:26" x14ac:dyDescent="0.25">
      <c r="A2518" s="1"/>
      <c r="B2518" s="33" t="str">
        <f t="shared" si="76"/>
        <v/>
      </c>
      <c r="C2518" s="33" t="str">
        <f t="shared" si="77"/>
        <v/>
      </c>
      <c r="D2518" s="22"/>
      <c r="E2518" s="1"/>
      <c r="F2518" s="1"/>
      <c r="G2518" s="1"/>
      <c r="H2518" s="1"/>
      <c r="I2518" s="1"/>
      <c r="J2518" s="1"/>
      <c r="K2518" s="1"/>
      <c r="L2518" s="1"/>
      <c r="M2518" s="1"/>
      <c r="N2518" s="1"/>
      <c r="O2518" s="1"/>
      <c r="P2518" s="1"/>
      <c r="Q2518" s="1"/>
      <c r="R2518" s="1"/>
      <c r="S2518" s="1"/>
      <c r="T2518" s="1"/>
      <c r="U2518" s="28"/>
      <c r="V2518" s="28"/>
      <c r="W2518" s="28"/>
      <c r="X2518" s="1"/>
      <c r="Y2518" s="1"/>
      <c r="Z2518" s="1"/>
    </row>
    <row r="2519" spans="1:26" x14ac:dyDescent="0.25">
      <c r="A2519" s="1"/>
      <c r="B2519" s="33" t="str">
        <f t="shared" si="76"/>
        <v/>
      </c>
      <c r="C2519" s="33" t="str">
        <f t="shared" si="77"/>
        <v/>
      </c>
      <c r="D2519" s="22"/>
      <c r="E2519" s="1"/>
      <c r="F2519" s="1"/>
      <c r="G2519" s="1"/>
      <c r="H2519" s="1"/>
      <c r="I2519" s="1"/>
      <c r="J2519" s="1"/>
      <c r="K2519" s="1"/>
      <c r="L2519" s="1"/>
      <c r="M2519" s="1"/>
      <c r="N2519" s="1"/>
      <c r="O2519" s="1"/>
      <c r="P2519" s="1"/>
      <c r="Q2519" s="1"/>
      <c r="R2519" s="1"/>
      <c r="S2519" s="1"/>
      <c r="T2519" s="1"/>
      <c r="U2519" s="28"/>
      <c r="V2519" s="28"/>
      <c r="W2519" s="28"/>
      <c r="X2519" s="1"/>
      <c r="Y2519" s="1"/>
      <c r="Z2519" s="1"/>
    </row>
    <row r="2520" spans="1:26" x14ac:dyDescent="0.25">
      <c r="A2520" s="1"/>
      <c r="B2520" s="33" t="str">
        <f t="shared" si="76"/>
        <v/>
      </c>
      <c r="C2520" s="33" t="str">
        <f t="shared" si="77"/>
        <v/>
      </c>
      <c r="D2520" s="22"/>
      <c r="E2520" s="1"/>
      <c r="F2520" s="1"/>
      <c r="G2520" s="1"/>
      <c r="H2520" s="1"/>
      <c r="I2520" s="1"/>
      <c r="J2520" s="1"/>
      <c r="K2520" s="1"/>
      <c r="L2520" s="1"/>
      <c r="M2520" s="1"/>
      <c r="N2520" s="1"/>
      <c r="O2520" s="1"/>
      <c r="P2520" s="1"/>
      <c r="Q2520" s="1"/>
      <c r="R2520" s="1"/>
      <c r="S2520" s="1"/>
      <c r="T2520" s="1"/>
      <c r="U2520" s="28"/>
      <c r="V2520" s="28"/>
      <c r="W2520" s="28"/>
      <c r="X2520" s="1"/>
      <c r="Y2520" s="1"/>
      <c r="Z2520" s="1"/>
    </row>
    <row r="2521" spans="1:26" x14ac:dyDescent="0.25">
      <c r="A2521" s="1"/>
      <c r="B2521" s="33" t="str">
        <f t="shared" si="76"/>
        <v/>
      </c>
      <c r="C2521" s="33" t="str">
        <f t="shared" si="77"/>
        <v/>
      </c>
      <c r="D2521" s="22"/>
      <c r="E2521" s="1"/>
      <c r="F2521" s="1"/>
      <c r="G2521" s="1"/>
      <c r="H2521" s="1"/>
      <c r="I2521" s="1"/>
      <c r="J2521" s="1"/>
      <c r="K2521" s="1"/>
      <c r="L2521" s="1"/>
      <c r="M2521" s="1"/>
      <c r="N2521" s="1"/>
      <c r="O2521" s="1"/>
      <c r="P2521" s="1"/>
      <c r="Q2521" s="1"/>
      <c r="R2521" s="1"/>
      <c r="S2521" s="1"/>
      <c r="T2521" s="1"/>
      <c r="U2521" s="28"/>
      <c r="V2521" s="28"/>
      <c r="W2521" s="28"/>
      <c r="X2521" s="1"/>
      <c r="Y2521" s="1"/>
      <c r="Z2521" s="1"/>
    </row>
    <row r="2522" spans="1:26" x14ac:dyDescent="0.25">
      <c r="A2522" s="1"/>
      <c r="B2522" s="33" t="str">
        <f t="shared" si="76"/>
        <v/>
      </c>
      <c r="C2522" s="33" t="str">
        <f t="shared" si="77"/>
        <v/>
      </c>
      <c r="D2522" s="22"/>
      <c r="E2522" s="1"/>
      <c r="F2522" s="1"/>
      <c r="G2522" s="1"/>
      <c r="H2522" s="1"/>
      <c r="I2522" s="1"/>
      <c r="J2522" s="1"/>
      <c r="K2522" s="1"/>
      <c r="L2522" s="1"/>
      <c r="M2522" s="1"/>
      <c r="N2522" s="1"/>
      <c r="O2522" s="1"/>
      <c r="P2522" s="1"/>
      <c r="Q2522" s="1"/>
      <c r="R2522" s="1"/>
      <c r="S2522" s="1"/>
      <c r="T2522" s="1"/>
      <c r="X2522" s="1"/>
      <c r="Y2522" s="1"/>
      <c r="Z2522" s="1"/>
    </row>
    <row r="2523" spans="1:26" x14ac:dyDescent="0.25">
      <c r="A2523" s="1"/>
      <c r="B2523" s="33" t="str">
        <f t="shared" si="76"/>
        <v/>
      </c>
      <c r="C2523" s="33" t="str">
        <f t="shared" si="77"/>
        <v/>
      </c>
      <c r="D2523" s="22"/>
      <c r="E2523" s="1"/>
      <c r="F2523" s="1"/>
      <c r="G2523" s="1"/>
      <c r="H2523" s="1"/>
      <c r="I2523" s="1"/>
      <c r="J2523" s="1"/>
      <c r="K2523" s="1"/>
      <c r="L2523" s="1"/>
      <c r="M2523" s="1"/>
      <c r="N2523" s="1"/>
      <c r="O2523" s="1"/>
      <c r="P2523" s="1"/>
      <c r="Q2523" s="1"/>
      <c r="R2523" s="1"/>
      <c r="S2523" s="1"/>
      <c r="T2523" s="1"/>
      <c r="U2523" s="28"/>
      <c r="V2523" s="28"/>
      <c r="W2523" s="28"/>
      <c r="X2523" s="1"/>
      <c r="Y2523" s="1"/>
      <c r="Z2523" s="1"/>
    </row>
    <row r="2524" spans="1:26" x14ac:dyDescent="0.25">
      <c r="A2524" s="1"/>
      <c r="B2524" s="33" t="str">
        <f t="shared" si="76"/>
        <v/>
      </c>
      <c r="C2524" s="33" t="str">
        <f t="shared" si="77"/>
        <v/>
      </c>
      <c r="D2524" s="22"/>
      <c r="E2524" s="1"/>
      <c r="F2524" s="1"/>
      <c r="G2524" s="1"/>
      <c r="H2524" s="1"/>
      <c r="I2524" s="1"/>
      <c r="J2524" s="1"/>
      <c r="K2524" s="1"/>
      <c r="L2524" s="1"/>
      <c r="M2524" s="1"/>
      <c r="N2524" s="1"/>
      <c r="O2524" s="1"/>
      <c r="P2524" s="1"/>
      <c r="Q2524" s="1"/>
      <c r="R2524" s="1"/>
      <c r="S2524" s="1"/>
      <c r="T2524" s="1"/>
      <c r="U2524" s="28"/>
      <c r="V2524" s="28"/>
      <c r="W2524" s="28"/>
      <c r="X2524" s="1"/>
      <c r="Y2524" s="1"/>
      <c r="Z2524" s="1"/>
    </row>
    <row r="2525" spans="1:26" x14ac:dyDescent="0.25">
      <c r="A2525" s="1"/>
      <c r="B2525" s="33" t="str">
        <f t="shared" si="76"/>
        <v/>
      </c>
      <c r="C2525" s="33" t="str">
        <f t="shared" si="77"/>
        <v/>
      </c>
      <c r="D2525" s="22"/>
      <c r="E2525" s="1"/>
      <c r="F2525" s="1"/>
      <c r="G2525" s="1"/>
      <c r="H2525" s="1"/>
      <c r="I2525" s="1"/>
      <c r="J2525" s="1"/>
      <c r="K2525" s="1"/>
      <c r="L2525" s="1"/>
      <c r="M2525" s="1"/>
      <c r="N2525" s="1"/>
      <c r="O2525" s="1"/>
      <c r="P2525" s="1"/>
      <c r="Q2525" s="1"/>
      <c r="R2525" s="1"/>
      <c r="S2525" s="1"/>
      <c r="T2525" s="1"/>
      <c r="U2525" s="28"/>
      <c r="V2525" s="28"/>
      <c r="W2525" s="28"/>
      <c r="X2525" s="1"/>
      <c r="Y2525" s="1"/>
      <c r="Z2525" s="1"/>
    </row>
    <row r="2526" spans="1:26" x14ac:dyDescent="0.25">
      <c r="A2526" s="1"/>
      <c r="B2526" s="33" t="str">
        <f t="shared" si="76"/>
        <v/>
      </c>
      <c r="C2526" s="33" t="str">
        <f t="shared" si="77"/>
        <v/>
      </c>
      <c r="D2526" s="22"/>
      <c r="E2526" s="1"/>
      <c r="F2526" s="1"/>
      <c r="G2526" s="1"/>
      <c r="H2526" s="1"/>
      <c r="I2526" s="1"/>
      <c r="J2526" s="1"/>
      <c r="K2526" s="1"/>
      <c r="L2526" s="1"/>
      <c r="M2526" s="1"/>
      <c r="N2526" s="1"/>
      <c r="O2526" s="1"/>
      <c r="P2526" s="1"/>
      <c r="Q2526" s="1"/>
      <c r="R2526" s="1"/>
      <c r="S2526" s="1"/>
      <c r="T2526" s="1"/>
      <c r="U2526" s="28"/>
      <c r="V2526" s="28"/>
      <c r="W2526" s="28"/>
      <c r="X2526" s="1"/>
      <c r="Y2526" s="1"/>
      <c r="Z2526" s="1"/>
    </row>
    <row r="2527" spans="1:26" x14ac:dyDescent="0.25">
      <c r="A2527" s="1"/>
      <c r="B2527" s="33" t="str">
        <f t="shared" si="76"/>
        <v/>
      </c>
      <c r="C2527" s="33" t="str">
        <f t="shared" si="77"/>
        <v/>
      </c>
      <c r="D2527" s="22"/>
      <c r="E2527" s="1"/>
      <c r="F2527" s="1"/>
      <c r="G2527" s="1"/>
      <c r="H2527" s="1"/>
      <c r="I2527" s="1"/>
      <c r="J2527" s="1"/>
      <c r="K2527" s="1"/>
      <c r="L2527" s="1"/>
      <c r="M2527" s="1"/>
      <c r="N2527" s="1"/>
      <c r="O2527" s="1"/>
      <c r="P2527" s="1"/>
      <c r="Q2527" s="1"/>
      <c r="R2527" s="1"/>
      <c r="S2527" s="1"/>
      <c r="T2527" s="1"/>
      <c r="U2527" s="28"/>
      <c r="V2527" s="28"/>
      <c r="W2527" s="28"/>
      <c r="X2527" s="1"/>
      <c r="Y2527" s="1"/>
      <c r="Z2527" s="1"/>
    </row>
    <row r="2528" spans="1:26" x14ac:dyDescent="0.25">
      <c r="A2528" s="1"/>
      <c r="B2528" s="33" t="str">
        <f t="shared" si="76"/>
        <v/>
      </c>
      <c r="C2528" s="33" t="str">
        <f t="shared" si="77"/>
        <v/>
      </c>
      <c r="D2528" s="22"/>
      <c r="E2528" s="1"/>
      <c r="F2528" s="1"/>
      <c r="G2528" s="1"/>
      <c r="H2528" s="1"/>
      <c r="I2528" s="1"/>
      <c r="J2528" s="1"/>
      <c r="K2528" s="1"/>
      <c r="L2528" s="1"/>
      <c r="M2528" s="1"/>
      <c r="N2528" s="1"/>
      <c r="O2528" s="1"/>
      <c r="P2528" s="1"/>
      <c r="Q2528" s="1"/>
      <c r="R2528" s="1"/>
      <c r="S2528" s="1"/>
      <c r="T2528" s="1"/>
      <c r="U2528" s="28"/>
      <c r="V2528" s="28"/>
      <c r="W2528" s="28"/>
      <c r="X2528" s="1"/>
      <c r="Y2528" s="1"/>
      <c r="Z2528" s="1"/>
    </row>
    <row r="2529" spans="1:26" x14ac:dyDescent="0.25">
      <c r="A2529" s="1"/>
      <c r="B2529" s="33" t="str">
        <f t="shared" si="76"/>
        <v/>
      </c>
      <c r="C2529" s="33" t="str">
        <f t="shared" si="77"/>
        <v/>
      </c>
      <c r="D2529" s="22"/>
      <c r="E2529" s="1"/>
      <c r="F2529" s="1"/>
      <c r="G2529" s="1"/>
      <c r="H2529" s="1"/>
      <c r="I2529" s="1"/>
      <c r="J2529" s="1"/>
      <c r="K2529" s="1"/>
      <c r="L2529" s="1"/>
      <c r="M2529" s="1"/>
      <c r="N2529" s="1"/>
      <c r="O2529" s="1"/>
      <c r="P2529" s="1"/>
      <c r="Q2529" s="1"/>
      <c r="R2529" s="1"/>
      <c r="S2529" s="1"/>
      <c r="T2529" s="1"/>
      <c r="U2529" s="28"/>
      <c r="V2529" s="28"/>
      <c r="W2529" s="28"/>
      <c r="X2529" s="1"/>
      <c r="Y2529" s="1"/>
      <c r="Z2529" s="1"/>
    </row>
    <row r="2530" spans="1:26" x14ac:dyDescent="0.25">
      <c r="A2530" s="1"/>
      <c r="B2530" s="33" t="str">
        <f t="shared" si="76"/>
        <v/>
      </c>
      <c r="C2530" s="33" t="str">
        <f t="shared" si="77"/>
        <v/>
      </c>
      <c r="D2530" s="22"/>
      <c r="E2530" s="1"/>
      <c r="F2530" s="1"/>
      <c r="G2530" s="1"/>
      <c r="H2530" s="1"/>
      <c r="I2530" s="1"/>
      <c r="J2530" s="1"/>
      <c r="K2530" s="1"/>
      <c r="L2530" s="1"/>
      <c r="M2530" s="1"/>
      <c r="N2530" s="1"/>
      <c r="O2530" s="1"/>
      <c r="P2530" s="1"/>
      <c r="Q2530" s="1"/>
      <c r="R2530" s="1"/>
      <c r="S2530" s="1"/>
      <c r="T2530" s="1"/>
      <c r="U2530" s="28"/>
      <c r="V2530" s="28"/>
      <c r="W2530" s="28"/>
      <c r="X2530" s="1"/>
      <c r="Y2530" s="1"/>
      <c r="Z2530" s="1"/>
    </row>
    <row r="2531" spans="1:26" x14ac:dyDescent="0.25">
      <c r="A2531" s="1"/>
      <c r="B2531" s="33" t="str">
        <f t="shared" si="76"/>
        <v/>
      </c>
      <c r="C2531" s="33" t="str">
        <f t="shared" si="77"/>
        <v/>
      </c>
      <c r="D2531" s="22"/>
      <c r="E2531" s="1"/>
      <c r="F2531" s="1"/>
      <c r="G2531" s="1"/>
      <c r="H2531" s="1"/>
      <c r="I2531" s="1"/>
      <c r="J2531" s="1"/>
      <c r="K2531" s="1"/>
      <c r="L2531" s="1"/>
      <c r="M2531" s="1"/>
      <c r="N2531" s="1"/>
      <c r="O2531" s="1"/>
      <c r="P2531" s="1"/>
      <c r="Q2531" s="1"/>
      <c r="R2531" s="1"/>
      <c r="S2531" s="1"/>
      <c r="T2531" s="1"/>
      <c r="X2531" s="1"/>
      <c r="Y2531" s="1"/>
      <c r="Z2531" s="1"/>
    </row>
    <row r="2532" spans="1:26" x14ac:dyDescent="0.25">
      <c r="A2532" s="1"/>
      <c r="B2532" s="33" t="str">
        <f t="shared" si="76"/>
        <v/>
      </c>
      <c r="C2532" s="33" t="str">
        <f t="shared" si="77"/>
        <v/>
      </c>
      <c r="D2532" s="22"/>
      <c r="E2532" s="1"/>
      <c r="F2532" s="1"/>
      <c r="G2532" s="1"/>
      <c r="H2532" s="1"/>
      <c r="I2532" s="1"/>
      <c r="J2532" s="1"/>
      <c r="K2532" s="1"/>
      <c r="L2532" s="1"/>
      <c r="M2532" s="1"/>
      <c r="N2532" s="1"/>
      <c r="O2532" s="1"/>
      <c r="P2532" s="1"/>
      <c r="Q2532" s="1"/>
      <c r="R2532" s="1"/>
      <c r="S2532" s="1"/>
      <c r="T2532" s="1"/>
      <c r="X2532" s="1"/>
      <c r="Y2532" s="1"/>
      <c r="Z2532" s="1"/>
    </row>
    <row r="2533" spans="1:26" x14ac:dyDescent="0.25">
      <c r="A2533" s="1"/>
      <c r="B2533" s="33" t="str">
        <f t="shared" si="76"/>
        <v/>
      </c>
      <c r="C2533" s="33" t="str">
        <f t="shared" si="77"/>
        <v/>
      </c>
      <c r="D2533" s="22"/>
      <c r="E2533" s="1"/>
      <c r="F2533" s="1"/>
      <c r="G2533" s="1"/>
      <c r="H2533" s="1"/>
      <c r="I2533" s="1"/>
      <c r="J2533" s="1"/>
      <c r="K2533" s="1"/>
      <c r="L2533" s="1"/>
      <c r="M2533" s="1"/>
      <c r="N2533" s="1"/>
      <c r="O2533" s="1"/>
      <c r="P2533" s="1"/>
      <c r="Q2533" s="1"/>
      <c r="R2533" s="1"/>
      <c r="S2533" s="1"/>
      <c r="T2533" s="1"/>
      <c r="U2533" s="28"/>
      <c r="V2533" s="28"/>
      <c r="W2533" s="28"/>
      <c r="X2533" s="1"/>
      <c r="Y2533" s="1"/>
      <c r="Z2533" s="1"/>
    </row>
    <row r="2534" spans="1:26" x14ac:dyDescent="0.25">
      <c r="A2534" s="1"/>
      <c r="B2534" s="33" t="str">
        <f t="shared" si="76"/>
        <v/>
      </c>
      <c r="C2534" s="33" t="str">
        <f t="shared" si="77"/>
        <v/>
      </c>
      <c r="D2534" s="22"/>
      <c r="E2534" s="1"/>
      <c r="F2534" s="1"/>
      <c r="G2534" s="1"/>
      <c r="H2534" s="1"/>
      <c r="I2534" s="1"/>
      <c r="J2534" s="1"/>
      <c r="K2534" s="1"/>
      <c r="L2534" s="1"/>
      <c r="M2534" s="1"/>
      <c r="N2534" s="1"/>
      <c r="O2534" s="1"/>
      <c r="P2534" s="1"/>
      <c r="Q2534" s="1"/>
      <c r="R2534" s="1"/>
      <c r="S2534" s="1"/>
      <c r="T2534" s="1"/>
      <c r="U2534" s="28"/>
      <c r="V2534" s="28"/>
      <c r="W2534" s="28"/>
      <c r="X2534" s="1"/>
      <c r="Y2534" s="1"/>
      <c r="Z2534" s="1"/>
    </row>
    <row r="2535" spans="1:26" x14ac:dyDescent="0.25">
      <c r="A2535" s="1"/>
      <c r="B2535" s="33" t="str">
        <f t="shared" si="76"/>
        <v/>
      </c>
      <c r="C2535" s="33" t="str">
        <f t="shared" si="77"/>
        <v/>
      </c>
      <c r="D2535" s="22"/>
      <c r="E2535" s="1"/>
      <c r="F2535" s="1"/>
      <c r="G2535" s="1"/>
      <c r="H2535" s="1"/>
      <c r="I2535" s="1"/>
      <c r="J2535" s="1"/>
      <c r="K2535" s="1"/>
      <c r="L2535" s="1"/>
      <c r="M2535" s="1"/>
      <c r="N2535" s="1"/>
      <c r="O2535" s="1"/>
      <c r="P2535" s="1"/>
      <c r="Q2535" s="1"/>
      <c r="R2535" s="1"/>
      <c r="S2535" s="1"/>
      <c r="T2535" s="1"/>
      <c r="U2535" s="28"/>
      <c r="V2535" s="28"/>
      <c r="W2535" s="28"/>
      <c r="X2535" s="1"/>
      <c r="Y2535" s="1"/>
      <c r="Z2535" s="1"/>
    </row>
    <row r="2536" spans="1:26" x14ac:dyDescent="0.25">
      <c r="A2536" s="1"/>
      <c r="B2536" s="33" t="str">
        <f t="shared" si="76"/>
        <v/>
      </c>
      <c r="C2536" s="33" t="str">
        <f t="shared" si="77"/>
        <v/>
      </c>
      <c r="D2536" s="22"/>
      <c r="E2536" s="1"/>
      <c r="F2536" s="1"/>
      <c r="G2536" s="1"/>
      <c r="H2536" s="1"/>
      <c r="I2536" s="1"/>
      <c r="J2536" s="1"/>
      <c r="K2536" s="1"/>
      <c r="L2536" s="1"/>
      <c r="M2536" s="1"/>
      <c r="N2536" s="1"/>
      <c r="O2536" s="1"/>
      <c r="P2536" s="1"/>
      <c r="Q2536" s="1"/>
      <c r="R2536" s="1"/>
      <c r="S2536" s="1"/>
      <c r="T2536" s="1"/>
      <c r="U2536" s="28"/>
      <c r="V2536" s="28"/>
      <c r="W2536" s="28"/>
      <c r="X2536" s="1"/>
      <c r="Y2536" s="1"/>
      <c r="Z2536" s="1"/>
    </row>
    <row r="2537" spans="1:26" x14ac:dyDescent="0.25">
      <c r="A2537" s="1"/>
      <c r="B2537" s="33" t="str">
        <f t="shared" si="76"/>
        <v/>
      </c>
      <c r="C2537" s="33" t="str">
        <f t="shared" si="77"/>
        <v/>
      </c>
      <c r="D2537" s="22"/>
      <c r="E2537" s="1"/>
      <c r="F2537" s="1"/>
      <c r="G2537" s="1"/>
      <c r="H2537" s="1"/>
      <c r="I2537" s="1"/>
      <c r="J2537" s="1"/>
      <c r="K2537" s="1"/>
      <c r="L2537" s="1"/>
      <c r="M2537" s="1"/>
      <c r="N2537" s="1"/>
      <c r="O2537" s="1"/>
      <c r="P2537" s="1"/>
      <c r="Q2537" s="1"/>
      <c r="R2537" s="1"/>
      <c r="S2537" s="1"/>
      <c r="T2537" s="1"/>
      <c r="U2537" s="28"/>
      <c r="V2537" s="28"/>
      <c r="W2537" s="28"/>
      <c r="X2537" s="1"/>
      <c r="Y2537" s="1"/>
      <c r="Z2537" s="1"/>
    </row>
    <row r="2538" spans="1:26" x14ac:dyDescent="0.25">
      <c r="A2538" s="1"/>
      <c r="B2538" s="33" t="str">
        <f t="shared" si="76"/>
        <v/>
      </c>
      <c r="C2538" s="33" t="str">
        <f t="shared" si="77"/>
        <v/>
      </c>
      <c r="D2538" s="22"/>
      <c r="E2538" s="1"/>
      <c r="F2538" s="1"/>
      <c r="G2538" s="1"/>
      <c r="H2538" s="1"/>
      <c r="I2538" s="1"/>
      <c r="J2538" s="1"/>
      <c r="K2538" s="1"/>
      <c r="L2538" s="1"/>
      <c r="M2538" s="1"/>
      <c r="N2538" s="1"/>
      <c r="O2538" s="1"/>
      <c r="P2538" s="1"/>
      <c r="Q2538" s="1"/>
      <c r="R2538" s="1"/>
      <c r="S2538" s="1"/>
      <c r="T2538" s="1"/>
      <c r="U2538" s="28"/>
      <c r="V2538" s="28"/>
      <c r="W2538" s="28"/>
      <c r="X2538" s="1"/>
      <c r="Y2538" s="1"/>
      <c r="Z2538" s="1"/>
    </row>
    <row r="2539" spans="1:26" x14ac:dyDescent="0.25">
      <c r="A2539" s="1"/>
      <c r="B2539" s="33" t="str">
        <f t="shared" si="76"/>
        <v/>
      </c>
      <c r="C2539" s="33" t="str">
        <f t="shared" si="77"/>
        <v/>
      </c>
      <c r="D2539" s="22"/>
      <c r="E2539" s="1"/>
      <c r="F2539" s="1"/>
      <c r="G2539" s="1"/>
      <c r="H2539" s="1"/>
      <c r="I2539" s="1"/>
      <c r="J2539" s="1"/>
      <c r="K2539" s="1"/>
      <c r="L2539" s="1"/>
      <c r="M2539" s="1"/>
      <c r="N2539" s="1"/>
      <c r="O2539" s="1"/>
      <c r="P2539" s="1"/>
      <c r="Q2539" s="1"/>
      <c r="R2539" s="1"/>
      <c r="S2539" s="1"/>
      <c r="T2539" s="1"/>
      <c r="X2539" s="1"/>
      <c r="Y2539" s="1"/>
      <c r="Z2539" s="1"/>
    </row>
    <row r="2540" spans="1:26" x14ac:dyDescent="0.25">
      <c r="A2540" s="1"/>
      <c r="B2540" s="33" t="str">
        <f t="shared" si="76"/>
        <v/>
      </c>
      <c r="C2540" s="33" t="str">
        <f t="shared" si="77"/>
        <v/>
      </c>
      <c r="D2540" s="22"/>
      <c r="E2540" s="1"/>
      <c r="F2540" s="1"/>
      <c r="G2540" s="1"/>
      <c r="H2540" s="1"/>
      <c r="I2540" s="1"/>
      <c r="J2540" s="1"/>
      <c r="K2540" s="1"/>
      <c r="L2540" s="1"/>
      <c r="M2540" s="1"/>
      <c r="N2540" s="1"/>
      <c r="O2540" s="1"/>
      <c r="P2540" s="1"/>
      <c r="Q2540" s="1"/>
      <c r="R2540" s="1"/>
      <c r="S2540" s="1"/>
      <c r="T2540" s="1"/>
      <c r="U2540" s="28"/>
      <c r="V2540" s="28"/>
      <c r="W2540" s="28"/>
      <c r="X2540" s="1"/>
      <c r="Y2540" s="1"/>
      <c r="Z2540" s="1"/>
    </row>
    <row r="2541" spans="1:26" x14ac:dyDescent="0.25">
      <c r="A2541" s="1"/>
      <c r="B2541" s="33" t="str">
        <f t="shared" si="76"/>
        <v/>
      </c>
      <c r="C2541" s="33" t="str">
        <f t="shared" si="77"/>
        <v/>
      </c>
      <c r="D2541" s="22"/>
      <c r="E2541" s="1"/>
      <c r="F2541" s="1"/>
      <c r="G2541" s="1"/>
      <c r="H2541" s="1"/>
      <c r="I2541" s="1"/>
      <c r="J2541" s="1"/>
      <c r="K2541" s="1"/>
      <c r="L2541" s="1"/>
      <c r="M2541" s="1"/>
      <c r="N2541" s="1"/>
      <c r="O2541" s="1"/>
      <c r="P2541" s="1"/>
      <c r="Q2541" s="1"/>
      <c r="R2541" s="1"/>
      <c r="S2541" s="1"/>
      <c r="T2541" s="1"/>
      <c r="U2541" s="28"/>
      <c r="V2541" s="28"/>
      <c r="W2541" s="28"/>
      <c r="X2541" s="1"/>
      <c r="Y2541" s="1"/>
      <c r="Z2541" s="1"/>
    </row>
    <row r="2542" spans="1:26" x14ac:dyDescent="0.25">
      <c r="A2542" s="1"/>
      <c r="B2542" s="33" t="str">
        <f t="shared" si="76"/>
        <v/>
      </c>
      <c r="C2542" s="33" t="str">
        <f t="shared" si="77"/>
        <v/>
      </c>
      <c r="D2542" s="22"/>
      <c r="E2542" s="1"/>
      <c r="F2542" s="1"/>
      <c r="G2542" s="1"/>
      <c r="H2542" s="1"/>
      <c r="I2542" s="1"/>
      <c r="J2542" s="1"/>
      <c r="K2542" s="1"/>
      <c r="L2542" s="1"/>
      <c r="M2542" s="1"/>
      <c r="N2542" s="1"/>
      <c r="O2542" s="1"/>
      <c r="P2542" s="1"/>
      <c r="Q2542" s="1"/>
      <c r="R2542" s="1"/>
      <c r="S2542" s="1"/>
      <c r="T2542" s="1"/>
      <c r="U2542" s="28"/>
      <c r="V2542" s="28"/>
      <c r="W2542" s="28"/>
      <c r="X2542" s="1"/>
      <c r="Y2542" s="1"/>
      <c r="Z2542" s="1"/>
    </row>
    <row r="2543" spans="1:26" x14ac:dyDescent="0.25">
      <c r="A2543" s="1"/>
      <c r="B2543" s="33" t="str">
        <f t="shared" ref="B2543:B2606" si="78">IF(W2545=1,U2545,"")</f>
        <v/>
      </c>
      <c r="C2543" s="33" t="str">
        <f t="shared" ref="C2543:C2606" si="79">IF(W2545=1,V2545,"")</f>
        <v/>
      </c>
      <c r="D2543" s="22"/>
      <c r="E2543" s="1"/>
      <c r="F2543" s="1"/>
      <c r="G2543" s="1"/>
      <c r="H2543" s="1"/>
      <c r="I2543" s="1"/>
      <c r="J2543" s="1"/>
      <c r="K2543" s="1"/>
      <c r="L2543" s="1"/>
      <c r="M2543" s="1"/>
      <c r="N2543" s="1"/>
      <c r="O2543" s="1"/>
      <c r="P2543" s="1"/>
      <c r="Q2543" s="1"/>
      <c r="R2543" s="1"/>
      <c r="S2543" s="1"/>
      <c r="T2543" s="1"/>
      <c r="U2543" s="28"/>
      <c r="V2543" s="28"/>
      <c r="W2543" s="28"/>
      <c r="X2543" s="1"/>
      <c r="Y2543" s="1"/>
      <c r="Z2543" s="1"/>
    </row>
    <row r="2544" spans="1:26" x14ac:dyDescent="0.25">
      <c r="A2544" s="1"/>
      <c r="B2544" s="33" t="str">
        <f t="shared" si="78"/>
        <v/>
      </c>
      <c r="C2544" s="33" t="str">
        <f t="shared" si="79"/>
        <v/>
      </c>
      <c r="D2544" s="22"/>
      <c r="E2544" s="1"/>
      <c r="F2544" s="1"/>
      <c r="G2544" s="1"/>
      <c r="H2544" s="1"/>
      <c r="I2544" s="1"/>
      <c r="J2544" s="1"/>
      <c r="K2544" s="1"/>
      <c r="L2544" s="1"/>
      <c r="M2544" s="1"/>
      <c r="N2544" s="1"/>
      <c r="O2544" s="1"/>
      <c r="P2544" s="1"/>
      <c r="Q2544" s="1"/>
      <c r="R2544" s="1"/>
      <c r="S2544" s="1"/>
      <c r="T2544" s="1"/>
      <c r="U2544" s="28"/>
      <c r="V2544" s="28"/>
      <c r="W2544" s="28"/>
      <c r="X2544" s="1"/>
      <c r="Y2544" s="1"/>
      <c r="Z2544" s="1"/>
    </row>
    <row r="2545" spans="1:26" x14ac:dyDescent="0.25">
      <c r="A2545" s="1"/>
      <c r="B2545" s="33" t="str">
        <f t="shared" si="78"/>
        <v/>
      </c>
      <c r="C2545" s="33" t="str">
        <f t="shared" si="79"/>
        <v/>
      </c>
      <c r="D2545" s="22"/>
      <c r="E2545" s="1"/>
      <c r="F2545" s="1"/>
      <c r="G2545" s="1"/>
      <c r="H2545" s="1"/>
      <c r="I2545" s="1"/>
      <c r="J2545" s="1"/>
      <c r="K2545" s="1"/>
      <c r="L2545" s="1"/>
      <c r="M2545" s="1"/>
      <c r="N2545" s="1"/>
      <c r="O2545" s="1"/>
      <c r="P2545" s="1"/>
      <c r="Q2545" s="1"/>
      <c r="R2545" s="1"/>
      <c r="S2545" s="1"/>
      <c r="T2545" s="1"/>
      <c r="U2545" s="28"/>
      <c r="V2545" s="28"/>
      <c r="W2545" s="28"/>
      <c r="X2545" s="1"/>
      <c r="Y2545" s="1"/>
      <c r="Z2545" s="1"/>
    </row>
    <row r="2546" spans="1:26" x14ac:dyDescent="0.25">
      <c r="A2546" s="1"/>
      <c r="B2546" s="33" t="str">
        <f t="shared" si="78"/>
        <v/>
      </c>
      <c r="C2546" s="33" t="str">
        <f t="shared" si="79"/>
        <v/>
      </c>
      <c r="D2546" s="22"/>
      <c r="E2546" s="1"/>
      <c r="F2546" s="1"/>
      <c r="G2546" s="1"/>
      <c r="H2546" s="1"/>
      <c r="I2546" s="1"/>
      <c r="J2546" s="1"/>
      <c r="K2546" s="1"/>
      <c r="L2546" s="1"/>
      <c r="M2546" s="1"/>
      <c r="N2546" s="1"/>
      <c r="O2546" s="1"/>
      <c r="P2546" s="1"/>
      <c r="Q2546" s="1"/>
      <c r="R2546" s="1"/>
      <c r="S2546" s="1"/>
      <c r="T2546" s="1"/>
      <c r="U2546" s="28"/>
      <c r="V2546" s="28"/>
      <c r="W2546" s="28"/>
      <c r="X2546" s="1"/>
      <c r="Y2546" s="1"/>
      <c r="Z2546" s="1"/>
    </row>
    <row r="2547" spans="1:26" x14ac:dyDescent="0.25">
      <c r="A2547" s="1"/>
      <c r="B2547" s="33" t="str">
        <f t="shared" si="78"/>
        <v/>
      </c>
      <c r="C2547" s="33" t="str">
        <f t="shared" si="79"/>
        <v/>
      </c>
      <c r="D2547" s="22"/>
      <c r="E2547" s="1"/>
      <c r="F2547" s="1"/>
      <c r="G2547" s="1"/>
      <c r="H2547" s="1"/>
      <c r="I2547" s="1"/>
      <c r="J2547" s="1"/>
      <c r="K2547" s="1"/>
      <c r="L2547" s="1"/>
      <c r="M2547" s="1"/>
      <c r="N2547" s="1"/>
      <c r="O2547" s="1"/>
      <c r="P2547" s="1"/>
      <c r="Q2547" s="1"/>
      <c r="R2547" s="1"/>
      <c r="S2547" s="1"/>
      <c r="T2547" s="1"/>
      <c r="U2547" s="28"/>
      <c r="V2547" s="28"/>
      <c r="W2547" s="28"/>
      <c r="X2547" s="1"/>
      <c r="Y2547" s="1"/>
      <c r="Z2547" s="1"/>
    </row>
    <row r="2548" spans="1:26" x14ac:dyDescent="0.25">
      <c r="A2548" s="1"/>
      <c r="B2548" s="33" t="str">
        <f t="shared" si="78"/>
        <v/>
      </c>
      <c r="C2548" s="33" t="str">
        <f t="shared" si="79"/>
        <v/>
      </c>
      <c r="D2548" s="22"/>
      <c r="E2548" s="1"/>
      <c r="F2548" s="1"/>
      <c r="G2548" s="1"/>
      <c r="H2548" s="1"/>
      <c r="I2548" s="1"/>
      <c r="J2548" s="1"/>
      <c r="K2548" s="1"/>
      <c r="L2548" s="1"/>
      <c r="M2548" s="1"/>
      <c r="N2548" s="1"/>
      <c r="O2548" s="1"/>
      <c r="P2548" s="1"/>
      <c r="Q2548" s="1"/>
      <c r="R2548" s="1"/>
      <c r="S2548" s="1"/>
      <c r="T2548" s="1"/>
      <c r="U2548" s="28"/>
      <c r="V2548" s="28"/>
      <c r="W2548" s="28"/>
      <c r="X2548" s="1"/>
      <c r="Y2548" s="1"/>
      <c r="Z2548" s="1"/>
    </row>
    <row r="2549" spans="1:26" x14ac:dyDescent="0.25">
      <c r="A2549" s="1"/>
      <c r="B2549" s="33" t="str">
        <f t="shared" si="78"/>
        <v/>
      </c>
      <c r="C2549" s="33" t="str">
        <f t="shared" si="79"/>
        <v/>
      </c>
      <c r="D2549" s="22"/>
      <c r="E2549" s="1"/>
      <c r="F2549" s="1"/>
      <c r="G2549" s="1"/>
      <c r="H2549" s="1"/>
      <c r="I2549" s="1"/>
      <c r="J2549" s="1"/>
      <c r="K2549" s="1"/>
      <c r="L2549" s="1"/>
      <c r="M2549" s="1"/>
      <c r="N2549" s="1"/>
      <c r="O2549" s="1"/>
      <c r="P2549" s="1"/>
      <c r="Q2549" s="1"/>
      <c r="R2549" s="1"/>
      <c r="S2549" s="1"/>
      <c r="T2549" s="1"/>
      <c r="U2549" s="28"/>
      <c r="V2549" s="28"/>
      <c r="W2549" s="28"/>
      <c r="X2549" s="1"/>
      <c r="Y2549" s="1"/>
      <c r="Z2549" s="1"/>
    </row>
    <row r="2550" spans="1:26" x14ac:dyDescent="0.25">
      <c r="A2550" s="1"/>
      <c r="B2550" s="33" t="str">
        <f t="shared" si="78"/>
        <v/>
      </c>
      <c r="C2550" s="33" t="str">
        <f t="shared" si="79"/>
        <v/>
      </c>
      <c r="D2550" s="22"/>
      <c r="E2550" s="1"/>
      <c r="F2550" s="1"/>
      <c r="G2550" s="1"/>
      <c r="H2550" s="1"/>
      <c r="I2550" s="1"/>
      <c r="J2550" s="1"/>
      <c r="K2550" s="1"/>
      <c r="L2550" s="1"/>
      <c r="M2550" s="1"/>
      <c r="N2550" s="1"/>
      <c r="O2550" s="1"/>
      <c r="P2550" s="1"/>
      <c r="Q2550" s="1"/>
      <c r="R2550" s="1"/>
      <c r="S2550" s="1"/>
      <c r="T2550" s="1"/>
      <c r="U2550" s="28"/>
      <c r="V2550" s="28"/>
      <c r="W2550" s="28"/>
      <c r="X2550" s="1"/>
      <c r="Y2550" s="1"/>
      <c r="Z2550" s="1"/>
    </row>
    <row r="2551" spans="1:26" x14ac:dyDescent="0.25">
      <c r="A2551" s="1"/>
      <c r="B2551" s="33" t="str">
        <f t="shared" si="78"/>
        <v/>
      </c>
      <c r="C2551" s="33" t="str">
        <f t="shared" si="79"/>
        <v/>
      </c>
      <c r="D2551" s="22"/>
      <c r="E2551" s="1"/>
      <c r="F2551" s="1"/>
      <c r="G2551" s="1"/>
      <c r="H2551" s="1"/>
      <c r="I2551" s="1"/>
      <c r="J2551" s="1"/>
      <c r="K2551" s="1"/>
      <c r="L2551" s="1"/>
      <c r="M2551" s="1"/>
      <c r="N2551" s="1"/>
      <c r="O2551" s="1"/>
      <c r="P2551" s="1"/>
      <c r="Q2551" s="1"/>
      <c r="R2551" s="1"/>
      <c r="S2551" s="1"/>
      <c r="T2551" s="1"/>
      <c r="U2551" s="28"/>
      <c r="V2551" s="28"/>
      <c r="W2551" s="28"/>
      <c r="X2551" s="1"/>
      <c r="Y2551" s="1"/>
      <c r="Z2551" s="1"/>
    </row>
    <row r="2552" spans="1:26" x14ac:dyDescent="0.25">
      <c r="A2552" s="1"/>
      <c r="B2552" s="33" t="str">
        <f t="shared" si="78"/>
        <v/>
      </c>
      <c r="C2552" s="33" t="str">
        <f t="shared" si="79"/>
        <v/>
      </c>
      <c r="D2552" s="22"/>
      <c r="E2552" s="1"/>
      <c r="F2552" s="1"/>
      <c r="G2552" s="1"/>
      <c r="H2552" s="1"/>
      <c r="I2552" s="1"/>
      <c r="J2552" s="1"/>
      <c r="K2552" s="1"/>
      <c r="L2552" s="1"/>
      <c r="M2552" s="1"/>
      <c r="N2552" s="1"/>
      <c r="O2552" s="1"/>
      <c r="P2552" s="1"/>
      <c r="Q2552" s="1"/>
      <c r="R2552" s="1"/>
      <c r="S2552" s="1"/>
      <c r="T2552" s="1"/>
      <c r="U2552" s="28"/>
      <c r="V2552" s="28"/>
      <c r="W2552" s="28"/>
      <c r="X2552" s="1"/>
      <c r="Y2552" s="1"/>
      <c r="Z2552" s="1"/>
    </row>
    <row r="2553" spans="1:26" x14ac:dyDescent="0.25">
      <c r="A2553" s="1"/>
      <c r="B2553" s="33" t="str">
        <f t="shared" si="78"/>
        <v/>
      </c>
      <c r="C2553" s="33" t="str">
        <f t="shared" si="79"/>
        <v/>
      </c>
      <c r="D2553" s="22"/>
      <c r="E2553" s="1"/>
      <c r="F2553" s="1"/>
      <c r="G2553" s="1"/>
      <c r="H2553" s="1"/>
      <c r="I2553" s="1"/>
      <c r="J2553" s="1"/>
      <c r="K2553" s="1"/>
      <c r="L2553" s="1"/>
      <c r="M2553" s="1"/>
      <c r="N2553" s="1"/>
      <c r="O2553" s="1"/>
      <c r="P2553" s="1"/>
      <c r="Q2553" s="1"/>
      <c r="R2553" s="1"/>
      <c r="S2553" s="1"/>
      <c r="T2553" s="1"/>
      <c r="U2553" s="28"/>
      <c r="V2553" s="28"/>
      <c r="W2553" s="28"/>
      <c r="X2553" s="1"/>
      <c r="Y2553" s="1"/>
      <c r="Z2553" s="1"/>
    </row>
    <row r="2554" spans="1:26" x14ac:dyDescent="0.25">
      <c r="A2554" s="1"/>
      <c r="B2554" s="33" t="str">
        <f t="shared" si="78"/>
        <v/>
      </c>
      <c r="C2554" s="33" t="str">
        <f t="shared" si="79"/>
        <v/>
      </c>
      <c r="D2554" s="22"/>
      <c r="E2554" s="1"/>
      <c r="F2554" s="1"/>
      <c r="G2554" s="1"/>
      <c r="H2554" s="1"/>
      <c r="I2554" s="1"/>
      <c r="J2554" s="1"/>
      <c r="K2554" s="1"/>
      <c r="L2554" s="1"/>
      <c r="M2554" s="1"/>
      <c r="N2554" s="1"/>
      <c r="O2554" s="1"/>
      <c r="P2554" s="1"/>
      <c r="Q2554" s="1"/>
      <c r="R2554" s="1"/>
      <c r="S2554" s="1"/>
      <c r="T2554" s="1"/>
      <c r="U2554" s="28"/>
      <c r="V2554" s="28"/>
      <c r="W2554" s="28"/>
      <c r="X2554" s="1"/>
      <c r="Y2554" s="1"/>
      <c r="Z2554" s="1"/>
    </row>
    <row r="2555" spans="1:26" x14ac:dyDescent="0.25">
      <c r="A2555" s="1"/>
      <c r="B2555" s="33" t="str">
        <f t="shared" si="78"/>
        <v/>
      </c>
      <c r="C2555" s="33" t="str">
        <f t="shared" si="79"/>
        <v/>
      </c>
      <c r="D2555" s="22"/>
      <c r="E2555" s="1"/>
      <c r="F2555" s="1"/>
      <c r="G2555" s="1"/>
      <c r="H2555" s="1"/>
      <c r="I2555" s="1"/>
      <c r="J2555" s="1"/>
      <c r="K2555" s="1"/>
      <c r="L2555" s="1"/>
      <c r="M2555" s="1"/>
      <c r="N2555" s="1"/>
      <c r="O2555" s="1"/>
      <c r="P2555" s="1"/>
      <c r="Q2555" s="1"/>
      <c r="R2555" s="1"/>
      <c r="S2555" s="1"/>
      <c r="T2555" s="1"/>
      <c r="U2555" s="28"/>
      <c r="V2555" s="28"/>
      <c r="W2555" s="28"/>
      <c r="X2555" s="1"/>
      <c r="Y2555" s="1"/>
      <c r="Z2555" s="1"/>
    </row>
    <row r="2556" spans="1:26" x14ac:dyDescent="0.25">
      <c r="A2556" s="1"/>
      <c r="B2556" s="33" t="str">
        <f t="shared" si="78"/>
        <v/>
      </c>
      <c r="C2556" s="33" t="str">
        <f t="shared" si="79"/>
        <v/>
      </c>
      <c r="D2556" s="22"/>
      <c r="E2556" s="1"/>
      <c r="F2556" s="1"/>
      <c r="G2556" s="1"/>
      <c r="H2556" s="1"/>
      <c r="I2556" s="1"/>
      <c r="J2556" s="1"/>
      <c r="K2556" s="1"/>
      <c r="L2556" s="1"/>
      <c r="M2556" s="1"/>
      <c r="N2556" s="1"/>
      <c r="O2556" s="1"/>
      <c r="P2556" s="1"/>
      <c r="Q2556" s="1"/>
      <c r="R2556" s="1"/>
      <c r="S2556" s="1"/>
      <c r="T2556" s="1"/>
      <c r="U2556" s="28"/>
      <c r="V2556" s="28"/>
      <c r="W2556" s="28"/>
      <c r="X2556" s="1"/>
      <c r="Y2556" s="1"/>
      <c r="Z2556" s="1"/>
    </row>
    <row r="2557" spans="1:26" x14ac:dyDescent="0.25">
      <c r="A2557" s="1"/>
      <c r="B2557" s="33" t="str">
        <f t="shared" si="78"/>
        <v/>
      </c>
      <c r="C2557" s="33" t="str">
        <f t="shared" si="79"/>
        <v/>
      </c>
      <c r="D2557" s="22"/>
      <c r="E2557" s="1"/>
      <c r="F2557" s="1"/>
      <c r="G2557" s="1"/>
      <c r="H2557" s="1"/>
      <c r="I2557" s="1"/>
      <c r="J2557" s="1"/>
      <c r="K2557" s="1"/>
      <c r="L2557" s="1"/>
      <c r="M2557" s="1"/>
      <c r="N2557" s="1"/>
      <c r="O2557" s="1"/>
      <c r="P2557" s="1"/>
      <c r="Q2557" s="1"/>
      <c r="R2557" s="1"/>
      <c r="S2557" s="1"/>
      <c r="T2557" s="1"/>
      <c r="U2557" s="28"/>
      <c r="V2557" s="28"/>
      <c r="W2557" s="28"/>
      <c r="X2557" s="1"/>
      <c r="Y2557" s="1"/>
      <c r="Z2557" s="1"/>
    </row>
    <row r="2558" spans="1:26" x14ac:dyDescent="0.25">
      <c r="A2558" s="1"/>
      <c r="B2558" s="33" t="str">
        <f t="shared" si="78"/>
        <v/>
      </c>
      <c r="C2558" s="33" t="str">
        <f t="shared" si="79"/>
        <v/>
      </c>
      <c r="D2558" s="22"/>
      <c r="E2558" s="1"/>
      <c r="F2558" s="1"/>
      <c r="G2558" s="1"/>
      <c r="H2558" s="1"/>
      <c r="I2558" s="1"/>
      <c r="J2558" s="1"/>
      <c r="K2558" s="1"/>
      <c r="L2558" s="1"/>
      <c r="M2558" s="1"/>
      <c r="N2558" s="1"/>
      <c r="O2558" s="1"/>
      <c r="P2558" s="1"/>
      <c r="Q2558" s="1"/>
      <c r="R2558" s="1"/>
      <c r="S2558" s="1"/>
      <c r="T2558" s="1"/>
      <c r="U2558" s="28"/>
      <c r="V2558" s="28"/>
      <c r="W2558" s="28"/>
      <c r="X2558" s="1"/>
      <c r="Y2558" s="1"/>
      <c r="Z2558" s="1"/>
    </row>
    <row r="2559" spans="1:26" x14ac:dyDescent="0.25">
      <c r="A2559" s="1"/>
      <c r="B2559" s="33" t="str">
        <f t="shared" si="78"/>
        <v/>
      </c>
      <c r="C2559" s="33" t="str">
        <f t="shared" si="79"/>
        <v/>
      </c>
      <c r="D2559" s="22"/>
      <c r="E2559" s="1"/>
      <c r="F2559" s="1"/>
      <c r="G2559" s="1"/>
      <c r="H2559" s="1"/>
      <c r="I2559" s="1"/>
      <c r="J2559" s="1"/>
      <c r="K2559" s="1"/>
      <c r="L2559" s="1"/>
      <c r="M2559" s="1"/>
      <c r="N2559" s="1"/>
      <c r="O2559" s="1"/>
      <c r="P2559" s="1"/>
      <c r="Q2559" s="1"/>
      <c r="R2559" s="1"/>
      <c r="S2559" s="1"/>
      <c r="T2559" s="1"/>
      <c r="U2559" s="28"/>
      <c r="V2559" s="28"/>
      <c r="W2559" s="28"/>
      <c r="X2559" s="1"/>
      <c r="Y2559" s="1"/>
      <c r="Z2559" s="1"/>
    </row>
    <row r="2560" spans="1:26" x14ac:dyDescent="0.25">
      <c r="A2560" s="1"/>
      <c r="B2560" s="33" t="str">
        <f t="shared" si="78"/>
        <v/>
      </c>
      <c r="C2560" s="33" t="str">
        <f t="shared" si="79"/>
        <v/>
      </c>
      <c r="D2560" s="22"/>
      <c r="E2560" s="1"/>
      <c r="F2560" s="1"/>
      <c r="G2560" s="1"/>
      <c r="H2560" s="1"/>
      <c r="I2560" s="1"/>
      <c r="J2560" s="1"/>
      <c r="K2560" s="1"/>
      <c r="L2560" s="1"/>
      <c r="M2560" s="1"/>
      <c r="N2560" s="1"/>
      <c r="O2560" s="1"/>
      <c r="P2560" s="1"/>
      <c r="Q2560" s="1"/>
      <c r="R2560" s="1"/>
      <c r="S2560" s="1"/>
      <c r="T2560" s="1"/>
      <c r="U2560" s="28"/>
      <c r="V2560" s="28"/>
      <c r="W2560" s="28"/>
      <c r="X2560" s="1"/>
      <c r="Y2560" s="1"/>
      <c r="Z2560" s="1"/>
    </row>
    <row r="2561" spans="1:26" x14ac:dyDescent="0.25">
      <c r="A2561" s="1"/>
      <c r="B2561" s="33" t="str">
        <f t="shared" si="78"/>
        <v/>
      </c>
      <c r="C2561" s="33" t="str">
        <f t="shared" si="79"/>
        <v/>
      </c>
      <c r="D2561" s="22"/>
      <c r="E2561" s="1"/>
      <c r="F2561" s="1"/>
      <c r="G2561" s="1"/>
      <c r="H2561" s="1"/>
      <c r="I2561" s="1"/>
      <c r="J2561" s="1"/>
      <c r="K2561" s="1"/>
      <c r="L2561" s="1"/>
      <c r="M2561" s="1"/>
      <c r="N2561" s="1"/>
      <c r="O2561" s="1"/>
      <c r="P2561" s="1"/>
      <c r="Q2561" s="1"/>
      <c r="R2561" s="1"/>
      <c r="S2561" s="1"/>
      <c r="T2561" s="1"/>
      <c r="U2561" s="28"/>
      <c r="V2561" s="28"/>
      <c r="W2561" s="28"/>
      <c r="X2561" s="1"/>
      <c r="Y2561" s="1"/>
      <c r="Z2561" s="1"/>
    </row>
    <row r="2562" spans="1:26" x14ac:dyDescent="0.25">
      <c r="A2562" s="1"/>
      <c r="B2562" s="33" t="str">
        <f t="shared" si="78"/>
        <v/>
      </c>
      <c r="C2562" s="33" t="str">
        <f t="shared" si="79"/>
        <v/>
      </c>
      <c r="D2562" s="22"/>
      <c r="E2562" s="1"/>
      <c r="F2562" s="1"/>
      <c r="G2562" s="1"/>
      <c r="H2562" s="1"/>
      <c r="I2562" s="1"/>
      <c r="J2562" s="1"/>
      <c r="K2562" s="1"/>
      <c r="L2562" s="1"/>
      <c r="M2562" s="1"/>
      <c r="N2562" s="1"/>
      <c r="O2562" s="1"/>
      <c r="P2562" s="1"/>
      <c r="Q2562" s="1"/>
      <c r="R2562" s="1"/>
      <c r="S2562" s="1"/>
      <c r="T2562" s="1"/>
      <c r="U2562" s="28"/>
      <c r="V2562" s="28"/>
      <c r="W2562" s="28"/>
      <c r="X2562" s="1"/>
      <c r="Y2562" s="1"/>
      <c r="Z2562" s="1"/>
    </row>
    <row r="2563" spans="1:26" x14ac:dyDescent="0.25">
      <c r="A2563" s="1"/>
      <c r="B2563" s="33" t="str">
        <f t="shared" si="78"/>
        <v/>
      </c>
      <c r="C2563" s="33" t="str">
        <f t="shared" si="79"/>
        <v/>
      </c>
      <c r="D2563" s="22"/>
      <c r="E2563" s="1"/>
      <c r="F2563" s="1"/>
      <c r="G2563" s="1"/>
      <c r="H2563" s="1"/>
      <c r="I2563" s="1"/>
      <c r="J2563" s="1"/>
      <c r="K2563" s="1"/>
      <c r="L2563" s="1"/>
      <c r="M2563" s="1"/>
      <c r="N2563" s="1"/>
      <c r="O2563" s="1"/>
      <c r="P2563" s="1"/>
      <c r="Q2563" s="1"/>
      <c r="R2563" s="1"/>
      <c r="S2563" s="1"/>
      <c r="T2563" s="1"/>
      <c r="U2563" s="28"/>
      <c r="V2563" s="28"/>
      <c r="W2563" s="28"/>
      <c r="X2563" s="1"/>
      <c r="Y2563" s="1"/>
      <c r="Z2563" s="1"/>
    </row>
    <row r="2564" spans="1:26" x14ac:dyDescent="0.25">
      <c r="A2564" s="1"/>
      <c r="B2564" s="33" t="str">
        <f t="shared" si="78"/>
        <v/>
      </c>
      <c r="C2564" s="33" t="str">
        <f t="shared" si="79"/>
        <v/>
      </c>
      <c r="D2564" s="22"/>
      <c r="E2564" s="1"/>
      <c r="F2564" s="1"/>
      <c r="G2564" s="1"/>
      <c r="H2564" s="1"/>
      <c r="I2564" s="1"/>
      <c r="J2564" s="1"/>
      <c r="K2564" s="1"/>
      <c r="L2564" s="1"/>
      <c r="M2564" s="1"/>
      <c r="N2564" s="1"/>
      <c r="O2564" s="1"/>
      <c r="P2564" s="1"/>
      <c r="Q2564" s="1"/>
      <c r="R2564" s="1"/>
      <c r="S2564" s="1"/>
      <c r="T2564" s="1"/>
      <c r="U2564" s="28"/>
      <c r="V2564" s="28"/>
      <c r="W2564" s="28"/>
      <c r="X2564" s="1"/>
      <c r="Y2564" s="1"/>
      <c r="Z2564" s="1"/>
    </row>
    <row r="2565" spans="1:26" x14ac:dyDescent="0.25">
      <c r="A2565" s="1"/>
      <c r="B2565" s="33" t="str">
        <f t="shared" si="78"/>
        <v/>
      </c>
      <c r="C2565" s="33" t="str">
        <f t="shared" si="79"/>
        <v/>
      </c>
      <c r="D2565" s="22"/>
      <c r="E2565" s="1"/>
      <c r="F2565" s="1"/>
      <c r="G2565" s="1"/>
      <c r="H2565" s="1"/>
      <c r="I2565" s="1"/>
      <c r="J2565" s="1"/>
      <c r="K2565" s="1"/>
      <c r="L2565" s="1"/>
      <c r="M2565" s="1"/>
      <c r="N2565" s="1"/>
      <c r="O2565" s="1"/>
      <c r="P2565" s="1"/>
      <c r="Q2565" s="1"/>
      <c r="R2565" s="1"/>
      <c r="S2565" s="1"/>
      <c r="T2565" s="1"/>
      <c r="U2565" s="28"/>
      <c r="V2565" s="28"/>
      <c r="W2565" s="28"/>
      <c r="X2565" s="1"/>
      <c r="Y2565" s="1"/>
      <c r="Z2565" s="1"/>
    </row>
    <row r="2566" spans="1:26" x14ac:dyDescent="0.25">
      <c r="A2566" s="1"/>
      <c r="B2566" s="33" t="str">
        <f t="shared" si="78"/>
        <v/>
      </c>
      <c r="C2566" s="33" t="str">
        <f t="shared" si="79"/>
        <v/>
      </c>
      <c r="D2566" s="22"/>
      <c r="E2566" s="1"/>
      <c r="F2566" s="1"/>
      <c r="G2566" s="1"/>
      <c r="H2566" s="1"/>
      <c r="I2566" s="1"/>
      <c r="J2566" s="1"/>
      <c r="K2566" s="1"/>
      <c r="L2566" s="1"/>
      <c r="M2566" s="1"/>
      <c r="N2566" s="1"/>
      <c r="O2566" s="1"/>
      <c r="P2566" s="1"/>
      <c r="Q2566" s="1"/>
      <c r="R2566" s="1"/>
      <c r="S2566" s="1"/>
      <c r="T2566" s="1"/>
      <c r="U2566" s="28"/>
      <c r="V2566" s="28"/>
      <c r="W2566" s="28"/>
      <c r="X2566" s="1"/>
      <c r="Y2566" s="1"/>
      <c r="Z2566" s="1"/>
    </row>
    <row r="2567" spans="1:26" x14ac:dyDescent="0.25">
      <c r="A2567" s="1"/>
      <c r="B2567" s="33" t="str">
        <f t="shared" si="78"/>
        <v/>
      </c>
      <c r="C2567" s="33" t="str">
        <f t="shared" si="79"/>
        <v/>
      </c>
      <c r="D2567" s="22"/>
      <c r="E2567" s="1"/>
      <c r="F2567" s="1"/>
      <c r="G2567" s="1"/>
      <c r="H2567" s="1"/>
      <c r="I2567" s="1"/>
      <c r="J2567" s="1"/>
      <c r="K2567" s="1"/>
      <c r="L2567" s="1"/>
      <c r="M2567" s="1"/>
      <c r="N2567" s="1"/>
      <c r="O2567" s="1"/>
      <c r="P2567" s="1"/>
      <c r="Q2567" s="1"/>
      <c r="R2567" s="1"/>
      <c r="S2567" s="1"/>
      <c r="T2567" s="1"/>
      <c r="U2567" s="28"/>
      <c r="V2567" s="28"/>
      <c r="W2567" s="28"/>
      <c r="X2567" s="1"/>
      <c r="Y2567" s="1"/>
      <c r="Z2567" s="1"/>
    </row>
    <row r="2568" spans="1:26" x14ac:dyDescent="0.25">
      <c r="A2568" s="1"/>
      <c r="B2568" s="33" t="str">
        <f t="shared" si="78"/>
        <v/>
      </c>
      <c r="C2568" s="33" t="str">
        <f t="shared" si="79"/>
        <v/>
      </c>
      <c r="D2568" s="22"/>
      <c r="E2568" s="1"/>
      <c r="F2568" s="1"/>
      <c r="G2568" s="1"/>
      <c r="H2568" s="1"/>
      <c r="I2568" s="1"/>
      <c r="J2568" s="1"/>
      <c r="K2568" s="1"/>
      <c r="L2568" s="1"/>
      <c r="M2568" s="1"/>
      <c r="N2568" s="1"/>
      <c r="O2568" s="1"/>
      <c r="P2568" s="1"/>
      <c r="Q2568" s="1"/>
      <c r="R2568" s="1"/>
      <c r="S2568" s="1"/>
      <c r="T2568" s="1"/>
      <c r="U2568" s="28"/>
      <c r="V2568" s="28"/>
      <c r="W2568" s="28"/>
      <c r="X2568" s="1"/>
      <c r="Y2568" s="1"/>
      <c r="Z2568" s="1"/>
    </row>
    <row r="2569" spans="1:26" x14ac:dyDescent="0.25">
      <c r="A2569" s="1"/>
      <c r="B2569" s="33" t="str">
        <f t="shared" si="78"/>
        <v/>
      </c>
      <c r="C2569" s="33" t="str">
        <f t="shared" si="79"/>
        <v/>
      </c>
      <c r="D2569" s="22"/>
      <c r="E2569" s="1"/>
      <c r="F2569" s="1"/>
      <c r="G2569" s="1"/>
      <c r="H2569" s="1"/>
      <c r="I2569" s="1"/>
      <c r="J2569" s="1"/>
      <c r="K2569" s="1"/>
      <c r="L2569" s="1"/>
      <c r="M2569" s="1"/>
      <c r="N2569" s="1"/>
      <c r="O2569" s="1"/>
      <c r="P2569" s="1"/>
      <c r="Q2569" s="1"/>
      <c r="R2569" s="1"/>
      <c r="S2569" s="1"/>
      <c r="T2569" s="1"/>
      <c r="U2569" s="28"/>
      <c r="V2569" s="28"/>
      <c r="W2569" s="28"/>
      <c r="X2569" s="1"/>
      <c r="Y2569" s="1"/>
      <c r="Z2569" s="1"/>
    </row>
    <row r="2570" spans="1:26" x14ac:dyDescent="0.25">
      <c r="A2570" s="1"/>
      <c r="B2570" s="33" t="str">
        <f t="shared" si="78"/>
        <v/>
      </c>
      <c r="C2570" s="33" t="str">
        <f t="shared" si="79"/>
        <v/>
      </c>
      <c r="D2570" s="22"/>
      <c r="E2570" s="1"/>
      <c r="F2570" s="1"/>
      <c r="G2570" s="1"/>
      <c r="H2570" s="1"/>
      <c r="I2570" s="1"/>
      <c r="J2570" s="1"/>
      <c r="K2570" s="1"/>
      <c r="L2570" s="1"/>
      <c r="M2570" s="1"/>
      <c r="N2570" s="1"/>
      <c r="O2570" s="1"/>
      <c r="P2570" s="1"/>
      <c r="Q2570" s="1"/>
      <c r="R2570" s="1"/>
      <c r="S2570" s="1"/>
      <c r="T2570" s="1"/>
      <c r="U2570" s="28"/>
      <c r="V2570" s="28"/>
      <c r="W2570" s="28"/>
      <c r="X2570" s="1"/>
      <c r="Y2570" s="1"/>
      <c r="Z2570" s="1"/>
    </row>
    <row r="2571" spans="1:26" x14ac:dyDescent="0.25">
      <c r="A2571" s="1"/>
      <c r="B2571" s="33" t="str">
        <f t="shared" si="78"/>
        <v/>
      </c>
      <c r="C2571" s="33" t="str">
        <f t="shared" si="79"/>
        <v/>
      </c>
      <c r="D2571" s="22"/>
      <c r="E2571" s="1"/>
      <c r="F2571" s="1"/>
      <c r="G2571" s="1"/>
      <c r="H2571" s="1"/>
      <c r="I2571" s="1"/>
      <c r="J2571" s="1"/>
      <c r="K2571" s="1"/>
      <c r="L2571" s="1"/>
      <c r="M2571" s="1"/>
      <c r="N2571" s="1"/>
      <c r="O2571" s="1"/>
      <c r="P2571" s="1"/>
      <c r="Q2571" s="1"/>
      <c r="R2571" s="1"/>
      <c r="S2571" s="1"/>
      <c r="T2571" s="1"/>
      <c r="U2571" s="28"/>
      <c r="V2571" s="28"/>
      <c r="W2571" s="28"/>
      <c r="X2571" s="1"/>
      <c r="Y2571" s="1"/>
      <c r="Z2571" s="1"/>
    </row>
    <row r="2572" spans="1:26" x14ac:dyDescent="0.25">
      <c r="A2572" s="1"/>
      <c r="B2572" s="33" t="str">
        <f t="shared" si="78"/>
        <v/>
      </c>
      <c r="C2572" s="33" t="str">
        <f t="shared" si="79"/>
        <v/>
      </c>
      <c r="D2572" s="22"/>
      <c r="E2572" s="1"/>
      <c r="F2572" s="1"/>
      <c r="G2572" s="1"/>
      <c r="H2572" s="1"/>
      <c r="I2572" s="1"/>
      <c r="J2572" s="1"/>
      <c r="K2572" s="1"/>
      <c r="L2572" s="1"/>
      <c r="M2572" s="1"/>
      <c r="N2572" s="1"/>
      <c r="O2572" s="1"/>
      <c r="P2572" s="1"/>
      <c r="Q2572" s="1"/>
      <c r="R2572" s="1"/>
      <c r="S2572" s="1"/>
      <c r="T2572" s="1"/>
      <c r="U2572" s="28"/>
      <c r="V2572" s="28"/>
      <c r="W2572" s="28"/>
      <c r="X2572" s="1"/>
      <c r="Y2572" s="1"/>
      <c r="Z2572" s="1"/>
    </row>
    <row r="2573" spans="1:26" x14ac:dyDescent="0.25">
      <c r="A2573" s="1"/>
      <c r="B2573" s="33" t="str">
        <f t="shared" si="78"/>
        <v/>
      </c>
      <c r="C2573" s="33" t="str">
        <f t="shared" si="79"/>
        <v/>
      </c>
      <c r="D2573" s="22"/>
      <c r="E2573" s="1"/>
      <c r="F2573" s="1"/>
      <c r="G2573" s="1"/>
      <c r="H2573" s="1"/>
      <c r="I2573" s="1"/>
      <c r="J2573" s="1"/>
      <c r="K2573" s="1"/>
      <c r="L2573" s="1"/>
      <c r="M2573" s="1"/>
      <c r="N2573" s="1"/>
      <c r="O2573" s="1"/>
      <c r="P2573" s="1"/>
      <c r="Q2573" s="1"/>
      <c r="R2573" s="1"/>
      <c r="S2573" s="1"/>
      <c r="T2573" s="1"/>
      <c r="U2573" s="28"/>
      <c r="V2573" s="28"/>
      <c r="W2573" s="28"/>
      <c r="X2573" s="1"/>
      <c r="Y2573" s="1"/>
      <c r="Z2573" s="1"/>
    </row>
    <row r="2574" spans="1:26" x14ac:dyDescent="0.25">
      <c r="A2574" s="1"/>
      <c r="B2574" s="33" t="str">
        <f t="shared" si="78"/>
        <v/>
      </c>
      <c r="C2574" s="33" t="str">
        <f t="shared" si="79"/>
        <v/>
      </c>
      <c r="D2574" s="22"/>
      <c r="E2574" s="1"/>
      <c r="F2574" s="1"/>
      <c r="G2574" s="1"/>
      <c r="H2574" s="1"/>
      <c r="I2574" s="1"/>
      <c r="J2574" s="1"/>
      <c r="K2574" s="1"/>
      <c r="L2574" s="1"/>
      <c r="M2574" s="1"/>
      <c r="N2574" s="1"/>
      <c r="O2574" s="1"/>
      <c r="P2574" s="1"/>
      <c r="Q2574" s="1"/>
      <c r="R2574" s="1"/>
      <c r="S2574" s="1"/>
      <c r="T2574" s="1"/>
      <c r="U2574" s="28"/>
      <c r="V2574" s="28"/>
      <c r="W2574" s="28"/>
      <c r="X2574" s="1"/>
      <c r="Y2574" s="1"/>
      <c r="Z2574" s="1"/>
    </row>
    <row r="2575" spans="1:26" x14ac:dyDescent="0.25">
      <c r="A2575" s="1"/>
      <c r="B2575" s="33" t="str">
        <f t="shared" si="78"/>
        <v/>
      </c>
      <c r="C2575" s="33" t="str">
        <f t="shared" si="79"/>
        <v/>
      </c>
      <c r="D2575" s="22"/>
      <c r="E2575" s="1"/>
      <c r="F2575" s="1"/>
      <c r="G2575" s="1"/>
      <c r="H2575" s="1"/>
      <c r="I2575" s="1"/>
      <c r="J2575" s="1"/>
      <c r="K2575" s="1"/>
      <c r="L2575" s="1"/>
      <c r="M2575" s="1"/>
      <c r="N2575" s="1"/>
      <c r="O2575" s="1"/>
      <c r="P2575" s="1"/>
      <c r="Q2575" s="1"/>
      <c r="R2575" s="1"/>
      <c r="S2575" s="1"/>
      <c r="T2575" s="1"/>
      <c r="U2575" s="28"/>
      <c r="V2575" s="28"/>
      <c r="W2575" s="28"/>
      <c r="X2575" s="1"/>
      <c r="Y2575" s="1"/>
      <c r="Z2575" s="1"/>
    </row>
    <row r="2576" spans="1:26" x14ac:dyDescent="0.25">
      <c r="A2576" s="1"/>
      <c r="B2576" s="33" t="str">
        <f t="shared" si="78"/>
        <v/>
      </c>
      <c r="C2576" s="33" t="str">
        <f t="shared" si="79"/>
        <v/>
      </c>
      <c r="D2576" s="22"/>
      <c r="E2576" s="1"/>
      <c r="F2576" s="1"/>
      <c r="G2576" s="1"/>
      <c r="H2576" s="1"/>
      <c r="I2576" s="1"/>
      <c r="J2576" s="1"/>
      <c r="K2576" s="1"/>
      <c r="L2576" s="1"/>
      <c r="M2576" s="1"/>
      <c r="N2576" s="1"/>
      <c r="O2576" s="1"/>
      <c r="P2576" s="1"/>
      <c r="Q2576" s="1"/>
      <c r="R2576" s="1"/>
      <c r="S2576" s="1"/>
      <c r="T2576" s="1"/>
      <c r="U2576" s="28"/>
      <c r="V2576" s="28"/>
      <c r="W2576" s="28"/>
      <c r="X2576" s="1"/>
      <c r="Y2576" s="1"/>
      <c r="Z2576" s="1"/>
    </row>
    <row r="2577" spans="1:26" x14ac:dyDescent="0.25">
      <c r="A2577" s="1"/>
      <c r="B2577" s="33" t="str">
        <f t="shared" si="78"/>
        <v/>
      </c>
      <c r="C2577" s="33" t="str">
        <f t="shared" si="79"/>
        <v/>
      </c>
      <c r="D2577" s="22"/>
      <c r="E2577" s="1"/>
      <c r="F2577" s="1"/>
      <c r="G2577" s="1"/>
      <c r="H2577" s="1"/>
      <c r="I2577" s="1"/>
      <c r="J2577" s="1"/>
      <c r="K2577" s="1"/>
      <c r="L2577" s="1"/>
      <c r="M2577" s="1"/>
      <c r="N2577" s="1"/>
      <c r="O2577" s="1"/>
      <c r="P2577" s="1"/>
      <c r="Q2577" s="1"/>
      <c r="R2577" s="1"/>
      <c r="S2577" s="1"/>
      <c r="T2577" s="1"/>
      <c r="U2577" s="28"/>
      <c r="V2577" s="28"/>
      <c r="W2577" s="28"/>
      <c r="X2577" s="1"/>
      <c r="Y2577" s="1"/>
      <c r="Z2577" s="1"/>
    </row>
    <row r="2578" spans="1:26" x14ac:dyDescent="0.25">
      <c r="A2578" s="1"/>
      <c r="B2578" s="33" t="str">
        <f t="shared" si="78"/>
        <v/>
      </c>
      <c r="C2578" s="33" t="str">
        <f t="shared" si="79"/>
        <v/>
      </c>
      <c r="D2578" s="22"/>
      <c r="E2578" s="1"/>
      <c r="F2578" s="1"/>
      <c r="G2578" s="1"/>
      <c r="H2578" s="1"/>
      <c r="I2578" s="1"/>
      <c r="J2578" s="1"/>
      <c r="K2578" s="1"/>
      <c r="L2578" s="1"/>
      <c r="M2578" s="1"/>
      <c r="N2578" s="1"/>
      <c r="O2578" s="1"/>
      <c r="P2578" s="1"/>
      <c r="Q2578" s="1"/>
      <c r="R2578" s="1"/>
      <c r="S2578" s="1"/>
      <c r="T2578" s="1"/>
      <c r="U2578" s="28"/>
      <c r="V2578" s="28"/>
      <c r="W2578" s="28"/>
      <c r="X2578" s="1"/>
      <c r="Y2578" s="1"/>
      <c r="Z2578" s="1"/>
    </row>
    <row r="2579" spans="1:26" x14ac:dyDescent="0.25">
      <c r="A2579" s="1"/>
      <c r="B2579" s="33" t="str">
        <f t="shared" si="78"/>
        <v/>
      </c>
      <c r="C2579" s="33" t="str">
        <f t="shared" si="79"/>
        <v/>
      </c>
      <c r="D2579" s="22"/>
      <c r="E2579" s="1"/>
      <c r="F2579" s="1"/>
      <c r="G2579" s="1"/>
      <c r="H2579" s="1"/>
      <c r="I2579" s="1"/>
      <c r="J2579" s="1"/>
      <c r="K2579" s="1"/>
      <c r="L2579" s="1"/>
      <c r="M2579" s="1"/>
      <c r="N2579" s="1"/>
      <c r="O2579" s="1"/>
      <c r="P2579" s="1"/>
      <c r="Q2579" s="1"/>
      <c r="R2579" s="1"/>
      <c r="S2579" s="1"/>
      <c r="T2579" s="1"/>
      <c r="U2579" s="28"/>
      <c r="V2579" s="28"/>
      <c r="W2579" s="28"/>
      <c r="X2579" s="1"/>
      <c r="Y2579" s="1"/>
      <c r="Z2579" s="1"/>
    </row>
    <row r="2580" spans="1:26" x14ac:dyDescent="0.25">
      <c r="A2580" s="1"/>
      <c r="B2580" s="33" t="str">
        <f t="shared" si="78"/>
        <v/>
      </c>
      <c r="C2580" s="33" t="str">
        <f t="shared" si="79"/>
        <v/>
      </c>
      <c r="D2580" s="22"/>
      <c r="E2580" s="1"/>
      <c r="F2580" s="1"/>
      <c r="G2580" s="1"/>
      <c r="H2580" s="1"/>
      <c r="I2580" s="1"/>
      <c r="J2580" s="1"/>
      <c r="K2580" s="1"/>
      <c r="L2580" s="1"/>
      <c r="M2580" s="1"/>
      <c r="N2580" s="1"/>
      <c r="O2580" s="1"/>
      <c r="P2580" s="1"/>
      <c r="Q2580" s="1"/>
      <c r="R2580" s="1"/>
      <c r="S2580" s="1"/>
      <c r="T2580" s="1"/>
      <c r="U2580" s="28"/>
      <c r="V2580" s="28"/>
      <c r="W2580" s="28"/>
      <c r="X2580" s="1"/>
      <c r="Y2580" s="1"/>
      <c r="Z2580" s="1"/>
    </row>
    <row r="2581" spans="1:26" x14ac:dyDescent="0.25">
      <c r="A2581" s="1"/>
      <c r="B2581" s="33" t="str">
        <f t="shared" si="78"/>
        <v/>
      </c>
      <c r="C2581" s="33" t="str">
        <f t="shared" si="79"/>
        <v/>
      </c>
      <c r="D2581" s="22"/>
      <c r="E2581" s="1"/>
      <c r="F2581" s="1"/>
      <c r="G2581" s="1"/>
      <c r="H2581" s="1"/>
      <c r="I2581" s="1"/>
      <c r="J2581" s="1"/>
      <c r="K2581" s="1"/>
      <c r="L2581" s="1"/>
      <c r="M2581" s="1"/>
      <c r="N2581" s="1"/>
      <c r="O2581" s="1"/>
      <c r="P2581" s="1"/>
      <c r="Q2581" s="1"/>
      <c r="R2581" s="1"/>
      <c r="S2581" s="1"/>
      <c r="T2581" s="1"/>
      <c r="X2581" s="1"/>
      <c r="Y2581" s="1"/>
      <c r="Z2581" s="1"/>
    </row>
    <row r="2582" spans="1:26" x14ac:dyDescent="0.25">
      <c r="A2582" s="1"/>
      <c r="B2582" s="33" t="str">
        <f t="shared" si="78"/>
        <v/>
      </c>
      <c r="C2582" s="33" t="str">
        <f t="shared" si="79"/>
        <v/>
      </c>
      <c r="D2582" s="22"/>
      <c r="E2582" s="1"/>
      <c r="F2582" s="1"/>
      <c r="G2582" s="1"/>
      <c r="H2582" s="1"/>
      <c r="I2582" s="1"/>
      <c r="J2582" s="1"/>
      <c r="K2582" s="1"/>
      <c r="L2582" s="1"/>
      <c r="M2582" s="1"/>
      <c r="N2582" s="1"/>
      <c r="O2582" s="1"/>
      <c r="P2582" s="1"/>
      <c r="Q2582" s="1"/>
      <c r="R2582" s="1"/>
      <c r="S2582" s="1"/>
      <c r="T2582" s="1"/>
      <c r="U2582" s="28"/>
      <c r="V2582" s="28"/>
      <c r="W2582" s="28"/>
      <c r="X2582" s="1"/>
      <c r="Y2582" s="1"/>
      <c r="Z2582" s="1"/>
    </row>
    <row r="2583" spans="1:26" x14ac:dyDescent="0.25">
      <c r="A2583" s="1"/>
      <c r="B2583" s="33" t="str">
        <f t="shared" si="78"/>
        <v/>
      </c>
      <c r="C2583" s="33" t="str">
        <f t="shared" si="79"/>
        <v/>
      </c>
      <c r="D2583" s="22"/>
      <c r="E2583" s="1"/>
      <c r="F2583" s="1"/>
      <c r="G2583" s="1"/>
      <c r="H2583" s="1"/>
      <c r="I2583" s="1"/>
      <c r="J2583" s="1"/>
      <c r="K2583" s="1"/>
      <c r="L2583" s="1"/>
      <c r="M2583" s="1"/>
      <c r="N2583" s="1"/>
      <c r="O2583" s="1"/>
      <c r="P2583" s="1"/>
      <c r="Q2583" s="1"/>
      <c r="R2583" s="1"/>
      <c r="S2583" s="1"/>
      <c r="T2583" s="1"/>
      <c r="U2583" s="28"/>
      <c r="V2583" s="28"/>
      <c r="W2583" s="28"/>
      <c r="X2583" s="1"/>
      <c r="Y2583" s="1"/>
      <c r="Z2583" s="1"/>
    </row>
    <row r="2584" spans="1:26" x14ac:dyDescent="0.25">
      <c r="A2584" s="1"/>
      <c r="B2584" s="33" t="str">
        <f t="shared" si="78"/>
        <v/>
      </c>
      <c r="C2584" s="33" t="str">
        <f t="shared" si="79"/>
        <v/>
      </c>
      <c r="D2584" s="22"/>
      <c r="E2584" s="1"/>
      <c r="F2584" s="1"/>
      <c r="G2584" s="1"/>
      <c r="H2584" s="1"/>
      <c r="I2584" s="1"/>
      <c r="J2584" s="1"/>
      <c r="K2584" s="1"/>
      <c r="L2584" s="1"/>
      <c r="M2584" s="1"/>
      <c r="N2584" s="1"/>
      <c r="O2584" s="1"/>
      <c r="P2584" s="1"/>
      <c r="Q2584" s="1"/>
      <c r="R2584" s="1"/>
      <c r="S2584" s="1"/>
      <c r="T2584" s="1"/>
      <c r="X2584" s="1"/>
      <c r="Y2584" s="1"/>
      <c r="Z2584" s="1"/>
    </row>
    <row r="2585" spans="1:26" x14ac:dyDescent="0.25">
      <c r="A2585" s="1"/>
      <c r="B2585" s="33" t="str">
        <f t="shared" si="78"/>
        <v/>
      </c>
      <c r="C2585" s="33" t="str">
        <f t="shared" si="79"/>
        <v/>
      </c>
      <c r="D2585" s="22"/>
      <c r="E2585" s="1"/>
      <c r="F2585" s="1"/>
      <c r="G2585" s="1"/>
      <c r="H2585" s="1"/>
      <c r="I2585" s="1"/>
      <c r="J2585" s="1"/>
      <c r="K2585" s="1"/>
      <c r="L2585" s="1"/>
      <c r="M2585" s="1"/>
      <c r="N2585" s="1"/>
      <c r="O2585" s="1"/>
      <c r="P2585" s="1"/>
      <c r="Q2585" s="1"/>
      <c r="R2585" s="1"/>
      <c r="S2585" s="1"/>
      <c r="T2585" s="1"/>
      <c r="U2585" s="28"/>
      <c r="V2585" s="28"/>
      <c r="W2585" s="28"/>
      <c r="X2585" s="1"/>
      <c r="Y2585" s="1"/>
      <c r="Z2585" s="1"/>
    </row>
    <row r="2586" spans="1:26" x14ac:dyDescent="0.25">
      <c r="A2586" s="1"/>
      <c r="B2586" s="33" t="str">
        <f t="shared" si="78"/>
        <v/>
      </c>
      <c r="C2586" s="33" t="str">
        <f t="shared" si="79"/>
        <v/>
      </c>
      <c r="D2586" s="22"/>
      <c r="E2586" s="1"/>
      <c r="F2586" s="1"/>
      <c r="G2586" s="1"/>
      <c r="H2586" s="1"/>
      <c r="I2586" s="1"/>
      <c r="J2586" s="1"/>
      <c r="K2586" s="1"/>
      <c r="L2586" s="1"/>
      <c r="M2586" s="1"/>
      <c r="N2586" s="1"/>
      <c r="O2586" s="1"/>
      <c r="P2586" s="1"/>
      <c r="Q2586" s="1"/>
      <c r="R2586" s="1"/>
      <c r="S2586" s="1"/>
      <c r="T2586" s="1"/>
      <c r="U2586" s="28"/>
      <c r="V2586" s="28"/>
      <c r="W2586" s="28"/>
      <c r="X2586" s="1"/>
      <c r="Y2586" s="1"/>
      <c r="Z2586" s="1"/>
    </row>
    <row r="2587" spans="1:26" x14ac:dyDescent="0.25">
      <c r="A2587" s="1"/>
      <c r="B2587" s="33" t="str">
        <f t="shared" si="78"/>
        <v/>
      </c>
      <c r="C2587" s="33" t="str">
        <f t="shared" si="79"/>
        <v/>
      </c>
      <c r="D2587" s="22"/>
      <c r="E2587" s="1"/>
      <c r="F2587" s="1"/>
      <c r="G2587" s="1"/>
      <c r="H2587" s="1"/>
      <c r="I2587" s="1"/>
      <c r="J2587" s="1"/>
      <c r="K2587" s="1"/>
      <c r="L2587" s="1"/>
      <c r="M2587" s="1"/>
      <c r="N2587" s="1"/>
      <c r="O2587" s="1"/>
      <c r="P2587" s="1"/>
      <c r="Q2587" s="1"/>
      <c r="R2587" s="1"/>
      <c r="S2587" s="1"/>
      <c r="T2587" s="1"/>
      <c r="U2587" s="28"/>
      <c r="V2587" s="28"/>
      <c r="W2587" s="28"/>
      <c r="X2587" s="1"/>
      <c r="Y2587" s="1"/>
      <c r="Z2587" s="1"/>
    </row>
    <row r="2588" spans="1:26" x14ac:dyDescent="0.25">
      <c r="A2588" s="1"/>
      <c r="B2588" s="33" t="str">
        <f t="shared" si="78"/>
        <v/>
      </c>
      <c r="C2588" s="33" t="str">
        <f t="shared" si="79"/>
        <v/>
      </c>
      <c r="D2588" s="22"/>
      <c r="E2588" s="1"/>
      <c r="F2588" s="1"/>
      <c r="G2588" s="1"/>
      <c r="H2588" s="1"/>
      <c r="I2588" s="1"/>
      <c r="J2588" s="1"/>
      <c r="K2588" s="1"/>
      <c r="L2588" s="1"/>
      <c r="M2588" s="1"/>
      <c r="N2588" s="1"/>
      <c r="O2588" s="1"/>
      <c r="P2588" s="1"/>
      <c r="Q2588" s="1"/>
      <c r="R2588" s="1"/>
      <c r="S2588" s="1"/>
      <c r="T2588" s="1"/>
      <c r="U2588" s="28"/>
      <c r="V2588" s="28"/>
      <c r="W2588" s="28"/>
      <c r="X2588" s="1"/>
      <c r="Y2588" s="1"/>
      <c r="Z2588" s="1"/>
    </row>
    <row r="2589" spans="1:26" x14ac:dyDescent="0.25">
      <c r="A2589" s="1"/>
      <c r="B2589" s="33" t="str">
        <f t="shared" si="78"/>
        <v/>
      </c>
      <c r="C2589" s="33" t="str">
        <f t="shared" si="79"/>
        <v/>
      </c>
      <c r="D2589" s="22"/>
      <c r="E2589" s="1"/>
      <c r="F2589" s="1"/>
      <c r="G2589" s="1"/>
      <c r="H2589" s="1"/>
      <c r="I2589" s="1"/>
      <c r="J2589" s="1"/>
      <c r="K2589" s="1"/>
      <c r="L2589" s="1"/>
      <c r="M2589" s="1"/>
      <c r="N2589" s="1"/>
      <c r="O2589" s="1"/>
      <c r="P2589" s="1"/>
      <c r="Q2589" s="1"/>
      <c r="R2589" s="1"/>
      <c r="S2589" s="1"/>
      <c r="T2589" s="1"/>
      <c r="U2589" s="28"/>
      <c r="V2589" s="28"/>
      <c r="W2589" s="28"/>
      <c r="X2589" s="1"/>
      <c r="Y2589" s="1"/>
      <c r="Z2589" s="1"/>
    </row>
    <row r="2590" spans="1:26" x14ac:dyDescent="0.25">
      <c r="A2590" s="1"/>
      <c r="B2590" s="33" t="str">
        <f t="shared" si="78"/>
        <v/>
      </c>
      <c r="C2590" s="33" t="str">
        <f t="shared" si="79"/>
        <v/>
      </c>
      <c r="D2590" s="22"/>
      <c r="E2590" s="1"/>
      <c r="F2590" s="1"/>
      <c r="G2590" s="1"/>
      <c r="H2590" s="1"/>
      <c r="I2590" s="1"/>
      <c r="J2590" s="1"/>
      <c r="K2590" s="1"/>
      <c r="L2590" s="1"/>
      <c r="M2590" s="1"/>
      <c r="N2590" s="1"/>
      <c r="O2590" s="1"/>
      <c r="P2590" s="1"/>
      <c r="Q2590" s="1"/>
      <c r="R2590" s="1"/>
      <c r="S2590" s="1"/>
      <c r="T2590" s="1"/>
      <c r="U2590" s="28"/>
      <c r="V2590" s="28"/>
      <c r="W2590" s="28"/>
      <c r="X2590" s="1"/>
      <c r="Y2590" s="1"/>
      <c r="Z2590" s="1"/>
    </row>
    <row r="2591" spans="1:26" x14ac:dyDescent="0.25">
      <c r="A2591" s="1"/>
      <c r="B2591" s="33" t="str">
        <f t="shared" si="78"/>
        <v/>
      </c>
      <c r="C2591" s="33" t="str">
        <f t="shared" si="79"/>
        <v/>
      </c>
      <c r="D2591" s="22"/>
      <c r="E2591" s="1"/>
      <c r="F2591" s="1"/>
      <c r="G2591" s="1"/>
      <c r="H2591" s="1"/>
      <c r="I2591" s="1"/>
      <c r="J2591" s="1"/>
      <c r="K2591" s="1"/>
      <c r="L2591" s="1"/>
      <c r="M2591" s="1"/>
      <c r="N2591" s="1"/>
      <c r="O2591" s="1"/>
      <c r="P2591" s="1"/>
      <c r="Q2591" s="1"/>
      <c r="R2591" s="1"/>
      <c r="S2591" s="1"/>
      <c r="T2591" s="1"/>
      <c r="U2591" s="28"/>
      <c r="V2591" s="28"/>
      <c r="W2591" s="28"/>
      <c r="X2591" s="1"/>
      <c r="Y2591" s="1"/>
      <c r="Z2591" s="1"/>
    </row>
    <row r="2592" spans="1:26" x14ac:dyDescent="0.25">
      <c r="A2592" s="1"/>
      <c r="B2592" s="33" t="str">
        <f t="shared" si="78"/>
        <v/>
      </c>
      <c r="C2592" s="33" t="str">
        <f t="shared" si="79"/>
        <v/>
      </c>
      <c r="D2592" s="22"/>
      <c r="E2592" s="1"/>
      <c r="F2592" s="1"/>
      <c r="G2592" s="1"/>
      <c r="H2592" s="1"/>
      <c r="I2592" s="1"/>
      <c r="J2592" s="1"/>
      <c r="K2592" s="1"/>
      <c r="L2592" s="1"/>
      <c r="M2592" s="1"/>
      <c r="N2592" s="1"/>
      <c r="O2592" s="1"/>
      <c r="P2592" s="1"/>
      <c r="Q2592" s="1"/>
      <c r="R2592" s="1"/>
      <c r="S2592" s="1"/>
      <c r="T2592" s="1"/>
      <c r="U2592" s="28"/>
      <c r="V2592" s="28"/>
      <c r="W2592" s="28"/>
      <c r="X2592" s="1"/>
      <c r="Y2592" s="1"/>
      <c r="Z2592" s="1"/>
    </row>
    <row r="2593" spans="1:26" x14ac:dyDescent="0.25">
      <c r="A2593" s="1"/>
      <c r="B2593" s="33" t="str">
        <f t="shared" si="78"/>
        <v/>
      </c>
      <c r="C2593" s="33" t="str">
        <f t="shared" si="79"/>
        <v/>
      </c>
      <c r="D2593" s="22"/>
      <c r="E2593" s="1"/>
      <c r="F2593" s="1"/>
      <c r="G2593" s="1"/>
      <c r="H2593" s="1"/>
      <c r="I2593" s="1"/>
      <c r="J2593" s="1"/>
      <c r="K2593" s="1"/>
      <c r="L2593" s="1"/>
      <c r="M2593" s="1"/>
      <c r="N2593" s="1"/>
      <c r="O2593" s="1"/>
      <c r="P2593" s="1"/>
      <c r="Q2593" s="1"/>
      <c r="R2593" s="1"/>
      <c r="S2593" s="1"/>
      <c r="T2593" s="1"/>
      <c r="U2593" s="28"/>
      <c r="V2593" s="28"/>
      <c r="W2593" s="28"/>
      <c r="X2593" s="1"/>
      <c r="Y2593" s="1"/>
      <c r="Z2593" s="1"/>
    </row>
    <row r="2594" spans="1:26" x14ac:dyDescent="0.25">
      <c r="A2594" s="1"/>
      <c r="B2594" s="33" t="str">
        <f t="shared" si="78"/>
        <v/>
      </c>
      <c r="C2594" s="33" t="str">
        <f t="shared" si="79"/>
        <v/>
      </c>
      <c r="D2594" s="22"/>
      <c r="E2594" s="1"/>
      <c r="F2594" s="1"/>
      <c r="G2594" s="1"/>
      <c r="H2594" s="1"/>
      <c r="I2594" s="1"/>
      <c r="J2594" s="1"/>
      <c r="K2594" s="1"/>
      <c r="L2594" s="1"/>
      <c r="M2594" s="1"/>
      <c r="N2594" s="1"/>
      <c r="O2594" s="1"/>
      <c r="P2594" s="1"/>
      <c r="Q2594" s="1"/>
      <c r="R2594" s="1"/>
      <c r="S2594" s="1"/>
      <c r="T2594" s="1"/>
      <c r="U2594" s="28"/>
      <c r="V2594" s="28"/>
      <c r="W2594" s="28"/>
      <c r="X2594" s="1"/>
      <c r="Y2594" s="1"/>
      <c r="Z2594" s="1"/>
    </row>
    <row r="2595" spans="1:26" x14ac:dyDescent="0.25">
      <c r="A2595" s="1"/>
      <c r="B2595" s="33" t="str">
        <f t="shared" si="78"/>
        <v/>
      </c>
      <c r="C2595" s="33" t="str">
        <f t="shared" si="79"/>
        <v/>
      </c>
      <c r="D2595" s="22"/>
      <c r="E2595" s="1"/>
      <c r="F2595" s="1"/>
      <c r="G2595" s="1"/>
      <c r="H2595" s="1"/>
      <c r="I2595" s="1"/>
      <c r="J2595" s="1"/>
      <c r="K2595" s="1"/>
      <c r="L2595" s="1"/>
      <c r="M2595" s="1"/>
      <c r="N2595" s="1"/>
      <c r="O2595" s="1"/>
      <c r="P2595" s="1"/>
      <c r="Q2595" s="1"/>
      <c r="R2595" s="1"/>
      <c r="S2595" s="1"/>
      <c r="T2595" s="1"/>
      <c r="U2595" s="28"/>
      <c r="V2595" s="28"/>
      <c r="W2595" s="28"/>
      <c r="X2595" s="1"/>
      <c r="Y2595" s="1"/>
      <c r="Z2595" s="1"/>
    </row>
    <row r="2596" spans="1:26" x14ac:dyDescent="0.25">
      <c r="A2596" s="1"/>
      <c r="B2596" s="33" t="str">
        <f t="shared" si="78"/>
        <v/>
      </c>
      <c r="C2596" s="33" t="str">
        <f t="shared" si="79"/>
        <v/>
      </c>
      <c r="D2596" s="22"/>
      <c r="E2596" s="1"/>
      <c r="F2596" s="1"/>
      <c r="G2596" s="1"/>
      <c r="H2596" s="1"/>
      <c r="I2596" s="1"/>
      <c r="J2596" s="1"/>
      <c r="K2596" s="1"/>
      <c r="L2596" s="1"/>
      <c r="M2596" s="1"/>
      <c r="N2596" s="1"/>
      <c r="O2596" s="1"/>
      <c r="P2596" s="1"/>
      <c r="Q2596" s="1"/>
      <c r="R2596" s="1"/>
      <c r="S2596" s="1"/>
      <c r="T2596" s="1"/>
      <c r="U2596" s="28"/>
      <c r="V2596" s="28"/>
      <c r="W2596" s="28"/>
      <c r="X2596" s="1"/>
      <c r="Y2596" s="1"/>
      <c r="Z2596" s="1"/>
    </row>
    <row r="2597" spans="1:26" x14ac:dyDescent="0.25">
      <c r="A2597" s="1"/>
      <c r="B2597" s="33" t="str">
        <f t="shared" si="78"/>
        <v/>
      </c>
      <c r="C2597" s="33" t="str">
        <f t="shared" si="79"/>
        <v/>
      </c>
      <c r="D2597" s="22"/>
      <c r="E2597" s="1"/>
      <c r="F2597" s="1"/>
      <c r="G2597" s="1"/>
      <c r="H2597" s="1"/>
      <c r="I2597" s="1"/>
      <c r="J2597" s="1"/>
      <c r="K2597" s="1"/>
      <c r="L2597" s="1"/>
      <c r="M2597" s="1"/>
      <c r="N2597" s="1"/>
      <c r="O2597" s="1"/>
      <c r="P2597" s="1"/>
      <c r="Q2597" s="1"/>
      <c r="R2597" s="1"/>
      <c r="S2597" s="1"/>
      <c r="T2597" s="1"/>
      <c r="U2597" s="28"/>
      <c r="V2597" s="28"/>
      <c r="W2597" s="28"/>
      <c r="X2597" s="1"/>
      <c r="Y2597" s="1"/>
      <c r="Z2597" s="1"/>
    </row>
    <row r="2598" spans="1:26" x14ac:dyDescent="0.25">
      <c r="A2598" s="1"/>
      <c r="B2598" s="33" t="str">
        <f t="shared" si="78"/>
        <v/>
      </c>
      <c r="C2598" s="33" t="str">
        <f t="shared" si="79"/>
        <v/>
      </c>
      <c r="D2598" s="22"/>
      <c r="E2598" s="1"/>
      <c r="F2598" s="1"/>
      <c r="G2598" s="1"/>
      <c r="H2598" s="1"/>
      <c r="I2598" s="1"/>
      <c r="J2598" s="1"/>
      <c r="K2598" s="1"/>
      <c r="L2598" s="1"/>
      <c r="M2598" s="1"/>
      <c r="N2598" s="1"/>
      <c r="O2598" s="1"/>
      <c r="P2598" s="1"/>
      <c r="Q2598" s="1"/>
      <c r="R2598" s="1"/>
      <c r="S2598" s="1"/>
      <c r="T2598" s="1"/>
      <c r="U2598" s="28"/>
      <c r="V2598" s="28"/>
      <c r="W2598" s="28"/>
      <c r="X2598" s="1"/>
      <c r="Y2598" s="1"/>
      <c r="Z2598" s="1"/>
    </row>
    <row r="2599" spans="1:26" x14ac:dyDescent="0.25">
      <c r="A2599" s="1"/>
      <c r="B2599" s="33" t="str">
        <f t="shared" si="78"/>
        <v/>
      </c>
      <c r="C2599" s="33" t="str">
        <f t="shared" si="79"/>
        <v/>
      </c>
      <c r="D2599" s="22"/>
      <c r="E2599" s="1"/>
      <c r="F2599" s="1"/>
      <c r="G2599" s="1"/>
      <c r="H2599" s="1"/>
      <c r="I2599" s="1"/>
      <c r="J2599" s="1"/>
      <c r="K2599" s="1"/>
      <c r="L2599" s="1"/>
      <c r="M2599" s="1"/>
      <c r="N2599" s="1"/>
      <c r="O2599" s="1"/>
      <c r="P2599" s="1"/>
      <c r="Q2599" s="1"/>
      <c r="R2599" s="1"/>
      <c r="S2599" s="1"/>
      <c r="T2599" s="1"/>
      <c r="U2599" s="28"/>
      <c r="V2599" s="28"/>
      <c r="W2599" s="28"/>
      <c r="X2599" s="1"/>
      <c r="Y2599" s="1"/>
      <c r="Z2599" s="1"/>
    </row>
    <row r="2600" spans="1:26" x14ac:dyDescent="0.25">
      <c r="A2600" s="1"/>
      <c r="B2600" s="33" t="str">
        <f t="shared" si="78"/>
        <v/>
      </c>
      <c r="C2600" s="33" t="str">
        <f t="shared" si="79"/>
        <v/>
      </c>
      <c r="D2600" s="22"/>
      <c r="E2600" s="1"/>
      <c r="F2600" s="1"/>
      <c r="G2600" s="1"/>
      <c r="H2600" s="1"/>
      <c r="I2600" s="1"/>
      <c r="J2600" s="1"/>
      <c r="K2600" s="1"/>
      <c r="L2600" s="1"/>
      <c r="M2600" s="1"/>
      <c r="N2600" s="1"/>
      <c r="O2600" s="1"/>
      <c r="P2600" s="1"/>
      <c r="Q2600" s="1"/>
      <c r="R2600" s="1"/>
      <c r="S2600" s="1"/>
      <c r="T2600" s="1"/>
      <c r="U2600" s="28"/>
      <c r="V2600" s="28"/>
      <c r="W2600" s="28"/>
      <c r="X2600" s="1"/>
      <c r="Y2600" s="1"/>
      <c r="Z2600" s="1"/>
    </row>
    <row r="2601" spans="1:26" x14ac:dyDescent="0.25">
      <c r="A2601" s="1"/>
      <c r="B2601" s="33" t="str">
        <f t="shared" si="78"/>
        <v/>
      </c>
      <c r="C2601" s="33" t="str">
        <f t="shared" si="79"/>
        <v/>
      </c>
      <c r="D2601" s="22"/>
      <c r="E2601" s="1"/>
      <c r="F2601" s="1"/>
      <c r="G2601" s="1"/>
      <c r="H2601" s="1"/>
      <c r="I2601" s="1"/>
      <c r="J2601" s="1"/>
      <c r="K2601" s="1"/>
      <c r="L2601" s="1"/>
      <c r="M2601" s="1"/>
      <c r="N2601" s="1"/>
      <c r="O2601" s="1"/>
      <c r="P2601" s="1"/>
      <c r="Q2601" s="1"/>
      <c r="R2601" s="1"/>
      <c r="S2601" s="1"/>
      <c r="T2601" s="1"/>
      <c r="U2601" s="28"/>
      <c r="V2601" s="28"/>
      <c r="W2601" s="28"/>
      <c r="X2601" s="1"/>
      <c r="Y2601" s="1"/>
      <c r="Z2601" s="1"/>
    </row>
    <row r="2602" spans="1:26" x14ac:dyDescent="0.25">
      <c r="A2602" s="1"/>
      <c r="B2602" s="33" t="str">
        <f t="shared" si="78"/>
        <v/>
      </c>
      <c r="C2602" s="33" t="str">
        <f t="shared" si="79"/>
        <v/>
      </c>
      <c r="D2602" s="22"/>
      <c r="E2602" s="1"/>
      <c r="F2602" s="1"/>
      <c r="G2602" s="1"/>
      <c r="H2602" s="1"/>
      <c r="I2602" s="1"/>
      <c r="J2602" s="1"/>
      <c r="K2602" s="1"/>
      <c r="L2602" s="1"/>
      <c r="M2602" s="1"/>
      <c r="N2602" s="1"/>
      <c r="O2602" s="1"/>
      <c r="P2602" s="1"/>
      <c r="Q2602" s="1"/>
      <c r="R2602" s="1"/>
      <c r="S2602" s="1"/>
      <c r="T2602" s="1"/>
      <c r="X2602" s="1"/>
      <c r="Y2602" s="1"/>
      <c r="Z2602" s="1"/>
    </row>
    <row r="2603" spans="1:26" x14ac:dyDescent="0.25">
      <c r="A2603" s="1"/>
      <c r="B2603" s="33" t="str">
        <f t="shared" si="78"/>
        <v/>
      </c>
      <c r="C2603" s="33" t="str">
        <f t="shared" si="79"/>
        <v/>
      </c>
      <c r="D2603" s="22"/>
      <c r="E2603" s="1"/>
      <c r="F2603" s="1"/>
      <c r="G2603" s="1"/>
      <c r="H2603" s="1"/>
      <c r="I2603" s="1"/>
      <c r="J2603" s="1"/>
      <c r="K2603" s="1"/>
      <c r="L2603" s="1"/>
      <c r="M2603" s="1"/>
      <c r="N2603" s="1"/>
      <c r="O2603" s="1"/>
      <c r="P2603" s="1"/>
      <c r="Q2603" s="1"/>
      <c r="R2603" s="1"/>
      <c r="S2603" s="1"/>
      <c r="T2603" s="1"/>
      <c r="U2603" s="28"/>
      <c r="V2603" s="28"/>
      <c r="W2603" s="28"/>
      <c r="X2603" s="1"/>
      <c r="Y2603" s="1"/>
      <c r="Z2603" s="1"/>
    </row>
    <row r="2604" spans="1:26" x14ac:dyDescent="0.25">
      <c r="A2604" s="1"/>
      <c r="B2604" s="33" t="str">
        <f t="shared" si="78"/>
        <v/>
      </c>
      <c r="C2604" s="33" t="str">
        <f t="shared" si="79"/>
        <v/>
      </c>
      <c r="D2604" s="22"/>
      <c r="E2604" s="1"/>
      <c r="F2604" s="1"/>
      <c r="G2604" s="1"/>
      <c r="H2604" s="1"/>
      <c r="I2604" s="1"/>
      <c r="J2604" s="1"/>
      <c r="K2604" s="1"/>
      <c r="L2604" s="1"/>
      <c r="M2604" s="1"/>
      <c r="N2604" s="1"/>
      <c r="O2604" s="1"/>
      <c r="P2604" s="1"/>
      <c r="Q2604" s="1"/>
      <c r="R2604" s="1"/>
      <c r="S2604" s="1"/>
      <c r="T2604" s="1"/>
      <c r="U2604" s="28"/>
      <c r="V2604" s="28"/>
      <c r="W2604" s="28"/>
      <c r="X2604" s="1"/>
      <c r="Y2604" s="1"/>
      <c r="Z2604" s="1"/>
    </row>
    <row r="2605" spans="1:26" x14ac:dyDescent="0.25">
      <c r="A2605" s="1"/>
      <c r="B2605" s="33" t="str">
        <f t="shared" si="78"/>
        <v/>
      </c>
      <c r="C2605" s="33" t="str">
        <f t="shared" si="79"/>
        <v/>
      </c>
      <c r="D2605" s="22"/>
      <c r="E2605" s="1"/>
      <c r="F2605" s="1"/>
      <c r="G2605" s="1"/>
      <c r="H2605" s="1"/>
      <c r="I2605" s="1"/>
      <c r="J2605" s="1"/>
      <c r="K2605" s="1"/>
      <c r="L2605" s="1"/>
      <c r="M2605" s="1"/>
      <c r="N2605" s="1"/>
      <c r="O2605" s="1"/>
      <c r="P2605" s="1"/>
      <c r="Q2605" s="1"/>
      <c r="R2605" s="1"/>
      <c r="S2605" s="1"/>
      <c r="T2605" s="1"/>
      <c r="U2605" s="28"/>
      <c r="V2605" s="28"/>
      <c r="W2605" s="28"/>
      <c r="X2605" s="1"/>
      <c r="Y2605" s="1"/>
      <c r="Z2605" s="1"/>
    </row>
    <row r="2606" spans="1:26" x14ac:dyDescent="0.25">
      <c r="A2606" s="1"/>
      <c r="B2606" s="33" t="str">
        <f t="shared" si="78"/>
        <v/>
      </c>
      <c r="C2606" s="33" t="str">
        <f t="shared" si="79"/>
        <v/>
      </c>
      <c r="D2606" s="22"/>
      <c r="E2606" s="1"/>
      <c r="F2606" s="1"/>
      <c r="G2606" s="1"/>
      <c r="H2606" s="1"/>
      <c r="I2606" s="1"/>
      <c r="J2606" s="1"/>
      <c r="K2606" s="1"/>
      <c r="L2606" s="1"/>
      <c r="M2606" s="1"/>
      <c r="N2606" s="1"/>
      <c r="O2606" s="1"/>
      <c r="P2606" s="1"/>
      <c r="Q2606" s="1"/>
      <c r="R2606" s="1"/>
      <c r="S2606" s="1"/>
      <c r="T2606" s="1"/>
      <c r="U2606" s="28"/>
      <c r="V2606" s="28"/>
      <c r="W2606" s="28"/>
      <c r="X2606" s="1"/>
      <c r="Y2606" s="1"/>
      <c r="Z2606" s="1"/>
    </row>
    <row r="2607" spans="1:26" x14ac:dyDescent="0.25">
      <c r="A2607" s="1"/>
      <c r="B2607" s="33" t="str">
        <f t="shared" ref="B2607:B2670" si="80">IF(W2609=1,U2609,"")</f>
        <v/>
      </c>
      <c r="C2607" s="33" t="str">
        <f t="shared" ref="C2607:C2670" si="81">IF(W2609=1,V2609,"")</f>
        <v/>
      </c>
      <c r="D2607" s="22"/>
      <c r="E2607" s="1"/>
      <c r="F2607" s="1"/>
      <c r="G2607" s="1"/>
      <c r="H2607" s="1"/>
      <c r="I2607" s="1"/>
      <c r="J2607" s="1"/>
      <c r="K2607" s="1"/>
      <c r="L2607" s="1"/>
      <c r="M2607" s="1"/>
      <c r="N2607" s="1"/>
      <c r="O2607" s="1"/>
      <c r="P2607" s="1"/>
      <c r="Q2607" s="1"/>
      <c r="R2607" s="1"/>
      <c r="S2607" s="1"/>
      <c r="T2607" s="1"/>
      <c r="U2607" s="28"/>
      <c r="V2607" s="28"/>
      <c r="W2607" s="28"/>
      <c r="X2607" s="1"/>
      <c r="Y2607" s="1"/>
      <c r="Z2607" s="1"/>
    </row>
    <row r="2608" spans="1:26" x14ac:dyDescent="0.25">
      <c r="A2608" s="1"/>
      <c r="B2608" s="33" t="str">
        <f t="shared" si="80"/>
        <v/>
      </c>
      <c r="C2608" s="33" t="str">
        <f t="shared" si="81"/>
        <v/>
      </c>
      <c r="D2608" s="22"/>
      <c r="E2608" s="1"/>
      <c r="F2608" s="1"/>
      <c r="G2608" s="1"/>
      <c r="H2608" s="1"/>
      <c r="I2608" s="1"/>
      <c r="J2608" s="1"/>
      <c r="K2608" s="1"/>
      <c r="L2608" s="1"/>
      <c r="M2608" s="1"/>
      <c r="N2608" s="1"/>
      <c r="O2608" s="1"/>
      <c r="P2608" s="1"/>
      <c r="Q2608" s="1"/>
      <c r="R2608" s="1"/>
      <c r="S2608" s="1"/>
      <c r="T2608" s="1"/>
      <c r="U2608" s="28"/>
      <c r="V2608" s="28"/>
      <c r="W2608" s="28"/>
      <c r="X2608" s="1"/>
      <c r="Y2608" s="1"/>
      <c r="Z2608" s="1"/>
    </row>
    <row r="2609" spans="1:26" x14ac:dyDescent="0.25">
      <c r="A2609" s="1"/>
      <c r="B2609" s="33" t="str">
        <f t="shared" si="80"/>
        <v/>
      </c>
      <c r="C2609" s="33" t="str">
        <f t="shared" si="81"/>
        <v/>
      </c>
      <c r="D2609" s="22"/>
      <c r="E2609" s="1"/>
      <c r="F2609" s="1"/>
      <c r="G2609" s="1"/>
      <c r="H2609" s="1"/>
      <c r="I2609" s="1"/>
      <c r="J2609" s="1"/>
      <c r="K2609" s="1"/>
      <c r="L2609" s="1"/>
      <c r="M2609" s="1"/>
      <c r="N2609" s="1"/>
      <c r="O2609" s="1"/>
      <c r="P2609" s="1"/>
      <c r="Q2609" s="1"/>
      <c r="R2609" s="1"/>
      <c r="S2609" s="1"/>
      <c r="T2609" s="1"/>
      <c r="U2609" s="28"/>
      <c r="V2609" s="28"/>
      <c r="W2609" s="28"/>
      <c r="X2609" s="1"/>
      <c r="Y2609" s="1"/>
      <c r="Z2609" s="1"/>
    </row>
    <row r="2610" spans="1:26" x14ac:dyDescent="0.25">
      <c r="A2610" s="1"/>
      <c r="B2610" s="33" t="str">
        <f t="shared" si="80"/>
        <v/>
      </c>
      <c r="C2610" s="33" t="str">
        <f t="shared" si="81"/>
        <v/>
      </c>
      <c r="D2610" s="22"/>
      <c r="E2610" s="1"/>
      <c r="F2610" s="1"/>
      <c r="G2610" s="1"/>
      <c r="H2610" s="1"/>
      <c r="I2610" s="1"/>
      <c r="J2610" s="1"/>
      <c r="K2610" s="1"/>
      <c r="L2610" s="1"/>
      <c r="M2610" s="1"/>
      <c r="N2610" s="1"/>
      <c r="O2610" s="1"/>
      <c r="P2610" s="1"/>
      <c r="Q2610" s="1"/>
      <c r="R2610" s="1"/>
      <c r="S2610" s="1"/>
      <c r="T2610" s="1"/>
      <c r="U2610" s="28"/>
      <c r="V2610" s="28"/>
      <c r="W2610" s="28"/>
      <c r="X2610" s="1"/>
      <c r="Y2610" s="1"/>
      <c r="Z2610" s="1"/>
    </row>
    <row r="2611" spans="1:26" x14ac:dyDescent="0.25">
      <c r="A2611" s="1"/>
      <c r="B2611" s="33" t="str">
        <f t="shared" si="80"/>
        <v/>
      </c>
      <c r="C2611" s="33" t="str">
        <f t="shared" si="81"/>
        <v/>
      </c>
      <c r="D2611" s="22"/>
      <c r="E2611" s="1"/>
      <c r="F2611" s="1"/>
      <c r="G2611" s="1"/>
      <c r="H2611" s="1"/>
      <c r="I2611" s="1"/>
      <c r="J2611" s="1"/>
      <c r="K2611" s="1"/>
      <c r="L2611" s="1"/>
      <c r="M2611" s="1"/>
      <c r="N2611" s="1"/>
      <c r="O2611" s="1"/>
      <c r="P2611" s="1"/>
      <c r="Q2611" s="1"/>
      <c r="R2611" s="1"/>
      <c r="S2611" s="1"/>
      <c r="T2611" s="1"/>
      <c r="U2611" s="28"/>
      <c r="V2611" s="28"/>
      <c r="W2611" s="28"/>
      <c r="X2611" s="1"/>
      <c r="Y2611" s="1"/>
      <c r="Z2611" s="1"/>
    </row>
    <row r="2612" spans="1:26" x14ac:dyDescent="0.25">
      <c r="A2612" s="1"/>
      <c r="B2612" s="33" t="str">
        <f t="shared" si="80"/>
        <v/>
      </c>
      <c r="C2612" s="33" t="str">
        <f t="shared" si="81"/>
        <v/>
      </c>
      <c r="D2612" s="22"/>
      <c r="E2612" s="1"/>
      <c r="F2612" s="1"/>
      <c r="G2612" s="1"/>
      <c r="H2612" s="1"/>
      <c r="I2612" s="1"/>
      <c r="J2612" s="1"/>
      <c r="K2612" s="1"/>
      <c r="L2612" s="1"/>
      <c r="M2612" s="1"/>
      <c r="N2612" s="1"/>
      <c r="O2612" s="1"/>
      <c r="P2612" s="1"/>
      <c r="Q2612" s="1"/>
      <c r="R2612" s="1"/>
      <c r="S2612" s="1"/>
      <c r="T2612" s="1"/>
      <c r="U2612" s="28"/>
      <c r="V2612" s="28"/>
      <c r="W2612" s="28"/>
      <c r="X2612" s="1"/>
      <c r="Y2612" s="1"/>
      <c r="Z2612" s="1"/>
    </row>
    <row r="2613" spans="1:26" x14ac:dyDescent="0.25">
      <c r="A2613" s="1"/>
      <c r="B2613" s="33" t="str">
        <f t="shared" si="80"/>
        <v/>
      </c>
      <c r="C2613" s="33" t="str">
        <f t="shared" si="81"/>
        <v/>
      </c>
      <c r="D2613" s="22"/>
      <c r="E2613" s="1"/>
      <c r="F2613" s="1"/>
      <c r="G2613" s="1"/>
      <c r="H2613" s="1"/>
      <c r="I2613" s="1"/>
      <c r="J2613" s="1"/>
      <c r="K2613" s="1"/>
      <c r="L2613" s="1"/>
      <c r="M2613" s="1"/>
      <c r="N2613" s="1"/>
      <c r="O2613" s="1"/>
      <c r="P2613" s="1"/>
      <c r="Q2613" s="1"/>
      <c r="R2613" s="1"/>
      <c r="S2613" s="1"/>
      <c r="T2613" s="1"/>
      <c r="U2613" s="28"/>
      <c r="V2613" s="28"/>
      <c r="W2613" s="28"/>
      <c r="X2613" s="1"/>
      <c r="Y2613" s="1"/>
      <c r="Z2613" s="1"/>
    </row>
    <row r="2614" spans="1:26" x14ac:dyDescent="0.25">
      <c r="A2614" s="1"/>
      <c r="B2614" s="33" t="str">
        <f t="shared" si="80"/>
        <v/>
      </c>
      <c r="C2614" s="33" t="str">
        <f t="shared" si="81"/>
        <v/>
      </c>
      <c r="D2614" s="22"/>
      <c r="E2614" s="1"/>
      <c r="F2614" s="1"/>
      <c r="G2614" s="1"/>
      <c r="H2614" s="1"/>
      <c r="I2614" s="1"/>
      <c r="J2614" s="1"/>
      <c r="K2614" s="1"/>
      <c r="L2614" s="1"/>
      <c r="M2614" s="1"/>
      <c r="N2614" s="1"/>
      <c r="O2614" s="1"/>
      <c r="P2614" s="1"/>
      <c r="Q2614" s="1"/>
      <c r="R2614" s="1"/>
      <c r="S2614" s="1"/>
      <c r="T2614" s="1"/>
      <c r="U2614" s="28"/>
      <c r="V2614" s="28"/>
      <c r="W2614" s="28"/>
      <c r="X2614" s="1"/>
      <c r="Y2614" s="1"/>
      <c r="Z2614" s="1"/>
    </row>
    <row r="2615" spans="1:26" x14ac:dyDescent="0.25">
      <c r="A2615" s="1"/>
      <c r="B2615" s="33" t="str">
        <f t="shared" si="80"/>
        <v/>
      </c>
      <c r="C2615" s="33" t="str">
        <f t="shared" si="81"/>
        <v/>
      </c>
      <c r="D2615" s="22"/>
      <c r="E2615" s="1"/>
      <c r="F2615" s="1"/>
      <c r="G2615" s="1"/>
      <c r="H2615" s="1"/>
      <c r="I2615" s="1"/>
      <c r="J2615" s="1"/>
      <c r="K2615" s="1"/>
      <c r="L2615" s="1"/>
      <c r="M2615" s="1"/>
      <c r="N2615" s="1"/>
      <c r="O2615" s="1"/>
      <c r="P2615" s="1"/>
      <c r="Q2615" s="1"/>
      <c r="R2615" s="1"/>
      <c r="S2615" s="1"/>
      <c r="T2615" s="1"/>
      <c r="U2615" s="28"/>
      <c r="V2615" s="28"/>
      <c r="W2615" s="28"/>
      <c r="X2615" s="1"/>
      <c r="Y2615" s="1"/>
      <c r="Z2615" s="1"/>
    </row>
    <row r="2616" spans="1:26" x14ac:dyDescent="0.25">
      <c r="A2616" s="1"/>
      <c r="B2616" s="33" t="str">
        <f t="shared" si="80"/>
        <v/>
      </c>
      <c r="C2616" s="33" t="str">
        <f t="shared" si="81"/>
        <v/>
      </c>
      <c r="D2616" s="22"/>
      <c r="E2616" s="1"/>
      <c r="F2616" s="1"/>
      <c r="G2616" s="1"/>
      <c r="H2616" s="1"/>
      <c r="I2616" s="1"/>
      <c r="J2616" s="1"/>
      <c r="K2616" s="1"/>
      <c r="L2616" s="1"/>
      <c r="M2616" s="1"/>
      <c r="N2616" s="1"/>
      <c r="O2616" s="1"/>
      <c r="P2616" s="1"/>
      <c r="Q2616" s="1"/>
      <c r="R2616" s="1"/>
      <c r="S2616" s="1"/>
      <c r="T2616" s="1"/>
      <c r="U2616" s="28"/>
      <c r="V2616" s="28"/>
      <c r="W2616" s="28"/>
      <c r="X2616" s="1"/>
      <c r="Y2616" s="1"/>
      <c r="Z2616" s="1"/>
    </row>
    <row r="2617" spans="1:26" x14ac:dyDescent="0.25">
      <c r="A2617" s="1"/>
      <c r="B2617" s="33" t="str">
        <f t="shared" si="80"/>
        <v/>
      </c>
      <c r="C2617" s="33" t="str">
        <f t="shared" si="81"/>
        <v/>
      </c>
      <c r="D2617" s="22"/>
      <c r="E2617" s="1"/>
      <c r="F2617" s="1"/>
      <c r="G2617" s="1"/>
      <c r="H2617" s="1"/>
      <c r="I2617" s="1"/>
      <c r="J2617" s="1"/>
      <c r="K2617" s="1"/>
      <c r="L2617" s="1"/>
      <c r="M2617" s="1"/>
      <c r="N2617" s="1"/>
      <c r="O2617" s="1"/>
      <c r="P2617" s="1"/>
      <c r="Q2617" s="1"/>
      <c r="R2617" s="1"/>
      <c r="S2617" s="1"/>
      <c r="T2617" s="1"/>
      <c r="U2617" s="28"/>
      <c r="V2617" s="28"/>
      <c r="W2617" s="28"/>
      <c r="X2617" s="1"/>
      <c r="Y2617" s="1"/>
      <c r="Z2617" s="1"/>
    </row>
    <row r="2618" spans="1:26" x14ac:dyDescent="0.25">
      <c r="A2618" s="1"/>
      <c r="B2618" s="33" t="str">
        <f t="shared" si="80"/>
        <v/>
      </c>
      <c r="C2618" s="33" t="str">
        <f t="shared" si="81"/>
        <v/>
      </c>
      <c r="D2618" s="22"/>
      <c r="E2618" s="1"/>
      <c r="F2618" s="1"/>
      <c r="G2618" s="1"/>
      <c r="H2618" s="1"/>
      <c r="I2618" s="1"/>
      <c r="J2618" s="1"/>
      <c r="K2618" s="1"/>
      <c r="L2618" s="1"/>
      <c r="M2618" s="1"/>
      <c r="N2618" s="1"/>
      <c r="O2618" s="1"/>
      <c r="P2618" s="1"/>
      <c r="Q2618" s="1"/>
      <c r="R2618" s="1"/>
      <c r="S2618" s="1"/>
      <c r="T2618" s="1"/>
      <c r="U2618" s="28"/>
      <c r="V2618" s="28"/>
      <c r="W2618" s="28"/>
      <c r="X2618" s="1"/>
      <c r="Y2618" s="1"/>
      <c r="Z2618" s="1"/>
    </row>
    <row r="2619" spans="1:26" x14ac:dyDescent="0.25">
      <c r="A2619" s="1"/>
      <c r="B2619" s="33" t="str">
        <f t="shared" si="80"/>
        <v/>
      </c>
      <c r="C2619" s="33" t="str">
        <f t="shared" si="81"/>
        <v/>
      </c>
      <c r="D2619" s="22"/>
      <c r="E2619" s="1"/>
      <c r="F2619" s="1"/>
      <c r="G2619" s="1"/>
      <c r="H2619" s="1"/>
      <c r="I2619" s="1"/>
      <c r="J2619" s="1"/>
      <c r="K2619" s="1"/>
      <c r="L2619" s="1"/>
      <c r="M2619" s="1"/>
      <c r="N2619" s="1"/>
      <c r="O2619" s="1"/>
      <c r="P2619" s="1"/>
      <c r="Q2619" s="1"/>
      <c r="R2619" s="1"/>
      <c r="S2619" s="1"/>
      <c r="T2619" s="1"/>
      <c r="X2619" s="1"/>
      <c r="Y2619" s="1"/>
      <c r="Z2619" s="1"/>
    </row>
    <row r="2620" spans="1:26" x14ac:dyDescent="0.25">
      <c r="A2620" s="1"/>
      <c r="B2620" s="33" t="str">
        <f t="shared" si="80"/>
        <v/>
      </c>
      <c r="C2620" s="33" t="str">
        <f t="shared" si="81"/>
        <v/>
      </c>
      <c r="D2620" s="22"/>
      <c r="E2620" s="1"/>
      <c r="F2620" s="1"/>
      <c r="G2620" s="1"/>
      <c r="H2620" s="1"/>
      <c r="I2620" s="1"/>
      <c r="J2620" s="1"/>
      <c r="K2620" s="1"/>
      <c r="L2620" s="1"/>
      <c r="M2620" s="1"/>
      <c r="N2620" s="1"/>
      <c r="O2620" s="1"/>
      <c r="P2620" s="1"/>
      <c r="Q2620" s="1"/>
      <c r="R2620" s="1"/>
      <c r="S2620" s="1"/>
      <c r="T2620" s="1"/>
      <c r="U2620" s="28"/>
      <c r="V2620" s="28"/>
      <c r="W2620" s="28"/>
      <c r="X2620" s="1"/>
      <c r="Y2620" s="1"/>
      <c r="Z2620" s="1"/>
    </row>
    <row r="2621" spans="1:26" x14ac:dyDescent="0.25">
      <c r="A2621" s="1"/>
      <c r="B2621" s="33" t="str">
        <f t="shared" si="80"/>
        <v/>
      </c>
      <c r="C2621" s="33" t="str">
        <f t="shared" si="81"/>
        <v/>
      </c>
      <c r="D2621" s="22"/>
      <c r="E2621" s="1"/>
      <c r="F2621" s="1"/>
      <c r="G2621" s="1"/>
      <c r="H2621" s="1"/>
      <c r="I2621" s="1"/>
      <c r="J2621" s="1"/>
      <c r="K2621" s="1"/>
      <c r="L2621" s="1"/>
      <c r="M2621" s="1"/>
      <c r="N2621" s="1"/>
      <c r="O2621" s="1"/>
      <c r="P2621" s="1"/>
      <c r="Q2621" s="1"/>
      <c r="R2621" s="1"/>
      <c r="S2621" s="1"/>
      <c r="T2621" s="1"/>
      <c r="U2621" s="28"/>
      <c r="V2621" s="28"/>
      <c r="W2621" s="28"/>
      <c r="X2621" s="1"/>
      <c r="Y2621" s="1"/>
      <c r="Z2621" s="1"/>
    </row>
    <row r="2622" spans="1:26" x14ac:dyDescent="0.25">
      <c r="A2622" s="1"/>
      <c r="B2622" s="33" t="str">
        <f t="shared" si="80"/>
        <v/>
      </c>
      <c r="C2622" s="33" t="str">
        <f t="shared" si="81"/>
        <v/>
      </c>
      <c r="D2622" s="22"/>
      <c r="E2622" s="1"/>
      <c r="F2622" s="1"/>
      <c r="G2622" s="1"/>
      <c r="H2622" s="1"/>
      <c r="I2622" s="1"/>
      <c r="J2622" s="1"/>
      <c r="K2622" s="1"/>
      <c r="L2622" s="1"/>
      <c r="M2622" s="1"/>
      <c r="N2622" s="1"/>
      <c r="O2622" s="1"/>
      <c r="P2622" s="1"/>
      <c r="Q2622" s="1"/>
      <c r="R2622" s="1"/>
      <c r="S2622" s="1"/>
      <c r="T2622" s="1"/>
      <c r="U2622" s="28"/>
      <c r="V2622" s="28"/>
      <c r="W2622" s="28"/>
      <c r="X2622" s="1"/>
      <c r="Y2622" s="1"/>
      <c r="Z2622" s="1"/>
    </row>
    <row r="2623" spans="1:26" x14ac:dyDescent="0.25">
      <c r="A2623" s="1"/>
      <c r="B2623" s="33" t="str">
        <f t="shared" si="80"/>
        <v/>
      </c>
      <c r="C2623" s="33" t="str">
        <f t="shared" si="81"/>
        <v/>
      </c>
      <c r="D2623" s="22"/>
      <c r="E2623" s="1"/>
      <c r="F2623" s="1"/>
      <c r="G2623" s="1"/>
      <c r="H2623" s="1"/>
      <c r="I2623" s="1"/>
      <c r="J2623" s="1"/>
      <c r="K2623" s="1"/>
      <c r="L2623" s="1"/>
      <c r="M2623" s="1"/>
      <c r="N2623" s="1"/>
      <c r="O2623" s="1"/>
      <c r="P2623" s="1"/>
      <c r="Q2623" s="1"/>
      <c r="R2623" s="1"/>
      <c r="S2623" s="1"/>
      <c r="T2623" s="1"/>
      <c r="U2623" s="28"/>
      <c r="V2623" s="28"/>
      <c r="W2623" s="28"/>
      <c r="X2623" s="1"/>
      <c r="Y2623" s="1"/>
      <c r="Z2623" s="1"/>
    </row>
    <row r="2624" spans="1:26" x14ac:dyDescent="0.25">
      <c r="A2624" s="1"/>
      <c r="B2624" s="33" t="str">
        <f t="shared" si="80"/>
        <v/>
      </c>
      <c r="C2624" s="33" t="str">
        <f t="shared" si="81"/>
        <v/>
      </c>
      <c r="D2624" s="22"/>
      <c r="E2624" s="1"/>
      <c r="F2624" s="1"/>
      <c r="G2624" s="1"/>
      <c r="H2624" s="1"/>
      <c r="I2624" s="1"/>
      <c r="J2624" s="1"/>
      <c r="K2624" s="1"/>
      <c r="L2624" s="1"/>
      <c r="M2624" s="1"/>
      <c r="N2624" s="1"/>
      <c r="O2624" s="1"/>
      <c r="P2624" s="1"/>
      <c r="Q2624" s="1"/>
      <c r="R2624" s="1"/>
      <c r="S2624" s="1"/>
      <c r="T2624" s="1"/>
      <c r="X2624" s="1"/>
      <c r="Y2624" s="1"/>
      <c r="Z2624" s="1"/>
    </row>
    <row r="2625" spans="1:26" x14ac:dyDescent="0.25">
      <c r="A2625" s="1"/>
      <c r="B2625" s="33" t="str">
        <f t="shared" si="80"/>
        <v/>
      </c>
      <c r="C2625" s="33" t="str">
        <f t="shared" si="81"/>
        <v/>
      </c>
      <c r="D2625" s="22"/>
      <c r="E2625" s="1"/>
      <c r="F2625" s="1"/>
      <c r="G2625" s="1"/>
      <c r="H2625" s="1"/>
      <c r="I2625" s="1"/>
      <c r="J2625" s="1"/>
      <c r="K2625" s="1"/>
      <c r="L2625" s="1"/>
      <c r="M2625" s="1"/>
      <c r="N2625" s="1"/>
      <c r="O2625" s="1"/>
      <c r="P2625" s="1"/>
      <c r="Q2625" s="1"/>
      <c r="R2625" s="1"/>
      <c r="S2625" s="1"/>
      <c r="T2625" s="1"/>
      <c r="X2625" s="1"/>
      <c r="Y2625" s="1"/>
      <c r="Z2625" s="1"/>
    </row>
    <row r="2626" spans="1:26" x14ac:dyDescent="0.25">
      <c r="A2626" s="1"/>
      <c r="B2626" s="33" t="str">
        <f t="shared" si="80"/>
        <v/>
      </c>
      <c r="C2626" s="33" t="str">
        <f t="shared" si="81"/>
        <v/>
      </c>
      <c r="D2626" s="22"/>
      <c r="E2626" s="1"/>
      <c r="F2626" s="1"/>
      <c r="G2626" s="1"/>
      <c r="H2626" s="1"/>
      <c r="I2626" s="1"/>
      <c r="J2626" s="1"/>
      <c r="K2626" s="1"/>
      <c r="L2626" s="1"/>
      <c r="M2626" s="1"/>
      <c r="N2626" s="1"/>
      <c r="O2626" s="1"/>
      <c r="P2626" s="1"/>
      <c r="Q2626" s="1"/>
      <c r="R2626" s="1"/>
      <c r="S2626" s="1"/>
      <c r="T2626" s="1"/>
      <c r="U2626" s="28"/>
      <c r="V2626" s="28"/>
      <c r="W2626" s="28"/>
      <c r="X2626" s="1"/>
      <c r="Y2626" s="1"/>
      <c r="Z2626" s="1"/>
    </row>
    <row r="2627" spans="1:26" x14ac:dyDescent="0.25">
      <c r="A2627" s="1"/>
      <c r="B2627" s="33" t="str">
        <f t="shared" si="80"/>
        <v/>
      </c>
      <c r="C2627" s="33" t="str">
        <f t="shared" si="81"/>
        <v/>
      </c>
      <c r="D2627" s="22"/>
      <c r="E2627" s="1"/>
      <c r="F2627" s="1"/>
      <c r="G2627" s="1"/>
      <c r="H2627" s="1"/>
      <c r="I2627" s="1"/>
      <c r="J2627" s="1"/>
      <c r="K2627" s="1"/>
      <c r="L2627" s="1"/>
      <c r="M2627" s="1"/>
      <c r="N2627" s="1"/>
      <c r="O2627" s="1"/>
      <c r="P2627" s="1"/>
      <c r="Q2627" s="1"/>
      <c r="R2627" s="1"/>
      <c r="S2627" s="1"/>
      <c r="T2627" s="1"/>
      <c r="U2627" s="28"/>
      <c r="V2627" s="28"/>
      <c r="W2627" s="28"/>
      <c r="X2627" s="1"/>
      <c r="Y2627" s="1"/>
      <c r="Z2627" s="1"/>
    </row>
    <row r="2628" spans="1:26" x14ac:dyDescent="0.25">
      <c r="A2628" s="1"/>
      <c r="B2628" s="33" t="str">
        <f t="shared" si="80"/>
        <v/>
      </c>
      <c r="C2628" s="33" t="str">
        <f t="shared" si="81"/>
        <v/>
      </c>
      <c r="D2628" s="22"/>
      <c r="E2628" s="1"/>
      <c r="F2628" s="1"/>
      <c r="G2628" s="1"/>
      <c r="H2628" s="1"/>
      <c r="I2628" s="1"/>
      <c r="J2628" s="1"/>
      <c r="K2628" s="1"/>
      <c r="L2628" s="1"/>
      <c r="M2628" s="1"/>
      <c r="N2628" s="1"/>
      <c r="O2628" s="1"/>
      <c r="P2628" s="1"/>
      <c r="Q2628" s="1"/>
      <c r="R2628" s="1"/>
      <c r="S2628" s="1"/>
      <c r="T2628" s="1"/>
      <c r="U2628" s="28"/>
      <c r="V2628" s="28"/>
      <c r="W2628" s="28"/>
      <c r="X2628" s="1"/>
      <c r="Y2628" s="1"/>
      <c r="Z2628" s="1"/>
    </row>
    <row r="2629" spans="1:26" x14ac:dyDescent="0.25">
      <c r="A2629" s="1"/>
      <c r="B2629" s="33" t="str">
        <f t="shared" si="80"/>
        <v/>
      </c>
      <c r="C2629" s="33" t="str">
        <f t="shared" si="81"/>
        <v/>
      </c>
      <c r="D2629" s="22"/>
      <c r="E2629" s="1"/>
      <c r="F2629" s="1"/>
      <c r="G2629" s="1"/>
      <c r="H2629" s="1"/>
      <c r="I2629" s="1"/>
      <c r="J2629" s="1"/>
      <c r="K2629" s="1"/>
      <c r="L2629" s="1"/>
      <c r="M2629" s="1"/>
      <c r="N2629" s="1"/>
      <c r="O2629" s="1"/>
      <c r="P2629" s="1"/>
      <c r="Q2629" s="1"/>
      <c r="R2629" s="1"/>
      <c r="S2629" s="1"/>
      <c r="T2629" s="1"/>
      <c r="U2629" s="28"/>
      <c r="V2629" s="28"/>
      <c r="W2629" s="28"/>
      <c r="X2629" s="1"/>
      <c r="Y2629" s="1"/>
      <c r="Z2629" s="1"/>
    </row>
    <row r="2630" spans="1:26" x14ac:dyDescent="0.25">
      <c r="A2630" s="1"/>
      <c r="B2630" s="33" t="str">
        <f t="shared" si="80"/>
        <v/>
      </c>
      <c r="C2630" s="33" t="str">
        <f t="shared" si="81"/>
        <v/>
      </c>
      <c r="D2630" s="22"/>
      <c r="E2630" s="1"/>
      <c r="F2630" s="1"/>
      <c r="G2630" s="1"/>
      <c r="H2630" s="1"/>
      <c r="I2630" s="1"/>
      <c r="J2630" s="1"/>
      <c r="K2630" s="1"/>
      <c r="L2630" s="1"/>
      <c r="M2630" s="1"/>
      <c r="N2630" s="1"/>
      <c r="O2630" s="1"/>
      <c r="P2630" s="1"/>
      <c r="Q2630" s="1"/>
      <c r="R2630" s="1"/>
      <c r="S2630" s="1"/>
      <c r="T2630" s="1"/>
      <c r="U2630" s="28"/>
      <c r="V2630" s="28"/>
      <c r="W2630" s="28"/>
      <c r="X2630" s="1"/>
      <c r="Y2630" s="1"/>
      <c r="Z2630" s="1"/>
    </row>
    <row r="2631" spans="1:26" x14ac:dyDescent="0.25">
      <c r="A2631" s="1"/>
      <c r="B2631" s="33" t="str">
        <f t="shared" si="80"/>
        <v/>
      </c>
      <c r="C2631" s="33" t="str">
        <f t="shared" si="81"/>
        <v/>
      </c>
      <c r="D2631" s="22"/>
      <c r="E2631" s="1"/>
      <c r="F2631" s="1"/>
      <c r="G2631" s="1"/>
      <c r="H2631" s="1"/>
      <c r="I2631" s="1"/>
      <c r="J2631" s="1"/>
      <c r="K2631" s="1"/>
      <c r="L2631" s="1"/>
      <c r="M2631" s="1"/>
      <c r="N2631" s="1"/>
      <c r="O2631" s="1"/>
      <c r="P2631" s="1"/>
      <c r="Q2631" s="1"/>
      <c r="R2631" s="1"/>
      <c r="S2631" s="1"/>
      <c r="T2631" s="1"/>
      <c r="U2631" s="28"/>
      <c r="V2631" s="28"/>
      <c r="W2631" s="28"/>
      <c r="X2631" s="1"/>
      <c r="Y2631" s="1"/>
      <c r="Z2631" s="1"/>
    </row>
    <row r="2632" spans="1:26" x14ac:dyDescent="0.25">
      <c r="A2632" s="1"/>
      <c r="B2632" s="33" t="str">
        <f t="shared" si="80"/>
        <v/>
      </c>
      <c r="C2632" s="33" t="str">
        <f t="shared" si="81"/>
        <v/>
      </c>
      <c r="D2632" s="22"/>
      <c r="E2632" s="1"/>
      <c r="F2632" s="1"/>
      <c r="G2632" s="1"/>
      <c r="H2632" s="1"/>
      <c r="I2632" s="1"/>
      <c r="J2632" s="1"/>
      <c r="K2632" s="1"/>
      <c r="L2632" s="1"/>
      <c r="M2632" s="1"/>
      <c r="N2632" s="1"/>
      <c r="O2632" s="1"/>
      <c r="P2632" s="1"/>
      <c r="Q2632" s="1"/>
      <c r="R2632" s="1"/>
      <c r="S2632" s="1"/>
      <c r="T2632" s="1"/>
      <c r="U2632" s="28"/>
      <c r="V2632" s="28"/>
      <c r="W2632" s="28"/>
      <c r="X2632" s="1"/>
      <c r="Y2632" s="1"/>
      <c r="Z2632" s="1"/>
    </row>
    <row r="2633" spans="1:26" x14ac:dyDescent="0.25">
      <c r="A2633" s="1"/>
      <c r="B2633" s="33" t="str">
        <f t="shared" si="80"/>
        <v/>
      </c>
      <c r="C2633" s="33" t="str">
        <f t="shared" si="81"/>
        <v/>
      </c>
      <c r="D2633" s="22"/>
      <c r="E2633" s="1"/>
      <c r="F2633" s="1"/>
      <c r="G2633" s="1"/>
      <c r="H2633" s="1"/>
      <c r="I2633" s="1"/>
      <c r="J2633" s="1"/>
      <c r="K2633" s="1"/>
      <c r="L2633" s="1"/>
      <c r="M2633" s="1"/>
      <c r="N2633" s="1"/>
      <c r="O2633" s="1"/>
      <c r="P2633" s="1"/>
      <c r="Q2633" s="1"/>
      <c r="R2633" s="1"/>
      <c r="S2633" s="1"/>
      <c r="T2633" s="1"/>
      <c r="X2633" s="1"/>
      <c r="Y2633" s="1"/>
      <c r="Z2633" s="1"/>
    </row>
    <row r="2634" spans="1:26" x14ac:dyDescent="0.25">
      <c r="A2634" s="1"/>
      <c r="B2634" s="33" t="str">
        <f t="shared" si="80"/>
        <v/>
      </c>
      <c r="C2634" s="33" t="str">
        <f t="shared" si="81"/>
        <v/>
      </c>
      <c r="D2634" s="22"/>
      <c r="E2634" s="1"/>
      <c r="F2634" s="1"/>
      <c r="G2634" s="1"/>
      <c r="H2634" s="1"/>
      <c r="I2634" s="1"/>
      <c r="J2634" s="1"/>
      <c r="K2634" s="1"/>
      <c r="L2634" s="1"/>
      <c r="M2634" s="1"/>
      <c r="N2634" s="1"/>
      <c r="O2634" s="1"/>
      <c r="P2634" s="1"/>
      <c r="Q2634" s="1"/>
      <c r="R2634" s="1"/>
      <c r="S2634" s="1"/>
      <c r="T2634" s="1"/>
      <c r="U2634" s="28"/>
      <c r="V2634" s="28"/>
      <c r="W2634" s="28"/>
      <c r="X2634" s="1"/>
      <c r="Y2634" s="1"/>
      <c r="Z2634" s="1"/>
    </row>
    <row r="2635" spans="1:26" x14ac:dyDescent="0.25">
      <c r="A2635" s="1"/>
      <c r="B2635" s="33" t="str">
        <f t="shared" si="80"/>
        <v/>
      </c>
      <c r="C2635" s="33" t="str">
        <f t="shared" si="81"/>
        <v/>
      </c>
      <c r="D2635" s="22"/>
      <c r="E2635" s="1"/>
      <c r="F2635" s="1"/>
      <c r="G2635" s="1"/>
      <c r="H2635" s="1"/>
      <c r="I2635" s="1"/>
      <c r="J2635" s="1"/>
      <c r="K2635" s="1"/>
      <c r="L2635" s="1"/>
      <c r="M2635" s="1"/>
      <c r="N2635" s="1"/>
      <c r="O2635" s="1"/>
      <c r="P2635" s="1"/>
      <c r="Q2635" s="1"/>
      <c r="R2635" s="1"/>
      <c r="S2635" s="1"/>
      <c r="T2635" s="1"/>
      <c r="U2635" s="28"/>
      <c r="V2635" s="28"/>
      <c r="W2635" s="28"/>
      <c r="X2635" s="1"/>
      <c r="Y2635" s="1"/>
      <c r="Z2635" s="1"/>
    </row>
    <row r="2636" spans="1:26" x14ac:dyDescent="0.25">
      <c r="A2636" s="1"/>
      <c r="B2636" s="33" t="str">
        <f t="shared" si="80"/>
        <v/>
      </c>
      <c r="C2636" s="33" t="str">
        <f t="shared" si="81"/>
        <v/>
      </c>
      <c r="D2636" s="22"/>
      <c r="E2636" s="1"/>
      <c r="F2636" s="1"/>
      <c r="G2636" s="1"/>
      <c r="H2636" s="1"/>
      <c r="I2636" s="1"/>
      <c r="J2636" s="1"/>
      <c r="K2636" s="1"/>
      <c r="L2636" s="1"/>
      <c r="M2636" s="1"/>
      <c r="N2636" s="1"/>
      <c r="O2636" s="1"/>
      <c r="P2636" s="1"/>
      <c r="Q2636" s="1"/>
      <c r="R2636" s="1"/>
      <c r="S2636" s="1"/>
      <c r="T2636" s="1"/>
      <c r="U2636" s="28"/>
      <c r="V2636" s="28"/>
      <c r="W2636" s="28"/>
      <c r="X2636" s="1"/>
      <c r="Y2636" s="1"/>
      <c r="Z2636" s="1"/>
    </row>
    <row r="2637" spans="1:26" x14ac:dyDescent="0.25">
      <c r="A2637" s="1"/>
      <c r="B2637" s="33" t="str">
        <f t="shared" si="80"/>
        <v/>
      </c>
      <c r="C2637" s="33" t="str">
        <f t="shared" si="81"/>
        <v/>
      </c>
      <c r="D2637" s="22"/>
      <c r="E2637" s="1"/>
      <c r="F2637" s="1"/>
      <c r="G2637" s="1"/>
      <c r="H2637" s="1"/>
      <c r="I2637" s="1"/>
      <c r="J2637" s="1"/>
      <c r="K2637" s="1"/>
      <c r="L2637" s="1"/>
      <c r="M2637" s="1"/>
      <c r="N2637" s="1"/>
      <c r="O2637" s="1"/>
      <c r="P2637" s="1"/>
      <c r="Q2637" s="1"/>
      <c r="R2637" s="1"/>
      <c r="S2637" s="1"/>
      <c r="T2637" s="1"/>
      <c r="U2637" s="28"/>
      <c r="V2637" s="28"/>
      <c r="W2637" s="28"/>
      <c r="X2637" s="1"/>
      <c r="Y2637" s="1"/>
      <c r="Z2637" s="1"/>
    </row>
    <row r="2638" spans="1:26" x14ac:dyDescent="0.25">
      <c r="A2638" s="1"/>
      <c r="B2638" s="33" t="str">
        <f t="shared" si="80"/>
        <v/>
      </c>
      <c r="C2638" s="33" t="str">
        <f t="shared" si="81"/>
        <v/>
      </c>
      <c r="D2638" s="22"/>
      <c r="E2638" s="1"/>
      <c r="F2638" s="1"/>
      <c r="G2638" s="1"/>
      <c r="H2638" s="1"/>
      <c r="I2638" s="1"/>
      <c r="J2638" s="1"/>
      <c r="K2638" s="1"/>
      <c r="L2638" s="1"/>
      <c r="M2638" s="1"/>
      <c r="N2638" s="1"/>
      <c r="O2638" s="1"/>
      <c r="P2638" s="1"/>
      <c r="Q2638" s="1"/>
      <c r="R2638" s="1"/>
      <c r="S2638" s="1"/>
      <c r="T2638" s="1"/>
      <c r="X2638" s="1"/>
      <c r="Y2638" s="1"/>
      <c r="Z2638" s="1"/>
    </row>
    <row r="2639" spans="1:26" x14ac:dyDescent="0.25">
      <c r="A2639" s="1"/>
      <c r="B2639" s="33" t="str">
        <f t="shared" si="80"/>
        <v/>
      </c>
      <c r="C2639" s="33" t="str">
        <f t="shared" si="81"/>
        <v/>
      </c>
      <c r="D2639" s="22"/>
      <c r="E2639" s="1"/>
      <c r="F2639" s="1"/>
      <c r="G2639" s="1"/>
      <c r="H2639" s="1"/>
      <c r="I2639" s="1"/>
      <c r="J2639" s="1"/>
      <c r="K2639" s="1"/>
      <c r="L2639" s="1"/>
      <c r="M2639" s="1"/>
      <c r="N2639" s="1"/>
      <c r="O2639" s="1"/>
      <c r="P2639" s="1"/>
      <c r="Q2639" s="1"/>
      <c r="R2639" s="1"/>
      <c r="S2639" s="1"/>
      <c r="T2639" s="1"/>
      <c r="U2639" s="28"/>
      <c r="V2639" s="28"/>
      <c r="W2639" s="28"/>
      <c r="X2639" s="1"/>
      <c r="Y2639" s="1"/>
      <c r="Z2639" s="1"/>
    </row>
    <row r="2640" spans="1:26" x14ac:dyDescent="0.25">
      <c r="A2640" s="1"/>
      <c r="B2640" s="33" t="str">
        <f t="shared" si="80"/>
        <v/>
      </c>
      <c r="C2640" s="33" t="str">
        <f t="shared" si="81"/>
        <v/>
      </c>
      <c r="D2640" s="22"/>
      <c r="E2640" s="1"/>
      <c r="F2640" s="1"/>
      <c r="G2640" s="1"/>
      <c r="H2640" s="1"/>
      <c r="I2640" s="1"/>
      <c r="J2640" s="1"/>
      <c r="K2640" s="1"/>
      <c r="L2640" s="1"/>
      <c r="M2640" s="1"/>
      <c r="N2640" s="1"/>
      <c r="O2640" s="1"/>
      <c r="P2640" s="1"/>
      <c r="Q2640" s="1"/>
      <c r="R2640" s="1"/>
      <c r="S2640" s="1"/>
      <c r="T2640" s="1"/>
      <c r="U2640" s="28"/>
      <c r="V2640" s="28"/>
      <c r="W2640" s="28"/>
      <c r="X2640" s="1"/>
      <c r="Y2640" s="1"/>
      <c r="Z2640" s="1"/>
    </row>
    <row r="2641" spans="1:26" x14ac:dyDescent="0.25">
      <c r="A2641" s="1"/>
      <c r="B2641" s="33" t="str">
        <f t="shared" si="80"/>
        <v/>
      </c>
      <c r="C2641" s="33" t="str">
        <f t="shared" si="81"/>
        <v/>
      </c>
      <c r="D2641" s="22"/>
      <c r="E2641" s="1"/>
      <c r="F2641" s="1"/>
      <c r="G2641" s="1"/>
      <c r="H2641" s="1"/>
      <c r="I2641" s="1"/>
      <c r="J2641" s="1"/>
      <c r="K2641" s="1"/>
      <c r="L2641" s="1"/>
      <c r="M2641" s="1"/>
      <c r="N2641" s="1"/>
      <c r="O2641" s="1"/>
      <c r="P2641" s="1"/>
      <c r="Q2641" s="1"/>
      <c r="R2641" s="1"/>
      <c r="S2641" s="1"/>
      <c r="T2641" s="1"/>
      <c r="U2641" s="28"/>
      <c r="V2641" s="28"/>
      <c r="W2641" s="28"/>
      <c r="X2641" s="1"/>
      <c r="Y2641" s="1"/>
      <c r="Z2641" s="1"/>
    </row>
    <row r="2642" spans="1:26" x14ac:dyDescent="0.25">
      <c r="A2642" s="1"/>
      <c r="B2642" s="33" t="str">
        <f t="shared" si="80"/>
        <v/>
      </c>
      <c r="C2642" s="33" t="str">
        <f t="shared" si="81"/>
        <v/>
      </c>
      <c r="D2642" s="22"/>
      <c r="E2642" s="1"/>
      <c r="F2642" s="1"/>
      <c r="G2642" s="1"/>
      <c r="H2642" s="1"/>
      <c r="I2642" s="1"/>
      <c r="J2642" s="1"/>
      <c r="K2642" s="1"/>
      <c r="L2642" s="1"/>
      <c r="M2642" s="1"/>
      <c r="N2642" s="1"/>
      <c r="O2642" s="1"/>
      <c r="P2642" s="1"/>
      <c r="Q2642" s="1"/>
      <c r="R2642" s="1"/>
      <c r="S2642" s="1"/>
      <c r="T2642" s="1"/>
      <c r="U2642" s="28"/>
      <c r="V2642" s="28"/>
      <c r="W2642" s="28"/>
      <c r="X2642" s="1"/>
      <c r="Y2642" s="1"/>
      <c r="Z2642" s="1"/>
    </row>
    <row r="2643" spans="1:26" x14ac:dyDescent="0.25">
      <c r="A2643" s="1"/>
      <c r="B2643" s="33" t="str">
        <f t="shared" si="80"/>
        <v/>
      </c>
      <c r="C2643" s="33" t="str">
        <f t="shared" si="81"/>
        <v/>
      </c>
      <c r="D2643" s="22"/>
      <c r="E2643" s="1"/>
      <c r="F2643" s="1"/>
      <c r="G2643" s="1"/>
      <c r="H2643" s="1"/>
      <c r="I2643" s="1"/>
      <c r="J2643" s="1"/>
      <c r="K2643" s="1"/>
      <c r="L2643" s="1"/>
      <c r="M2643" s="1"/>
      <c r="N2643" s="1"/>
      <c r="O2643" s="1"/>
      <c r="P2643" s="1"/>
      <c r="Q2643" s="1"/>
      <c r="R2643" s="1"/>
      <c r="S2643" s="1"/>
      <c r="T2643" s="1"/>
      <c r="U2643" s="28"/>
      <c r="V2643" s="28"/>
      <c r="W2643" s="28"/>
      <c r="X2643" s="1"/>
      <c r="Y2643" s="1"/>
      <c r="Z2643" s="1"/>
    </row>
    <row r="2644" spans="1:26" x14ac:dyDescent="0.25">
      <c r="A2644" s="1"/>
      <c r="B2644" s="33" t="str">
        <f t="shared" si="80"/>
        <v/>
      </c>
      <c r="C2644" s="33" t="str">
        <f t="shared" si="81"/>
        <v/>
      </c>
      <c r="D2644" s="22"/>
      <c r="E2644" s="1"/>
      <c r="F2644" s="1"/>
      <c r="G2644" s="1"/>
      <c r="H2644" s="1"/>
      <c r="I2644" s="1"/>
      <c r="J2644" s="1"/>
      <c r="K2644" s="1"/>
      <c r="L2644" s="1"/>
      <c r="M2644" s="1"/>
      <c r="N2644" s="1"/>
      <c r="O2644" s="1"/>
      <c r="P2644" s="1"/>
      <c r="Q2644" s="1"/>
      <c r="R2644" s="1"/>
      <c r="S2644" s="1"/>
      <c r="T2644" s="1"/>
      <c r="U2644" s="28"/>
      <c r="V2644" s="28"/>
      <c r="W2644" s="28"/>
      <c r="X2644" s="1"/>
      <c r="Y2644" s="1"/>
      <c r="Z2644" s="1"/>
    </row>
    <row r="2645" spans="1:26" x14ac:dyDescent="0.25">
      <c r="A2645" s="1"/>
      <c r="B2645" s="33" t="str">
        <f t="shared" si="80"/>
        <v/>
      </c>
      <c r="C2645" s="33" t="str">
        <f t="shared" si="81"/>
        <v/>
      </c>
      <c r="D2645" s="22"/>
      <c r="E2645" s="1"/>
      <c r="F2645" s="1"/>
      <c r="G2645" s="1"/>
      <c r="H2645" s="1"/>
      <c r="I2645" s="1"/>
      <c r="J2645" s="1"/>
      <c r="K2645" s="1"/>
      <c r="L2645" s="1"/>
      <c r="M2645" s="1"/>
      <c r="N2645" s="1"/>
      <c r="O2645" s="1"/>
      <c r="P2645" s="1"/>
      <c r="Q2645" s="1"/>
      <c r="R2645" s="1"/>
      <c r="S2645" s="1"/>
      <c r="T2645" s="1"/>
      <c r="U2645" s="28"/>
      <c r="V2645" s="28"/>
      <c r="W2645" s="28"/>
      <c r="X2645" s="1"/>
      <c r="Y2645" s="1"/>
      <c r="Z2645" s="1"/>
    </row>
    <row r="2646" spans="1:26" x14ac:dyDescent="0.25">
      <c r="A2646" s="1"/>
      <c r="B2646" s="33" t="str">
        <f t="shared" si="80"/>
        <v/>
      </c>
      <c r="C2646" s="33" t="str">
        <f t="shared" si="81"/>
        <v/>
      </c>
      <c r="D2646" s="22"/>
      <c r="E2646" s="1"/>
      <c r="F2646" s="1"/>
      <c r="G2646" s="1"/>
      <c r="H2646" s="1"/>
      <c r="I2646" s="1"/>
      <c r="J2646" s="1"/>
      <c r="K2646" s="1"/>
      <c r="L2646" s="1"/>
      <c r="M2646" s="1"/>
      <c r="N2646" s="1"/>
      <c r="O2646" s="1"/>
      <c r="P2646" s="1"/>
      <c r="Q2646" s="1"/>
      <c r="R2646" s="1"/>
      <c r="S2646" s="1"/>
      <c r="T2646" s="1"/>
      <c r="U2646" s="28"/>
      <c r="V2646" s="28"/>
      <c r="W2646" s="28"/>
      <c r="X2646" s="1"/>
      <c r="Y2646" s="1"/>
      <c r="Z2646" s="1"/>
    </row>
    <row r="2647" spans="1:26" x14ac:dyDescent="0.25">
      <c r="A2647" s="1"/>
      <c r="B2647" s="33" t="str">
        <f t="shared" si="80"/>
        <v/>
      </c>
      <c r="C2647" s="33" t="str">
        <f t="shared" si="81"/>
        <v/>
      </c>
      <c r="D2647" s="22"/>
      <c r="E2647" s="1"/>
      <c r="F2647" s="1"/>
      <c r="G2647" s="1"/>
      <c r="H2647" s="1"/>
      <c r="I2647" s="1"/>
      <c r="J2647" s="1"/>
      <c r="K2647" s="1"/>
      <c r="L2647" s="1"/>
      <c r="M2647" s="1"/>
      <c r="N2647" s="1"/>
      <c r="O2647" s="1"/>
      <c r="P2647" s="1"/>
      <c r="Q2647" s="1"/>
      <c r="R2647" s="1"/>
      <c r="S2647" s="1"/>
      <c r="T2647" s="1"/>
      <c r="U2647" s="28"/>
      <c r="V2647" s="28"/>
      <c r="W2647" s="28"/>
      <c r="X2647" s="1"/>
      <c r="Y2647" s="1"/>
      <c r="Z2647" s="1"/>
    </row>
    <row r="2648" spans="1:26" x14ac:dyDescent="0.25">
      <c r="A2648" s="1"/>
      <c r="B2648" s="33" t="str">
        <f t="shared" si="80"/>
        <v/>
      </c>
      <c r="C2648" s="33" t="str">
        <f t="shared" si="81"/>
        <v/>
      </c>
      <c r="D2648" s="22"/>
      <c r="E2648" s="1"/>
      <c r="F2648" s="1"/>
      <c r="G2648" s="1"/>
      <c r="H2648" s="1"/>
      <c r="I2648" s="1"/>
      <c r="J2648" s="1"/>
      <c r="K2648" s="1"/>
      <c r="L2648" s="1"/>
      <c r="M2648" s="1"/>
      <c r="N2648" s="1"/>
      <c r="O2648" s="1"/>
      <c r="P2648" s="1"/>
      <c r="Q2648" s="1"/>
      <c r="R2648" s="1"/>
      <c r="S2648" s="1"/>
      <c r="T2648" s="1"/>
      <c r="U2648" s="28"/>
      <c r="V2648" s="28"/>
      <c r="W2648" s="28"/>
      <c r="X2648" s="1"/>
      <c r="Y2648" s="1"/>
      <c r="Z2648" s="1"/>
    </row>
    <row r="2649" spans="1:26" x14ac:dyDescent="0.25">
      <c r="A2649" s="1"/>
      <c r="B2649" s="33" t="str">
        <f t="shared" si="80"/>
        <v/>
      </c>
      <c r="C2649" s="33" t="str">
        <f t="shared" si="81"/>
        <v/>
      </c>
      <c r="D2649" s="22"/>
      <c r="E2649" s="1"/>
      <c r="F2649" s="1"/>
      <c r="G2649" s="1"/>
      <c r="H2649" s="1"/>
      <c r="I2649" s="1"/>
      <c r="J2649" s="1"/>
      <c r="K2649" s="1"/>
      <c r="L2649" s="1"/>
      <c r="M2649" s="1"/>
      <c r="N2649" s="1"/>
      <c r="O2649" s="1"/>
      <c r="P2649" s="1"/>
      <c r="Q2649" s="1"/>
      <c r="R2649" s="1"/>
      <c r="S2649" s="1"/>
      <c r="T2649" s="1"/>
      <c r="U2649" s="28"/>
      <c r="V2649" s="28"/>
      <c r="W2649" s="28"/>
      <c r="X2649" s="1"/>
      <c r="Y2649" s="1"/>
      <c r="Z2649" s="1"/>
    </row>
    <row r="2650" spans="1:26" x14ac:dyDescent="0.25">
      <c r="A2650" s="1"/>
      <c r="B2650" s="33" t="str">
        <f t="shared" si="80"/>
        <v/>
      </c>
      <c r="C2650" s="33" t="str">
        <f t="shared" si="81"/>
        <v/>
      </c>
      <c r="D2650" s="22"/>
      <c r="E2650" s="1"/>
      <c r="F2650" s="1"/>
      <c r="G2650" s="1"/>
      <c r="H2650" s="1"/>
      <c r="I2650" s="1"/>
      <c r="J2650" s="1"/>
      <c r="K2650" s="1"/>
      <c r="L2650" s="1"/>
      <c r="M2650" s="1"/>
      <c r="N2650" s="1"/>
      <c r="O2650" s="1"/>
      <c r="P2650" s="1"/>
      <c r="Q2650" s="1"/>
      <c r="R2650" s="1"/>
      <c r="S2650" s="1"/>
      <c r="T2650" s="1"/>
      <c r="U2650" s="28"/>
      <c r="V2650" s="28"/>
      <c r="W2650" s="28"/>
      <c r="X2650" s="1"/>
      <c r="Y2650" s="1"/>
      <c r="Z2650" s="1"/>
    </row>
    <row r="2651" spans="1:26" x14ac:dyDescent="0.25">
      <c r="A2651" s="1"/>
      <c r="B2651" s="33" t="str">
        <f t="shared" si="80"/>
        <v/>
      </c>
      <c r="C2651" s="33" t="str">
        <f t="shared" si="81"/>
        <v/>
      </c>
      <c r="D2651" s="22"/>
      <c r="E2651" s="1"/>
      <c r="F2651" s="1"/>
      <c r="G2651" s="1"/>
      <c r="H2651" s="1"/>
      <c r="I2651" s="1"/>
      <c r="J2651" s="1"/>
      <c r="K2651" s="1"/>
      <c r="L2651" s="1"/>
      <c r="M2651" s="1"/>
      <c r="N2651" s="1"/>
      <c r="O2651" s="1"/>
      <c r="P2651" s="1"/>
      <c r="Q2651" s="1"/>
      <c r="R2651" s="1"/>
      <c r="S2651" s="1"/>
      <c r="T2651" s="1"/>
      <c r="U2651" s="28"/>
      <c r="V2651" s="28"/>
      <c r="W2651" s="28"/>
      <c r="X2651" s="1"/>
      <c r="Y2651" s="1"/>
      <c r="Z2651" s="1"/>
    </row>
    <row r="2652" spans="1:26" x14ac:dyDescent="0.25">
      <c r="A2652" s="1"/>
      <c r="B2652" s="33" t="str">
        <f t="shared" si="80"/>
        <v/>
      </c>
      <c r="C2652" s="33" t="str">
        <f t="shared" si="81"/>
        <v/>
      </c>
      <c r="D2652" s="22"/>
      <c r="E2652" s="1"/>
      <c r="F2652" s="1"/>
      <c r="G2652" s="1"/>
      <c r="H2652" s="1"/>
      <c r="I2652" s="1"/>
      <c r="J2652" s="1"/>
      <c r="K2652" s="1"/>
      <c r="L2652" s="1"/>
      <c r="M2652" s="1"/>
      <c r="N2652" s="1"/>
      <c r="O2652" s="1"/>
      <c r="P2652" s="1"/>
      <c r="Q2652" s="1"/>
      <c r="R2652" s="1"/>
      <c r="S2652" s="1"/>
      <c r="T2652" s="1"/>
      <c r="U2652" s="28"/>
      <c r="V2652" s="28"/>
      <c r="W2652" s="28"/>
      <c r="X2652" s="1"/>
      <c r="Y2652" s="1"/>
      <c r="Z2652" s="1"/>
    </row>
    <row r="2653" spans="1:26" x14ac:dyDescent="0.25">
      <c r="A2653" s="1"/>
      <c r="B2653" s="33" t="str">
        <f t="shared" si="80"/>
        <v/>
      </c>
      <c r="C2653" s="33" t="str">
        <f t="shared" si="81"/>
        <v/>
      </c>
      <c r="D2653" s="22"/>
      <c r="E2653" s="1"/>
      <c r="F2653" s="1"/>
      <c r="G2653" s="1"/>
      <c r="H2653" s="1"/>
      <c r="I2653" s="1"/>
      <c r="J2653" s="1"/>
      <c r="K2653" s="1"/>
      <c r="L2653" s="1"/>
      <c r="M2653" s="1"/>
      <c r="N2653" s="1"/>
      <c r="O2653" s="1"/>
      <c r="P2653" s="1"/>
      <c r="Q2653" s="1"/>
      <c r="R2653" s="1"/>
      <c r="S2653" s="1"/>
      <c r="T2653" s="1"/>
      <c r="U2653" s="28"/>
      <c r="V2653" s="28"/>
      <c r="W2653" s="28"/>
      <c r="X2653" s="1"/>
      <c r="Y2653" s="1"/>
      <c r="Z2653" s="1"/>
    </row>
    <row r="2654" spans="1:26" x14ac:dyDescent="0.25">
      <c r="A2654" s="1"/>
      <c r="B2654" s="33" t="str">
        <f t="shared" si="80"/>
        <v/>
      </c>
      <c r="C2654" s="33" t="str">
        <f t="shared" si="81"/>
        <v/>
      </c>
      <c r="D2654" s="22"/>
      <c r="E2654" s="1"/>
      <c r="F2654" s="1"/>
      <c r="G2654" s="1"/>
      <c r="H2654" s="1"/>
      <c r="I2654" s="1"/>
      <c r="J2654" s="1"/>
      <c r="K2654" s="1"/>
      <c r="L2654" s="1"/>
      <c r="M2654" s="1"/>
      <c r="N2654" s="1"/>
      <c r="O2654" s="1"/>
      <c r="P2654" s="1"/>
      <c r="Q2654" s="1"/>
      <c r="R2654" s="1"/>
      <c r="S2654" s="1"/>
      <c r="T2654" s="1"/>
      <c r="U2654" s="28"/>
      <c r="V2654" s="28"/>
      <c r="W2654" s="28"/>
      <c r="X2654" s="1"/>
      <c r="Y2654" s="1"/>
      <c r="Z2654" s="1"/>
    </row>
    <row r="2655" spans="1:26" x14ac:dyDescent="0.25">
      <c r="A2655" s="1"/>
      <c r="B2655" s="33" t="str">
        <f t="shared" si="80"/>
        <v/>
      </c>
      <c r="C2655" s="33" t="str">
        <f t="shared" si="81"/>
        <v/>
      </c>
      <c r="D2655" s="22"/>
      <c r="E2655" s="1"/>
      <c r="F2655" s="1"/>
      <c r="G2655" s="1"/>
      <c r="H2655" s="1"/>
      <c r="I2655" s="1"/>
      <c r="J2655" s="1"/>
      <c r="K2655" s="1"/>
      <c r="L2655" s="1"/>
      <c r="M2655" s="1"/>
      <c r="N2655" s="1"/>
      <c r="O2655" s="1"/>
      <c r="P2655" s="1"/>
      <c r="Q2655" s="1"/>
      <c r="R2655" s="1"/>
      <c r="S2655" s="1"/>
      <c r="T2655" s="1"/>
      <c r="U2655" s="28"/>
      <c r="V2655" s="28"/>
      <c r="W2655" s="28"/>
      <c r="X2655" s="1"/>
      <c r="Y2655" s="1"/>
      <c r="Z2655" s="1"/>
    </row>
    <row r="2656" spans="1:26" x14ac:dyDescent="0.25">
      <c r="A2656" s="1"/>
      <c r="B2656" s="33" t="str">
        <f t="shared" si="80"/>
        <v/>
      </c>
      <c r="C2656" s="33" t="str">
        <f t="shared" si="81"/>
        <v/>
      </c>
      <c r="D2656" s="22"/>
      <c r="E2656" s="1"/>
      <c r="F2656" s="1"/>
      <c r="G2656" s="1"/>
      <c r="H2656" s="1"/>
      <c r="I2656" s="1"/>
      <c r="J2656" s="1"/>
      <c r="K2656" s="1"/>
      <c r="L2656" s="1"/>
      <c r="M2656" s="1"/>
      <c r="N2656" s="1"/>
      <c r="O2656" s="1"/>
      <c r="P2656" s="1"/>
      <c r="Q2656" s="1"/>
      <c r="R2656" s="1"/>
      <c r="S2656" s="1"/>
      <c r="T2656" s="1"/>
      <c r="U2656" s="28"/>
      <c r="V2656" s="28"/>
      <c r="W2656" s="28"/>
      <c r="X2656" s="1"/>
      <c r="Y2656" s="1"/>
      <c r="Z2656" s="1"/>
    </row>
    <row r="2657" spans="1:26" x14ac:dyDescent="0.25">
      <c r="A2657" s="1"/>
      <c r="B2657" s="33" t="str">
        <f t="shared" si="80"/>
        <v/>
      </c>
      <c r="C2657" s="33" t="str">
        <f t="shared" si="81"/>
        <v/>
      </c>
      <c r="D2657" s="22"/>
      <c r="E2657" s="1"/>
      <c r="F2657" s="1"/>
      <c r="G2657" s="1"/>
      <c r="H2657" s="1"/>
      <c r="I2657" s="1"/>
      <c r="J2657" s="1"/>
      <c r="K2657" s="1"/>
      <c r="L2657" s="1"/>
      <c r="M2657" s="1"/>
      <c r="N2657" s="1"/>
      <c r="O2657" s="1"/>
      <c r="P2657" s="1"/>
      <c r="Q2657" s="1"/>
      <c r="R2657" s="1"/>
      <c r="S2657" s="1"/>
      <c r="T2657" s="1"/>
      <c r="U2657" s="28"/>
      <c r="V2657" s="28"/>
      <c r="W2657" s="28"/>
      <c r="X2657" s="1"/>
      <c r="Y2657" s="1"/>
      <c r="Z2657" s="1"/>
    </row>
    <row r="2658" spans="1:26" x14ac:dyDescent="0.25">
      <c r="A2658" s="1"/>
      <c r="B2658" s="33" t="str">
        <f t="shared" si="80"/>
        <v/>
      </c>
      <c r="C2658" s="33" t="str">
        <f t="shared" si="81"/>
        <v/>
      </c>
      <c r="D2658" s="22"/>
      <c r="E2658" s="1"/>
      <c r="F2658" s="1"/>
      <c r="G2658" s="1"/>
      <c r="H2658" s="1"/>
      <c r="I2658" s="1"/>
      <c r="J2658" s="1"/>
      <c r="K2658" s="1"/>
      <c r="L2658" s="1"/>
      <c r="M2658" s="1"/>
      <c r="N2658" s="1"/>
      <c r="O2658" s="1"/>
      <c r="P2658" s="1"/>
      <c r="Q2658" s="1"/>
      <c r="R2658" s="1"/>
      <c r="S2658" s="1"/>
      <c r="T2658" s="1"/>
      <c r="U2658" s="28"/>
      <c r="V2658" s="28"/>
      <c r="W2658" s="28"/>
      <c r="X2658" s="1"/>
      <c r="Y2658" s="1"/>
      <c r="Z2658" s="1"/>
    </row>
    <row r="2659" spans="1:26" x14ac:dyDescent="0.25">
      <c r="A2659" s="1"/>
      <c r="B2659" s="33" t="str">
        <f t="shared" si="80"/>
        <v/>
      </c>
      <c r="C2659" s="33" t="str">
        <f t="shared" si="81"/>
        <v/>
      </c>
      <c r="D2659" s="22"/>
      <c r="E2659" s="1"/>
      <c r="F2659" s="1"/>
      <c r="G2659" s="1"/>
      <c r="H2659" s="1"/>
      <c r="I2659" s="1"/>
      <c r="J2659" s="1"/>
      <c r="K2659" s="1"/>
      <c r="L2659" s="1"/>
      <c r="M2659" s="1"/>
      <c r="N2659" s="1"/>
      <c r="O2659" s="1"/>
      <c r="P2659" s="1"/>
      <c r="Q2659" s="1"/>
      <c r="R2659" s="1"/>
      <c r="S2659" s="1"/>
      <c r="T2659" s="1"/>
      <c r="U2659" s="28"/>
      <c r="V2659" s="28"/>
      <c r="W2659" s="28"/>
      <c r="X2659" s="1"/>
      <c r="Y2659" s="1"/>
      <c r="Z2659" s="1"/>
    </row>
    <row r="2660" spans="1:26" x14ac:dyDescent="0.25">
      <c r="A2660" s="1"/>
      <c r="B2660" s="33" t="str">
        <f t="shared" si="80"/>
        <v/>
      </c>
      <c r="C2660" s="33" t="str">
        <f t="shared" si="81"/>
        <v/>
      </c>
      <c r="D2660" s="22"/>
      <c r="E2660" s="1"/>
      <c r="F2660" s="1"/>
      <c r="G2660" s="1"/>
      <c r="H2660" s="1"/>
      <c r="I2660" s="1"/>
      <c r="J2660" s="1"/>
      <c r="K2660" s="1"/>
      <c r="L2660" s="1"/>
      <c r="M2660" s="1"/>
      <c r="N2660" s="1"/>
      <c r="O2660" s="1"/>
      <c r="P2660" s="1"/>
      <c r="Q2660" s="1"/>
      <c r="R2660" s="1"/>
      <c r="S2660" s="1"/>
      <c r="T2660" s="1"/>
      <c r="U2660" s="28"/>
      <c r="V2660" s="28"/>
      <c r="W2660" s="28"/>
      <c r="X2660" s="1"/>
      <c r="Y2660" s="1"/>
      <c r="Z2660" s="1"/>
    </row>
    <row r="2661" spans="1:26" x14ac:dyDescent="0.25">
      <c r="A2661" s="1"/>
      <c r="B2661" s="33" t="str">
        <f t="shared" si="80"/>
        <v/>
      </c>
      <c r="C2661" s="33" t="str">
        <f t="shared" si="81"/>
        <v/>
      </c>
      <c r="D2661" s="22"/>
      <c r="E2661" s="1"/>
      <c r="F2661" s="1"/>
      <c r="G2661" s="1"/>
      <c r="H2661" s="1"/>
      <c r="I2661" s="1"/>
      <c r="J2661" s="1"/>
      <c r="K2661" s="1"/>
      <c r="L2661" s="1"/>
      <c r="M2661" s="1"/>
      <c r="N2661" s="1"/>
      <c r="O2661" s="1"/>
      <c r="P2661" s="1"/>
      <c r="Q2661" s="1"/>
      <c r="R2661" s="1"/>
      <c r="S2661" s="1"/>
      <c r="T2661" s="1"/>
      <c r="U2661" s="28"/>
      <c r="V2661" s="28"/>
      <c r="W2661" s="28"/>
      <c r="X2661" s="1"/>
      <c r="Y2661" s="1"/>
      <c r="Z2661" s="1"/>
    </row>
    <row r="2662" spans="1:26" x14ac:dyDescent="0.25">
      <c r="A2662" s="1"/>
      <c r="B2662" s="33" t="str">
        <f t="shared" si="80"/>
        <v/>
      </c>
      <c r="C2662" s="33" t="str">
        <f t="shared" si="81"/>
        <v/>
      </c>
      <c r="D2662" s="22"/>
      <c r="E2662" s="1"/>
      <c r="F2662" s="1"/>
      <c r="G2662" s="1"/>
      <c r="H2662" s="1"/>
      <c r="I2662" s="1"/>
      <c r="J2662" s="1"/>
      <c r="K2662" s="1"/>
      <c r="L2662" s="1"/>
      <c r="M2662" s="1"/>
      <c r="N2662" s="1"/>
      <c r="O2662" s="1"/>
      <c r="P2662" s="1"/>
      <c r="Q2662" s="1"/>
      <c r="R2662" s="1"/>
      <c r="S2662" s="1"/>
      <c r="T2662" s="1"/>
      <c r="U2662" s="28"/>
      <c r="V2662" s="28"/>
      <c r="W2662" s="28"/>
      <c r="X2662" s="1"/>
      <c r="Y2662" s="1"/>
      <c r="Z2662" s="1"/>
    </row>
    <row r="2663" spans="1:26" x14ac:dyDescent="0.25">
      <c r="A2663" s="1"/>
      <c r="B2663" s="33" t="str">
        <f t="shared" si="80"/>
        <v/>
      </c>
      <c r="C2663" s="33" t="str">
        <f t="shared" si="81"/>
        <v/>
      </c>
      <c r="D2663" s="22"/>
      <c r="E2663" s="1"/>
      <c r="F2663" s="1"/>
      <c r="G2663" s="1"/>
      <c r="H2663" s="1"/>
      <c r="I2663" s="1"/>
      <c r="J2663" s="1"/>
      <c r="K2663" s="1"/>
      <c r="L2663" s="1"/>
      <c r="M2663" s="1"/>
      <c r="N2663" s="1"/>
      <c r="O2663" s="1"/>
      <c r="P2663" s="1"/>
      <c r="Q2663" s="1"/>
      <c r="R2663" s="1"/>
      <c r="S2663" s="1"/>
      <c r="T2663" s="1"/>
      <c r="U2663" s="28"/>
      <c r="V2663" s="28"/>
      <c r="W2663" s="28"/>
      <c r="X2663" s="1"/>
      <c r="Y2663" s="1"/>
      <c r="Z2663" s="1"/>
    </row>
    <row r="2664" spans="1:26" x14ac:dyDescent="0.25">
      <c r="A2664" s="1"/>
      <c r="B2664" s="33" t="str">
        <f t="shared" si="80"/>
        <v/>
      </c>
      <c r="C2664" s="33" t="str">
        <f t="shared" si="81"/>
        <v/>
      </c>
      <c r="D2664" s="22"/>
      <c r="E2664" s="1"/>
      <c r="F2664" s="1"/>
      <c r="G2664" s="1"/>
      <c r="H2664" s="1"/>
      <c r="I2664" s="1"/>
      <c r="J2664" s="1"/>
      <c r="K2664" s="1"/>
      <c r="L2664" s="1"/>
      <c r="M2664" s="1"/>
      <c r="N2664" s="1"/>
      <c r="O2664" s="1"/>
      <c r="P2664" s="1"/>
      <c r="Q2664" s="1"/>
      <c r="R2664" s="1"/>
      <c r="S2664" s="1"/>
      <c r="T2664" s="1"/>
      <c r="U2664" s="28"/>
      <c r="V2664" s="28"/>
      <c r="W2664" s="28"/>
      <c r="X2664" s="1"/>
      <c r="Y2664" s="1"/>
      <c r="Z2664" s="1"/>
    </row>
    <row r="2665" spans="1:26" x14ac:dyDescent="0.25">
      <c r="A2665" s="1"/>
      <c r="B2665" s="33" t="str">
        <f t="shared" si="80"/>
        <v/>
      </c>
      <c r="C2665" s="33" t="str">
        <f t="shared" si="81"/>
        <v/>
      </c>
      <c r="D2665" s="22"/>
      <c r="E2665" s="1"/>
      <c r="F2665" s="1"/>
      <c r="G2665" s="1"/>
      <c r="H2665" s="1"/>
      <c r="I2665" s="1"/>
      <c r="J2665" s="1"/>
      <c r="K2665" s="1"/>
      <c r="L2665" s="1"/>
      <c r="M2665" s="1"/>
      <c r="N2665" s="1"/>
      <c r="O2665" s="1"/>
      <c r="P2665" s="1"/>
      <c r="Q2665" s="1"/>
      <c r="R2665" s="1"/>
      <c r="S2665" s="1"/>
      <c r="T2665" s="1"/>
      <c r="U2665" s="28"/>
      <c r="V2665" s="28"/>
      <c r="W2665" s="28"/>
      <c r="X2665" s="1"/>
      <c r="Y2665" s="1"/>
      <c r="Z2665" s="1"/>
    </row>
    <row r="2666" spans="1:26" x14ac:dyDescent="0.25">
      <c r="A2666" s="1"/>
      <c r="B2666" s="33" t="str">
        <f t="shared" si="80"/>
        <v/>
      </c>
      <c r="C2666" s="33" t="str">
        <f t="shared" si="81"/>
        <v/>
      </c>
      <c r="D2666" s="22"/>
      <c r="E2666" s="1"/>
      <c r="F2666" s="1"/>
      <c r="G2666" s="1"/>
      <c r="H2666" s="1"/>
      <c r="I2666" s="1"/>
      <c r="J2666" s="1"/>
      <c r="K2666" s="1"/>
      <c r="L2666" s="1"/>
      <c r="M2666" s="1"/>
      <c r="N2666" s="1"/>
      <c r="O2666" s="1"/>
      <c r="P2666" s="1"/>
      <c r="Q2666" s="1"/>
      <c r="R2666" s="1"/>
      <c r="S2666" s="1"/>
      <c r="T2666" s="1"/>
      <c r="U2666" s="28"/>
      <c r="V2666" s="28"/>
      <c r="W2666" s="28"/>
      <c r="X2666" s="1"/>
      <c r="Y2666" s="1"/>
      <c r="Z2666" s="1"/>
    </row>
    <row r="2667" spans="1:26" x14ac:dyDescent="0.25">
      <c r="A2667" s="1"/>
      <c r="B2667" s="33" t="str">
        <f t="shared" si="80"/>
        <v/>
      </c>
      <c r="C2667" s="33" t="str">
        <f t="shared" si="81"/>
        <v/>
      </c>
      <c r="D2667" s="22"/>
      <c r="E2667" s="1"/>
      <c r="F2667" s="1"/>
      <c r="G2667" s="1"/>
      <c r="H2667" s="1"/>
      <c r="I2667" s="1"/>
      <c r="J2667" s="1"/>
      <c r="K2667" s="1"/>
      <c r="L2667" s="1"/>
      <c r="M2667" s="1"/>
      <c r="N2667" s="1"/>
      <c r="O2667" s="1"/>
      <c r="P2667" s="1"/>
      <c r="Q2667" s="1"/>
      <c r="R2667" s="1"/>
      <c r="S2667" s="1"/>
      <c r="T2667" s="1"/>
      <c r="X2667" s="1"/>
      <c r="Y2667" s="1"/>
      <c r="Z2667" s="1"/>
    </row>
    <row r="2668" spans="1:26" x14ac:dyDescent="0.25">
      <c r="A2668" s="1"/>
      <c r="B2668" s="33" t="str">
        <f t="shared" si="80"/>
        <v/>
      </c>
      <c r="C2668" s="33" t="str">
        <f t="shared" si="81"/>
        <v/>
      </c>
      <c r="D2668" s="22"/>
      <c r="E2668" s="1"/>
      <c r="F2668" s="1"/>
      <c r="G2668" s="1"/>
      <c r="H2668" s="1"/>
      <c r="I2668" s="1"/>
      <c r="J2668" s="1"/>
      <c r="K2668" s="1"/>
      <c r="L2668" s="1"/>
      <c r="M2668" s="1"/>
      <c r="N2668" s="1"/>
      <c r="O2668" s="1"/>
      <c r="P2668" s="1"/>
      <c r="Q2668" s="1"/>
      <c r="R2668" s="1"/>
      <c r="S2668" s="1"/>
      <c r="T2668" s="1"/>
      <c r="U2668" s="28"/>
      <c r="V2668" s="28"/>
      <c r="W2668" s="28"/>
      <c r="X2668" s="1"/>
      <c r="Y2668" s="1"/>
      <c r="Z2668" s="1"/>
    </row>
    <row r="2669" spans="1:26" x14ac:dyDescent="0.25">
      <c r="A2669" s="1"/>
      <c r="B2669" s="33" t="str">
        <f t="shared" si="80"/>
        <v/>
      </c>
      <c r="C2669" s="33" t="str">
        <f t="shared" si="81"/>
        <v/>
      </c>
      <c r="D2669" s="22"/>
      <c r="E2669" s="1"/>
      <c r="F2669" s="1"/>
      <c r="G2669" s="1"/>
      <c r="H2669" s="1"/>
      <c r="I2669" s="1"/>
      <c r="J2669" s="1"/>
      <c r="K2669" s="1"/>
      <c r="L2669" s="1"/>
      <c r="M2669" s="1"/>
      <c r="N2669" s="1"/>
      <c r="O2669" s="1"/>
      <c r="P2669" s="1"/>
      <c r="Q2669" s="1"/>
      <c r="R2669" s="1"/>
      <c r="S2669" s="1"/>
      <c r="T2669" s="1"/>
      <c r="U2669" s="28"/>
      <c r="V2669" s="28"/>
      <c r="W2669" s="28"/>
      <c r="X2669" s="1"/>
      <c r="Y2669" s="1"/>
      <c r="Z2669" s="1"/>
    </row>
    <row r="2670" spans="1:26" x14ac:dyDescent="0.25">
      <c r="A2670" s="1"/>
      <c r="B2670" s="33" t="str">
        <f t="shared" si="80"/>
        <v/>
      </c>
      <c r="C2670" s="33" t="str">
        <f t="shared" si="81"/>
        <v/>
      </c>
      <c r="D2670" s="22"/>
      <c r="E2670" s="1"/>
      <c r="F2670" s="1"/>
      <c r="G2670" s="1"/>
      <c r="H2670" s="1"/>
      <c r="I2670" s="1"/>
      <c r="J2670" s="1"/>
      <c r="K2670" s="1"/>
      <c r="L2670" s="1"/>
      <c r="M2670" s="1"/>
      <c r="N2670" s="1"/>
      <c r="O2670" s="1"/>
      <c r="P2670" s="1"/>
      <c r="Q2670" s="1"/>
      <c r="R2670" s="1"/>
      <c r="S2670" s="1"/>
      <c r="T2670" s="1"/>
      <c r="U2670" s="28"/>
      <c r="V2670" s="28"/>
      <c r="W2670" s="28"/>
      <c r="X2670" s="1"/>
      <c r="Y2670" s="1"/>
      <c r="Z2670" s="1"/>
    </row>
    <row r="2671" spans="1:26" x14ac:dyDescent="0.25">
      <c r="A2671" s="1"/>
      <c r="B2671" s="33" t="str">
        <f t="shared" ref="B2671:B2734" si="82">IF(W2673=1,U2673,"")</f>
        <v/>
      </c>
      <c r="C2671" s="33" t="str">
        <f t="shared" ref="C2671:C2734" si="83">IF(W2673=1,V2673,"")</f>
        <v/>
      </c>
      <c r="D2671" s="22"/>
      <c r="E2671" s="1"/>
      <c r="F2671" s="1"/>
      <c r="G2671" s="1"/>
      <c r="H2671" s="1"/>
      <c r="I2671" s="1"/>
      <c r="J2671" s="1"/>
      <c r="K2671" s="1"/>
      <c r="L2671" s="1"/>
      <c r="M2671" s="1"/>
      <c r="N2671" s="1"/>
      <c r="O2671" s="1"/>
      <c r="P2671" s="1"/>
      <c r="Q2671" s="1"/>
      <c r="R2671" s="1"/>
      <c r="S2671" s="1"/>
      <c r="T2671" s="1"/>
      <c r="U2671" s="28"/>
      <c r="V2671" s="28"/>
      <c r="W2671" s="28"/>
      <c r="X2671" s="1"/>
      <c r="Y2671" s="1"/>
      <c r="Z2671" s="1"/>
    </row>
    <row r="2672" spans="1:26" x14ac:dyDescent="0.25">
      <c r="A2672" s="1"/>
      <c r="B2672" s="33" t="str">
        <f t="shared" si="82"/>
        <v/>
      </c>
      <c r="C2672" s="33" t="str">
        <f t="shared" si="83"/>
        <v/>
      </c>
      <c r="D2672" s="22"/>
      <c r="E2672" s="1"/>
      <c r="F2672" s="1"/>
      <c r="G2672" s="1"/>
      <c r="H2672" s="1"/>
      <c r="I2672" s="1"/>
      <c r="J2672" s="1"/>
      <c r="K2672" s="1"/>
      <c r="L2672" s="1"/>
      <c r="M2672" s="1"/>
      <c r="N2672" s="1"/>
      <c r="O2672" s="1"/>
      <c r="P2672" s="1"/>
      <c r="Q2672" s="1"/>
      <c r="R2672" s="1"/>
      <c r="S2672" s="1"/>
      <c r="T2672" s="1"/>
      <c r="U2672" s="28"/>
      <c r="V2672" s="28"/>
      <c r="W2672" s="28"/>
      <c r="X2672" s="1"/>
      <c r="Y2672" s="1"/>
      <c r="Z2672" s="1"/>
    </row>
    <row r="2673" spans="1:26" x14ac:dyDescent="0.25">
      <c r="A2673" s="1"/>
      <c r="B2673" s="33" t="str">
        <f t="shared" si="82"/>
        <v/>
      </c>
      <c r="C2673" s="33" t="str">
        <f t="shared" si="83"/>
        <v/>
      </c>
      <c r="D2673" s="22"/>
      <c r="E2673" s="1"/>
      <c r="F2673" s="1"/>
      <c r="G2673" s="1"/>
      <c r="H2673" s="1"/>
      <c r="I2673" s="1"/>
      <c r="J2673" s="1"/>
      <c r="K2673" s="1"/>
      <c r="L2673" s="1"/>
      <c r="M2673" s="1"/>
      <c r="N2673" s="1"/>
      <c r="O2673" s="1"/>
      <c r="P2673" s="1"/>
      <c r="Q2673" s="1"/>
      <c r="R2673" s="1"/>
      <c r="S2673" s="1"/>
      <c r="T2673" s="1"/>
      <c r="U2673" s="28"/>
      <c r="V2673" s="28"/>
      <c r="W2673" s="28"/>
      <c r="X2673" s="1"/>
      <c r="Y2673" s="1"/>
      <c r="Z2673" s="1"/>
    </row>
    <row r="2674" spans="1:26" x14ac:dyDescent="0.25">
      <c r="A2674" s="1"/>
      <c r="B2674" s="33" t="str">
        <f t="shared" si="82"/>
        <v/>
      </c>
      <c r="C2674" s="33" t="str">
        <f t="shared" si="83"/>
        <v/>
      </c>
      <c r="D2674" s="22"/>
      <c r="E2674" s="1"/>
      <c r="F2674" s="1"/>
      <c r="G2674" s="1"/>
      <c r="H2674" s="1"/>
      <c r="I2674" s="1"/>
      <c r="J2674" s="1"/>
      <c r="K2674" s="1"/>
      <c r="L2674" s="1"/>
      <c r="M2674" s="1"/>
      <c r="N2674" s="1"/>
      <c r="O2674" s="1"/>
      <c r="P2674" s="1"/>
      <c r="Q2674" s="1"/>
      <c r="R2674" s="1"/>
      <c r="S2674" s="1"/>
      <c r="T2674" s="1"/>
      <c r="U2674" s="28"/>
      <c r="V2674" s="28"/>
      <c r="W2674" s="28"/>
      <c r="X2674" s="1"/>
      <c r="Y2674" s="1"/>
      <c r="Z2674" s="1"/>
    </row>
    <row r="2675" spans="1:26" x14ac:dyDescent="0.25">
      <c r="A2675" s="1"/>
      <c r="B2675" s="33" t="str">
        <f t="shared" si="82"/>
        <v/>
      </c>
      <c r="C2675" s="33" t="str">
        <f t="shared" si="83"/>
        <v/>
      </c>
      <c r="D2675" s="22"/>
      <c r="E2675" s="1"/>
      <c r="F2675" s="1"/>
      <c r="G2675" s="1"/>
      <c r="H2675" s="1"/>
      <c r="I2675" s="1"/>
      <c r="J2675" s="1"/>
      <c r="K2675" s="1"/>
      <c r="L2675" s="1"/>
      <c r="M2675" s="1"/>
      <c r="N2675" s="1"/>
      <c r="O2675" s="1"/>
      <c r="P2675" s="1"/>
      <c r="Q2675" s="1"/>
      <c r="R2675" s="1"/>
      <c r="S2675" s="1"/>
      <c r="T2675" s="1"/>
      <c r="U2675" s="28"/>
      <c r="V2675" s="28"/>
      <c r="W2675" s="28"/>
      <c r="X2675" s="1"/>
      <c r="Y2675" s="1"/>
      <c r="Z2675" s="1"/>
    </row>
    <row r="2676" spans="1:26" x14ac:dyDescent="0.25">
      <c r="A2676" s="1"/>
      <c r="B2676" s="33" t="str">
        <f t="shared" si="82"/>
        <v/>
      </c>
      <c r="C2676" s="33" t="str">
        <f t="shared" si="83"/>
        <v/>
      </c>
      <c r="D2676" s="22"/>
      <c r="E2676" s="1"/>
      <c r="F2676" s="1"/>
      <c r="G2676" s="1"/>
      <c r="H2676" s="1"/>
      <c r="I2676" s="1"/>
      <c r="J2676" s="1"/>
      <c r="K2676" s="1"/>
      <c r="L2676" s="1"/>
      <c r="M2676" s="1"/>
      <c r="N2676" s="1"/>
      <c r="O2676" s="1"/>
      <c r="P2676" s="1"/>
      <c r="Q2676" s="1"/>
      <c r="R2676" s="1"/>
      <c r="S2676" s="1"/>
      <c r="T2676" s="1"/>
      <c r="U2676" s="28"/>
      <c r="V2676" s="28"/>
      <c r="W2676" s="28"/>
      <c r="X2676" s="1"/>
      <c r="Y2676" s="1"/>
      <c r="Z2676" s="1"/>
    </row>
    <row r="2677" spans="1:26" x14ac:dyDescent="0.25">
      <c r="A2677" s="1"/>
      <c r="B2677" s="33" t="str">
        <f t="shared" si="82"/>
        <v/>
      </c>
      <c r="C2677" s="33" t="str">
        <f t="shared" si="83"/>
        <v/>
      </c>
      <c r="D2677" s="22"/>
      <c r="E2677" s="1"/>
      <c r="F2677" s="1"/>
      <c r="G2677" s="1"/>
      <c r="H2677" s="1"/>
      <c r="I2677" s="1"/>
      <c r="J2677" s="1"/>
      <c r="K2677" s="1"/>
      <c r="L2677" s="1"/>
      <c r="M2677" s="1"/>
      <c r="N2677" s="1"/>
      <c r="O2677" s="1"/>
      <c r="P2677" s="1"/>
      <c r="Q2677" s="1"/>
      <c r="R2677" s="1"/>
      <c r="S2677" s="1"/>
      <c r="T2677" s="1"/>
      <c r="U2677" s="28"/>
      <c r="V2677" s="28"/>
      <c r="W2677" s="28"/>
      <c r="X2677" s="1"/>
      <c r="Y2677" s="1"/>
      <c r="Z2677" s="1"/>
    </row>
    <row r="2678" spans="1:26" x14ac:dyDescent="0.25">
      <c r="A2678" s="1"/>
      <c r="B2678" s="33" t="str">
        <f t="shared" si="82"/>
        <v/>
      </c>
      <c r="C2678" s="33" t="str">
        <f t="shared" si="83"/>
        <v/>
      </c>
      <c r="D2678" s="22"/>
      <c r="E2678" s="1"/>
      <c r="F2678" s="1"/>
      <c r="G2678" s="1"/>
      <c r="H2678" s="1"/>
      <c r="I2678" s="1"/>
      <c r="J2678" s="1"/>
      <c r="K2678" s="1"/>
      <c r="L2678" s="1"/>
      <c r="M2678" s="1"/>
      <c r="N2678" s="1"/>
      <c r="O2678" s="1"/>
      <c r="P2678" s="1"/>
      <c r="Q2678" s="1"/>
      <c r="R2678" s="1"/>
      <c r="S2678" s="1"/>
      <c r="T2678" s="1"/>
      <c r="X2678" s="1"/>
      <c r="Y2678" s="1"/>
      <c r="Z2678" s="1"/>
    </row>
    <row r="2679" spans="1:26" x14ac:dyDescent="0.25">
      <c r="A2679" s="1"/>
      <c r="B2679" s="33" t="str">
        <f t="shared" si="82"/>
        <v/>
      </c>
      <c r="C2679" s="33" t="str">
        <f t="shared" si="83"/>
        <v/>
      </c>
      <c r="D2679" s="22"/>
      <c r="E2679" s="1"/>
      <c r="F2679" s="1"/>
      <c r="G2679" s="1"/>
      <c r="H2679" s="1"/>
      <c r="I2679" s="1"/>
      <c r="J2679" s="1"/>
      <c r="K2679" s="1"/>
      <c r="L2679" s="1"/>
      <c r="M2679" s="1"/>
      <c r="N2679" s="1"/>
      <c r="O2679" s="1"/>
      <c r="P2679" s="1"/>
      <c r="Q2679" s="1"/>
      <c r="R2679" s="1"/>
      <c r="S2679" s="1"/>
      <c r="T2679" s="1"/>
      <c r="U2679" s="28"/>
      <c r="V2679" s="28"/>
      <c r="W2679" s="28"/>
      <c r="X2679" s="1"/>
      <c r="Y2679" s="1"/>
      <c r="Z2679" s="1"/>
    </row>
    <row r="2680" spans="1:26" x14ac:dyDescent="0.25">
      <c r="A2680" s="1"/>
      <c r="B2680" s="33" t="str">
        <f t="shared" si="82"/>
        <v/>
      </c>
      <c r="C2680" s="33" t="str">
        <f t="shared" si="83"/>
        <v/>
      </c>
      <c r="D2680" s="22"/>
      <c r="E2680" s="1"/>
      <c r="F2680" s="1"/>
      <c r="G2680" s="1"/>
      <c r="H2680" s="1"/>
      <c r="I2680" s="1"/>
      <c r="J2680" s="1"/>
      <c r="K2680" s="1"/>
      <c r="L2680" s="1"/>
      <c r="M2680" s="1"/>
      <c r="N2680" s="1"/>
      <c r="O2680" s="1"/>
      <c r="P2680" s="1"/>
      <c r="Q2680" s="1"/>
      <c r="R2680" s="1"/>
      <c r="S2680" s="1"/>
      <c r="T2680" s="1"/>
      <c r="U2680" s="28"/>
      <c r="V2680" s="28"/>
      <c r="W2680" s="28"/>
      <c r="X2680" s="1"/>
      <c r="Y2680" s="1"/>
      <c r="Z2680" s="1"/>
    </row>
    <row r="2681" spans="1:26" x14ac:dyDescent="0.25">
      <c r="A2681" s="1"/>
      <c r="B2681" s="33" t="str">
        <f t="shared" si="82"/>
        <v/>
      </c>
      <c r="C2681" s="33" t="str">
        <f t="shared" si="83"/>
        <v/>
      </c>
      <c r="D2681" s="22"/>
      <c r="E2681" s="1"/>
      <c r="F2681" s="1"/>
      <c r="G2681" s="1"/>
      <c r="H2681" s="1"/>
      <c r="I2681" s="1"/>
      <c r="J2681" s="1"/>
      <c r="K2681" s="1"/>
      <c r="L2681" s="1"/>
      <c r="M2681" s="1"/>
      <c r="N2681" s="1"/>
      <c r="O2681" s="1"/>
      <c r="P2681" s="1"/>
      <c r="Q2681" s="1"/>
      <c r="R2681" s="1"/>
      <c r="S2681" s="1"/>
      <c r="T2681" s="1"/>
      <c r="U2681" s="28"/>
      <c r="V2681" s="28"/>
      <c r="W2681" s="28"/>
      <c r="X2681" s="1"/>
      <c r="Y2681" s="1"/>
      <c r="Z2681" s="1"/>
    </row>
    <row r="2682" spans="1:26" x14ac:dyDescent="0.25">
      <c r="A2682" s="1"/>
      <c r="B2682" s="33" t="str">
        <f t="shared" si="82"/>
        <v/>
      </c>
      <c r="C2682" s="33" t="str">
        <f t="shared" si="83"/>
        <v/>
      </c>
      <c r="D2682" s="22"/>
      <c r="E2682" s="1"/>
      <c r="F2682" s="1"/>
      <c r="G2682" s="1"/>
      <c r="H2682" s="1"/>
      <c r="I2682" s="1"/>
      <c r="J2682" s="1"/>
      <c r="K2682" s="1"/>
      <c r="L2682" s="1"/>
      <c r="M2682" s="1"/>
      <c r="N2682" s="1"/>
      <c r="O2682" s="1"/>
      <c r="P2682" s="1"/>
      <c r="Q2682" s="1"/>
      <c r="R2682" s="1"/>
      <c r="S2682" s="1"/>
      <c r="T2682" s="1"/>
      <c r="U2682" s="28"/>
      <c r="V2682" s="28"/>
      <c r="W2682" s="28"/>
      <c r="X2682" s="1"/>
      <c r="Y2682" s="1"/>
      <c r="Z2682" s="1"/>
    </row>
    <row r="2683" spans="1:26" x14ac:dyDescent="0.25">
      <c r="A2683" s="1"/>
      <c r="B2683" s="33" t="str">
        <f t="shared" si="82"/>
        <v/>
      </c>
      <c r="C2683" s="33" t="str">
        <f t="shared" si="83"/>
        <v/>
      </c>
      <c r="D2683" s="22"/>
      <c r="E2683" s="1"/>
      <c r="F2683" s="1"/>
      <c r="G2683" s="1"/>
      <c r="H2683" s="1"/>
      <c r="I2683" s="1"/>
      <c r="J2683" s="1"/>
      <c r="K2683" s="1"/>
      <c r="L2683" s="1"/>
      <c r="M2683" s="1"/>
      <c r="N2683" s="1"/>
      <c r="O2683" s="1"/>
      <c r="P2683" s="1"/>
      <c r="Q2683" s="1"/>
      <c r="R2683" s="1"/>
      <c r="S2683" s="1"/>
      <c r="T2683" s="1"/>
      <c r="U2683" s="28"/>
      <c r="V2683" s="28"/>
      <c r="W2683" s="28"/>
      <c r="X2683" s="1"/>
      <c r="Y2683" s="1"/>
      <c r="Z2683" s="1"/>
    </row>
    <row r="2684" spans="1:26" x14ac:dyDescent="0.25">
      <c r="A2684" s="1"/>
      <c r="B2684" s="33" t="str">
        <f t="shared" si="82"/>
        <v/>
      </c>
      <c r="C2684" s="33" t="str">
        <f t="shared" si="83"/>
        <v/>
      </c>
      <c r="D2684" s="22"/>
      <c r="E2684" s="1"/>
      <c r="F2684" s="1"/>
      <c r="G2684" s="1"/>
      <c r="H2684" s="1"/>
      <c r="I2684" s="1"/>
      <c r="J2684" s="1"/>
      <c r="K2684" s="1"/>
      <c r="L2684" s="1"/>
      <c r="M2684" s="1"/>
      <c r="N2684" s="1"/>
      <c r="O2684" s="1"/>
      <c r="P2684" s="1"/>
      <c r="Q2684" s="1"/>
      <c r="R2684" s="1"/>
      <c r="S2684" s="1"/>
      <c r="T2684" s="1"/>
      <c r="X2684" s="1"/>
      <c r="Y2684" s="1"/>
      <c r="Z2684" s="1"/>
    </row>
    <row r="2685" spans="1:26" x14ac:dyDescent="0.25">
      <c r="A2685" s="1"/>
      <c r="B2685" s="33" t="str">
        <f t="shared" si="82"/>
        <v/>
      </c>
      <c r="C2685" s="33" t="str">
        <f t="shared" si="83"/>
        <v/>
      </c>
      <c r="D2685" s="22"/>
      <c r="E2685" s="1"/>
      <c r="F2685" s="1"/>
      <c r="G2685" s="1"/>
      <c r="H2685" s="1"/>
      <c r="I2685" s="1"/>
      <c r="J2685" s="1"/>
      <c r="K2685" s="1"/>
      <c r="L2685" s="1"/>
      <c r="M2685" s="1"/>
      <c r="N2685" s="1"/>
      <c r="O2685" s="1"/>
      <c r="P2685" s="1"/>
      <c r="Q2685" s="1"/>
      <c r="R2685" s="1"/>
      <c r="S2685" s="1"/>
      <c r="T2685" s="1"/>
      <c r="U2685" s="28"/>
      <c r="V2685" s="28"/>
      <c r="W2685" s="28"/>
      <c r="X2685" s="1"/>
      <c r="Y2685" s="1"/>
      <c r="Z2685" s="1"/>
    </row>
    <row r="2686" spans="1:26" x14ac:dyDescent="0.25">
      <c r="A2686" s="1"/>
      <c r="B2686" s="33" t="str">
        <f t="shared" si="82"/>
        <v/>
      </c>
      <c r="C2686" s="33" t="str">
        <f t="shared" si="83"/>
        <v/>
      </c>
      <c r="D2686" s="22"/>
      <c r="E2686" s="1"/>
      <c r="F2686" s="1"/>
      <c r="G2686" s="1"/>
      <c r="H2686" s="1"/>
      <c r="I2686" s="1"/>
      <c r="J2686" s="1"/>
      <c r="K2686" s="1"/>
      <c r="L2686" s="1"/>
      <c r="M2686" s="1"/>
      <c r="N2686" s="1"/>
      <c r="O2686" s="1"/>
      <c r="P2686" s="1"/>
      <c r="Q2686" s="1"/>
      <c r="R2686" s="1"/>
      <c r="S2686" s="1"/>
      <c r="T2686" s="1"/>
      <c r="U2686" s="28"/>
      <c r="V2686" s="28"/>
      <c r="W2686" s="28"/>
      <c r="X2686" s="1"/>
      <c r="Y2686" s="1"/>
      <c r="Z2686" s="1"/>
    </row>
    <row r="2687" spans="1:26" x14ac:dyDescent="0.25">
      <c r="A2687" s="1"/>
      <c r="B2687" s="33" t="str">
        <f t="shared" si="82"/>
        <v/>
      </c>
      <c r="C2687" s="33" t="str">
        <f t="shared" si="83"/>
        <v/>
      </c>
      <c r="D2687" s="22"/>
      <c r="E2687" s="1"/>
      <c r="F2687" s="1"/>
      <c r="G2687" s="1"/>
      <c r="H2687" s="1"/>
      <c r="I2687" s="1"/>
      <c r="J2687" s="1"/>
      <c r="K2687" s="1"/>
      <c r="L2687" s="1"/>
      <c r="M2687" s="1"/>
      <c r="N2687" s="1"/>
      <c r="O2687" s="1"/>
      <c r="P2687" s="1"/>
      <c r="Q2687" s="1"/>
      <c r="R2687" s="1"/>
      <c r="S2687" s="1"/>
      <c r="T2687" s="1"/>
      <c r="U2687" s="28"/>
      <c r="V2687" s="28"/>
      <c r="W2687" s="28"/>
      <c r="X2687" s="1"/>
      <c r="Y2687" s="1"/>
      <c r="Z2687" s="1"/>
    </row>
    <row r="2688" spans="1:26" x14ac:dyDescent="0.25">
      <c r="A2688" s="1"/>
      <c r="B2688" s="33" t="str">
        <f t="shared" si="82"/>
        <v/>
      </c>
      <c r="C2688" s="33" t="str">
        <f t="shared" si="83"/>
        <v/>
      </c>
      <c r="D2688" s="22"/>
      <c r="E2688" s="1"/>
      <c r="F2688" s="1"/>
      <c r="G2688" s="1"/>
      <c r="H2688" s="1"/>
      <c r="I2688" s="1"/>
      <c r="J2688" s="1"/>
      <c r="K2688" s="1"/>
      <c r="L2688" s="1"/>
      <c r="M2688" s="1"/>
      <c r="N2688" s="1"/>
      <c r="O2688" s="1"/>
      <c r="P2688" s="1"/>
      <c r="Q2688" s="1"/>
      <c r="R2688" s="1"/>
      <c r="S2688" s="1"/>
      <c r="T2688" s="1"/>
      <c r="U2688" s="28"/>
      <c r="V2688" s="28"/>
      <c r="W2688" s="28"/>
      <c r="X2688" s="1"/>
      <c r="Y2688" s="1"/>
      <c r="Z2688" s="1"/>
    </row>
    <row r="2689" spans="1:26" x14ac:dyDescent="0.25">
      <c r="A2689" s="1"/>
      <c r="B2689" s="33" t="str">
        <f t="shared" si="82"/>
        <v/>
      </c>
      <c r="C2689" s="33" t="str">
        <f t="shared" si="83"/>
        <v/>
      </c>
      <c r="D2689" s="22"/>
      <c r="E2689" s="1"/>
      <c r="F2689" s="1"/>
      <c r="G2689" s="1"/>
      <c r="H2689" s="1"/>
      <c r="I2689" s="1"/>
      <c r="J2689" s="1"/>
      <c r="K2689" s="1"/>
      <c r="L2689" s="1"/>
      <c r="M2689" s="1"/>
      <c r="N2689" s="1"/>
      <c r="O2689" s="1"/>
      <c r="P2689" s="1"/>
      <c r="Q2689" s="1"/>
      <c r="R2689" s="1"/>
      <c r="S2689" s="1"/>
      <c r="T2689" s="1"/>
      <c r="U2689" s="28"/>
      <c r="V2689" s="28"/>
      <c r="W2689" s="28"/>
      <c r="X2689" s="1"/>
      <c r="Y2689" s="1"/>
      <c r="Z2689" s="1"/>
    </row>
    <row r="2690" spans="1:26" x14ac:dyDescent="0.25">
      <c r="A2690" s="1"/>
      <c r="B2690" s="33" t="str">
        <f t="shared" si="82"/>
        <v/>
      </c>
      <c r="C2690" s="33" t="str">
        <f t="shared" si="83"/>
        <v/>
      </c>
      <c r="D2690" s="22"/>
      <c r="E2690" s="1"/>
      <c r="F2690" s="1"/>
      <c r="G2690" s="1"/>
      <c r="H2690" s="1"/>
      <c r="I2690" s="1"/>
      <c r="J2690" s="1"/>
      <c r="K2690" s="1"/>
      <c r="L2690" s="1"/>
      <c r="M2690" s="1"/>
      <c r="N2690" s="1"/>
      <c r="O2690" s="1"/>
      <c r="P2690" s="1"/>
      <c r="Q2690" s="1"/>
      <c r="R2690" s="1"/>
      <c r="S2690" s="1"/>
      <c r="T2690" s="1"/>
      <c r="U2690" s="28"/>
      <c r="V2690" s="28"/>
      <c r="W2690" s="28"/>
      <c r="X2690" s="1"/>
      <c r="Y2690" s="1"/>
      <c r="Z2690" s="1"/>
    </row>
    <row r="2691" spans="1:26" x14ac:dyDescent="0.25">
      <c r="A2691" s="1"/>
      <c r="B2691" s="33" t="str">
        <f t="shared" si="82"/>
        <v/>
      </c>
      <c r="C2691" s="33" t="str">
        <f t="shared" si="83"/>
        <v/>
      </c>
      <c r="D2691" s="22"/>
      <c r="E2691" s="1"/>
      <c r="F2691" s="1"/>
      <c r="G2691" s="1"/>
      <c r="H2691" s="1"/>
      <c r="I2691" s="1"/>
      <c r="J2691" s="1"/>
      <c r="K2691" s="1"/>
      <c r="L2691" s="1"/>
      <c r="M2691" s="1"/>
      <c r="N2691" s="1"/>
      <c r="O2691" s="1"/>
      <c r="P2691" s="1"/>
      <c r="Q2691" s="1"/>
      <c r="R2691" s="1"/>
      <c r="S2691" s="1"/>
      <c r="T2691" s="1"/>
      <c r="U2691" s="28"/>
      <c r="V2691" s="28"/>
      <c r="W2691" s="28"/>
      <c r="X2691" s="1"/>
      <c r="Y2691" s="1"/>
      <c r="Z2691" s="1"/>
    </row>
    <row r="2692" spans="1:26" x14ac:dyDescent="0.25">
      <c r="A2692" s="1"/>
      <c r="B2692" s="33" t="str">
        <f t="shared" si="82"/>
        <v/>
      </c>
      <c r="C2692" s="33" t="str">
        <f t="shared" si="83"/>
        <v/>
      </c>
      <c r="D2692" s="22"/>
      <c r="E2692" s="1"/>
      <c r="F2692" s="1"/>
      <c r="G2692" s="1"/>
      <c r="H2692" s="1"/>
      <c r="I2692" s="1"/>
      <c r="J2692" s="1"/>
      <c r="K2692" s="1"/>
      <c r="L2692" s="1"/>
      <c r="M2692" s="1"/>
      <c r="N2692" s="1"/>
      <c r="O2692" s="1"/>
      <c r="P2692" s="1"/>
      <c r="Q2692" s="1"/>
      <c r="R2692" s="1"/>
      <c r="S2692" s="1"/>
      <c r="T2692" s="1"/>
      <c r="U2692" s="28"/>
      <c r="V2692" s="28"/>
      <c r="W2692" s="28"/>
      <c r="X2692" s="1"/>
      <c r="Y2692" s="1"/>
      <c r="Z2692" s="1"/>
    </row>
    <row r="2693" spans="1:26" x14ac:dyDescent="0.25">
      <c r="A2693" s="1"/>
      <c r="B2693" s="33" t="str">
        <f t="shared" si="82"/>
        <v/>
      </c>
      <c r="C2693" s="33" t="str">
        <f t="shared" si="83"/>
        <v/>
      </c>
      <c r="D2693" s="22"/>
      <c r="E2693" s="1"/>
      <c r="F2693" s="1"/>
      <c r="G2693" s="1"/>
      <c r="H2693" s="1"/>
      <c r="I2693" s="1"/>
      <c r="J2693" s="1"/>
      <c r="K2693" s="1"/>
      <c r="L2693" s="1"/>
      <c r="M2693" s="1"/>
      <c r="N2693" s="1"/>
      <c r="O2693" s="1"/>
      <c r="P2693" s="1"/>
      <c r="Q2693" s="1"/>
      <c r="R2693" s="1"/>
      <c r="S2693" s="1"/>
      <c r="T2693" s="1"/>
      <c r="U2693" s="28"/>
      <c r="V2693" s="28"/>
      <c r="W2693" s="28"/>
      <c r="X2693" s="1"/>
      <c r="Y2693" s="1"/>
      <c r="Z2693" s="1"/>
    </row>
    <row r="2694" spans="1:26" x14ac:dyDescent="0.25">
      <c r="A2694" s="1"/>
      <c r="B2694" s="33" t="str">
        <f t="shared" si="82"/>
        <v/>
      </c>
      <c r="C2694" s="33" t="str">
        <f t="shared" si="83"/>
        <v/>
      </c>
      <c r="D2694" s="22"/>
      <c r="E2694" s="1"/>
      <c r="F2694" s="1"/>
      <c r="G2694" s="1"/>
      <c r="H2694" s="1"/>
      <c r="I2694" s="1"/>
      <c r="J2694" s="1"/>
      <c r="K2694" s="1"/>
      <c r="L2694" s="1"/>
      <c r="M2694" s="1"/>
      <c r="N2694" s="1"/>
      <c r="O2694" s="1"/>
      <c r="P2694" s="1"/>
      <c r="Q2694" s="1"/>
      <c r="R2694" s="1"/>
      <c r="S2694" s="1"/>
      <c r="T2694" s="1"/>
      <c r="U2694" s="28"/>
      <c r="V2694" s="28"/>
      <c r="W2694" s="28"/>
      <c r="X2694" s="1"/>
      <c r="Y2694" s="1"/>
      <c r="Z2694" s="1"/>
    </row>
    <row r="2695" spans="1:26" x14ac:dyDescent="0.25">
      <c r="A2695" s="1"/>
      <c r="B2695" s="33" t="str">
        <f t="shared" si="82"/>
        <v/>
      </c>
      <c r="C2695" s="33" t="str">
        <f t="shared" si="83"/>
        <v/>
      </c>
      <c r="D2695" s="22"/>
      <c r="E2695" s="1"/>
      <c r="F2695" s="1"/>
      <c r="G2695" s="1"/>
      <c r="H2695" s="1"/>
      <c r="I2695" s="1"/>
      <c r="J2695" s="1"/>
      <c r="K2695" s="1"/>
      <c r="L2695" s="1"/>
      <c r="M2695" s="1"/>
      <c r="N2695" s="1"/>
      <c r="O2695" s="1"/>
      <c r="P2695" s="1"/>
      <c r="Q2695" s="1"/>
      <c r="R2695" s="1"/>
      <c r="S2695" s="1"/>
      <c r="T2695" s="1"/>
      <c r="U2695" s="28"/>
      <c r="V2695" s="28"/>
      <c r="W2695" s="28"/>
      <c r="X2695" s="1"/>
      <c r="Y2695" s="1"/>
      <c r="Z2695" s="1"/>
    </row>
    <row r="2696" spans="1:26" x14ac:dyDescent="0.25">
      <c r="A2696" s="1"/>
      <c r="B2696" s="33" t="str">
        <f t="shared" si="82"/>
        <v/>
      </c>
      <c r="C2696" s="33" t="str">
        <f t="shared" si="83"/>
        <v/>
      </c>
      <c r="D2696" s="22"/>
      <c r="E2696" s="1"/>
      <c r="F2696" s="1"/>
      <c r="G2696" s="1"/>
      <c r="H2696" s="1"/>
      <c r="I2696" s="1"/>
      <c r="J2696" s="1"/>
      <c r="K2696" s="1"/>
      <c r="L2696" s="1"/>
      <c r="M2696" s="1"/>
      <c r="N2696" s="1"/>
      <c r="O2696" s="1"/>
      <c r="P2696" s="1"/>
      <c r="Q2696" s="1"/>
      <c r="R2696" s="1"/>
      <c r="S2696" s="1"/>
      <c r="T2696" s="1"/>
      <c r="U2696" s="28"/>
      <c r="V2696" s="28"/>
      <c r="W2696" s="28"/>
      <c r="X2696" s="1"/>
      <c r="Y2696" s="1"/>
      <c r="Z2696" s="1"/>
    </row>
    <row r="2697" spans="1:26" x14ac:dyDescent="0.25">
      <c r="A2697" s="1"/>
      <c r="B2697" s="33" t="str">
        <f t="shared" si="82"/>
        <v/>
      </c>
      <c r="C2697" s="33" t="str">
        <f t="shared" si="83"/>
        <v/>
      </c>
      <c r="D2697" s="22"/>
      <c r="E2697" s="1"/>
      <c r="F2697" s="1"/>
      <c r="G2697" s="1"/>
      <c r="H2697" s="1"/>
      <c r="I2697" s="1"/>
      <c r="J2697" s="1"/>
      <c r="K2697" s="1"/>
      <c r="L2697" s="1"/>
      <c r="M2697" s="1"/>
      <c r="N2697" s="1"/>
      <c r="O2697" s="1"/>
      <c r="P2697" s="1"/>
      <c r="Q2697" s="1"/>
      <c r="R2697" s="1"/>
      <c r="S2697" s="1"/>
      <c r="T2697" s="1"/>
      <c r="U2697" s="28"/>
      <c r="V2697" s="28"/>
      <c r="W2697" s="28"/>
      <c r="X2697" s="1"/>
      <c r="Y2697" s="1"/>
      <c r="Z2697" s="1"/>
    </row>
    <row r="2698" spans="1:26" x14ac:dyDescent="0.25">
      <c r="A2698" s="1"/>
      <c r="B2698" s="33" t="str">
        <f t="shared" si="82"/>
        <v/>
      </c>
      <c r="C2698" s="33" t="str">
        <f t="shared" si="83"/>
        <v/>
      </c>
      <c r="D2698" s="22"/>
      <c r="E2698" s="1"/>
      <c r="F2698" s="1"/>
      <c r="G2698" s="1"/>
      <c r="H2698" s="1"/>
      <c r="I2698" s="1"/>
      <c r="J2698" s="1"/>
      <c r="K2698" s="1"/>
      <c r="L2698" s="1"/>
      <c r="M2698" s="1"/>
      <c r="N2698" s="1"/>
      <c r="O2698" s="1"/>
      <c r="P2698" s="1"/>
      <c r="Q2698" s="1"/>
      <c r="R2698" s="1"/>
      <c r="S2698" s="1"/>
      <c r="T2698" s="1"/>
      <c r="X2698" s="1"/>
      <c r="Y2698" s="1"/>
      <c r="Z2698" s="1"/>
    </row>
    <row r="2699" spans="1:26" x14ac:dyDescent="0.25">
      <c r="A2699" s="1"/>
      <c r="B2699" s="33" t="str">
        <f t="shared" si="82"/>
        <v/>
      </c>
      <c r="C2699" s="33" t="str">
        <f t="shared" si="83"/>
        <v/>
      </c>
      <c r="D2699" s="22"/>
      <c r="E2699" s="1"/>
      <c r="F2699" s="1"/>
      <c r="G2699" s="1"/>
      <c r="H2699" s="1"/>
      <c r="I2699" s="1"/>
      <c r="J2699" s="1"/>
      <c r="K2699" s="1"/>
      <c r="L2699" s="1"/>
      <c r="M2699" s="1"/>
      <c r="N2699" s="1"/>
      <c r="O2699" s="1"/>
      <c r="P2699" s="1"/>
      <c r="Q2699" s="1"/>
      <c r="R2699" s="1"/>
      <c r="S2699" s="1"/>
      <c r="T2699" s="1"/>
      <c r="U2699" s="28"/>
      <c r="V2699" s="28"/>
      <c r="W2699" s="28"/>
      <c r="X2699" s="1"/>
      <c r="Y2699" s="1"/>
      <c r="Z2699" s="1"/>
    </row>
    <row r="2700" spans="1:26" x14ac:dyDescent="0.25">
      <c r="A2700" s="1"/>
      <c r="B2700" s="33" t="str">
        <f t="shared" si="82"/>
        <v/>
      </c>
      <c r="C2700" s="33" t="str">
        <f t="shared" si="83"/>
        <v/>
      </c>
      <c r="D2700" s="22"/>
      <c r="E2700" s="1"/>
      <c r="F2700" s="1"/>
      <c r="G2700" s="1"/>
      <c r="H2700" s="1"/>
      <c r="I2700" s="1"/>
      <c r="J2700" s="1"/>
      <c r="K2700" s="1"/>
      <c r="L2700" s="1"/>
      <c r="M2700" s="1"/>
      <c r="N2700" s="1"/>
      <c r="O2700" s="1"/>
      <c r="P2700" s="1"/>
      <c r="Q2700" s="1"/>
      <c r="R2700" s="1"/>
      <c r="S2700" s="1"/>
      <c r="T2700" s="1"/>
      <c r="U2700" s="28"/>
      <c r="V2700" s="28"/>
      <c r="W2700" s="28"/>
      <c r="X2700" s="1"/>
      <c r="Y2700" s="1"/>
      <c r="Z2700" s="1"/>
    </row>
    <row r="2701" spans="1:26" x14ac:dyDescent="0.25">
      <c r="A2701" s="1"/>
      <c r="B2701" s="33" t="str">
        <f t="shared" si="82"/>
        <v/>
      </c>
      <c r="C2701" s="33" t="str">
        <f t="shared" si="83"/>
        <v/>
      </c>
      <c r="D2701" s="22"/>
      <c r="E2701" s="1"/>
      <c r="F2701" s="1"/>
      <c r="G2701" s="1"/>
      <c r="H2701" s="1"/>
      <c r="I2701" s="1"/>
      <c r="J2701" s="1"/>
      <c r="K2701" s="1"/>
      <c r="L2701" s="1"/>
      <c r="M2701" s="1"/>
      <c r="N2701" s="1"/>
      <c r="O2701" s="1"/>
      <c r="P2701" s="1"/>
      <c r="Q2701" s="1"/>
      <c r="R2701" s="1"/>
      <c r="S2701" s="1"/>
      <c r="T2701" s="1"/>
      <c r="U2701" s="28"/>
      <c r="V2701" s="28"/>
      <c r="W2701" s="28"/>
      <c r="X2701" s="1"/>
      <c r="Y2701" s="1"/>
      <c r="Z2701" s="1"/>
    </row>
    <row r="2702" spans="1:26" x14ac:dyDescent="0.25">
      <c r="A2702" s="1"/>
      <c r="B2702" s="33" t="str">
        <f t="shared" si="82"/>
        <v/>
      </c>
      <c r="C2702" s="33" t="str">
        <f t="shared" si="83"/>
        <v/>
      </c>
      <c r="D2702" s="22"/>
      <c r="E2702" s="1"/>
      <c r="F2702" s="1"/>
      <c r="G2702" s="1"/>
      <c r="H2702" s="1"/>
      <c r="I2702" s="1"/>
      <c r="J2702" s="1"/>
      <c r="K2702" s="1"/>
      <c r="L2702" s="1"/>
      <c r="M2702" s="1"/>
      <c r="N2702" s="1"/>
      <c r="O2702" s="1"/>
      <c r="P2702" s="1"/>
      <c r="Q2702" s="1"/>
      <c r="R2702" s="1"/>
      <c r="S2702" s="1"/>
      <c r="T2702" s="1"/>
      <c r="U2702" s="28"/>
      <c r="V2702" s="28"/>
      <c r="W2702" s="28"/>
      <c r="X2702" s="1"/>
      <c r="Y2702" s="1"/>
      <c r="Z2702" s="1"/>
    </row>
    <row r="2703" spans="1:26" x14ac:dyDescent="0.25">
      <c r="A2703" s="1"/>
      <c r="B2703" s="33" t="str">
        <f t="shared" si="82"/>
        <v/>
      </c>
      <c r="C2703" s="33" t="str">
        <f t="shared" si="83"/>
        <v/>
      </c>
      <c r="D2703" s="22"/>
      <c r="E2703" s="1"/>
      <c r="F2703" s="1"/>
      <c r="G2703" s="1"/>
      <c r="H2703" s="1"/>
      <c r="I2703" s="1"/>
      <c r="J2703" s="1"/>
      <c r="K2703" s="1"/>
      <c r="L2703" s="1"/>
      <c r="M2703" s="1"/>
      <c r="N2703" s="1"/>
      <c r="O2703" s="1"/>
      <c r="P2703" s="1"/>
      <c r="Q2703" s="1"/>
      <c r="R2703" s="1"/>
      <c r="S2703" s="1"/>
      <c r="T2703" s="1"/>
      <c r="U2703" s="28"/>
      <c r="V2703" s="28"/>
      <c r="W2703" s="28"/>
      <c r="X2703" s="1"/>
      <c r="Y2703" s="1"/>
      <c r="Z2703" s="1"/>
    </row>
    <row r="2704" spans="1:26" x14ac:dyDescent="0.25">
      <c r="A2704" s="1"/>
      <c r="B2704" s="33" t="str">
        <f t="shared" si="82"/>
        <v/>
      </c>
      <c r="C2704" s="33" t="str">
        <f t="shared" si="83"/>
        <v/>
      </c>
      <c r="D2704" s="22"/>
      <c r="E2704" s="1"/>
      <c r="F2704" s="1"/>
      <c r="G2704" s="1"/>
      <c r="H2704" s="1"/>
      <c r="I2704" s="1"/>
      <c r="J2704" s="1"/>
      <c r="K2704" s="1"/>
      <c r="L2704" s="1"/>
      <c r="M2704" s="1"/>
      <c r="N2704" s="1"/>
      <c r="O2704" s="1"/>
      <c r="P2704" s="1"/>
      <c r="Q2704" s="1"/>
      <c r="R2704" s="1"/>
      <c r="S2704" s="1"/>
      <c r="T2704" s="1"/>
      <c r="U2704" s="28"/>
      <c r="V2704" s="28"/>
      <c r="W2704" s="28"/>
      <c r="X2704" s="1"/>
      <c r="Y2704" s="1"/>
      <c r="Z2704" s="1"/>
    </row>
    <row r="2705" spans="1:26" x14ac:dyDescent="0.25">
      <c r="A2705" s="1"/>
      <c r="B2705" s="33" t="str">
        <f t="shared" si="82"/>
        <v/>
      </c>
      <c r="C2705" s="33" t="str">
        <f t="shared" si="83"/>
        <v/>
      </c>
      <c r="D2705" s="22"/>
      <c r="E2705" s="1"/>
      <c r="F2705" s="1"/>
      <c r="G2705" s="1"/>
      <c r="H2705" s="1"/>
      <c r="I2705" s="1"/>
      <c r="J2705" s="1"/>
      <c r="K2705" s="1"/>
      <c r="L2705" s="1"/>
      <c r="M2705" s="1"/>
      <c r="N2705" s="1"/>
      <c r="O2705" s="1"/>
      <c r="P2705" s="1"/>
      <c r="Q2705" s="1"/>
      <c r="R2705" s="1"/>
      <c r="S2705" s="1"/>
      <c r="T2705" s="1"/>
      <c r="U2705" s="28"/>
      <c r="V2705" s="28"/>
      <c r="W2705" s="28"/>
      <c r="X2705" s="1"/>
      <c r="Y2705" s="1"/>
      <c r="Z2705" s="1"/>
    </row>
    <row r="2706" spans="1:26" x14ac:dyDescent="0.25">
      <c r="A2706" s="1"/>
      <c r="B2706" s="33" t="str">
        <f t="shared" si="82"/>
        <v/>
      </c>
      <c r="C2706" s="33" t="str">
        <f t="shared" si="83"/>
        <v/>
      </c>
      <c r="D2706" s="22"/>
      <c r="E2706" s="1"/>
      <c r="F2706" s="1"/>
      <c r="G2706" s="1"/>
      <c r="H2706" s="1"/>
      <c r="I2706" s="1"/>
      <c r="J2706" s="1"/>
      <c r="K2706" s="1"/>
      <c r="L2706" s="1"/>
      <c r="M2706" s="1"/>
      <c r="N2706" s="1"/>
      <c r="O2706" s="1"/>
      <c r="P2706" s="1"/>
      <c r="Q2706" s="1"/>
      <c r="R2706" s="1"/>
      <c r="S2706" s="1"/>
      <c r="T2706" s="1"/>
      <c r="U2706" s="28"/>
      <c r="V2706" s="28"/>
      <c r="W2706" s="28"/>
      <c r="X2706" s="1"/>
      <c r="Y2706" s="1"/>
      <c r="Z2706" s="1"/>
    </row>
    <row r="2707" spans="1:26" x14ac:dyDescent="0.25">
      <c r="A2707" s="1"/>
      <c r="B2707" s="33" t="str">
        <f t="shared" si="82"/>
        <v/>
      </c>
      <c r="C2707" s="33" t="str">
        <f t="shared" si="83"/>
        <v/>
      </c>
      <c r="D2707" s="22"/>
      <c r="E2707" s="1"/>
      <c r="F2707" s="1"/>
      <c r="G2707" s="1"/>
      <c r="H2707" s="1"/>
      <c r="I2707" s="1"/>
      <c r="J2707" s="1"/>
      <c r="K2707" s="1"/>
      <c r="L2707" s="1"/>
      <c r="M2707" s="1"/>
      <c r="N2707" s="1"/>
      <c r="O2707" s="1"/>
      <c r="P2707" s="1"/>
      <c r="Q2707" s="1"/>
      <c r="R2707" s="1"/>
      <c r="S2707" s="1"/>
      <c r="T2707" s="1"/>
      <c r="U2707" s="28"/>
      <c r="V2707" s="28"/>
      <c r="W2707" s="28"/>
      <c r="X2707" s="1"/>
      <c r="Y2707" s="1"/>
      <c r="Z2707" s="1"/>
    </row>
    <row r="2708" spans="1:26" x14ac:dyDescent="0.25">
      <c r="A2708" s="1"/>
      <c r="B2708" s="33" t="str">
        <f t="shared" si="82"/>
        <v/>
      </c>
      <c r="C2708" s="33" t="str">
        <f t="shared" si="83"/>
        <v/>
      </c>
      <c r="D2708" s="22"/>
      <c r="E2708" s="1"/>
      <c r="F2708" s="1"/>
      <c r="G2708" s="1"/>
      <c r="H2708" s="1"/>
      <c r="I2708" s="1"/>
      <c r="J2708" s="1"/>
      <c r="K2708" s="1"/>
      <c r="L2708" s="1"/>
      <c r="M2708" s="1"/>
      <c r="N2708" s="1"/>
      <c r="O2708" s="1"/>
      <c r="P2708" s="1"/>
      <c r="Q2708" s="1"/>
      <c r="R2708" s="1"/>
      <c r="S2708" s="1"/>
      <c r="T2708" s="1"/>
      <c r="U2708" s="28"/>
      <c r="V2708" s="28"/>
      <c r="W2708" s="28"/>
      <c r="X2708" s="1"/>
      <c r="Y2708" s="1"/>
      <c r="Z2708" s="1"/>
    </row>
    <row r="2709" spans="1:26" x14ac:dyDescent="0.25">
      <c r="A2709" s="1"/>
      <c r="B2709" s="33" t="str">
        <f t="shared" si="82"/>
        <v/>
      </c>
      <c r="C2709" s="33" t="str">
        <f t="shared" si="83"/>
        <v/>
      </c>
      <c r="D2709" s="22"/>
      <c r="E2709" s="1"/>
      <c r="F2709" s="1"/>
      <c r="G2709" s="1"/>
      <c r="H2709" s="1"/>
      <c r="I2709" s="1"/>
      <c r="J2709" s="1"/>
      <c r="K2709" s="1"/>
      <c r="L2709" s="1"/>
      <c r="M2709" s="1"/>
      <c r="N2709" s="1"/>
      <c r="O2709" s="1"/>
      <c r="P2709" s="1"/>
      <c r="Q2709" s="1"/>
      <c r="R2709" s="1"/>
      <c r="S2709" s="1"/>
      <c r="T2709" s="1"/>
      <c r="U2709" s="28"/>
      <c r="V2709" s="28"/>
      <c r="W2709" s="28"/>
      <c r="X2709" s="1"/>
      <c r="Y2709" s="1"/>
      <c r="Z2709" s="1"/>
    </row>
    <row r="2710" spans="1:26" x14ac:dyDescent="0.25">
      <c r="A2710" s="1"/>
      <c r="B2710" s="33" t="str">
        <f t="shared" si="82"/>
        <v/>
      </c>
      <c r="C2710" s="33" t="str">
        <f t="shared" si="83"/>
        <v/>
      </c>
      <c r="D2710" s="22"/>
      <c r="E2710" s="1"/>
      <c r="F2710" s="1"/>
      <c r="G2710" s="1"/>
      <c r="H2710" s="1"/>
      <c r="I2710" s="1"/>
      <c r="J2710" s="1"/>
      <c r="K2710" s="1"/>
      <c r="L2710" s="1"/>
      <c r="M2710" s="1"/>
      <c r="N2710" s="1"/>
      <c r="O2710" s="1"/>
      <c r="P2710" s="1"/>
      <c r="Q2710" s="1"/>
      <c r="R2710" s="1"/>
      <c r="S2710" s="1"/>
      <c r="T2710" s="1"/>
      <c r="U2710" s="28"/>
      <c r="V2710" s="28"/>
      <c r="W2710" s="28"/>
      <c r="X2710" s="1"/>
      <c r="Y2710" s="1"/>
      <c r="Z2710" s="1"/>
    </row>
    <row r="2711" spans="1:26" x14ac:dyDescent="0.25">
      <c r="A2711" s="1"/>
      <c r="B2711" s="33" t="str">
        <f t="shared" si="82"/>
        <v/>
      </c>
      <c r="C2711" s="33" t="str">
        <f t="shared" si="83"/>
        <v/>
      </c>
      <c r="D2711" s="22"/>
      <c r="E2711" s="1"/>
      <c r="F2711" s="1"/>
      <c r="G2711" s="1"/>
      <c r="H2711" s="1"/>
      <c r="I2711" s="1"/>
      <c r="J2711" s="1"/>
      <c r="K2711" s="1"/>
      <c r="L2711" s="1"/>
      <c r="M2711" s="1"/>
      <c r="N2711" s="1"/>
      <c r="O2711" s="1"/>
      <c r="P2711" s="1"/>
      <c r="Q2711" s="1"/>
      <c r="R2711" s="1"/>
      <c r="S2711" s="1"/>
      <c r="T2711" s="1"/>
      <c r="U2711" s="28"/>
      <c r="V2711" s="28"/>
      <c r="W2711" s="28"/>
      <c r="X2711" s="1"/>
      <c r="Y2711" s="1"/>
      <c r="Z2711" s="1"/>
    </row>
    <row r="2712" spans="1:26" x14ac:dyDescent="0.25">
      <c r="A2712" s="1"/>
      <c r="B2712" s="33" t="str">
        <f t="shared" si="82"/>
        <v/>
      </c>
      <c r="C2712" s="33" t="str">
        <f t="shared" si="83"/>
        <v/>
      </c>
      <c r="D2712" s="22"/>
      <c r="E2712" s="1"/>
      <c r="F2712" s="1"/>
      <c r="G2712" s="1"/>
      <c r="H2712" s="1"/>
      <c r="I2712" s="1"/>
      <c r="J2712" s="1"/>
      <c r="K2712" s="1"/>
      <c r="L2712" s="1"/>
      <c r="M2712" s="1"/>
      <c r="N2712" s="1"/>
      <c r="O2712" s="1"/>
      <c r="P2712" s="1"/>
      <c r="Q2712" s="1"/>
      <c r="R2712" s="1"/>
      <c r="S2712" s="1"/>
      <c r="T2712" s="1"/>
      <c r="U2712" s="28"/>
      <c r="V2712" s="28"/>
      <c r="W2712" s="28"/>
      <c r="X2712" s="1"/>
      <c r="Y2712" s="1"/>
      <c r="Z2712" s="1"/>
    </row>
    <row r="2713" spans="1:26" x14ac:dyDescent="0.25">
      <c r="A2713" s="1"/>
      <c r="B2713" s="33" t="str">
        <f t="shared" si="82"/>
        <v/>
      </c>
      <c r="C2713" s="33" t="str">
        <f t="shared" si="83"/>
        <v/>
      </c>
      <c r="D2713" s="22"/>
      <c r="E2713" s="1"/>
      <c r="F2713" s="1"/>
      <c r="G2713" s="1"/>
      <c r="H2713" s="1"/>
      <c r="I2713" s="1"/>
      <c r="J2713" s="1"/>
      <c r="K2713" s="1"/>
      <c r="L2713" s="1"/>
      <c r="M2713" s="1"/>
      <c r="N2713" s="1"/>
      <c r="O2713" s="1"/>
      <c r="P2713" s="1"/>
      <c r="Q2713" s="1"/>
      <c r="R2713" s="1"/>
      <c r="S2713" s="1"/>
      <c r="T2713" s="1"/>
      <c r="X2713" s="1"/>
      <c r="Y2713" s="1"/>
      <c r="Z2713" s="1"/>
    </row>
    <row r="2714" spans="1:26" x14ac:dyDescent="0.25">
      <c r="A2714" s="1"/>
      <c r="B2714" s="33" t="str">
        <f t="shared" si="82"/>
        <v/>
      </c>
      <c r="C2714" s="33" t="str">
        <f t="shared" si="83"/>
        <v/>
      </c>
      <c r="D2714" s="22"/>
      <c r="E2714" s="1"/>
      <c r="F2714" s="1"/>
      <c r="G2714" s="1"/>
      <c r="H2714" s="1"/>
      <c r="I2714" s="1"/>
      <c r="J2714" s="1"/>
      <c r="K2714" s="1"/>
      <c r="L2714" s="1"/>
      <c r="M2714" s="1"/>
      <c r="N2714" s="1"/>
      <c r="O2714" s="1"/>
      <c r="P2714" s="1"/>
      <c r="Q2714" s="1"/>
      <c r="R2714" s="1"/>
      <c r="S2714" s="1"/>
      <c r="T2714" s="1"/>
      <c r="U2714" s="28"/>
      <c r="V2714" s="28"/>
      <c r="W2714" s="28"/>
      <c r="X2714" s="1"/>
      <c r="Y2714" s="1"/>
      <c r="Z2714" s="1"/>
    </row>
    <row r="2715" spans="1:26" x14ac:dyDescent="0.25">
      <c r="A2715" s="1"/>
      <c r="B2715" s="33" t="str">
        <f t="shared" si="82"/>
        <v/>
      </c>
      <c r="C2715" s="33" t="str">
        <f t="shared" si="83"/>
        <v/>
      </c>
      <c r="D2715" s="22"/>
      <c r="E2715" s="1"/>
      <c r="F2715" s="1"/>
      <c r="G2715" s="1"/>
      <c r="H2715" s="1"/>
      <c r="I2715" s="1"/>
      <c r="J2715" s="1"/>
      <c r="K2715" s="1"/>
      <c r="L2715" s="1"/>
      <c r="M2715" s="1"/>
      <c r="N2715" s="1"/>
      <c r="O2715" s="1"/>
      <c r="P2715" s="1"/>
      <c r="Q2715" s="1"/>
      <c r="R2715" s="1"/>
      <c r="S2715" s="1"/>
      <c r="T2715" s="1"/>
      <c r="U2715" s="28"/>
      <c r="V2715" s="28"/>
      <c r="W2715" s="28"/>
      <c r="X2715" s="1"/>
      <c r="Y2715" s="1"/>
      <c r="Z2715" s="1"/>
    </row>
    <row r="2716" spans="1:26" x14ac:dyDescent="0.25">
      <c r="A2716" s="1"/>
      <c r="B2716" s="33" t="str">
        <f t="shared" si="82"/>
        <v/>
      </c>
      <c r="C2716" s="33" t="str">
        <f t="shared" si="83"/>
        <v/>
      </c>
      <c r="D2716" s="22"/>
      <c r="E2716" s="1"/>
      <c r="F2716" s="1"/>
      <c r="G2716" s="1"/>
      <c r="H2716" s="1"/>
      <c r="I2716" s="1"/>
      <c r="J2716" s="1"/>
      <c r="K2716" s="1"/>
      <c r="L2716" s="1"/>
      <c r="M2716" s="1"/>
      <c r="N2716" s="1"/>
      <c r="O2716" s="1"/>
      <c r="P2716" s="1"/>
      <c r="Q2716" s="1"/>
      <c r="R2716" s="1"/>
      <c r="S2716" s="1"/>
      <c r="T2716" s="1"/>
      <c r="U2716" s="28"/>
      <c r="V2716" s="28"/>
      <c r="W2716" s="28"/>
      <c r="X2716" s="1"/>
      <c r="Y2716" s="1"/>
      <c r="Z2716" s="1"/>
    </row>
    <row r="2717" spans="1:26" x14ac:dyDescent="0.25">
      <c r="A2717" s="1"/>
      <c r="B2717" s="33" t="str">
        <f t="shared" si="82"/>
        <v/>
      </c>
      <c r="C2717" s="33" t="str">
        <f t="shared" si="83"/>
        <v/>
      </c>
      <c r="D2717" s="22"/>
      <c r="E2717" s="1"/>
      <c r="F2717" s="1"/>
      <c r="G2717" s="1"/>
      <c r="H2717" s="1"/>
      <c r="I2717" s="1"/>
      <c r="J2717" s="1"/>
      <c r="K2717" s="1"/>
      <c r="L2717" s="1"/>
      <c r="M2717" s="1"/>
      <c r="N2717" s="1"/>
      <c r="O2717" s="1"/>
      <c r="P2717" s="1"/>
      <c r="Q2717" s="1"/>
      <c r="R2717" s="1"/>
      <c r="S2717" s="1"/>
      <c r="T2717" s="1"/>
      <c r="U2717" s="28"/>
      <c r="V2717" s="28"/>
      <c r="W2717" s="28"/>
      <c r="X2717" s="1"/>
      <c r="Y2717" s="1"/>
      <c r="Z2717" s="1"/>
    </row>
    <row r="2718" spans="1:26" x14ac:dyDescent="0.25">
      <c r="A2718" s="1"/>
      <c r="B2718" s="33" t="str">
        <f t="shared" si="82"/>
        <v/>
      </c>
      <c r="C2718" s="33" t="str">
        <f t="shared" si="83"/>
        <v/>
      </c>
      <c r="D2718" s="22"/>
      <c r="E2718" s="1"/>
      <c r="F2718" s="1"/>
      <c r="G2718" s="1"/>
      <c r="H2718" s="1"/>
      <c r="I2718" s="1"/>
      <c r="J2718" s="1"/>
      <c r="K2718" s="1"/>
      <c r="L2718" s="1"/>
      <c r="M2718" s="1"/>
      <c r="N2718" s="1"/>
      <c r="O2718" s="1"/>
      <c r="P2718" s="1"/>
      <c r="Q2718" s="1"/>
      <c r="R2718" s="1"/>
      <c r="S2718" s="1"/>
      <c r="T2718" s="1"/>
      <c r="U2718" s="28"/>
      <c r="V2718" s="28"/>
      <c r="W2718" s="28"/>
      <c r="X2718" s="1"/>
      <c r="Y2718" s="1"/>
      <c r="Z2718" s="1"/>
    </row>
    <row r="2719" spans="1:26" x14ac:dyDescent="0.25">
      <c r="A2719" s="1"/>
      <c r="B2719" s="33" t="str">
        <f t="shared" si="82"/>
        <v/>
      </c>
      <c r="C2719" s="33" t="str">
        <f t="shared" si="83"/>
        <v/>
      </c>
      <c r="D2719" s="22"/>
      <c r="E2719" s="1"/>
      <c r="F2719" s="1"/>
      <c r="G2719" s="1"/>
      <c r="H2719" s="1"/>
      <c r="I2719" s="1"/>
      <c r="J2719" s="1"/>
      <c r="K2719" s="1"/>
      <c r="L2719" s="1"/>
      <c r="M2719" s="1"/>
      <c r="N2719" s="1"/>
      <c r="O2719" s="1"/>
      <c r="P2719" s="1"/>
      <c r="Q2719" s="1"/>
      <c r="R2719" s="1"/>
      <c r="S2719" s="1"/>
      <c r="T2719" s="1"/>
      <c r="U2719" s="28"/>
      <c r="V2719" s="28"/>
      <c r="W2719" s="28"/>
      <c r="X2719" s="1"/>
      <c r="Y2719" s="1"/>
      <c r="Z2719" s="1"/>
    </row>
    <row r="2720" spans="1:26" x14ac:dyDescent="0.25">
      <c r="A2720" s="1"/>
      <c r="B2720" s="33" t="str">
        <f t="shared" si="82"/>
        <v/>
      </c>
      <c r="C2720" s="33" t="str">
        <f t="shared" si="83"/>
        <v/>
      </c>
      <c r="D2720" s="22"/>
      <c r="E2720" s="1"/>
      <c r="F2720" s="1"/>
      <c r="G2720" s="1"/>
      <c r="H2720" s="1"/>
      <c r="I2720" s="1"/>
      <c r="J2720" s="1"/>
      <c r="K2720" s="1"/>
      <c r="L2720" s="1"/>
      <c r="M2720" s="1"/>
      <c r="N2720" s="1"/>
      <c r="O2720" s="1"/>
      <c r="P2720" s="1"/>
      <c r="Q2720" s="1"/>
      <c r="R2720" s="1"/>
      <c r="S2720" s="1"/>
      <c r="T2720" s="1"/>
      <c r="U2720" s="28"/>
      <c r="V2720" s="28"/>
      <c r="W2720" s="28"/>
      <c r="X2720" s="1"/>
      <c r="Y2720" s="1"/>
      <c r="Z2720" s="1"/>
    </row>
    <row r="2721" spans="1:26" x14ac:dyDescent="0.25">
      <c r="A2721" s="1"/>
      <c r="B2721" s="33" t="str">
        <f t="shared" si="82"/>
        <v/>
      </c>
      <c r="C2721" s="33" t="str">
        <f t="shared" si="83"/>
        <v/>
      </c>
      <c r="D2721" s="22"/>
      <c r="E2721" s="1"/>
      <c r="F2721" s="1"/>
      <c r="G2721" s="1"/>
      <c r="H2721" s="1"/>
      <c r="I2721" s="1"/>
      <c r="J2721" s="1"/>
      <c r="K2721" s="1"/>
      <c r="L2721" s="1"/>
      <c r="M2721" s="1"/>
      <c r="N2721" s="1"/>
      <c r="O2721" s="1"/>
      <c r="P2721" s="1"/>
      <c r="Q2721" s="1"/>
      <c r="R2721" s="1"/>
      <c r="S2721" s="1"/>
      <c r="T2721" s="1"/>
      <c r="U2721" s="28"/>
      <c r="V2721" s="28"/>
      <c r="W2721" s="28"/>
      <c r="X2721" s="1"/>
      <c r="Y2721" s="1"/>
      <c r="Z2721" s="1"/>
    </row>
    <row r="2722" spans="1:26" x14ac:dyDescent="0.25">
      <c r="A2722" s="1"/>
      <c r="B2722" s="33" t="str">
        <f t="shared" si="82"/>
        <v/>
      </c>
      <c r="C2722" s="33" t="str">
        <f t="shared" si="83"/>
        <v/>
      </c>
      <c r="D2722" s="22"/>
      <c r="E2722" s="1"/>
      <c r="F2722" s="1"/>
      <c r="G2722" s="1"/>
      <c r="H2722" s="1"/>
      <c r="I2722" s="1"/>
      <c r="J2722" s="1"/>
      <c r="K2722" s="1"/>
      <c r="L2722" s="1"/>
      <c r="M2722" s="1"/>
      <c r="N2722" s="1"/>
      <c r="O2722" s="1"/>
      <c r="P2722" s="1"/>
      <c r="Q2722" s="1"/>
      <c r="R2722" s="1"/>
      <c r="S2722" s="1"/>
      <c r="T2722" s="1"/>
      <c r="U2722" s="28"/>
      <c r="V2722" s="28"/>
      <c r="W2722" s="28"/>
      <c r="X2722" s="1"/>
      <c r="Y2722" s="1"/>
      <c r="Z2722" s="1"/>
    </row>
    <row r="2723" spans="1:26" x14ac:dyDescent="0.25">
      <c r="A2723" s="1"/>
      <c r="B2723" s="33" t="str">
        <f t="shared" si="82"/>
        <v/>
      </c>
      <c r="C2723" s="33" t="str">
        <f t="shared" si="83"/>
        <v/>
      </c>
      <c r="D2723" s="22"/>
      <c r="E2723" s="1"/>
      <c r="F2723" s="1"/>
      <c r="G2723" s="1"/>
      <c r="H2723" s="1"/>
      <c r="I2723" s="1"/>
      <c r="J2723" s="1"/>
      <c r="K2723" s="1"/>
      <c r="L2723" s="1"/>
      <c r="M2723" s="1"/>
      <c r="N2723" s="1"/>
      <c r="O2723" s="1"/>
      <c r="P2723" s="1"/>
      <c r="Q2723" s="1"/>
      <c r="R2723" s="1"/>
      <c r="S2723" s="1"/>
      <c r="T2723" s="1"/>
      <c r="U2723" s="28"/>
      <c r="V2723" s="28"/>
      <c r="W2723" s="28"/>
      <c r="X2723" s="1"/>
      <c r="Y2723" s="1"/>
      <c r="Z2723" s="1"/>
    </row>
    <row r="2724" spans="1:26" x14ac:dyDescent="0.25">
      <c r="A2724" s="1"/>
      <c r="B2724" s="33" t="str">
        <f t="shared" si="82"/>
        <v/>
      </c>
      <c r="C2724" s="33" t="str">
        <f t="shared" si="83"/>
        <v/>
      </c>
      <c r="D2724" s="22"/>
      <c r="E2724" s="1"/>
      <c r="F2724" s="1"/>
      <c r="G2724" s="1"/>
      <c r="H2724" s="1"/>
      <c r="I2724" s="1"/>
      <c r="J2724" s="1"/>
      <c r="K2724" s="1"/>
      <c r="L2724" s="1"/>
      <c r="M2724" s="1"/>
      <c r="N2724" s="1"/>
      <c r="O2724" s="1"/>
      <c r="P2724" s="1"/>
      <c r="Q2724" s="1"/>
      <c r="R2724" s="1"/>
      <c r="S2724" s="1"/>
      <c r="T2724" s="1"/>
      <c r="U2724" s="28"/>
      <c r="V2724" s="28"/>
      <c r="W2724" s="28"/>
      <c r="X2724" s="1"/>
      <c r="Y2724" s="1"/>
      <c r="Z2724" s="1"/>
    </row>
    <row r="2725" spans="1:26" x14ac:dyDescent="0.25">
      <c r="A2725" s="1"/>
      <c r="B2725" s="33" t="str">
        <f t="shared" si="82"/>
        <v/>
      </c>
      <c r="C2725" s="33" t="str">
        <f t="shared" si="83"/>
        <v/>
      </c>
      <c r="D2725" s="22"/>
      <c r="E2725" s="1"/>
      <c r="F2725" s="1"/>
      <c r="G2725" s="1"/>
      <c r="H2725" s="1"/>
      <c r="I2725" s="1"/>
      <c r="J2725" s="1"/>
      <c r="K2725" s="1"/>
      <c r="L2725" s="1"/>
      <c r="M2725" s="1"/>
      <c r="N2725" s="1"/>
      <c r="O2725" s="1"/>
      <c r="P2725" s="1"/>
      <c r="Q2725" s="1"/>
      <c r="R2725" s="1"/>
      <c r="S2725" s="1"/>
      <c r="T2725" s="1"/>
      <c r="U2725" s="28"/>
      <c r="V2725" s="28"/>
      <c r="W2725" s="28"/>
      <c r="X2725" s="1"/>
      <c r="Y2725" s="1"/>
      <c r="Z2725" s="1"/>
    </row>
    <row r="2726" spans="1:26" x14ac:dyDescent="0.25">
      <c r="A2726" s="1"/>
      <c r="B2726" s="33" t="str">
        <f t="shared" si="82"/>
        <v/>
      </c>
      <c r="C2726" s="33" t="str">
        <f t="shared" si="83"/>
        <v/>
      </c>
      <c r="D2726" s="22"/>
      <c r="E2726" s="1"/>
      <c r="F2726" s="1"/>
      <c r="G2726" s="1"/>
      <c r="H2726" s="1"/>
      <c r="I2726" s="1"/>
      <c r="J2726" s="1"/>
      <c r="K2726" s="1"/>
      <c r="L2726" s="1"/>
      <c r="M2726" s="1"/>
      <c r="N2726" s="1"/>
      <c r="O2726" s="1"/>
      <c r="P2726" s="1"/>
      <c r="Q2726" s="1"/>
      <c r="R2726" s="1"/>
      <c r="S2726" s="1"/>
      <c r="T2726" s="1"/>
      <c r="X2726" s="1"/>
      <c r="Y2726" s="1"/>
      <c r="Z2726" s="1"/>
    </row>
    <row r="2727" spans="1:26" x14ac:dyDescent="0.25">
      <c r="A2727" s="1"/>
      <c r="B2727" s="33" t="str">
        <f t="shared" si="82"/>
        <v/>
      </c>
      <c r="C2727" s="33" t="str">
        <f t="shared" si="83"/>
        <v/>
      </c>
      <c r="D2727" s="22"/>
      <c r="E2727" s="1"/>
      <c r="F2727" s="1"/>
      <c r="G2727" s="1"/>
      <c r="H2727" s="1"/>
      <c r="I2727" s="1"/>
      <c r="J2727" s="1"/>
      <c r="K2727" s="1"/>
      <c r="L2727" s="1"/>
      <c r="M2727" s="1"/>
      <c r="N2727" s="1"/>
      <c r="O2727" s="1"/>
      <c r="P2727" s="1"/>
      <c r="Q2727" s="1"/>
      <c r="R2727" s="1"/>
      <c r="S2727" s="1"/>
      <c r="T2727" s="1"/>
      <c r="U2727" s="28"/>
      <c r="V2727" s="28"/>
      <c r="W2727" s="28"/>
      <c r="X2727" s="1"/>
      <c r="Y2727" s="1"/>
      <c r="Z2727" s="1"/>
    </row>
    <row r="2728" spans="1:26" x14ac:dyDescent="0.25">
      <c r="A2728" s="1"/>
      <c r="B2728" s="33" t="str">
        <f t="shared" si="82"/>
        <v/>
      </c>
      <c r="C2728" s="33" t="str">
        <f t="shared" si="83"/>
        <v/>
      </c>
      <c r="D2728" s="22"/>
      <c r="E2728" s="1"/>
      <c r="F2728" s="1"/>
      <c r="G2728" s="1"/>
      <c r="H2728" s="1"/>
      <c r="I2728" s="1"/>
      <c r="J2728" s="1"/>
      <c r="K2728" s="1"/>
      <c r="L2728" s="1"/>
      <c r="M2728" s="1"/>
      <c r="N2728" s="1"/>
      <c r="O2728" s="1"/>
      <c r="P2728" s="1"/>
      <c r="Q2728" s="1"/>
      <c r="R2728" s="1"/>
      <c r="S2728" s="1"/>
      <c r="T2728" s="1"/>
      <c r="U2728" s="28"/>
      <c r="V2728" s="28"/>
      <c r="W2728" s="28"/>
      <c r="X2728" s="1"/>
      <c r="Y2728" s="1"/>
      <c r="Z2728" s="1"/>
    </row>
    <row r="2729" spans="1:26" x14ac:dyDescent="0.25">
      <c r="A2729" s="1"/>
      <c r="B2729" s="33" t="str">
        <f t="shared" si="82"/>
        <v/>
      </c>
      <c r="C2729" s="33" t="str">
        <f t="shared" si="83"/>
        <v/>
      </c>
      <c r="D2729" s="22"/>
      <c r="E2729" s="1"/>
      <c r="F2729" s="1"/>
      <c r="G2729" s="1"/>
      <c r="H2729" s="1"/>
      <c r="I2729" s="1"/>
      <c r="J2729" s="1"/>
      <c r="K2729" s="1"/>
      <c r="L2729" s="1"/>
      <c r="M2729" s="1"/>
      <c r="N2729" s="1"/>
      <c r="O2729" s="1"/>
      <c r="P2729" s="1"/>
      <c r="Q2729" s="1"/>
      <c r="R2729" s="1"/>
      <c r="S2729" s="1"/>
      <c r="T2729" s="1"/>
      <c r="X2729" s="1"/>
      <c r="Y2729" s="1"/>
      <c r="Z2729" s="1"/>
    </row>
    <row r="2730" spans="1:26" x14ac:dyDescent="0.25">
      <c r="A2730" s="1"/>
      <c r="B2730" s="33" t="str">
        <f t="shared" si="82"/>
        <v/>
      </c>
      <c r="C2730" s="33" t="str">
        <f t="shared" si="83"/>
        <v/>
      </c>
      <c r="D2730" s="22"/>
      <c r="E2730" s="1"/>
      <c r="F2730" s="1"/>
      <c r="G2730" s="1"/>
      <c r="H2730" s="1"/>
      <c r="I2730" s="1"/>
      <c r="J2730" s="1"/>
      <c r="K2730" s="1"/>
      <c r="L2730" s="1"/>
      <c r="M2730" s="1"/>
      <c r="N2730" s="1"/>
      <c r="O2730" s="1"/>
      <c r="P2730" s="1"/>
      <c r="Q2730" s="1"/>
      <c r="R2730" s="1"/>
      <c r="S2730" s="1"/>
      <c r="T2730" s="1"/>
      <c r="U2730" s="28"/>
      <c r="V2730" s="28"/>
      <c r="W2730" s="28"/>
      <c r="X2730" s="1"/>
      <c r="Y2730" s="1"/>
      <c r="Z2730" s="1"/>
    </row>
    <row r="2731" spans="1:26" x14ac:dyDescent="0.25">
      <c r="A2731" s="1"/>
      <c r="B2731" s="33" t="str">
        <f t="shared" si="82"/>
        <v/>
      </c>
      <c r="C2731" s="33" t="str">
        <f t="shared" si="83"/>
        <v/>
      </c>
      <c r="D2731" s="22"/>
      <c r="E2731" s="1"/>
      <c r="F2731" s="1"/>
      <c r="G2731" s="1"/>
      <c r="H2731" s="1"/>
      <c r="I2731" s="1"/>
      <c r="J2731" s="1"/>
      <c r="K2731" s="1"/>
      <c r="L2731" s="1"/>
      <c r="M2731" s="1"/>
      <c r="N2731" s="1"/>
      <c r="O2731" s="1"/>
      <c r="P2731" s="1"/>
      <c r="Q2731" s="1"/>
      <c r="R2731" s="1"/>
      <c r="S2731" s="1"/>
      <c r="T2731" s="1"/>
      <c r="U2731" s="28"/>
      <c r="V2731" s="28"/>
      <c r="W2731" s="28"/>
      <c r="X2731" s="1"/>
      <c r="Y2731" s="1"/>
      <c r="Z2731" s="1"/>
    </row>
    <row r="2732" spans="1:26" x14ac:dyDescent="0.25">
      <c r="A2732" s="1"/>
      <c r="B2732" s="33" t="str">
        <f t="shared" si="82"/>
        <v/>
      </c>
      <c r="C2732" s="33" t="str">
        <f t="shared" si="83"/>
        <v/>
      </c>
      <c r="D2732" s="22"/>
      <c r="E2732" s="1"/>
      <c r="F2732" s="1"/>
      <c r="G2732" s="1"/>
      <c r="H2732" s="1"/>
      <c r="I2732" s="1"/>
      <c r="J2732" s="1"/>
      <c r="K2732" s="1"/>
      <c r="L2732" s="1"/>
      <c r="M2732" s="1"/>
      <c r="N2732" s="1"/>
      <c r="O2732" s="1"/>
      <c r="P2732" s="1"/>
      <c r="Q2732" s="1"/>
      <c r="R2732" s="1"/>
      <c r="S2732" s="1"/>
      <c r="T2732" s="1"/>
      <c r="U2732" s="28"/>
      <c r="V2732" s="28"/>
      <c r="W2732" s="28"/>
      <c r="X2732" s="1"/>
      <c r="Y2732" s="1"/>
      <c r="Z2732" s="1"/>
    </row>
    <row r="2733" spans="1:26" x14ac:dyDescent="0.25">
      <c r="A2733" s="1"/>
      <c r="B2733" s="33" t="str">
        <f t="shared" si="82"/>
        <v/>
      </c>
      <c r="C2733" s="33" t="str">
        <f t="shared" si="83"/>
        <v/>
      </c>
      <c r="D2733" s="22"/>
      <c r="E2733" s="1"/>
      <c r="F2733" s="1"/>
      <c r="G2733" s="1"/>
      <c r="H2733" s="1"/>
      <c r="I2733" s="1"/>
      <c r="J2733" s="1"/>
      <c r="K2733" s="1"/>
      <c r="L2733" s="1"/>
      <c r="M2733" s="1"/>
      <c r="N2733" s="1"/>
      <c r="O2733" s="1"/>
      <c r="P2733" s="1"/>
      <c r="Q2733" s="1"/>
      <c r="R2733" s="1"/>
      <c r="S2733" s="1"/>
      <c r="T2733" s="1"/>
      <c r="X2733" s="1"/>
      <c r="Y2733" s="1"/>
      <c r="Z2733" s="1"/>
    </row>
    <row r="2734" spans="1:26" x14ac:dyDescent="0.25">
      <c r="A2734" s="1"/>
      <c r="B2734" s="33" t="str">
        <f t="shared" si="82"/>
        <v/>
      </c>
      <c r="C2734" s="33" t="str">
        <f t="shared" si="83"/>
        <v/>
      </c>
      <c r="D2734" s="22"/>
      <c r="E2734" s="1"/>
      <c r="F2734" s="1"/>
      <c r="G2734" s="1"/>
      <c r="H2734" s="1"/>
      <c r="I2734" s="1"/>
      <c r="J2734" s="1"/>
      <c r="K2734" s="1"/>
      <c r="L2734" s="1"/>
      <c r="M2734" s="1"/>
      <c r="N2734" s="1"/>
      <c r="O2734" s="1"/>
      <c r="P2734" s="1"/>
      <c r="Q2734" s="1"/>
      <c r="R2734" s="1"/>
      <c r="S2734" s="1"/>
      <c r="T2734" s="1"/>
      <c r="U2734" s="28"/>
      <c r="V2734" s="28"/>
      <c r="W2734" s="28"/>
      <c r="X2734" s="1"/>
      <c r="Y2734" s="1"/>
      <c r="Z2734" s="1"/>
    </row>
    <row r="2735" spans="1:26" x14ac:dyDescent="0.25">
      <c r="A2735" s="1"/>
      <c r="B2735" s="33" t="str">
        <f t="shared" ref="B2735:B2798" si="84">IF(W2737=1,U2737,"")</f>
        <v/>
      </c>
      <c r="C2735" s="33" t="str">
        <f t="shared" ref="C2735:C2798" si="85">IF(W2737=1,V2737,"")</f>
        <v/>
      </c>
      <c r="D2735" s="22"/>
      <c r="E2735" s="1"/>
      <c r="F2735" s="1"/>
      <c r="G2735" s="1"/>
      <c r="H2735" s="1"/>
      <c r="I2735" s="1"/>
      <c r="J2735" s="1"/>
      <c r="K2735" s="1"/>
      <c r="L2735" s="1"/>
      <c r="M2735" s="1"/>
      <c r="N2735" s="1"/>
      <c r="O2735" s="1"/>
      <c r="P2735" s="1"/>
      <c r="Q2735" s="1"/>
      <c r="R2735" s="1"/>
      <c r="S2735" s="1"/>
      <c r="T2735" s="1"/>
      <c r="U2735" s="28"/>
      <c r="V2735" s="28"/>
      <c r="W2735" s="28"/>
      <c r="X2735" s="1"/>
      <c r="Y2735" s="1"/>
      <c r="Z2735" s="1"/>
    </row>
    <row r="2736" spans="1:26" x14ac:dyDescent="0.25">
      <c r="A2736" s="1"/>
      <c r="B2736" s="33" t="str">
        <f t="shared" si="84"/>
        <v/>
      </c>
      <c r="C2736" s="33" t="str">
        <f t="shared" si="85"/>
        <v/>
      </c>
      <c r="D2736" s="22"/>
      <c r="E2736" s="1"/>
      <c r="F2736" s="1"/>
      <c r="G2736" s="1"/>
      <c r="H2736" s="1"/>
      <c r="I2736" s="1"/>
      <c r="J2736" s="1"/>
      <c r="K2736" s="1"/>
      <c r="L2736" s="1"/>
      <c r="M2736" s="1"/>
      <c r="N2736" s="1"/>
      <c r="O2736" s="1"/>
      <c r="P2736" s="1"/>
      <c r="Q2736" s="1"/>
      <c r="R2736" s="1"/>
      <c r="S2736" s="1"/>
      <c r="T2736" s="1"/>
      <c r="U2736" s="28"/>
      <c r="V2736" s="28"/>
      <c r="W2736" s="28"/>
      <c r="X2736" s="1"/>
      <c r="Y2736" s="1"/>
      <c r="Z2736" s="1"/>
    </row>
    <row r="2737" spans="1:26" x14ac:dyDescent="0.25">
      <c r="A2737" s="1"/>
      <c r="B2737" s="33" t="str">
        <f t="shared" si="84"/>
        <v/>
      </c>
      <c r="C2737" s="33" t="str">
        <f t="shared" si="85"/>
        <v/>
      </c>
      <c r="D2737" s="22"/>
      <c r="E2737" s="1"/>
      <c r="F2737" s="1"/>
      <c r="G2737" s="1"/>
      <c r="H2737" s="1"/>
      <c r="I2737" s="1"/>
      <c r="J2737" s="1"/>
      <c r="K2737" s="1"/>
      <c r="L2737" s="1"/>
      <c r="M2737" s="1"/>
      <c r="N2737" s="1"/>
      <c r="O2737" s="1"/>
      <c r="P2737" s="1"/>
      <c r="Q2737" s="1"/>
      <c r="R2737" s="1"/>
      <c r="S2737" s="1"/>
      <c r="T2737" s="1"/>
      <c r="X2737" s="1"/>
      <c r="Y2737" s="1"/>
      <c r="Z2737" s="1"/>
    </row>
    <row r="2738" spans="1:26" x14ac:dyDescent="0.25">
      <c r="A2738" s="1"/>
      <c r="B2738" s="33" t="str">
        <f t="shared" si="84"/>
        <v/>
      </c>
      <c r="C2738" s="33" t="str">
        <f t="shared" si="85"/>
        <v/>
      </c>
      <c r="D2738" s="22"/>
      <c r="E2738" s="1"/>
      <c r="F2738" s="1"/>
      <c r="G2738" s="1"/>
      <c r="H2738" s="1"/>
      <c r="I2738" s="1"/>
      <c r="J2738" s="1"/>
      <c r="K2738" s="1"/>
      <c r="L2738" s="1"/>
      <c r="M2738" s="1"/>
      <c r="N2738" s="1"/>
      <c r="O2738" s="1"/>
      <c r="P2738" s="1"/>
      <c r="Q2738" s="1"/>
      <c r="R2738" s="1"/>
      <c r="S2738" s="1"/>
      <c r="T2738" s="1"/>
      <c r="U2738" s="28"/>
      <c r="V2738" s="28"/>
      <c r="W2738" s="28"/>
      <c r="X2738" s="1"/>
      <c r="Y2738" s="1"/>
      <c r="Z2738" s="1"/>
    </row>
    <row r="2739" spans="1:26" x14ac:dyDescent="0.25">
      <c r="A2739" s="1"/>
      <c r="B2739" s="33" t="str">
        <f t="shared" si="84"/>
        <v/>
      </c>
      <c r="C2739" s="33" t="str">
        <f t="shared" si="85"/>
        <v/>
      </c>
      <c r="D2739" s="22"/>
      <c r="E2739" s="1"/>
      <c r="F2739" s="1"/>
      <c r="G2739" s="1"/>
      <c r="H2739" s="1"/>
      <c r="I2739" s="1"/>
      <c r="J2739" s="1"/>
      <c r="K2739" s="1"/>
      <c r="L2739" s="1"/>
      <c r="M2739" s="1"/>
      <c r="N2739" s="1"/>
      <c r="O2739" s="1"/>
      <c r="P2739" s="1"/>
      <c r="Q2739" s="1"/>
      <c r="R2739" s="1"/>
      <c r="S2739" s="1"/>
      <c r="T2739" s="1"/>
      <c r="U2739" s="28"/>
      <c r="V2739" s="28"/>
      <c r="W2739" s="28"/>
      <c r="X2739" s="1"/>
      <c r="Y2739" s="1"/>
      <c r="Z2739" s="1"/>
    </row>
    <row r="2740" spans="1:26" x14ac:dyDescent="0.25">
      <c r="A2740" s="1"/>
      <c r="B2740" s="33" t="str">
        <f t="shared" si="84"/>
        <v/>
      </c>
      <c r="C2740" s="33" t="str">
        <f t="shared" si="85"/>
        <v/>
      </c>
      <c r="D2740" s="22"/>
      <c r="E2740" s="1"/>
      <c r="F2740" s="1"/>
      <c r="G2740" s="1"/>
      <c r="H2740" s="1"/>
      <c r="I2740" s="1"/>
      <c r="J2740" s="1"/>
      <c r="K2740" s="1"/>
      <c r="L2740" s="1"/>
      <c r="M2740" s="1"/>
      <c r="N2740" s="1"/>
      <c r="O2740" s="1"/>
      <c r="P2740" s="1"/>
      <c r="Q2740" s="1"/>
      <c r="R2740" s="1"/>
      <c r="S2740" s="1"/>
      <c r="T2740" s="1"/>
      <c r="U2740" s="28"/>
      <c r="V2740" s="28"/>
      <c r="W2740" s="28"/>
      <c r="X2740" s="1"/>
      <c r="Y2740" s="1"/>
      <c r="Z2740" s="1"/>
    </row>
    <row r="2741" spans="1:26" x14ac:dyDescent="0.25">
      <c r="A2741" s="1"/>
      <c r="B2741" s="33" t="str">
        <f t="shared" si="84"/>
        <v/>
      </c>
      <c r="C2741" s="33" t="str">
        <f t="shared" si="85"/>
        <v/>
      </c>
      <c r="D2741" s="22"/>
      <c r="E2741" s="1"/>
      <c r="F2741" s="1"/>
      <c r="G2741" s="1"/>
      <c r="H2741" s="1"/>
      <c r="I2741" s="1"/>
      <c r="J2741" s="1"/>
      <c r="K2741" s="1"/>
      <c r="L2741" s="1"/>
      <c r="M2741" s="1"/>
      <c r="N2741" s="1"/>
      <c r="O2741" s="1"/>
      <c r="P2741" s="1"/>
      <c r="Q2741" s="1"/>
      <c r="R2741" s="1"/>
      <c r="S2741" s="1"/>
      <c r="T2741" s="1"/>
      <c r="U2741" s="28"/>
      <c r="V2741" s="28"/>
      <c r="W2741" s="28"/>
      <c r="X2741" s="1"/>
      <c r="Y2741" s="1"/>
      <c r="Z2741" s="1"/>
    </row>
    <row r="2742" spans="1:26" x14ac:dyDescent="0.25">
      <c r="A2742" s="1"/>
      <c r="B2742" s="33" t="str">
        <f t="shared" si="84"/>
        <v/>
      </c>
      <c r="C2742" s="33" t="str">
        <f t="shared" si="85"/>
        <v/>
      </c>
      <c r="D2742" s="22"/>
      <c r="E2742" s="1"/>
      <c r="F2742" s="1"/>
      <c r="G2742" s="1"/>
      <c r="H2742" s="1"/>
      <c r="I2742" s="1"/>
      <c r="J2742" s="1"/>
      <c r="K2742" s="1"/>
      <c r="L2742" s="1"/>
      <c r="M2742" s="1"/>
      <c r="N2742" s="1"/>
      <c r="O2742" s="1"/>
      <c r="P2742" s="1"/>
      <c r="Q2742" s="1"/>
      <c r="R2742" s="1"/>
      <c r="S2742" s="1"/>
      <c r="T2742" s="1"/>
      <c r="U2742" s="28"/>
      <c r="V2742" s="28"/>
      <c r="W2742" s="28"/>
      <c r="X2742" s="1"/>
      <c r="Y2742" s="1"/>
      <c r="Z2742" s="1"/>
    </row>
    <row r="2743" spans="1:26" x14ac:dyDescent="0.25">
      <c r="A2743" s="1"/>
      <c r="B2743" s="33" t="str">
        <f t="shared" si="84"/>
        <v/>
      </c>
      <c r="C2743" s="33" t="str">
        <f t="shared" si="85"/>
        <v/>
      </c>
      <c r="D2743" s="22"/>
      <c r="E2743" s="1"/>
      <c r="F2743" s="1"/>
      <c r="G2743" s="1"/>
      <c r="H2743" s="1"/>
      <c r="I2743" s="1"/>
      <c r="J2743" s="1"/>
      <c r="K2743" s="1"/>
      <c r="L2743" s="1"/>
      <c r="M2743" s="1"/>
      <c r="N2743" s="1"/>
      <c r="O2743" s="1"/>
      <c r="P2743" s="1"/>
      <c r="Q2743" s="1"/>
      <c r="R2743" s="1"/>
      <c r="S2743" s="1"/>
      <c r="T2743" s="1"/>
      <c r="U2743" s="28"/>
      <c r="V2743" s="28"/>
      <c r="W2743" s="28"/>
      <c r="X2743" s="1"/>
      <c r="Y2743" s="1"/>
      <c r="Z2743" s="1"/>
    </row>
    <row r="2744" spans="1:26" x14ac:dyDescent="0.25">
      <c r="A2744" s="1"/>
      <c r="B2744" s="33" t="str">
        <f t="shared" si="84"/>
        <v/>
      </c>
      <c r="C2744" s="33" t="str">
        <f t="shared" si="85"/>
        <v/>
      </c>
      <c r="D2744" s="22"/>
      <c r="E2744" s="1"/>
      <c r="F2744" s="1"/>
      <c r="G2744" s="1"/>
      <c r="H2744" s="1"/>
      <c r="I2744" s="1"/>
      <c r="J2744" s="1"/>
      <c r="K2744" s="1"/>
      <c r="L2744" s="1"/>
      <c r="M2744" s="1"/>
      <c r="N2744" s="1"/>
      <c r="O2744" s="1"/>
      <c r="P2744" s="1"/>
      <c r="Q2744" s="1"/>
      <c r="R2744" s="1"/>
      <c r="S2744" s="1"/>
      <c r="T2744" s="1"/>
      <c r="U2744" s="28"/>
      <c r="V2744" s="28"/>
      <c r="W2744" s="28"/>
      <c r="X2744" s="1"/>
      <c r="Y2744" s="1"/>
      <c r="Z2744" s="1"/>
    </row>
    <row r="2745" spans="1:26" x14ac:dyDescent="0.25">
      <c r="A2745" s="1"/>
      <c r="B2745" s="33" t="str">
        <f t="shared" si="84"/>
        <v/>
      </c>
      <c r="C2745" s="33" t="str">
        <f t="shared" si="85"/>
        <v/>
      </c>
      <c r="D2745" s="22"/>
      <c r="E2745" s="1"/>
      <c r="F2745" s="1"/>
      <c r="G2745" s="1"/>
      <c r="H2745" s="1"/>
      <c r="I2745" s="1"/>
      <c r="J2745" s="1"/>
      <c r="K2745" s="1"/>
      <c r="L2745" s="1"/>
      <c r="M2745" s="1"/>
      <c r="N2745" s="1"/>
      <c r="O2745" s="1"/>
      <c r="P2745" s="1"/>
      <c r="Q2745" s="1"/>
      <c r="R2745" s="1"/>
      <c r="S2745" s="1"/>
      <c r="T2745" s="1"/>
      <c r="U2745" s="28"/>
      <c r="V2745" s="28"/>
      <c r="W2745" s="28"/>
      <c r="X2745" s="1"/>
      <c r="Y2745" s="1"/>
      <c r="Z2745" s="1"/>
    </row>
    <row r="2746" spans="1:26" x14ac:dyDescent="0.25">
      <c r="A2746" s="1"/>
      <c r="B2746" s="33" t="str">
        <f t="shared" si="84"/>
        <v/>
      </c>
      <c r="C2746" s="33" t="str">
        <f t="shared" si="85"/>
        <v/>
      </c>
      <c r="D2746" s="22"/>
      <c r="E2746" s="1"/>
      <c r="F2746" s="1"/>
      <c r="G2746" s="1"/>
      <c r="H2746" s="1"/>
      <c r="I2746" s="1"/>
      <c r="J2746" s="1"/>
      <c r="K2746" s="1"/>
      <c r="L2746" s="1"/>
      <c r="M2746" s="1"/>
      <c r="N2746" s="1"/>
      <c r="O2746" s="1"/>
      <c r="P2746" s="1"/>
      <c r="Q2746" s="1"/>
      <c r="R2746" s="1"/>
      <c r="S2746" s="1"/>
      <c r="T2746" s="1"/>
      <c r="X2746" s="1"/>
      <c r="Y2746" s="1"/>
      <c r="Z2746" s="1"/>
    </row>
    <row r="2747" spans="1:26" x14ac:dyDescent="0.25">
      <c r="A2747" s="1"/>
      <c r="B2747" s="33" t="str">
        <f t="shared" si="84"/>
        <v/>
      </c>
      <c r="C2747" s="33" t="str">
        <f t="shared" si="85"/>
        <v/>
      </c>
      <c r="D2747" s="22"/>
      <c r="E2747" s="1"/>
      <c r="F2747" s="1"/>
      <c r="G2747" s="1"/>
      <c r="H2747" s="1"/>
      <c r="I2747" s="1"/>
      <c r="J2747" s="1"/>
      <c r="K2747" s="1"/>
      <c r="L2747" s="1"/>
      <c r="M2747" s="1"/>
      <c r="N2747" s="1"/>
      <c r="O2747" s="1"/>
      <c r="P2747" s="1"/>
      <c r="Q2747" s="1"/>
      <c r="R2747" s="1"/>
      <c r="S2747" s="1"/>
      <c r="T2747" s="1"/>
      <c r="X2747" s="1"/>
      <c r="Y2747" s="1"/>
      <c r="Z2747" s="1"/>
    </row>
    <row r="2748" spans="1:26" x14ac:dyDescent="0.25">
      <c r="A2748" s="1"/>
      <c r="B2748" s="33" t="str">
        <f t="shared" si="84"/>
        <v/>
      </c>
      <c r="C2748" s="33" t="str">
        <f t="shared" si="85"/>
        <v/>
      </c>
      <c r="D2748" s="22"/>
      <c r="E2748" s="1"/>
      <c r="F2748" s="1"/>
      <c r="G2748" s="1"/>
      <c r="H2748" s="1"/>
      <c r="I2748" s="1"/>
      <c r="J2748" s="1"/>
      <c r="K2748" s="1"/>
      <c r="L2748" s="1"/>
      <c r="M2748" s="1"/>
      <c r="N2748" s="1"/>
      <c r="O2748" s="1"/>
      <c r="P2748" s="1"/>
      <c r="Q2748" s="1"/>
      <c r="R2748" s="1"/>
      <c r="S2748" s="1"/>
      <c r="T2748" s="1"/>
      <c r="X2748" s="1"/>
      <c r="Y2748" s="1"/>
      <c r="Z2748" s="1"/>
    </row>
    <row r="2749" spans="1:26" x14ac:dyDescent="0.25">
      <c r="A2749" s="1"/>
      <c r="B2749" s="33" t="str">
        <f t="shared" si="84"/>
        <v/>
      </c>
      <c r="C2749" s="33" t="str">
        <f t="shared" si="85"/>
        <v/>
      </c>
      <c r="D2749" s="22"/>
      <c r="E2749" s="1"/>
      <c r="F2749" s="1"/>
      <c r="G2749" s="1"/>
      <c r="H2749" s="1"/>
      <c r="I2749" s="1"/>
      <c r="J2749" s="1"/>
      <c r="K2749" s="1"/>
      <c r="L2749" s="1"/>
      <c r="M2749" s="1"/>
      <c r="N2749" s="1"/>
      <c r="O2749" s="1"/>
      <c r="P2749" s="1"/>
      <c r="Q2749" s="1"/>
      <c r="R2749" s="1"/>
      <c r="S2749" s="1"/>
      <c r="T2749" s="1"/>
      <c r="X2749" s="1"/>
      <c r="Y2749" s="1"/>
      <c r="Z2749" s="1"/>
    </row>
    <row r="2750" spans="1:26" x14ac:dyDescent="0.25">
      <c r="A2750" s="1"/>
      <c r="B2750" s="33" t="str">
        <f t="shared" si="84"/>
        <v/>
      </c>
      <c r="C2750" s="33" t="str">
        <f t="shared" si="85"/>
        <v/>
      </c>
      <c r="D2750" s="22"/>
      <c r="E2750" s="1"/>
      <c r="F2750" s="1"/>
      <c r="G2750" s="1"/>
      <c r="H2750" s="1"/>
      <c r="I2750" s="1"/>
      <c r="J2750" s="1"/>
      <c r="K2750" s="1"/>
      <c r="L2750" s="1"/>
      <c r="M2750" s="1"/>
      <c r="N2750" s="1"/>
      <c r="O2750" s="1"/>
      <c r="P2750" s="1"/>
      <c r="Q2750" s="1"/>
      <c r="R2750" s="1"/>
      <c r="S2750" s="1"/>
      <c r="T2750" s="1"/>
      <c r="X2750" s="1"/>
      <c r="Y2750" s="1"/>
      <c r="Z2750" s="1"/>
    </row>
    <row r="2751" spans="1:26" x14ac:dyDescent="0.25">
      <c r="A2751" s="1"/>
      <c r="B2751" s="33" t="str">
        <f t="shared" si="84"/>
        <v/>
      </c>
      <c r="C2751" s="33" t="str">
        <f t="shared" si="85"/>
        <v/>
      </c>
      <c r="D2751" s="22"/>
      <c r="E2751" s="1"/>
      <c r="F2751" s="1"/>
      <c r="G2751" s="1"/>
      <c r="H2751" s="1"/>
      <c r="I2751" s="1"/>
      <c r="J2751" s="1"/>
      <c r="K2751" s="1"/>
      <c r="L2751" s="1"/>
      <c r="M2751" s="1"/>
      <c r="N2751" s="1"/>
      <c r="O2751" s="1"/>
      <c r="P2751" s="1"/>
      <c r="Q2751" s="1"/>
      <c r="R2751" s="1"/>
      <c r="S2751" s="1"/>
      <c r="T2751" s="1"/>
      <c r="X2751" s="1"/>
      <c r="Y2751" s="1"/>
      <c r="Z2751" s="1"/>
    </row>
    <row r="2752" spans="1:26" x14ac:dyDescent="0.25">
      <c r="A2752" s="1"/>
      <c r="B2752" s="33" t="str">
        <f t="shared" si="84"/>
        <v/>
      </c>
      <c r="C2752" s="33" t="str">
        <f t="shared" si="85"/>
        <v/>
      </c>
      <c r="D2752" s="22"/>
      <c r="E2752" s="1"/>
      <c r="F2752" s="1"/>
      <c r="G2752" s="1"/>
      <c r="H2752" s="1"/>
      <c r="I2752" s="1"/>
      <c r="J2752" s="1"/>
      <c r="K2752" s="1"/>
      <c r="L2752" s="1"/>
      <c r="M2752" s="1"/>
      <c r="N2752" s="1"/>
      <c r="O2752" s="1"/>
      <c r="P2752" s="1"/>
      <c r="Q2752" s="1"/>
      <c r="R2752" s="1"/>
      <c r="S2752" s="1"/>
      <c r="T2752" s="1"/>
      <c r="X2752" s="1"/>
      <c r="Y2752" s="1"/>
      <c r="Z2752" s="1"/>
    </row>
    <row r="2753" spans="1:26" x14ac:dyDescent="0.25">
      <c r="A2753" s="1"/>
      <c r="B2753" s="33" t="str">
        <f t="shared" si="84"/>
        <v/>
      </c>
      <c r="C2753" s="33" t="str">
        <f t="shared" si="85"/>
        <v/>
      </c>
      <c r="D2753" s="22"/>
      <c r="E2753" s="1"/>
      <c r="F2753" s="1"/>
      <c r="G2753" s="1"/>
      <c r="H2753" s="1"/>
      <c r="I2753" s="1"/>
      <c r="J2753" s="1"/>
      <c r="K2753" s="1"/>
      <c r="L2753" s="1"/>
      <c r="M2753" s="1"/>
      <c r="N2753" s="1"/>
      <c r="O2753" s="1"/>
      <c r="P2753" s="1"/>
      <c r="Q2753" s="1"/>
      <c r="R2753" s="1"/>
      <c r="S2753" s="1"/>
      <c r="T2753" s="1"/>
      <c r="X2753" s="1"/>
      <c r="Y2753" s="1"/>
      <c r="Z2753" s="1"/>
    </row>
    <row r="2754" spans="1:26" x14ac:dyDescent="0.25">
      <c r="A2754" s="1"/>
      <c r="B2754" s="33" t="str">
        <f t="shared" si="84"/>
        <v/>
      </c>
      <c r="C2754" s="33" t="str">
        <f t="shared" si="85"/>
        <v/>
      </c>
      <c r="D2754" s="22"/>
      <c r="E2754" s="1"/>
      <c r="F2754" s="1"/>
      <c r="G2754" s="1"/>
      <c r="H2754" s="1"/>
      <c r="I2754" s="1"/>
      <c r="J2754" s="1"/>
      <c r="K2754" s="1"/>
      <c r="L2754" s="1"/>
      <c r="M2754" s="1"/>
      <c r="N2754" s="1"/>
      <c r="O2754" s="1"/>
      <c r="P2754" s="1"/>
      <c r="Q2754" s="1"/>
      <c r="R2754" s="1"/>
      <c r="S2754" s="1"/>
      <c r="T2754" s="1"/>
      <c r="X2754" s="1"/>
      <c r="Y2754" s="1"/>
      <c r="Z2754" s="1"/>
    </row>
    <row r="2755" spans="1:26" x14ac:dyDescent="0.25">
      <c r="A2755" s="1"/>
      <c r="B2755" s="33" t="str">
        <f t="shared" si="84"/>
        <v/>
      </c>
      <c r="C2755" s="33" t="str">
        <f t="shared" si="85"/>
        <v/>
      </c>
      <c r="D2755" s="22"/>
      <c r="E2755" s="1"/>
      <c r="F2755" s="1"/>
      <c r="G2755" s="1"/>
      <c r="H2755" s="1"/>
      <c r="I2755" s="1"/>
      <c r="J2755" s="1"/>
      <c r="K2755" s="1"/>
      <c r="L2755" s="1"/>
      <c r="M2755" s="1"/>
      <c r="N2755" s="1"/>
      <c r="O2755" s="1"/>
      <c r="P2755" s="1"/>
      <c r="Q2755" s="1"/>
      <c r="R2755" s="1"/>
      <c r="S2755" s="1"/>
      <c r="T2755" s="1"/>
      <c r="X2755" s="1"/>
      <c r="Y2755" s="1"/>
      <c r="Z2755" s="1"/>
    </row>
    <row r="2756" spans="1:26" x14ac:dyDescent="0.25">
      <c r="A2756" s="1"/>
      <c r="B2756" s="33" t="str">
        <f t="shared" si="84"/>
        <v/>
      </c>
      <c r="C2756" s="33" t="str">
        <f t="shared" si="85"/>
        <v/>
      </c>
      <c r="D2756" s="22"/>
      <c r="E2756" s="1"/>
      <c r="F2756" s="1"/>
      <c r="G2756" s="1"/>
      <c r="H2756" s="1"/>
      <c r="I2756" s="1"/>
      <c r="J2756" s="1"/>
      <c r="K2756" s="1"/>
      <c r="L2756" s="1"/>
      <c r="M2756" s="1"/>
      <c r="N2756" s="1"/>
      <c r="O2756" s="1"/>
      <c r="P2756" s="1"/>
      <c r="Q2756" s="1"/>
      <c r="R2756" s="1"/>
      <c r="S2756" s="1"/>
      <c r="T2756" s="1"/>
      <c r="X2756" s="1"/>
      <c r="Y2756" s="1"/>
      <c r="Z2756" s="1"/>
    </row>
    <row r="2757" spans="1:26" x14ac:dyDescent="0.25">
      <c r="A2757" s="1"/>
      <c r="B2757" s="33" t="str">
        <f t="shared" si="84"/>
        <v/>
      </c>
      <c r="C2757" s="33" t="str">
        <f t="shared" si="85"/>
        <v/>
      </c>
      <c r="D2757" s="22"/>
      <c r="E2757" s="1"/>
      <c r="F2757" s="1"/>
      <c r="G2757" s="1"/>
      <c r="H2757" s="1"/>
      <c r="I2757" s="1"/>
      <c r="J2757" s="1"/>
      <c r="K2757" s="1"/>
      <c r="L2757" s="1"/>
      <c r="M2757" s="1"/>
      <c r="N2757" s="1"/>
      <c r="O2757" s="1"/>
      <c r="P2757" s="1"/>
      <c r="Q2757" s="1"/>
      <c r="R2757" s="1"/>
      <c r="S2757" s="1"/>
      <c r="T2757" s="1"/>
      <c r="X2757" s="1"/>
      <c r="Y2757" s="1"/>
      <c r="Z2757" s="1"/>
    </row>
    <row r="2758" spans="1:26" x14ac:dyDescent="0.25">
      <c r="A2758" s="1"/>
      <c r="B2758" s="33" t="str">
        <f t="shared" si="84"/>
        <v/>
      </c>
      <c r="C2758" s="33" t="str">
        <f t="shared" si="85"/>
        <v/>
      </c>
      <c r="D2758" s="22"/>
      <c r="E2758" s="1"/>
      <c r="F2758" s="1"/>
      <c r="G2758" s="1"/>
      <c r="H2758" s="1"/>
      <c r="I2758" s="1"/>
      <c r="J2758" s="1"/>
      <c r="K2758" s="1"/>
      <c r="L2758" s="1"/>
      <c r="M2758" s="1"/>
      <c r="N2758" s="1"/>
      <c r="O2758" s="1"/>
      <c r="P2758" s="1"/>
      <c r="Q2758" s="1"/>
      <c r="R2758" s="1"/>
      <c r="S2758" s="1"/>
      <c r="T2758" s="1"/>
      <c r="X2758" s="1"/>
      <c r="Y2758" s="1"/>
      <c r="Z2758" s="1"/>
    </row>
    <row r="2759" spans="1:26" x14ac:dyDescent="0.25">
      <c r="A2759" s="1"/>
      <c r="B2759" s="33" t="str">
        <f t="shared" si="84"/>
        <v/>
      </c>
      <c r="C2759" s="33" t="str">
        <f t="shared" si="85"/>
        <v/>
      </c>
      <c r="D2759" s="22"/>
      <c r="E2759" s="1"/>
      <c r="F2759" s="1"/>
      <c r="G2759" s="1"/>
      <c r="H2759" s="1"/>
      <c r="I2759" s="1"/>
      <c r="J2759" s="1"/>
      <c r="K2759" s="1"/>
      <c r="L2759" s="1"/>
      <c r="M2759" s="1"/>
      <c r="N2759" s="1"/>
      <c r="O2759" s="1"/>
      <c r="P2759" s="1"/>
      <c r="Q2759" s="1"/>
      <c r="R2759" s="1"/>
      <c r="S2759" s="1"/>
      <c r="T2759" s="1"/>
      <c r="X2759" s="1"/>
      <c r="Y2759" s="1"/>
      <c r="Z2759" s="1"/>
    </row>
    <row r="2760" spans="1:26" x14ac:dyDescent="0.25">
      <c r="A2760" s="1"/>
      <c r="B2760" s="33" t="str">
        <f t="shared" si="84"/>
        <v/>
      </c>
      <c r="C2760" s="33" t="str">
        <f t="shared" si="85"/>
        <v/>
      </c>
      <c r="D2760" s="22"/>
      <c r="E2760" s="1"/>
      <c r="F2760" s="1"/>
      <c r="G2760" s="1"/>
      <c r="H2760" s="1"/>
      <c r="I2760" s="1"/>
      <c r="J2760" s="1"/>
      <c r="K2760" s="1"/>
      <c r="L2760" s="1"/>
      <c r="M2760" s="1"/>
      <c r="N2760" s="1"/>
      <c r="O2760" s="1"/>
      <c r="P2760" s="1"/>
      <c r="Q2760" s="1"/>
      <c r="R2760" s="1"/>
      <c r="S2760" s="1"/>
      <c r="T2760" s="1"/>
      <c r="X2760" s="1"/>
      <c r="Y2760" s="1"/>
      <c r="Z2760" s="1"/>
    </row>
    <row r="2761" spans="1:26" x14ac:dyDescent="0.25">
      <c r="A2761" s="1"/>
      <c r="B2761" s="33" t="str">
        <f t="shared" si="84"/>
        <v/>
      </c>
      <c r="C2761" s="33" t="str">
        <f t="shared" si="85"/>
        <v/>
      </c>
      <c r="D2761" s="22"/>
      <c r="E2761" s="1"/>
      <c r="F2761" s="1"/>
      <c r="G2761" s="1"/>
      <c r="H2761" s="1"/>
      <c r="I2761" s="1"/>
      <c r="J2761" s="1"/>
      <c r="K2761" s="1"/>
      <c r="L2761" s="1"/>
      <c r="M2761" s="1"/>
      <c r="N2761" s="1"/>
      <c r="O2761" s="1"/>
      <c r="P2761" s="1"/>
      <c r="Q2761" s="1"/>
      <c r="R2761" s="1"/>
      <c r="S2761" s="1"/>
      <c r="T2761" s="1"/>
      <c r="X2761" s="1"/>
      <c r="Y2761" s="1"/>
      <c r="Z2761" s="1"/>
    </row>
    <row r="2762" spans="1:26" x14ac:dyDescent="0.25">
      <c r="A2762" s="1"/>
      <c r="B2762" s="33" t="str">
        <f t="shared" si="84"/>
        <v/>
      </c>
      <c r="C2762" s="33" t="str">
        <f t="shared" si="85"/>
        <v/>
      </c>
      <c r="D2762" s="22"/>
      <c r="E2762" s="1"/>
      <c r="F2762" s="1"/>
      <c r="G2762" s="1"/>
      <c r="H2762" s="1"/>
      <c r="I2762" s="1"/>
      <c r="J2762" s="1"/>
      <c r="K2762" s="1"/>
      <c r="L2762" s="1"/>
      <c r="M2762" s="1"/>
      <c r="N2762" s="1"/>
      <c r="O2762" s="1"/>
      <c r="P2762" s="1"/>
      <c r="Q2762" s="1"/>
      <c r="R2762" s="1"/>
      <c r="S2762" s="1"/>
      <c r="T2762" s="1"/>
      <c r="X2762" s="1"/>
      <c r="Y2762" s="1"/>
      <c r="Z2762" s="1"/>
    </row>
    <row r="2763" spans="1:26" x14ac:dyDescent="0.25">
      <c r="A2763" s="1"/>
      <c r="B2763" s="33" t="str">
        <f t="shared" si="84"/>
        <v/>
      </c>
      <c r="C2763" s="33" t="str">
        <f t="shared" si="85"/>
        <v/>
      </c>
      <c r="D2763" s="22"/>
      <c r="E2763" s="1"/>
      <c r="F2763" s="1"/>
      <c r="G2763" s="1"/>
      <c r="H2763" s="1"/>
      <c r="I2763" s="1"/>
      <c r="J2763" s="1"/>
      <c r="K2763" s="1"/>
      <c r="L2763" s="1"/>
      <c r="M2763" s="1"/>
      <c r="N2763" s="1"/>
      <c r="O2763" s="1"/>
      <c r="P2763" s="1"/>
      <c r="Q2763" s="1"/>
      <c r="R2763" s="1"/>
      <c r="S2763" s="1"/>
      <c r="T2763" s="1"/>
      <c r="X2763" s="1"/>
      <c r="Y2763" s="1"/>
      <c r="Z2763" s="1"/>
    </row>
    <row r="2764" spans="1:26" x14ac:dyDescent="0.25">
      <c r="A2764" s="1"/>
      <c r="B2764" s="33" t="str">
        <f t="shared" si="84"/>
        <v/>
      </c>
      <c r="C2764" s="33" t="str">
        <f t="shared" si="85"/>
        <v/>
      </c>
      <c r="D2764" s="22"/>
      <c r="E2764" s="1"/>
      <c r="F2764" s="1"/>
      <c r="G2764" s="1"/>
      <c r="H2764" s="1"/>
      <c r="I2764" s="1"/>
      <c r="J2764" s="1"/>
      <c r="K2764" s="1"/>
      <c r="L2764" s="1"/>
      <c r="M2764" s="1"/>
      <c r="N2764" s="1"/>
      <c r="O2764" s="1"/>
      <c r="P2764" s="1"/>
      <c r="Q2764" s="1"/>
      <c r="R2764" s="1"/>
      <c r="S2764" s="1"/>
      <c r="T2764" s="1"/>
      <c r="X2764" s="1"/>
      <c r="Y2764" s="1"/>
      <c r="Z2764" s="1"/>
    </row>
    <row r="2765" spans="1:26" x14ac:dyDescent="0.25">
      <c r="A2765" s="1"/>
      <c r="B2765" s="33" t="str">
        <f t="shared" si="84"/>
        <v/>
      </c>
      <c r="C2765" s="33" t="str">
        <f t="shared" si="85"/>
        <v/>
      </c>
      <c r="D2765" s="22"/>
      <c r="E2765" s="1"/>
      <c r="F2765" s="1"/>
      <c r="G2765" s="1"/>
      <c r="H2765" s="1"/>
      <c r="I2765" s="1"/>
      <c r="J2765" s="1"/>
      <c r="K2765" s="1"/>
      <c r="L2765" s="1"/>
      <c r="M2765" s="1"/>
      <c r="N2765" s="1"/>
      <c r="O2765" s="1"/>
      <c r="P2765" s="1"/>
      <c r="Q2765" s="1"/>
      <c r="R2765" s="1"/>
      <c r="S2765" s="1"/>
      <c r="T2765" s="1"/>
      <c r="X2765" s="1"/>
      <c r="Y2765" s="1"/>
      <c r="Z2765" s="1"/>
    </row>
    <row r="2766" spans="1:26" x14ac:dyDescent="0.25">
      <c r="A2766" s="1"/>
      <c r="B2766" s="33" t="str">
        <f t="shared" si="84"/>
        <v/>
      </c>
      <c r="C2766" s="33" t="str">
        <f t="shared" si="85"/>
        <v/>
      </c>
      <c r="D2766" s="22"/>
      <c r="E2766" s="1"/>
      <c r="F2766" s="1"/>
      <c r="G2766" s="1"/>
      <c r="H2766" s="1"/>
      <c r="I2766" s="1"/>
      <c r="J2766" s="1"/>
      <c r="K2766" s="1"/>
      <c r="L2766" s="1"/>
      <c r="M2766" s="1"/>
      <c r="N2766" s="1"/>
      <c r="O2766" s="1"/>
      <c r="P2766" s="1"/>
      <c r="Q2766" s="1"/>
      <c r="R2766" s="1"/>
      <c r="S2766" s="1"/>
      <c r="T2766" s="1"/>
      <c r="X2766" s="1"/>
      <c r="Y2766" s="1"/>
      <c r="Z2766" s="1"/>
    </row>
    <row r="2767" spans="1:26" x14ac:dyDescent="0.25">
      <c r="A2767" s="1"/>
      <c r="B2767" s="33" t="str">
        <f t="shared" si="84"/>
        <v/>
      </c>
      <c r="C2767" s="33" t="str">
        <f t="shared" si="85"/>
        <v/>
      </c>
      <c r="D2767" s="22"/>
      <c r="E2767" s="1"/>
      <c r="F2767" s="1"/>
      <c r="G2767" s="1"/>
      <c r="H2767" s="1"/>
      <c r="I2767" s="1"/>
      <c r="J2767" s="1"/>
      <c r="K2767" s="1"/>
      <c r="L2767" s="1"/>
      <c r="M2767" s="1"/>
      <c r="N2767" s="1"/>
      <c r="O2767" s="1"/>
      <c r="P2767" s="1"/>
      <c r="Q2767" s="1"/>
      <c r="R2767" s="1"/>
      <c r="S2767" s="1"/>
      <c r="T2767" s="1"/>
      <c r="X2767" s="1"/>
      <c r="Y2767" s="1"/>
      <c r="Z2767" s="1"/>
    </row>
    <row r="2768" spans="1:26" x14ac:dyDescent="0.25">
      <c r="A2768" s="1"/>
      <c r="B2768" s="33" t="str">
        <f t="shared" si="84"/>
        <v/>
      </c>
      <c r="C2768" s="33" t="str">
        <f t="shared" si="85"/>
        <v/>
      </c>
      <c r="D2768" s="22"/>
      <c r="E2768" s="1"/>
      <c r="F2768" s="1"/>
      <c r="G2768" s="1"/>
      <c r="H2768" s="1"/>
      <c r="I2768" s="1"/>
      <c r="J2768" s="1"/>
      <c r="K2768" s="1"/>
      <c r="L2768" s="1"/>
      <c r="M2768" s="1"/>
      <c r="N2768" s="1"/>
      <c r="O2768" s="1"/>
      <c r="P2768" s="1"/>
      <c r="Q2768" s="1"/>
      <c r="R2768" s="1"/>
      <c r="S2768" s="1"/>
      <c r="T2768" s="1"/>
      <c r="X2768" s="1"/>
      <c r="Y2768" s="1"/>
      <c r="Z2768" s="1"/>
    </row>
    <row r="2769" spans="1:26" x14ac:dyDescent="0.25">
      <c r="A2769" s="1"/>
      <c r="B2769" s="33" t="str">
        <f t="shared" si="84"/>
        <v/>
      </c>
      <c r="C2769" s="33" t="str">
        <f t="shared" si="85"/>
        <v/>
      </c>
      <c r="D2769" s="22"/>
      <c r="E2769" s="1"/>
      <c r="F2769" s="1"/>
      <c r="G2769" s="1"/>
      <c r="H2769" s="1"/>
      <c r="I2769" s="1"/>
      <c r="J2769" s="1"/>
      <c r="K2769" s="1"/>
      <c r="L2769" s="1"/>
      <c r="M2769" s="1"/>
      <c r="N2769" s="1"/>
      <c r="O2769" s="1"/>
      <c r="P2769" s="1"/>
      <c r="Q2769" s="1"/>
      <c r="R2769" s="1"/>
      <c r="S2769" s="1"/>
      <c r="T2769" s="1"/>
      <c r="X2769" s="1"/>
      <c r="Y2769" s="1"/>
      <c r="Z2769" s="1"/>
    </row>
    <row r="2770" spans="1:26" x14ac:dyDescent="0.25">
      <c r="A2770" s="1"/>
      <c r="B2770" s="33" t="str">
        <f t="shared" si="84"/>
        <v/>
      </c>
      <c r="C2770" s="33" t="str">
        <f t="shared" si="85"/>
        <v/>
      </c>
      <c r="D2770" s="22"/>
      <c r="E2770" s="1"/>
      <c r="F2770" s="1"/>
      <c r="G2770" s="1"/>
      <c r="H2770" s="1"/>
      <c r="I2770" s="1"/>
      <c r="J2770" s="1"/>
      <c r="K2770" s="1"/>
      <c r="L2770" s="1"/>
      <c r="M2770" s="1"/>
      <c r="N2770" s="1"/>
      <c r="O2770" s="1"/>
      <c r="P2770" s="1"/>
      <c r="Q2770" s="1"/>
      <c r="R2770" s="1"/>
      <c r="S2770" s="1"/>
      <c r="T2770" s="1"/>
      <c r="X2770" s="1"/>
      <c r="Y2770" s="1"/>
      <c r="Z2770" s="1"/>
    </row>
    <row r="2771" spans="1:26" x14ac:dyDescent="0.25">
      <c r="A2771" s="1"/>
      <c r="B2771" s="33" t="str">
        <f t="shared" si="84"/>
        <v/>
      </c>
      <c r="C2771" s="33" t="str">
        <f t="shared" si="85"/>
        <v/>
      </c>
      <c r="D2771" s="22"/>
      <c r="E2771" s="1"/>
      <c r="F2771" s="1"/>
      <c r="G2771" s="1"/>
      <c r="H2771" s="1"/>
      <c r="I2771" s="1"/>
      <c r="J2771" s="1"/>
      <c r="K2771" s="1"/>
      <c r="L2771" s="1"/>
      <c r="M2771" s="1"/>
      <c r="N2771" s="1"/>
      <c r="O2771" s="1"/>
      <c r="P2771" s="1"/>
      <c r="Q2771" s="1"/>
      <c r="R2771" s="1"/>
      <c r="S2771" s="1"/>
      <c r="T2771" s="1"/>
      <c r="X2771" s="1"/>
      <c r="Y2771" s="1"/>
      <c r="Z2771" s="1"/>
    </row>
    <row r="2772" spans="1:26" x14ac:dyDescent="0.25">
      <c r="A2772" s="1"/>
      <c r="B2772" s="33" t="str">
        <f t="shared" si="84"/>
        <v/>
      </c>
      <c r="C2772" s="33" t="str">
        <f t="shared" si="85"/>
        <v/>
      </c>
      <c r="D2772" s="22"/>
      <c r="E2772" s="1"/>
      <c r="F2772" s="1"/>
      <c r="G2772" s="1"/>
      <c r="H2772" s="1"/>
      <c r="I2772" s="1"/>
      <c r="J2772" s="1"/>
      <c r="K2772" s="1"/>
      <c r="L2772" s="1"/>
      <c r="M2772" s="1"/>
      <c r="N2772" s="1"/>
      <c r="O2772" s="1"/>
      <c r="P2772" s="1"/>
      <c r="Q2772" s="1"/>
      <c r="R2772" s="1"/>
      <c r="S2772" s="1"/>
      <c r="T2772" s="1"/>
      <c r="U2772" s="28"/>
      <c r="V2772" s="28"/>
      <c r="W2772" s="28"/>
      <c r="X2772" s="1"/>
      <c r="Y2772" s="1"/>
      <c r="Z2772" s="1"/>
    </row>
    <row r="2773" spans="1:26" x14ac:dyDescent="0.25">
      <c r="A2773" s="1"/>
      <c r="B2773" s="33" t="str">
        <f t="shared" si="84"/>
        <v/>
      </c>
      <c r="C2773" s="33" t="str">
        <f t="shared" si="85"/>
        <v/>
      </c>
      <c r="D2773" s="22"/>
      <c r="E2773" s="1"/>
      <c r="F2773" s="1"/>
      <c r="G2773" s="1"/>
      <c r="H2773" s="1"/>
      <c r="I2773" s="1"/>
      <c r="J2773" s="1"/>
      <c r="K2773" s="1"/>
      <c r="L2773" s="1"/>
      <c r="M2773" s="1"/>
      <c r="N2773" s="1"/>
      <c r="O2773" s="1"/>
      <c r="P2773" s="1"/>
      <c r="Q2773" s="1"/>
      <c r="R2773" s="1"/>
      <c r="S2773" s="1"/>
      <c r="T2773" s="1"/>
      <c r="U2773" s="28"/>
      <c r="V2773" s="28"/>
      <c r="W2773" s="28"/>
      <c r="X2773" s="1"/>
      <c r="Y2773" s="1"/>
      <c r="Z2773" s="1"/>
    </row>
    <row r="2774" spans="1:26" x14ac:dyDescent="0.25">
      <c r="A2774" s="1"/>
      <c r="B2774" s="33" t="str">
        <f t="shared" si="84"/>
        <v/>
      </c>
      <c r="C2774" s="33" t="str">
        <f t="shared" si="85"/>
        <v/>
      </c>
      <c r="D2774" s="22"/>
      <c r="E2774" s="1"/>
      <c r="F2774" s="1"/>
      <c r="G2774" s="1"/>
      <c r="H2774" s="1"/>
      <c r="I2774" s="1"/>
      <c r="J2774" s="1"/>
      <c r="K2774" s="1"/>
      <c r="L2774" s="1"/>
      <c r="M2774" s="1"/>
      <c r="N2774" s="1"/>
      <c r="O2774" s="1"/>
      <c r="P2774" s="1"/>
      <c r="Q2774" s="1"/>
      <c r="R2774" s="1"/>
      <c r="S2774" s="1"/>
      <c r="T2774" s="1"/>
      <c r="U2774" s="28"/>
      <c r="V2774" s="28"/>
      <c r="W2774" s="28"/>
      <c r="X2774" s="1"/>
      <c r="Y2774" s="1"/>
      <c r="Z2774" s="1"/>
    </row>
    <row r="2775" spans="1:26" x14ac:dyDescent="0.25">
      <c r="A2775" s="1"/>
      <c r="B2775" s="33" t="str">
        <f t="shared" si="84"/>
        <v/>
      </c>
      <c r="C2775" s="33" t="str">
        <f t="shared" si="85"/>
        <v/>
      </c>
      <c r="D2775" s="22"/>
      <c r="E2775" s="1"/>
      <c r="F2775" s="1"/>
      <c r="G2775" s="1"/>
      <c r="H2775" s="1"/>
      <c r="I2775" s="1"/>
      <c r="J2775" s="1"/>
      <c r="K2775" s="1"/>
      <c r="L2775" s="1"/>
      <c r="M2775" s="1"/>
      <c r="N2775" s="1"/>
      <c r="O2775" s="1"/>
      <c r="P2775" s="1"/>
      <c r="Q2775" s="1"/>
      <c r="R2775" s="1"/>
      <c r="S2775" s="1"/>
      <c r="T2775" s="1"/>
      <c r="U2775" s="28"/>
      <c r="V2775" s="28"/>
      <c r="W2775" s="28"/>
      <c r="X2775" s="1"/>
      <c r="Y2775" s="1"/>
      <c r="Z2775" s="1"/>
    </row>
    <row r="2776" spans="1:26" x14ac:dyDescent="0.25">
      <c r="A2776" s="1"/>
      <c r="B2776" s="33" t="str">
        <f t="shared" si="84"/>
        <v/>
      </c>
      <c r="C2776" s="33" t="str">
        <f t="shared" si="85"/>
        <v/>
      </c>
      <c r="D2776" s="22"/>
      <c r="E2776" s="1"/>
      <c r="F2776" s="1"/>
      <c r="G2776" s="1"/>
      <c r="H2776" s="1"/>
      <c r="I2776" s="1"/>
      <c r="J2776" s="1"/>
      <c r="K2776" s="1"/>
      <c r="L2776" s="1"/>
      <c r="M2776" s="1"/>
      <c r="N2776" s="1"/>
      <c r="O2776" s="1"/>
      <c r="P2776" s="1"/>
      <c r="Q2776" s="1"/>
      <c r="R2776" s="1"/>
      <c r="S2776" s="1"/>
      <c r="T2776" s="1"/>
      <c r="U2776" s="28"/>
      <c r="V2776" s="28"/>
      <c r="W2776" s="28"/>
      <c r="X2776" s="1"/>
      <c r="Y2776" s="1"/>
      <c r="Z2776" s="1"/>
    </row>
    <row r="2777" spans="1:26" x14ac:dyDescent="0.25">
      <c r="A2777" s="1"/>
      <c r="B2777" s="33" t="str">
        <f t="shared" si="84"/>
        <v/>
      </c>
      <c r="C2777" s="33" t="str">
        <f t="shared" si="85"/>
        <v/>
      </c>
      <c r="D2777" s="22"/>
      <c r="E2777" s="1"/>
      <c r="F2777" s="1"/>
      <c r="G2777" s="1"/>
      <c r="H2777" s="1"/>
      <c r="I2777" s="1"/>
      <c r="J2777" s="1"/>
      <c r="K2777" s="1"/>
      <c r="L2777" s="1"/>
      <c r="M2777" s="1"/>
      <c r="N2777" s="1"/>
      <c r="O2777" s="1"/>
      <c r="P2777" s="1"/>
      <c r="Q2777" s="1"/>
      <c r="R2777" s="1"/>
      <c r="S2777" s="1"/>
      <c r="T2777" s="1"/>
      <c r="U2777" s="28"/>
      <c r="V2777" s="28"/>
      <c r="W2777" s="28"/>
      <c r="X2777" s="1"/>
      <c r="Y2777" s="1"/>
      <c r="Z2777" s="1"/>
    </row>
    <row r="2778" spans="1:26" x14ac:dyDescent="0.25">
      <c r="A2778" s="1"/>
      <c r="B2778" s="33" t="str">
        <f t="shared" si="84"/>
        <v/>
      </c>
      <c r="C2778" s="33" t="str">
        <f t="shared" si="85"/>
        <v/>
      </c>
      <c r="D2778" s="22"/>
      <c r="E2778" s="1"/>
      <c r="F2778" s="1"/>
      <c r="G2778" s="1"/>
      <c r="H2778" s="1"/>
      <c r="I2778" s="1"/>
      <c r="J2778" s="1"/>
      <c r="K2778" s="1"/>
      <c r="L2778" s="1"/>
      <c r="M2778" s="1"/>
      <c r="N2778" s="1"/>
      <c r="O2778" s="1"/>
      <c r="P2778" s="1"/>
      <c r="Q2778" s="1"/>
      <c r="R2778" s="1"/>
      <c r="S2778" s="1"/>
      <c r="T2778" s="1"/>
      <c r="U2778" s="28"/>
      <c r="V2778" s="28"/>
      <c r="W2778" s="28"/>
      <c r="X2778" s="1"/>
      <c r="Y2778" s="1"/>
      <c r="Z2778" s="1"/>
    </row>
    <row r="2779" spans="1:26" x14ac:dyDescent="0.25">
      <c r="A2779" s="1"/>
      <c r="B2779" s="33" t="str">
        <f t="shared" si="84"/>
        <v/>
      </c>
      <c r="C2779" s="33" t="str">
        <f t="shared" si="85"/>
        <v/>
      </c>
      <c r="D2779" s="22"/>
      <c r="E2779" s="1"/>
      <c r="F2779" s="1"/>
      <c r="G2779" s="1"/>
      <c r="H2779" s="1"/>
      <c r="I2779" s="1"/>
      <c r="J2779" s="1"/>
      <c r="K2779" s="1"/>
      <c r="L2779" s="1"/>
      <c r="M2779" s="1"/>
      <c r="N2779" s="1"/>
      <c r="O2779" s="1"/>
      <c r="P2779" s="1"/>
      <c r="Q2779" s="1"/>
      <c r="R2779" s="1"/>
      <c r="S2779" s="1"/>
      <c r="T2779" s="1"/>
      <c r="U2779" s="28"/>
      <c r="V2779" s="28"/>
      <c r="W2779" s="28"/>
      <c r="X2779" s="1"/>
      <c r="Y2779" s="1"/>
      <c r="Z2779" s="1"/>
    </row>
    <row r="2780" spans="1:26" x14ac:dyDescent="0.25">
      <c r="A2780" s="1"/>
      <c r="B2780" s="33" t="str">
        <f t="shared" si="84"/>
        <v/>
      </c>
      <c r="C2780" s="33" t="str">
        <f t="shared" si="85"/>
        <v/>
      </c>
      <c r="D2780" s="22"/>
      <c r="E2780" s="1"/>
      <c r="F2780" s="1"/>
      <c r="G2780" s="1"/>
      <c r="H2780" s="1"/>
      <c r="I2780" s="1"/>
      <c r="J2780" s="1"/>
      <c r="K2780" s="1"/>
      <c r="L2780" s="1"/>
      <c r="M2780" s="1"/>
      <c r="N2780" s="1"/>
      <c r="O2780" s="1"/>
      <c r="P2780" s="1"/>
      <c r="Q2780" s="1"/>
      <c r="R2780" s="1"/>
      <c r="S2780" s="1"/>
      <c r="T2780" s="1"/>
      <c r="U2780" s="28"/>
      <c r="V2780" s="28"/>
      <c r="W2780" s="28"/>
      <c r="X2780" s="1"/>
      <c r="Y2780" s="1"/>
      <c r="Z2780" s="1"/>
    </row>
    <row r="2781" spans="1:26" x14ac:dyDescent="0.25">
      <c r="A2781" s="1"/>
      <c r="B2781" s="33" t="str">
        <f t="shared" si="84"/>
        <v/>
      </c>
      <c r="C2781" s="33" t="str">
        <f t="shared" si="85"/>
        <v/>
      </c>
      <c r="D2781" s="22"/>
      <c r="E2781" s="1"/>
      <c r="F2781" s="1"/>
      <c r="G2781" s="1"/>
      <c r="H2781" s="1"/>
      <c r="I2781" s="1"/>
      <c r="J2781" s="1"/>
      <c r="K2781" s="1"/>
      <c r="L2781" s="1"/>
      <c r="M2781" s="1"/>
      <c r="N2781" s="1"/>
      <c r="O2781" s="1"/>
      <c r="P2781" s="1"/>
      <c r="Q2781" s="1"/>
      <c r="R2781" s="1"/>
      <c r="S2781" s="1"/>
      <c r="T2781" s="1"/>
      <c r="U2781" s="28"/>
      <c r="V2781" s="28"/>
      <c r="W2781" s="28"/>
      <c r="X2781" s="1"/>
      <c r="Y2781" s="1"/>
      <c r="Z2781" s="1"/>
    </row>
    <row r="2782" spans="1:26" x14ac:dyDescent="0.25">
      <c r="A2782" s="1"/>
      <c r="B2782" s="33" t="str">
        <f t="shared" si="84"/>
        <v/>
      </c>
      <c r="C2782" s="33" t="str">
        <f t="shared" si="85"/>
        <v/>
      </c>
      <c r="D2782" s="22"/>
      <c r="E2782" s="1"/>
      <c r="F2782" s="1"/>
      <c r="G2782" s="1"/>
      <c r="H2782" s="1"/>
      <c r="I2782" s="1"/>
      <c r="J2782" s="1"/>
      <c r="K2782" s="1"/>
      <c r="L2782" s="1"/>
      <c r="M2782" s="1"/>
      <c r="N2782" s="1"/>
      <c r="O2782" s="1"/>
      <c r="P2782" s="1"/>
      <c r="Q2782" s="1"/>
      <c r="R2782" s="1"/>
      <c r="S2782" s="1"/>
      <c r="T2782" s="1"/>
      <c r="U2782" s="28"/>
      <c r="V2782" s="28"/>
      <c r="W2782" s="28"/>
      <c r="X2782" s="1"/>
      <c r="Y2782" s="1"/>
      <c r="Z2782" s="1"/>
    </row>
    <row r="2783" spans="1:26" x14ac:dyDescent="0.25">
      <c r="A2783" s="1"/>
      <c r="B2783" s="33" t="str">
        <f t="shared" si="84"/>
        <v/>
      </c>
      <c r="C2783" s="33" t="str">
        <f t="shared" si="85"/>
        <v/>
      </c>
      <c r="D2783" s="22"/>
      <c r="E2783" s="1"/>
      <c r="F2783" s="1"/>
      <c r="G2783" s="1"/>
      <c r="H2783" s="1"/>
      <c r="I2783" s="1"/>
      <c r="J2783" s="1"/>
      <c r="K2783" s="1"/>
      <c r="L2783" s="1"/>
      <c r="M2783" s="1"/>
      <c r="N2783" s="1"/>
      <c r="O2783" s="1"/>
      <c r="P2783" s="1"/>
      <c r="Q2783" s="1"/>
      <c r="R2783" s="1"/>
      <c r="S2783" s="1"/>
      <c r="T2783" s="1"/>
      <c r="U2783" s="28"/>
      <c r="V2783" s="28"/>
      <c r="W2783" s="28"/>
      <c r="X2783" s="1"/>
      <c r="Y2783" s="1"/>
      <c r="Z2783" s="1"/>
    </row>
    <row r="2784" spans="1:26" x14ac:dyDescent="0.25">
      <c r="A2784" s="1"/>
      <c r="B2784" s="33" t="str">
        <f t="shared" si="84"/>
        <v/>
      </c>
      <c r="C2784" s="33" t="str">
        <f t="shared" si="85"/>
        <v/>
      </c>
      <c r="D2784" s="22"/>
      <c r="E2784" s="1"/>
      <c r="F2784" s="1"/>
      <c r="G2784" s="1"/>
      <c r="H2784" s="1"/>
      <c r="I2784" s="1"/>
      <c r="J2784" s="1"/>
      <c r="K2784" s="1"/>
      <c r="L2784" s="1"/>
      <c r="M2784" s="1"/>
      <c r="N2784" s="1"/>
      <c r="O2784" s="1"/>
      <c r="P2784" s="1"/>
      <c r="Q2784" s="1"/>
      <c r="R2784" s="1"/>
      <c r="S2784" s="1"/>
      <c r="T2784" s="1"/>
      <c r="U2784" s="28"/>
      <c r="V2784" s="28"/>
      <c r="W2784" s="28"/>
      <c r="X2784" s="1"/>
      <c r="Y2784" s="1"/>
      <c r="Z2784" s="1"/>
    </row>
    <row r="2785" spans="1:26" x14ac:dyDescent="0.25">
      <c r="A2785" s="1"/>
      <c r="B2785" s="33" t="str">
        <f t="shared" si="84"/>
        <v/>
      </c>
      <c r="C2785" s="33" t="str">
        <f t="shared" si="85"/>
        <v/>
      </c>
      <c r="D2785" s="22"/>
      <c r="E2785" s="1"/>
      <c r="F2785" s="1"/>
      <c r="G2785" s="1"/>
      <c r="H2785" s="1"/>
      <c r="I2785" s="1"/>
      <c r="J2785" s="1"/>
      <c r="K2785" s="1"/>
      <c r="L2785" s="1"/>
      <c r="M2785" s="1"/>
      <c r="N2785" s="1"/>
      <c r="O2785" s="1"/>
      <c r="P2785" s="1"/>
      <c r="Q2785" s="1"/>
      <c r="R2785" s="1"/>
      <c r="S2785" s="1"/>
      <c r="T2785" s="1"/>
      <c r="U2785" s="28"/>
      <c r="V2785" s="28"/>
      <c r="W2785" s="28"/>
      <c r="X2785" s="1"/>
      <c r="Y2785" s="1"/>
      <c r="Z2785" s="1"/>
    </row>
    <row r="2786" spans="1:26" x14ac:dyDescent="0.25">
      <c r="A2786" s="1"/>
      <c r="B2786" s="33" t="str">
        <f t="shared" si="84"/>
        <v/>
      </c>
      <c r="C2786" s="33" t="str">
        <f t="shared" si="85"/>
        <v/>
      </c>
      <c r="D2786" s="22"/>
      <c r="E2786" s="1"/>
      <c r="F2786" s="1"/>
      <c r="G2786" s="1"/>
      <c r="H2786" s="1"/>
      <c r="I2786" s="1"/>
      <c r="J2786" s="1"/>
      <c r="K2786" s="1"/>
      <c r="L2786" s="1"/>
      <c r="M2786" s="1"/>
      <c r="N2786" s="1"/>
      <c r="O2786" s="1"/>
      <c r="P2786" s="1"/>
      <c r="Q2786" s="1"/>
      <c r="R2786" s="1"/>
      <c r="S2786" s="1"/>
      <c r="T2786" s="1"/>
      <c r="U2786" s="28"/>
      <c r="V2786" s="28"/>
      <c r="W2786" s="28"/>
      <c r="X2786" s="1"/>
      <c r="Y2786" s="1"/>
      <c r="Z2786" s="1"/>
    </row>
    <row r="2787" spans="1:26" x14ac:dyDescent="0.25">
      <c r="A2787" s="1"/>
      <c r="B2787" s="33" t="str">
        <f t="shared" si="84"/>
        <v/>
      </c>
      <c r="C2787" s="33" t="str">
        <f t="shared" si="85"/>
        <v/>
      </c>
      <c r="D2787" s="22"/>
      <c r="E2787" s="1"/>
      <c r="F2787" s="1"/>
      <c r="G2787" s="1"/>
      <c r="H2787" s="1"/>
      <c r="I2787" s="1"/>
      <c r="J2787" s="1"/>
      <c r="K2787" s="1"/>
      <c r="L2787" s="1"/>
      <c r="M2787" s="1"/>
      <c r="N2787" s="1"/>
      <c r="O2787" s="1"/>
      <c r="P2787" s="1"/>
      <c r="Q2787" s="1"/>
      <c r="R2787" s="1"/>
      <c r="S2787" s="1"/>
      <c r="T2787" s="1"/>
      <c r="U2787" s="28"/>
      <c r="V2787" s="28"/>
      <c r="W2787" s="28"/>
      <c r="X2787" s="1"/>
      <c r="Y2787" s="1"/>
      <c r="Z2787" s="1"/>
    </row>
    <row r="2788" spans="1:26" x14ac:dyDescent="0.25">
      <c r="A2788" s="1"/>
      <c r="B2788" s="33" t="str">
        <f t="shared" si="84"/>
        <v/>
      </c>
      <c r="C2788" s="33" t="str">
        <f t="shared" si="85"/>
        <v/>
      </c>
      <c r="D2788" s="22"/>
      <c r="E2788" s="1"/>
      <c r="F2788" s="1"/>
      <c r="G2788" s="1"/>
      <c r="H2788" s="1"/>
      <c r="I2788" s="1"/>
      <c r="J2788" s="1"/>
      <c r="K2788" s="1"/>
      <c r="L2788" s="1"/>
      <c r="M2788" s="1"/>
      <c r="N2788" s="1"/>
      <c r="O2788" s="1"/>
      <c r="P2788" s="1"/>
      <c r="Q2788" s="1"/>
      <c r="R2788" s="1"/>
      <c r="S2788" s="1"/>
      <c r="T2788" s="1"/>
      <c r="U2788" s="28"/>
      <c r="V2788" s="28"/>
      <c r="W2788" s="28"/>
      <c r="X2788" s="1"/>
      <c r="Y2788" s="1"/>
      <c r="Z2788" s="1"/>
    </row>
    <row r="2789" spans="1:26" x14ac:dyDescent="0.25">
      <c r="A2789" s="1"/>
      <c r="B2789" s="33" t="str">
        <f t="shared" si="84"/>
        <v/>
      </c>
      <c r="C2789" s="33" t="str">
        <f t="shared" si="85"/>
        <v/>
      </c>
      <c r="D2789" s="22"/>
      <c r="E2789" s="1"/>
      <c r="F2789" s="1"/>
      <c r="G2789" s="1"/>
      <c r="H2789" s="1"/>
      <c r="I2789" s="1"/>
      <c r="J2789" s="1"/>
      <c r="K2789" s="1"/>
      <c r="L2789" s="1"/>
      <c r="M2789" s="1"/>
      <c r="N2789" s="1"/>
      <c r="O2789" s="1"/>
      <c r="P2789" s="1"/>
      <c r="Q2789" s="1"/>
      <c r="R2789" s="1"/>
      <c r="S2789" s="1"/>
      <c r="T2789" s="1"/>
      <c r="U2789" s="28"/>
      <c r="V2789" s="28"/>
      <c r="W2789" s="28"/>
      <c r="X2789" s="1"/>
      <c r="Y2789" s="1"/>
      <c r="Z2789" s="1"/>
    </row>
    <row r="2790" spans="1:26" x14ac:dyDescent="0.25">
      <c r="A2790" s="1"/>
      <c r="B2790" s="33" t="str">
        <f t="shared" si="84"/>
        <v/>
      </c>
      <c r="C2790" s="33" t="str">
        <f t="shared" si="85"/>
        <v/>
      </c>
      <c r="D2790" s="22"/>
      <c r="E2790" s="1"/>
      <c r="F2790" s="1"/>
      <c r="G2790" s="1"/>
      <c r="H2790" s="1"/>
      <c r="I2790" s="1"/>
      <c r="J2790" s="1"/>
      <c r="K2790" s="1"/>
      <c r="L2790" s="1"/>
      <c r="M2790" s="1"/>
      <c r="N2790" s="1"/>
      <c r="O2790" s="1"/>
      <c r="P2790" s="1"/>
      <c r="Q2790" s="1"/>
      <c r="R2790" s="1"/>
      <c r="S2790" s="1"/>
      <c r="T2790" s="1"/>
      <c r="U2790" s="28"/>
      <c r="V2790" s="28"/>
      <c r="W2790" s="28"/>
      <c r="X2790" s="1"/>
      <c r="Y2790" s="1"/>
      <c r="Z2790" s="1"/>
    </row>
    <row r="2791" spans="1:26" x14ac:dyDescent="0.25">
      <c r="A2791" s="1"/>
      <c r="B2791" s="33" t="str">
        <f t="shared" si="84"/>
        <v/>
      </c>
      <c r="C2791" s="33" t="str">
        <f t="shared" si="85"/>
        <v/>
      </c>
      <c r="D2791" s="22"/>
      <c r="E2791" s="1"/>
      <c r="F2791" s="1"/>
      <c r="G2791" s="1"/>
      <c r="H2791" s="1"/>
      <c r="I2791" s="1"/>
      <c r="J2791" s="1"/>
      <c r="K2791" s="1"/>
      <c r="L2791" s="1"/>
      <c r="M2791" s="1"/>
      <c r="N2791" s="1"/>
      <c r="O2791" s="1"/>
      <c r="P2791" s="1"/>
      <c r="Q2791" s="1"/>
      <c r="R2791" s="1"/>
      <c r="S2791" s="1"/>
      <c r="T2791" s="1"/>
      <c r="U2791" s="28"/>
      <c r="V2791" s="28"/>
      <c r="W2791" s="28"/>
      <c r="X2791" s="1"/>
      <c r="Y2791" s="1"/>
      <c r="Z2791" s="1"/>
    </row>
    <row r="2792" spans="1:26" x14ac:dyDescent="0.25">
      <c r="A2792" s="1"/>
      <c r="B2792" s="33" t="str">
        <f t="shared" si="84"/>
        <v/>
      </c>
      <c r="C2792" s="33" t="str">
        <f t="shared" si="85"/>
        <v/>
      </c>
      <c r="D2792" s="22"/>
      <c r="E2792" s="1"/>
      <c r="F2792" s="1"/>
      <c r="G2792" s="1"/>
      <c r="H2792" s="1"/>
      <c r="I2792" s="1"/>
      <c r="J2792" s="1"/>
      <c r="K2792" s="1"/>
      <c r="L2792" s="1"/>
      <c r="M2792" s="1"/>
      <c r="N2792" s="1"/>
      <c r="O2792" s="1"/>
      <c r="P2792" s="1"/>
      <c r="Q2792" s="1"/>
      <c r="R2792" s="1"/>
      <c r="S2792" s="1"/>
      <c r="T2792" s="1"/>
      <c r="U2792" s="28"/>
      <c r="V2792" s="28"/>
      <c r="W2792" s="28"/>
      <c r="X2792" s="1"/>
      <c r="Y2792" s="1"/>
      <c r="Z2792" s="1"/>
    </row>
    <row r="2793" spans="1:26" x14ac:dyDescent="0.25">
      <c r="A2793" s="1"/>
      <c r="B2793" s="33" t="str">
        <f t="shared" si="84"/>
        <v/>
      </c>
      <c r="C2793" s="33" t="str">
        <f t="shared" si="85"/>
        <v/>
      </c>
      <c r="D2793" s="22"/>
      <c r="E2793" s="1"/>
      <c r="F2793" s="1"/>
      <c r="G2793" s="1"/>
      <c r="H2793" s="1"/>
      <c r="I2793" s="1"/>
      <c r="J2793" s="1"/>
      <c r="K2793" s="1"/>
      <c r="L2793" s="1"/>
      <c r="M2793" s="1"/>
      <c r="N2793" s="1"/>
      <c r="O2793" s="1"/>
      <c r="P2793" s="1"/>
      <c r="Q2793" s="1"/>
      <c r="R2793" s="1"/>
      <c r="S2793" s="1"/>
      <c r="T2793" s="1"/>
      <c r="U2793" s="28"/>
      <c r="V2793" s="28"/>
      <c r="W2793" s="28"/>
      <c r="X2793" s="1"/>
      <c r="Y2793" s="1"/>
      <c r="Z2793" s="1"/>
    </row>
    <row r="2794" spans="1:26" x14ac:dyDescent="0.25">
      <c r="A2794" s="1"/>
      <c r="B2794" s="33" t="str">
        <f t="shared" si="84"/>
        <v/>
      </c>
      <c r="C2794" s="33" t="str">
        <f t="shared" si="85"/>
        <v/>
      </c>
      <c r="D2794" s="22"/>
      <c r="E2794" s="1"/>
      <c r="F2794" s="1"/>
      <c r="G2794" s="1"/>
      <c r="H2794" s="1"/>
      <c r="I2794" s="1"/>
      <c r="J2794" s="1"/>
      <c r="K2794" s="1"/>
      <c r="L2794" s="1"/>
      <c r="M2794" s="1"/>
      <c r="N2794" s="1"/>
      <c r="O2794" s="1"/>
      <c r="P2794" s="1"/>
      <c r="Q2794" s="1"/>
      <c r="R2794" s="1"/>
      <c r="S2794" s="1"/>
      <c r="T2794" s="1"/>
      <c r="U2794" s="28"/>
      <c r="V2794" s="28"/>
      <c r="W2794" s="28"/>
      <c r="X2794" s="1"/>
      <c r="Y2794" s="1"/>
      <c r="Z2794" s="1"/>
    </row>
    <row r="2795" spans="1:26" x14ac:dyDescent="0.25">
      <c r="A2795" s="1"/>
      <c r="B2795" s="33" t="str">
        <f t="shared" si="84"/>
        <v/>
      </c>
      <c r="C2795" s="33" t="str">
        <f t="shared" si="85"/>
        <v/>
      </c>
      <c r="D2795" s="22"/>
      <c r="E2795" s="1"/>
      <c r="F2795" s="1"/>
      <c r="G2795" s="1"/>
      <c r="H2795" s="1"/>
      <c r="I2795" s="1"/>
      <c r="J2795" s="1"/>
      <c r="K2795" s="1"/>
      <c r="L2795" s="1"/>
      <c r="M2795" s="1"/>
      <c r="N2795" s="1"/>
      <c r="O2795" s="1"/>
      <c r="P2795" s="1"/>
      <c r="Q2795" s="1"/>
      <c r="R2795" s="1"/>
      <c r="S2795" s="1"/>
      <c r="T2795" s="1"/>
      <c r="U2795" s="28"/>
      <c r="V2795" s="28"/>
      <c r="W2795" s="28"/>
      <c r="X2795" s="1"/>
      <c r="Y2795" s="1"/>
      <c r="Z2795" s="1"/>
    </row>
    <row r="2796" spans="1:26" x14ac:dyDescent="0.25">
      <c r="A2796" s="1"/>
      <c r="B2796" s="33" t="str">
        <f t="shared" si="84"/>
        <v/>
      </c>
      <c r="C2796" s="33" t="str">
        <f t="shared" si="85"/>
        <v/>
      </c>
      <c r="D2796" s="22"/>
      <c r="E2796" s="1"/>
      <c r="F2796" s="1"/>
      <c r="G2796" s="1"/>
      <c r="H2796" s="1"/>
      <c r="I2796" s="1"/>
      <c r="J2796" s="1"/>
      <c r="K2796" s="1"/>
      <c r="L2796" s="1"/>
      <c r="M2796" s="1"/>
      <c r="N2796" s="1"/>
      <c r="O2796" s="1"/>
      <c r="P2796" s="1"/>
      <c r="Q2796" s="1"/>
      <c r="R2796" s="1"/>
      <c r="S2796" s="1"/>
      <c r="T2796" s="1"/>
      <c r="U2796" s="28"/>
      <c r="V2796" s="28"/>
      <c r="W2796" s="28"/>
      <c r="X2796" s="1"/>
      <c r="Y2796" s="1"/>
      <c r="Z2796" s="1"/>
    </row>
    <row r="2797" spans="1:26" x14ac:dyDescent="0.25">
      <c r="A2797" s="1"/>
      <c r="B2797" s="33" t="str">
        <f t="shared" si="84"/>
        <v/>
      </c>
      <c r="C2797" s="33" t="str">
        <f t="shared" si="85"/>
        <v/>
      </c>
      <c r="D2797" s="22"/>
      <c r="E2797" s="1"/>
      <c r="F2797" s="1"/>
      <c r="G2797" s="1"/>
      <c r="H2797" s="1"/>
      <c r="I2797" s="1"/>
      <c r="J2797" s="1"/>
      <c r="K2797" s="1"/>
      <c r="L2797" s="1"/>
      <c r="M2797" s="1"/>
      <c r="N2797" s="1"/>
      <c r="O2797" s="1"/>
      <c r="P2797" s="1"/>
      <c r="Q2797" s="1"/>
      <c r="R2797" s="1"/>
      <c r="S2797" s="1"/>
      <c r="T2797" s="1"/>
      <c r="U2797" s="28"/>
      <c r="V2797" s="28"/>
      <c r="W2797" s="28"/>
      <c r="X2797" s="1"/>
      <c r="Y2797" s="1"/>
      <c r="Z2797" s="1"/>
    </row>
    <row r="2798" spans="1:26" x14ac:dyDescent="0.25">
      <c r="A2798" s="1"/>
      <c r="B2798" s="33" t="str">
        <f t="shared" si="84"/>
        <v/>
      </c>
      <c r="C2798" s="33" t="str">
        <f t="shared" si="85"/>
        <v/>
      </c>
      <c r="D2798" s="22"/>
      <c r="E2798" s="1"/>
      <c r="F2798" s="1"/>
      <c r="G2798" s="1"/>
      <c r="H2798" s="1"/>
      <c r="I2798" s="1"/>
      <c r="J2798" s="1"/>
      <c r="K2798" s="1"/>
      <c r="L2798" s="1"/>
      <c r="M2798" s="1"/>
      <c r="N2798" s="1"/>
      <c r="O2798" s="1"/>
      <c r="P2798" s="1"/>
      <c r="Q2798" s="1"/>
      <c r="R2798" s="1"/>
      <c r="S2798" s="1"/>
      <c r="T2798" s="1"/>
      <c r="U2798" s="28"/>
      <c r="V2798" s="28"/>
      <c r="W2798" s="28"/>
      <c r="X2798" s="1"/>
      <c r="Y2798" s="1"/>
      <c r="Z2798" s="1"/>
    </row>
    <row r="2799" spans="1:26" x14ac:dyDescent="0.25">
      <c r="A2799" s="1"/>
      <c r="B2799" s="33" t="str">
        <f t="shared" ref="B2799:B2862" si="86">IF(W2801=1,U2801,"")</f>
        <v/>
      </c>
      <c r="C2799" s="33" t="str">
        <f t="shared" ref="C2799:C2862" si="87">IF(W2801=1,V2801,"")</f>
        <v/>
      </c>
      <c r="D2799" s="22"/>
      <c r="E2799" s="1"/>
      <c r="F2799" s="1"/>
      <c r="G2799" s="1"/>
      <c r="H2799" s="1"/>
      <c r="I2799" s="1"/>
      <c r="J2799" s="1"/>
      <c r="K2799" s="1"/>
      <c r="L2799" s="1"/>
      <c r="M2799" s="1"/>
      <c r="N2799" s="1"/>
      <c r="O2799" s="1"/>
      <c r="P2799" s="1"/>
      <c r="Q2799" s="1"/>
      <c r="R2799" s="1"/>
      <c r="S2799" s="1"/>
      <c r="T2799" s="1"/>
      <c r="U2799" s="28"/>
      <c r="V2799" s="28"/>
      <c r="W2799" s="28"/>
      <c r="X2799" s="1"/>
      <c r="Y2799" s="1"/>
      <c r="Z2799" s="1"/>
    </row>
    <row r="2800" spans="1:26" x14ac:dyDescent="0.25">
      <c r="A2800" s="1"/>
      <c r="B2800" s="33" t="str">
        <f t="shared" si="86"/>
        <v/>
      </c>
      <c r="C2800" s="33" t="str">
        <f t="shared" si="87"/>
        <v/>
      </c>
      <c r="D2800" s="22"/>
      <c r="E2800" s="1"/>
      <c r="F2800" s="1"/>
      <c r="G2800" s="1"/>
      <c r="H2800" s="1"/>
      <c r="I2800" s="1"/>
      <c r="J2800" s="1"/>
      <c r="K2800" s="1"/>
      <c r="L2800" s="1"/>
      <c r="M2800" s="1"/>
      <c r="N2800" s="1"/>
      <c r="O2800" s="1"/>
      <c r="P2800" s="1"/>
      <c r="Q2800" s="1"/>
      <c r="R2800" s="1"/>
      <c r="S2800" s="1"/>
      <c r="T2800" s="1"/>
      <c r="U2800" s="28"/>
      <c r="V2800" s="28"/>
      <c r="W2800" s="28"/>
      <c r="X2800" s="1"/>
      <c r="Y2800" s="1"/>
      <c r="Z2800" s="1"/>
    </row>
    <row r="2801" spans="1:26" x14ac:dyDescent="0.25">
      <c r="A2801" s="1"/>
      <c r="B2801" s="33" t="str">
        <f t="shared" si="86"/>
        <v/>
      </c>
      <c r="C2801" s="33" t="str">
        <f t="shared" si="87"/>
        <v/>
      </c>
      <c r="D2801" s="22"/>
      <c r="E2801" s="1"/>
      <c r="F2801" s="1"/>
      <c r="G2801" s="1"/>
      <c r="H2801" s="1"/>
      <c r="I2801" s="1"/>
      <c r="J2801" s="1"/>
      <c r="K2801" s="1"/>
      <c r="L2801" s="1"/>
      <c r="M2801" s="1"/>
      <c r="N2801" s="1"/>
      <c r="O2801" s="1"/>
      <c r="P2801" s="1"/>
      <c r="Q2801" s="1"/>
      <c r="R2801" s="1"/>
      <c r="S2801" s="1"/>
      <c r="T2801" s="1"/>
      <c r="X2801" s="1"/>
      <c r="Y2801" s="1"/>
      <c r="Z2801" s="1"/>
    </row>
    <row r="2802" spans="1:26" x14ac:dyDescent="0.25">
      <c r="A2802" s="1"/>
      <c r="B2802" s="33" t="str">
        <f t="shared" si="86"/>
        <v/>
      </c>
      <c r="C2802" s="33" t="str">
        <f t="shared" si="87"/>
        <v/>
      </c>
      <c r="D2802" s="22"/>
      <c r="E2802" s="1"/>
      <c r="F2802" s="1"/>
      <c r="G2802" s="1"/>
      <c r="H2802" s="1"/>
      <c r="I2802" s="1"/>
      <c r="J2802" s="1"/>
      <c r="K2802" s="1"/>
      <c r="L2802" s="1"/>
      <c r="M2802" s="1"/>
      <c r="N2802" s="1"/>
      <c r="O2802" s="1"/>
      <c r="P2802" s="1"/>
      <c r="Q2802" s="1"/>
      <c r="R2802" s="1"/>
      <c r="S2802" s="1"/>
      <c r="T2802" s="1"/>
      <c r="U2802" s="28"/>
      <c r="V2802" s="28"/>
      <c r="W2802" s="28"/>
      <c r="X2802" s="1"/>
      <c r="Y2802" s="1"/>
      <c r="Z2802" s="1"/>
    </row>
    <row r="2803" spans="1:26" x14ac:dyDescent="0.25">
      <c r="A2803" s="1"/>
      <c r="B2803" s="33" t="str">
        <f t="shared" si="86"/>
        <v/>
      </c>
      <c r="C2803" s="33" t="str">
        <f t="shared" si="87"/>
        <v/>
      </c>
      <c r="D2803" s="22"/>
      <c r="E2803" s="1"/>
      <c r="F2803" s="1"/>
      <c r="G2803" s="1"/>
      <c r="H2803" s="1"/>
      <c r="I2803" s="1"/>
      <c r="J2803" s="1"/>
      <c r="K2803" s="1"/>
      <c r="L2803" s="1"/>
      <c r="M2803" s="1"/>
      <c r="N2803" s="1"/>
      <c r="O2803" s="1"/>
      <c r="P2803" s="1"/>
      <c r="Q2803" s="1"/>
      <c r="R2803" s="1"/>
      <c r="S2803" s="1"/>
      <c r="T2803" s="1"/>
      <c r="U2803" s="28"/>
      <c r="V2803" s="28"/>
      <c r="W2803" s="28"/>
      <c r="X2803" s="1"/>
      <c r="Y2803" s="1"/>
      <c r="Z2803" s="1"/>
    </row>
    <row r="2804" spans="1:26" x14ac:dyDescent="0.25">
      <c r="A2804" s="1"/>
      <c r="B2804" s="33" t="str">
        <f t="shared" si="86"/>
        <v/>
      </c>
      <c r="C2804" s="33" t="str">
        <f t="shared" si="87"/>
        <v/>
      </c>
      <c r="D2804" s="22"/>
      <c r="E2804" s="1"/>
      <c r="F2804" s="1"/>
      <c r="G2804" s="1"/>
      <c r="H2804" s="1"/>
      <c r="I2804" s="1"/>
      <c r="J2804" s="1"/>
      <c r="K2804" s="1"/>
      <c r="L2804" s="1"/>
      <c r="M2804" s="1"/>
      <c r="N2804" s="1"/>
      <c r="O2804" s="1"/>
      <c r="P2804" s="1"/>
      <c r="Q2804" s="1"/>
      <c r="R2804" s="1"/>
      <c r="S2804" s="1"/>
      <c r="T2804" s="1"/>
      <c r="U2804" s="28"/>
      <c r="V2804" s="28"/>
      <c r="W2804" s="28"/>
      <c r="X2804" s="1"/>
      <c r="Y2804" s="1"/>
      <c r="Z2804" s="1"/>
    </row>
    <row r="2805" spans="1:26" x14ac:dyDescent="0.25">
      <c r="A2805" s="1"/>
      <c r="B2805" s="33" t="str">
        <f t="shared" si="86"/>
        <v/>
      </c>
      <c r="C2805" s="33" t="str">
        <f t="shared" si="87"/>
        <v/>
      </c>
      <c r="D2805" s="22"/>
      <c r="E2805" s="1"/>
      <c r="F2805" s="1"/>
      <c r="G2805" s="1"/>
      <c r="H2805" s="1"/>
      <c r="I2805" s="1"/>
      <c r="J2805" s="1"/>
      <c r="K2805" s="1"/>
      <c r="L2805" s="1"/>
      <c r="M2805" s="1"/>
      <c r="N2805" s="1"/>
      <c r="O2805" s="1"/>
      <c r="P2805" s="1"/>
      <c r="Q2805" s="1"/>
      <c r="R2805" s="1"/>
      <c r="S2805" s="1"/>
      <c r="T2805" s="1"/>
      <c r="U2805" s="28"/>
      <c r="V2805" s="28"/>
      <c r="W2805" s="28"/>
      <c r="X2805" s="1"/>
      <c r="Y2805" s="1"/>
      <c r="Z2805" s="1"/>
    </row>
    <row r="2806" spans="1:26" x14ac:dyDescent="0.25">
      <c r="A2806" s="1"/>
      <c r="B2806" s="33" t="str">
        <f t="shared" si="86"/>
        <v/>
      </c>
      <c r="C2806" s="33" t="str">
        <f t="shared" si="87"/>
        <v/>
      </c>
      <c r="D2806" s="22"/>
      <c r="E2806" s="1"/>
      <c r="F2806" s="1"/>
      <c r="G2806" s="1"/>
      <c r="H2806" s="1"/>
      <c r="I2806" s="1"/>
      <c r="J2806" s="1"/>
      <c r="K2806" s="1"/>
      <c r="L2806" s="1"/>
      <c r="M2806" s="1"/>
      <c r="N2806" s="1"/>
      <c r="O2806" s="1"/>
      <c r="P2806" s="1"/>
      <c r="Q2806" s="1"/>
      <c r="R2806" s="1"/>
      <c r="S2806" s="1"/>
      <c r="T2806" s="1"/>
      <c r="U2806" s="28"/>
      <c r="V2806" s="28"/>
      <c r="W2806" s="28"/>
      <c r="X2806" s="1"/>
      <c r="Y2806" s="1"/>
      <c r="Z2806" s="1"/>
    </row>
    <row r="2807" spans="1:26" x14ac:dyDescent="0.25">
      <c r="A2807" s="1"/>
      <c r="B2807" s="33" t="str">
        <f t="shared" si="86"/>
        <v/>
      </c>
      <c r="C2807" s="33" t="str">
        <f t="shared" si="87"/>
        <v/>
      </c>
      <c r="D2807" s="22"/>
      <c r="E2807" s="1"/>
      <c r="F2807" s="1"/>
      <c r="G2807" s="1"/>
      <c r="H2807" s="1"/>
      <c r="I2807" s="1"/>
      <c r="J2807" s="1"/>
      <c r="K2807" s="1"/>
      <c r="L2807" s="1"/>
      <c r="M2807" s="1"/>
      <c r="N2807" s="1"/>
      <c r="O2807" s="1"/>
      <c r="P2807" s="1"/>
      <c r="Q2807" s="1"/>
      <c r="R2807" s="1"/>
      <c r="S2807" s="1"/>
      <c r="T2807" s="1"/>
      <c r="U2807" s="28"/>
      <c r="V2807" s="28"/>
      <c r="W2807" s="28"/>
      <c r="X2807" s="1"/>
      <c r="Y2807" s="1"/>
      <c r="Z2807" s="1"/>
    </row>
    <row r="2808" spans="1:26" x14ac:dyDescent="0.25">
      <c r="A2808" s="1"/>
      <c r="B2808" s="33" t="str">
        <f t="shared" si="86"/>
        <v/>
      </c>
      <c r="C2808" s="33" t="str">
        <f t="shared" si="87"/>
        <v/>
      </c>
      <c r="D2808" s="22"/>
      <c r="E2808" s="1"/>
      <c r="F2808" s="1"/>
      <c r="G2808" s="1"/>
      <c r="H2808" s="1"/>
      <c r="I2808" s="1"/>
      <c r="J2808" s="1"/>
      <c r="K2808" s="1"/>
      <c r="L2808" s="1"/>
      <c r="M2808" s="1"/>
      <c r="N2808" s="1"/>
      <c r="O2808" s="1"/>
      <c r="P2808" s="1"/>
      <c r="Q2808" s="1"/>
      <c r="R2808" s="1"/>
      <c r="S2808" s="1"/>
      <c r="T2808" s="1"/>
      <c r="U2808" s="28"/>
      <c r="V2808" s="28"/>
      <c r="W2808" s="28"/>
      <c r="X2808" s="1"/>
      <c r="Y2808" s="1"/>
      <c r="Z2808" s="1"/>
    </row>
    <row r="2809" spans="1:26" x14ac:dyDescent="0.25">
      <c r="A2809" s="1"/>
      <c r="B2809" s="33" t="str">
        <f t="shared" si="86"/>
        <v/>
      </c>
      <c r="C2809" s="33" t="str">
        <f t="shared" si="87"/>
        <v/>
      </c>
      <c r="D2809" s="22"/>
      <c r="E2809" s="1"/>
      <c r="F2809" s="1"/>
      <c r="G2809" s="1"/>
      <c r="H2809" s="1"/>
      <c r="I2809" s="1"/>
      <c r="J2809" s="1"/>
      <c r="K2809" s="1"/>
      <c r="L2809" s="1"/>
      <c r="M2809" s="1"/>
      <c r="N2809" s="1"/>
      <c r="O2809" s="1"/>
      <c r="P2809" s="1"/>
      <c r="Q2809" s="1"/>
      <c r="R2809" s="1"/>
      <c r="S2809" s="1"/>
      <c r="T2809" s="1"/>
      <c r="U2809" s="28"/>
      <c r="V2809" s="28"/>
      <c r="W2809" s="28"/>
      <c r="X2809" s="1"/>
      <c r="Y2809" s="1"/>
      <c r="Z2809" s="1"/>
    </row>
    <row r="2810" spans="1:26" x14ac:dyDescent="0.25">
      <c r="A2810" s="1"/>
      <c r="B2810" s="33" t="str">
        <f t="shared" si="86"/>
        <v/>
      </c>
      <c r="C2810" s="33" t="str">
        <f t="shared" si="87"/>
        <v/>
      </c>
      <c r="D2810" s="22"/>
      <c r="E2810" s="1"/>
      <c r="F2810" s="1"/>
      <c r="G2810" s="1"/>
      <c r="H2810" s="1"/>
      <c r="I2810" s="1"/>
      <c r="J2810" s="1"/>
      <c r="K2810" s="1"/>
      <c r="L2810" s="1"/>
      <c r="M2810" s="1"/>
      <c r="N2810" s="1"/>
      <c r="O2810" s="1"/>
      <c r="P2810" s="1"/>
      <c r="Q2810" s="1"/>
      <c r="R2810" s="1"/>
      <c r="S2810" s="1"/>
      <c r="T2810" s="1"/>
      <c r="U2810" s="28"/>
      <c r="V2810" s="28"/>
      <c r="W2810" s="28"/>
      <c r="X2810" s="1"/>
      <c r="Y2810" s="1"/>
      <c r="Z2810" s="1"/>
    </row>
    <row r="2811" spans="1:26" x14ac:dyDescent="0.25">
      <c r="A2811" s="1"/>
      <c r="B2811" s="33" t="str">
        <f t="shared" si="86"/>
        <v/>
      </c>
      <c r="C2811" s="33" t="str">
        <f t="shared" si="87"/>
        <v/>
      </c>
      <c r="D2811" s="22"/>
      <c r="E2811" s="1"/>
      <c r="F2811" s="1"/>
      <c r="G2811" s="1"/>
      <c r="H2811" s="1"/>
      <c r="I2811" s="1"/>
      <c r="J2811" s="1"/>
      <c r="K2811" s="1"/>
      <c r="L2811" s="1"/>
      <c r="M2811" s="1"/>
      <c r="N2811" s="1"/>
      <c r="O2811" s="1"/>
      <c r="P2811" s="1"/>
      <c r="Q2811" s="1"/>
      <c r="R2811" s="1"/>
      <c r="S2811" s="1"/>
      <c r="T2811" s="1"/>
      <c r="U2811" s="28"/>
      <c r="V2811" s="28"/>
      <c r="W2811" s="28"/>
      <c r="X2811" s="1"/>
      <c r="Y2811" s="1"/>
      <c r="Z2811" s="1"/>
    </row>
    <row r="2812" spans="1:26" x14ac:dyDescent="0.25">
      <c r="A2812" s="1"/>
      <c r="B2812" s="33" t="str">
        <f t="shared" si="86"/>
        <v/>
      </c>
      <c r="C2812" s="33" t="str">
        <f t="shared" si="87"/>
        <v/>
      </c>
      <c r="D2812" s="22"/>
      <c r="E2812" s="1"/>
      <c r="F2812" s="1"/>
      <c r="G2812" s="1"/>
      <c r="H2812" s="1"/>
      <c r="I2812" s="1"/>
      <c r="J2812" s="1"/>
      <c r="K2812" s="1"/>
      <c r="L2812" s="1"/>
      <c r="M2812" s="1"/>
      <c r="N2812" s="1"/>
      <c r="O2812" s="1"/>
      <c r="P2812" s="1"/>
      <c r="Q2812" s="1"/>
      <c r="R2812" s="1"/>
      <c r="S2812" s="1"/>
      <c r="T2812" s="1"/>
      <c r="U2812" s="28"/>
      <c r="V2812" s="28"/>
      <c r="W2812" s="28"/>
      <c r="X2812" s="1"/>
      <c r="Y2812" s="1"/>
      <c r="Z2812" s="1"/>
    </row>
    <row r="2813" spans="1:26" x14ac:dyDescent="0.25">
      <c r="A2813" s="1"/>
      <c r="B2813" s="33" t="str">
        <f t="shared" si="86"/>
        <v/>
      </c>
      <c r="C2813" s="33" t="str">
        <f t="shared" si="87"/>
        <v/>
      </c>
      <c r="D2813" s="22"/>
      <c r="E2813" s="1"/>
      <c r="F2813" s="1"/>
      <c r="G2813" s="1"/>
      <c r="H2813" s="1"/>
      <c r="I2813" s="1"/>
      <c r="J2813" s="1"/>
      <c r="K2813" s="1"/>
      <c r="L2813" s="1"/>
      <c r="M2813" s="1"/>
      <c r="N2813" s="1"/>
      <c r="O2813" s="1"/>
      <c r="P2813" s="1"/>
      <c r="Q2813" s="1"/>
      <c r="R2813" s="1"/>
      <c r="S2813" s="1"/>
      <c r="T2813" s="1"/>
      <c r="U2813" s="28"/>
      <c r="V2813" s="28"/>
      <c r="W2813" s="28"/>
      <c r="X2813" s="1"/>
      <c r="Y2813" s="1"/>
      <c r="Z2813" s="1"/>
    </row>
    <row r="2814" spans="1:26" x14ac:dyDescent="0.25">
      <c r="A2814" s="1"/>
      <c r="B2814" s="33" t="str">
        <f t="shared" si="86"/>
        <v/>
      </c>
      <c r="C2814" s="33" t="str">
        <f t="shared" si="87"/>
        <v/>
      </c>
      <c r="D2814" s="22"/>
      <c r="E2814" s="1"/>
      <c r="F2814" s="1"/>
      <c r="G2814" s="1"/>
      <c r="H2814" s="1"/>
      <c r="I2814" s="1"/>
      <c r="J2814" s="1"/>
      <c r="K2814" s="1"/>
      <c r="L2814" s="1"/>
      <c r="M2814" s="1"/>
      <c r="N2814" s="1"/>
      <c r="O2814" s="1"/>
      <c r="P2814" s="1"/>
      <c r="Q2814" s="1"/>
      <c r="R2814" s="1"/>
      <c r="S2814" s="1"/>
      <c r="T2814" s="1"/>
      <c r="U2814" s="28"/>
      <c r="V2814" s="28"/>
      <c r="W2814" s="28"/>
      <c r="X2814" s="1"/>
      <c r="Y2814" s="1"/>
      <c r="Z2814" s="1"/>
    </row>
    <row r="2815" spans="1:26" x14ac:dyDescent="0.25">
      <c r="A2815" s="1"/>
      <c r="B2815" s="33" t="str">
        <f t="shared" si="86"/>
        <v/>
      </c>
      <c r="C2815" s="33" t="str">
        <f t="shared" si="87"/>
        <v/>
      </c>
      <c r="D2815" s="22"/>
      <c r="E2815" s="1"/>
      <c r="F2815" s="1"/>
      <c r="G2815" s="1"/>
      <c r="H2815" s="1"/>
      <c r="I2815" s="1"/>
      <c r="J2815" s="1"/>
      <c r="K2815" s="1"/>
      <c r="L2815" s="1"/>
      <c r="M2815" s="1"/>
      <c r="N2815" s="1"/>
      <c r="O2815" s="1"/>
      <c r="P2815" s="1"/>
      <c r="Q2815" s="1"/>
      <c r="R2815" s="1"/>
      <c r="S2815" s="1"/>
      <c r="T2815" s="1"/>
      <c r="U2815" s="28"/>
      <c r="V2815" s="28"/>
      <c r="W2815" s="28"/>
      <c r="X2815" s="1"/>
      <c r="Y2815" s="1"/>
      <c r="Z2815" s="1"/>
    </row>
    <row r="2816" spans="1:26" x14ac:dyDescent="0.25">
      <c r="A2816" s="1"/>
      <c r="B2816" s="33" t="str">
        <f t="shared" si="86"/>
        <v/>
      </c>
      <c r="C2816" s="33" t="str">
        <f t="shared" si="87"/>
        <v/>
      </c>
      <c r="D2816" s="22"/>
      <c r="E2816" s="1"/>
      <c r="F2816" s="1"/>
      <c r="G2816" s="1"/>
      <c r="H2816" s="1"/>
      <c r="I2816" s="1"/>
      <c r="J2816" s="1"/>
      <c r="K2816" s="1"/>
      <c r="L2816" s="1"/>
      <c r="M2816" s="1"/>
      <c r="N2816" s="1"/>
      <c r="O2816" s="1"/>
      <c r="P2816" s="1"/>
      <c r="Q2816" s="1"/>
      <c r="R2816" s="1"/>
      <c r="S2816" s="1"/>
      <c r="T2816" s="1"/>
      <c r="X2816" s="1"/>
      <c r="Y2816" s="1"/>
      <c r="Z2816" s="1"/>
    </row>
    <row r="2817" spans="1:26" x14ac:dyDescent="0.25">
      <c r="A2817" s="1"/>
      <c r="B2817" s="33" t="str">
        <f t="shared" si="86"/>
        <v/>
      </c>
      <c r="C2817" s="33" t="str">
        <f t="shared" si="87"/>
        <v/>
      </c>
      <c r="D2817" s="22"/>
      <c r="E2817" s="1"/>
      <c r="F2817" s="1"/>
      <c r="G2817" s="1"/>
      <c r="H2817" s="1"/>
      <c r="I2817" s="1"/>
      <c r="J2817" s="1"/>
      <c r="K2817" s="1"/>
      <c r="L2817" s="1"/>
      <c r="M2817" s="1"/>
      <c r="N2817" s="1"/>
      <c r="O2817" s="1"/>
      <c r="P2817" s="1"/>
      <c r="Q2817" s="1"/>
      <c r="R2817" s="1"/>
      <c r="S2817" s="1"/>
      <c r="T2817" s="1"/>
      <c r="X2817" s="1"/>
      <c r="Y2817" s="1"/>
      <c r="Z2817" s="1"/>
    </row>
    <row r="2818" spans="1:26" x14ac:dyDescent="0.25">
      <c r="A2818" s="1"/>
      <c r="B2818" s="33" t="str">
        <f t="shared" si="86"/>
        <v/>
      </c>
      <c r="C2818" s="33" t="str">
        <f t="shared" si="87"/>
        <v/>
      </c>
      <c r="D2818" s="22"/>
      <c r="E2818" s="1"/>
      <c r="F2818" s="1"/>
      <c r="G2818" s="1"/>
      <c r="H2818" s="1"/>
      <c r="I2818" s="1"/>
      <c r="J2818" s="1"/>
      <c r="K2818" s="1"/>
      <c r="L2818" s="1"/>
      <c r="M2818" s="1"/>
      <c r="N2818" s="1"/>
      <c r="O2818" s="1"/>
      <c r="P2818" s="1"/>
      <c r="Q2818" s="1"/>
      <c r="R2818" s="1"/>
      <c r="S2818" s="1"/>
      <c r="T2818" s="1"/>
      <c r="X2818" s="1"/>
      <c r="Y2818" s="1"/>
      <c r="Z2818" s="1"/>
    </row>
    <row r="2819" spans="1:26" x14ac:dyDescent="0.25">
      <c r="A2819" s="1"/>
      <c r="B2819" s="33" t="str">
        <f t="shared" si="86"/>
        <v/>
      </c>
      <c r="C2819" s="33" t="str">
        <f t="shared" si="87"/>
        <v/>
      </c>
      <c r="D2819" s="22"/>
      <c r="E2819" s="1"/>
      <c r="F2819" s="1"/>
      <c r="G2819" s="1"/>
      <c r="H2819" s="1"/>
      <c r="I2819" s="1"/>
      <c r="J2819" s="1"/>
      <c r="K2819" s="1"/>
      <c r="L2819" s="1"/>
      <c r="M2819" s="1"/>
      <c r="N2819" s="1"/>
      <c r="O2819" s="1"/>
      <c r="P2819" s="1"/>
      <c r="Q2819" s="1"/>
      <c r="R2819" s="1"/>
      <c r="S2819" s="1"/>
      <c r="T2819" s="1"/>
      <c r="U2819" s="28"/>
      <c r="V2819" s="28"/>
      <c r="W2819" s="28"/>
      <c r="X2819" s="1"/>
      <c r="Y2819" s="1"/>
      <c r="Z2819" s="1"/>
    </row>
    <row r="2820" spans="1:26" x14ac:dyDescent="0.25">
      <c r="A2820" s="1"/>
      <c r="B2820" s="33" t="str">
        <f t="shared" si="86"/>
        <v/>
      </c>
      <c r="C2820" s="33" t="str">
        <f t="shared" si="87"/>
        <v/>
      </c>
      <c r="D2820" s="22"/>
      <c r="E2820" s="1"/>
      <c r="F2820" s="1"/>
      <c r="G2820" s="1"/>
      <c r="H2820" s="1"/>
      <c r="I2820" s="1"/>
      <c r="J2820" s="1"/>
      <c r="K2820" s="1"/>
      <c r="L2820" s="1"/>
      <c r="M2820" s="1"/>
      <c r="N2820" s="1"/>
      <c r="O2820" s="1"/>
      <c r="P2820" s="1"/>
      <c r="Q2820" s="1"/>
      <c r="R2820" s="1"/>
      <c r="S2820" s="1"/>
      <c r="T2820" s="1"/>
      <c r="U2820" s="28"/>
      <c r="V2820" s="28"/>
      <c r="W2820" s="28"/>
      <c r="X2820" s="1"/>
      <c r="Y2820" s="1"/>
      <c r="Z2820" s="1"/>
    </row>
    <row r="2821" spans="1:26" x14ac:dyDescent="0.25">
      <c r="A2821" s="1"/>
      <c r="B2821" s="33" t="str">
        <f t="shared" si="86"/>
        <v/>
      </c>
      <c r="C2821" s="33" t="str">
        <f t="shared" si="87"/>
        <v/>
      </c>
      <c r="D2821" s="22"/>
      <c r="E2821" s="1"/>
      <c r="F2821" s="1"/>
      <c r="G2821" s="1"/>
      <c r="H2821" s="1"/>
      <c r="I2821" s="1"/>
      <c r="J2821" s="1"/>
      <c r="K2821" s="1"/>
      <c r="L2821" s="1"/>
      <c r="M2821" s="1"/>
      <c r="N2821" s="1"/>
      <c r="O2821" s="1"/>
      <c r="P2821" s="1"/>
      <c r="Q2821" s="1"/>
      <c r="R2821" s="1"/>
      <c r="S2821" s="1"/>
      <c r="T2821" s="1"/>
      <c r="U2821" s="28"/>
      <c r="V2821" s="28"/>
      <c r="W2821" s="28"/>
      <c r="X2821" s="1"/>
      <c r="Y2821" s="1"/>
      <c r="Z2821" s="1"/>
    </row>
    <row r="2822" spans="1:26" x14ac:dyDescent="0.25">
      <c r="A2822" s="1"/>
      <c r="B2822" s="33" t="str">
        <f t="shared" si="86"/>
        <v/>
      </c>
      <c r="C2822" s="33" t="str">
        <f t="shared" si="87"/>
        <v/>
      </c>
      <c r="D2822" s="22"/>
      <c r="E2822" s="1"/>
      <c r="F2822" s="1"/>
      <c r="G2822" s="1"/>
      <c r="H2822" s="1"/>
      <c r="I2822" s="1"/>
      <c r="J2822" s="1"/>
      <c r="K2822" s="1"/>
      <c r="L2822" s="1"/>
      <c r="M2822" s="1"/>
      <c r="N2822" s="1"/>
      <c r="O2822" s="1"/>
      <c r="P2822" s="1"/>
      <c r="Q2822" s="1"/>
      <c r="R2822" s="1"/>
      <c r="S2822" s="1"/>
      <c r="T2822" s="1"/>
      <c r="U2822" s="28"/>
      <c r="V2822" s="28"/>
      <c r="W2822" s="28"/>
      <c r="X2822" s="1"/>
      <c r="Y2822" s="1"/>
      <c r="Z2822" s="1"/>
    </row>
    <row r="2823" spans="1:26" x14ac:dyDescent="0.25">
      <c r="A2823" s="1"/>
      <c r="B2823" s="33" t="str">
        <f t="shared" si="86"/>
        <v/>
      </c>
      <c r="C2823" s="33" t="str">
        <f t="shared" si="87"/>
        <v/>
      </c>
      <c r="D2823" s="22"/>
      <c r="E2823" s="1"/>
      <c r="F2823" s="1"/>
      <c r="G2823" s="1"/>
      <c r="H2823" s="1"/>
      <c r="I2823" s="1"/>
      <c r="J2823" s="1"/>
      <c r="K2823" s="1"/>
      <c r="L2823" s="1"/>
      <c r="M2823" s="1"/>
      <c r="N2823" s="1"/>
      <c r="O2823" s="1"/>
      <c r="P2823" s="1"/>
      <c r="Q2823" s="1"/>
      <c r="R2823" s="1"/>
      <c r="S2823" s="1"/>
      <c r="T2823" s="1"/>
      <c r="U2823" s="28"/>
      <c r="V2823" s="28"/>
      <c r="W2823" s="28"/>
      <c r="X2823" s="1"/>
      <c r="Y2823" s="1"/>
      <c r="Z2823" s="1"/>
    </row>
    <row r="2824" spans="1:26" x14ac:dyDescent="0.25">
      <c r="A2824" s="1"/>
      <c r="B2824" s="33" t="str">
        <f t="shared" si="86"/>
        <v/>
      </c>
      <c r="C2824" s="33" t="str">
        <f t="shared" si="87"/>
        <v/>
      </c>
      <c r="D2824" s="22"/>
      <c r="E2824" s="1"/>
      <c r="F2824" s="1"/>
      <c r="G2824" s="1"/>
      <c r="H2824" s="1"/>
      <c r="I2824" s="1"/>
      <c r="J2824" s="1"/>
      <c r="K2824" s="1"/>
      <c r="L2824" s="1"/>
      <c r="M2824" s="1"/>
      <c r="N2824" s="1"/>
      <c r="O2824" s="1"/>
      <c r="P2824" s="1"/>
      <c r="Q2824" s="1"/>
      <c r="R2824" s="1"/>
      <c r="S2824" s="1"/>
      <c r="T2824" s="1"/>
      <c r="U2824" s="28"/>
      <c r="V2824" s="28"/>
      <c r="W2824" s="28"/>
      <c r="X2824" s="1"/>
      <c r="Y2824" s="1"/>
      <c r="Z2824" s="1"/>
    </row>
    <row r="2825" spans="1:26" x14ac:dyDescent="0.25">
      <c r="A2825" s="1"/>
      <c r="B2825" s="33" t="str">
        <f t="shared" si="86"/>
        <v/>
      </c>
      <c r="C2825" s="33" t="str">
        <f t="shared" si="87"/>
        <v/>
      </c>
      <c r="D2825" s="22"/>
      <c r="E2825" s="1"/>
      <c r="F2825" s="1"/>
      <c r="G2825" s="1"/>
      <c r="H2825" s="1"/>
      <c r="I2825" s="1"/>
      <c r="J2825" s="1"/>
      <c r="K2825" s="1"/>
      <c r="L2825" s="1"/>
      <c r="M2825" s="1"/>
      <c r="N2825" s="1"/>
      <c r="O2825" s="1"/>
      <c r="P2825" s="1"/>
      <c r="Q2825" s="1"/>
      <c r="R2825" s="1"/>
      <c r="S2825" s="1"/>
      <c r="T2825" s="1"/>
      <c r="U2825" s="28"/>
      <c r="V2825" s="28"/>
      <c r="W2825" s="28"/>
      <c r="X2825" s="1"/>
      <c r="Y2825" s="1"/>
      <c r="Z2825" s="1"/>
    </row>
    <row r="2826" spans="1:26" x14ac:dyDescent="0.25">
      <c r="A2826" s="1"/>
      <c r="B2826" s="33" t="str">
        <f t="shared" si="86"/>
        <v/>
      </c>
      <c r="C2826" s="33" t="str">
        <f t="shared" si="87"/>
        <v/>
      </c>
      <c r="D2826" s="22"/>
      <c r="E2826" s="1"/>
      <c r="F2826" s="1"/>
      <c r="G2826" s="1"/>
      <c r="H2826" s="1"/>
      <c r="I2826" s="1"/>
      <c r="J2826" s="1"/>
      <c r="K2826" s="1"/>
      <c r="L2826" s="1"/>
      <c r="M2826" s="1"/>
      <c r="N2826" s="1"/>
      <c r="O2826" s="1"/>
      <c r="P2826" s="1"/>
      <c r="Q2826" s="1"/>
      <c r="R2826" s="1"/>
      <c r="S2826" s="1"/>
      <c r="T2826" s="1"/>
      <c r="U2826" s="28"/>
      <c r="V2826" s="28"/>
      <c r="W2826" s="28"/>
      <c r="X2826" s="1"/>
      <c r="Y2826" s="1"/>
      <c r="Z2826" s="1"/>
    </row>
    <row r="2827" spans="1:26" x14ac:dyDescent="0.25">
      <c r="A2827" s="1"/>
      <c r="B2827" s="33" t="str">
        <f t="shared" si="86"/>
        <v/>
      </c>
      <c r="C2827" s="33" t="str">
        <f t="shared" si="87"/>
        <v/>
      </c>
      <c r="D2827" s="22"/>
      <c r="E2827" s="1"/>
      <c r="F2827" s="1"/>
      <c r="G2827" s="1"/>
      <c r="H2827" s="1"/>
      <c r="I2827" s="1"/>
      <c r="J2827" s="1"/>
      <c r="K2827" s="1"/>
      <c r="L2827" s="1"/>
      <c r="M2827" s="1"/>
      <c r="N2827" s="1"/>
      <c r="O2827" s="1"/>
      <c r="P2827" s="1"/>
      <c r="Q2827" s="1"/>
      <c r="R2827" s="1"/>
      <c r="S2827" s="1"/>
      <c r="T2827" s="1"/>
      <c r="U2827" s="28"/>
      <c r="V2827" s="28"/>
      <c r="W2827" s="28"/>
      <c r="X2827" s="1"/>
      <c r="Y2827" s="1"/>
      <c r="Z2827" s="1"/>
    </row>
    <row r="2828" spans="1:26" x14ac:dyDescent="0.25">
      <c r="A2828" s="1"/>
      <c r="B2828" s="33" t="str">
        <f t="shared" si="86"/>
        <v/>
      </c>
      <c r="C2828" s="33" t="str">
        <f t="shared" si="87"/>
        <v/>
      </c>
      <c r="D2828" s="22"/>
      <c r="E2828" s="1"/>
      <c r="F2828" s="1"/>
      <c r="G2828" s="1"/>
      <c r="H2828" s="1"/>
      <c r="I2828" s="1"/>
      <c r="J2828" s="1"/>
      <c r="K2828" s="1"/>
      <c r="L2828" s="1"/>
      <c r="M2828" s="1"/>
      <c r="N2828" s="1"/>
      <c r="O2828" s="1"/>
      <c r="P2828" s="1"/>
      <c r="Q2828" s="1"/>
      <c r="R2828" s="1"/>
      <c r="S2828" s="1"/>
      <c r="T2828" s="1"/>
      <c r="U2828" s="28"/>
      <c r="V2828" s="28"/>
      <c r="W2828" s="28"/>
      <c r="X2828" s="1"/>
      <c r="Y2828" s="1"/>
      <c r="Z2828" s="1"/>
    </row>
    <row r="2829" spans="1:26" x14ac:dyDescent="0.25">
      <c r="A2829" s="1"/>
      <c r="B2829" s="33" t="str">
        <f t="shared" si="86"/>
        <v/>
      </c>
      <c r="C2829" s="33" t="str">
        <f t="shared" si="87"/>
        <v/>
      </c>
      <c r="D2829" s="22"/>
      <c r="E2829" s="1"/>
      <c r="F2829" s="1"/>
      <c r="G2829" s="1"/>
      <c r="H2829" s="1"/>
      <c r="I2829" s="1"/>
      <c r="J2829" s="1"/>
      <c r="K2829" s="1"/>
      <c r="L2829" s="1"/>
      <c r="M2829" s="1"/>
      <c r="N2829" s="1"/>
      <c r="O2829" s="1"/>
      <c r="P2829" s="1"/>
      <c r="Q2829" s="1"/>
      <c r="R2829" s="1"/>
      <c r="S2829" s="1"/>
      <c r="T2829" s="1"/>
      <c r="U2829" s="28"/>
      <c r="V2829" s="28"/>
      <c r="W2829" s="28"/>
      <c r="X2829" s="1"/>
      <c r="Y2829" s="1"/>
      <c r="Z2829" s="1"/>
    </row>
    <row r="2830" spans="1:26" x14ac:dyDescent="0.25">
      <c r="A2830" s="1"/>
      <c r="B2830" s="33" t="str">
        <f t="shared" si="86"/>
        <v/>
      </c>
      <c r="C2830" s="33" t="str">
        <f t="shared" si="87"/>
        <v/>
      </c>
      <c r="D2830" s="22"/>
      <c r="E2830" s="1"/>
      <c r="F2830" s="1"/>
      <c r="G2830" s="1"/>
      <c r="H2830" s="1"/>
      <c r="I2830" s="1"/>
      <c r="J2830" s="1"/>
      <c r="K2830" s="1"/>
      <c r="L2830" s="1"/>
      <c r="M2830" s="1"/>
      <c r="N2830" s="1"/>
      <c r="O2830" s="1"/>
      <c r="P2830" s="1"/>
      <c r="Q2830" s="1"/>
      <c r="R2830" s="1"/>
      <c r="S2830" s="1"/>
      <c r="T2830" s="1"/>
      <c r="U2830" s="28"/>
      <c r="V2830" s="28"/>
      <c r="W2830" s="28"/>
      <c r="X2830" s="1"/>
      <c r="Y2830" s="1"/>
      <c r="Z2830" s="1"/>
    </row>
    <row r="2831" spans="1:26" x14ac:dyDescent="0.25">
      <c r="A2831" s="1"/>
      <c r="B2831" s="33" t="str">
        <f t="shared" si="86"/>
        <v/>
      </c>
      <c r="C2831" s="33" t="str">
        <f t="shared" si="87"/>
        <v/>
      </c>
      <c r="D2831" s="22"/>
      <c r="E2831" s="1"/>
      <c r="F2831" s="1"/>
      <c r="G2831" s="1"/>
      <c r="H2831" s="1"/>
      <c r="I2831" s="1"/>
      <c r="J2831" s="1"/>
      <c r="K2831" s="1"/>
      <c r="L2831" s="1"/>
      <c r="M2831" s="1"/>
      <c r="N2831" s="1"/>
      <c r="O2831" s="1"/>
      <c r="P2831" s="1"/>
      <c r="Q2831" s="1"/>
      <c r="R2831" s="1"/>
      <c r="S2831" s="1"/>
      <c r="T2831" s="1"/>
      <c r="U2831" s="28"/>
      <c r="V2831" s="28"/>
      <c r="W2831" s="28"/>
      <c r="X2831" s="1"/>
      <c r="Y2831" s="1"/>
      <c r="Z2831" s="1"/>
    </row>
    <row r="2832" spans="1:26" x14ac:dyDescent="0.25">
      <c r="A2832" s="1"/>
      <c r="B2832" s="33" t="str">
        <f t="shared" si="86"/>
        <v/>
      </c>
      <c r="C2832" s="33" t="str">
        <f t="shared" si="87"/>
        <v/>
      </c>
      <c r="D2832" s="22"/>
      <c r="E2832" s="1"/>
      <c r="F2832" s="1"/>
      <c r="G2832" s="1"/>
      <c r="H2832" s="1"/>
      <c r="I2832" s="1"/>
      <c r="J2832" s="1"/>
      <c r="K2832" s="1"/>
      <c r="L2832" s="1"/>
      <c r="M2832" s="1"/>
      <c r="N2832" s="1"/>
      <c r="O2832" s="1"/>
      <c r="P2832" s="1"/>
      <c r="Q2832" s="1"/>
      <c r="R2832" s="1"/>
      <c r="S2832" s="1"/>
      <c r="T2832" s="1"/>
      <c r="U2832" s="28"/>
      <c r="V2832" s="28"/>
      <c r="W2832" s="28"/>
      <c r="X2832" s="1"/>
      <c r="Y2832" s="1"/>
      <c r="Z2832" s="1"/>
    </row>
    <row r="2833" spans="1:26" x14ac:dyDescent="0.25">
      <c r="A2833" s="1"/>
      <c r="B2833" s="33" t="str">
        <f t="shared" si="86"/>
        <v/>
      </c>
      <c r="C2833" s="33" t="str">
        <f t="shared" si="87"/>
        <v/>
      </c>
      <c r="D2833" s="22"/>
      <c r="E2833" s="1"/>
      <c r="F2833" s="1"/>
      <c r="G2833" s="1"/>
      <c r="H2833" s="1"/>
      <c r="I2833" s="1"/>
      <c r="J2833" s="1"/>
      <c r="K2833" s="1"/>
      <c r="L2833" s="1"/>
      <c r="M2833" s="1"/>
      <c r="N2833" s="1"/>
      <c r="O2833" s="1"/>
      <c r="P2833" s="1"/>
      <c r="Q2833" s="1"/>
      <c r="R2833" s="1"/>
      <c r="S2833" s="1"/>
      <c r="T2833" s="1"/>
      <c r="U2833" s="28"/>
      <c r="V2833" s="28"/>
      <c r="W2833" s="28"/>
      <c r="X2833" s="1"/>
      <c r="Y2833" s="1"/>
      <c r="Z2833" s="1"/>
    </row>
    <row r="2834" spans="1:26" x14ac:dyDescent="0.25">
      <c r="A2834" s="1"/>
      <c r="B2834" s="33" t="str">
        <f t="shared" si="86"/>
        <v/>
      </c>
      <c r="C2834" s="33" t="str">
        <f t="shared" si="87"/>
        <v/>
      </c>
      <c r="D2834" s="22"/>
      <c r="E2834" s="1"/>
      <c r="F2834" s="1"/>
      <c r="G2834" s="1"/>
      <c r="H2834" s="1"/>
      <c r="I2834" s="1"/>
      <c r="J2834" s="1"/>
      <c r="K2834" s="1"/>
      <c r="L2834" s="1"/>
      <c r="M2834" s="1"/>
      <c r="N2834" s="1"/>
      <c r="O2834" s="1"/>
      <c r="P2834" s="1"/>
      <c r="Q2834" s="1"/>
      <c r="R2834" s="1"/>
      <c r="S2834" s="1"/>
      <c r="T2834" s="1"/>
      <c r="U2834" s="28"/>
      <c r="V2834" s="28"/>
      <c r="W2834" s="28"/>
      <c r="X2834" s="1"/>
      <c r="Y2834" s="1"/>
      <c r="Z2834" s="1"/>
    </row>
    <row r="2835" spans="1:26" x14ac:dyDescent="0.25">
      <c r="A2835" s="1"/>
      <c r="B2835" s="33" t="str">
        <f t="shared" si="86"/>
        <v/>
      </c>
      <c r="C2835" s="33" t="str">
        <f t="shared" si="87"/>
        <v/>
      </c>
      <c r="D2835" s="22"/>
      <c r="E2835" s="1"/>
      <c r="F2835" s="1"/>
      <c r="G2835" s="1"/>
      <c r="H2835" s="1"/>
      <c r="I2835" s="1"/>
      <c r="J2835" s="1"/>
      <c r="K2835" s="1"/>
      <c r="L2835" s="1"/>
      <c r="M2835" s="1"/>
      <c r="N2835" s="1"/>
      <c r="O2835" s="1"/>
      <c r="P2835" s="1"/>
      <c r="Q2835" s="1"/>
      <c r="R2835" s="1"/>
      <c r="S2835" s="1"/>
      <c r="T2835" s="1"/>
      <c r="U2835" s="28"/>
      <c r="V2835" s="28"/>
      <c r="W2835" s="28"/>
      <c r="X2835" s="1"/>
      <c r="Y2835" s="1"/>
      <c r="Z2835" s="1"/>
    </row>
    <row r="2836" spans="1:26" x14ac:dyDescent="0.25">
      <c r="A2836" s="1"/>
      <c r="B2836" s="33" t="str">
        <f t="shared" si="86"/>
        <v/>
      </c>
      <c r="C2836" s="33" t="str">
        <f t="shared" si="87"/>
        <v/>
      </c>
      <c r="D2836" s="22"/>
      <c r="E2836" s="1"/>
      <c r="F2836" s="1"/>
      <c r="G2836" s="1"/>
      <c r="H2836" s="1"/>
      <c r="I2836" s="1"/>
      <c r="J2836" s="1"/>
      <c r="K2836" s="1"/>
      <c r="L2836" s="1"/>
      <c r="M2836" s="1"/>
      <c r="N2836" s="1"/>
      <c r="O2836" s="1"/>
      <c r="P2836" s="1"/>
      <c r="Q2836" s="1"/>
      <c r="R2836" s="1"/>
      <c r="S2836" s="1"/>
      <c r="T2836" s="1"/>
      <c r="U2836" s="28"/>
      <c r="V2836" s="28"/>
      <c r="W2836" s="28"/>
      <c r="X2836" s="1"/>
      <c r="Y2836" s="1"/>
      <c r="Z2836" s="1"/>
    </row>
    <row r="2837" spans="1:26" x14ac:dyDescent="0.25">
      <c r="A2837" s="1"/>
      <c r="B2837" s="33" t="str">
        <f t="shared" si="86"/>
        <v/>
      </c>
      <c r="C2837" s="33" t="str">
        <f t="shared" si="87"/>
        <v/>
      </c>
      <c r="D2837" s="22"/>
      <c r="E2837" s="1"/>
      <c r="F2837" s="1"/>
      <c r="G2837" s="1"/>
      <c r="H2837" s="1"/>
      <c r="I2837" s="1"/>
      <c r="J2837" s="1"/>
      <c r="K2837" s="1"/>
      <c r="L2837" s="1"/>
      <c r="M2837" s="1"/>
      <c r="N2837" s="1"/>
      <c r="O2837" s="1"/>
      <c r="P2837" s="1"/>
      <c r="Q2837" s="1"/>
      <c r="R2837" s="1"/>
      <c r="S2837" s="1"/>
      <c r="T2837" s="1"/>
      <c r="U2837" s="28"/>
      <c r="V2837" s="28"/>
      <c r="W2837" s="28"/>
      <c r="X2837" s="1"/>
      <c r="Y2837" s="1"/>
      <c r="Z2837" s="1"/>
    </row>
    <row r="2838" spans="1:26" x14ac:dyDescent="0.25">
      <c r="A2838" s="1"/>
      <c r="B2838" s="33" t="str">
        <f t="shared" si="86"/>
        <v/>
      </c>
      <c r="C2838" s="33" t="str">
        <f t="shared" si="87"/>
        <v/>
      </c>
      <c r="D2838" s="22"/>
      <c r="E2838" s="1"/>
      <c r="F2838" s="1"/>
      <c r="G2838" s="1"/>
      <c r="H2838" s="1"/>
      <c r="I2838" s="1"/>
      <c r="J2838" s="1"/>
      <c r="K2838" s="1"/>
      <c r="L2838" s="1"/>
      <c r="M2838" s="1"/>
      <c r="N2838" s="1"/>
      <c r="O2838" s="1"/>
      <c r="P2838" s="1"/>
      <c r="Q2838" s="1"/>
      <c r="R2838" s="1"/>
      <c r="S2838" s="1"/>
      <c r="T2838" s="1"/>
      <c r="U2838" s="28"/>
      <c r="V2838" s="28"/>
      <c r="W2838" s="28"/>
      <c r="X2838" s="1"/>
      <c r="Y2838" s="1"/>
      <c r="Z2838" s="1"/>
    </row>
    <row r="2839" spans="1:26" x14ac:dyDescent="0.25">
      <c r="A2839" s="1"/>
      <c r="B2839" s="33" t="str">
        <f t="shared" si="86"/>
        <v/>
      </c>
      <c r="C2839" s="33" t="str">
        <f t="shared" si="87"/>
        <v/>
      </c>
      <c r="D2839" s="22"/>
      <c r="E2839" s="1"/>
      <c r="F2839" s="1"/>
      <c r="G2839" s="1"/>
      <c r="H2839" s="1"/>
      <c r="I2839" s="1"/>
      <c r="J2839" s="1"/>
      <c r="K2839" s="1"/>
      <c r="L2839" s="1"/>
      <c r="M2839" s="1"/>
      <c r="N2839" s="1"/>
      <c r="O2839" s="1"/>
      <c r="P2839" s="1"/>
      <c r="Q2839" s="1"/>
      <c r="R2839" s="1"/>
      <c r="S2839" s="1"/>
      <c r="T2839" s="1"/>
      <c r="U2839" s="28"/>
      <c r="V2839" s="28"/>
      <c r="W2839" s="28"/>
      <c r="X2839" s="1"/>
      <c r="Y2839" s="1"/>
      <c r="Z2839" s="1"/>
    </row>
    <row r="2840" spans="1:26" x14ac:dyDescent="0.25">
      <c r="A2840" s="1"/>
      <c r="B2840" s="33" t="str">
        <f t="shared" si="86"/>
        <v/>
      </c>
      <c r="C2840" s="33" t="str">
        <f t="shared" si="87"/>
        <v/>
      </c>
      <c r="D2840" s="22"/>
      <c r="E2840" s="1"/>
      <c r="F2840" s="1"/>
      <c r="G2840" s="1"/>
      <c r="H2840" s="1"/>
      <c r="I2840" s="1"/>
      <c r="J2840" s="1"/>
      <c r="K2840" s="1"/>
      <c r="L2840" s="1"/>
      <c r="M2840" s="1"/>
      <c r="N2840" s="1"/>
      <c r="O2840" s="1"/>
      <c r="P2840" s="1"/>
      <c r="Q2840" s="1"/>
      <c r="R2840" s="1"/>
      <c r="S2840" s="1"/>
      <c r="T2840" s="1"/>
      <c r="U2840" s="28"/>
      <c r="V2840" s="28"/>
      <c r="W2840" s="28"/>
      <c r="X2840" s="1"/>
      <c r="Y2840" s="1"/>
      <c r="Z2840" s="1"/>
    </row>
    <row r="2841" spans="1:26" x14ac:dyDescent="0.25">
      <c r="A2841" s="1"/>
      <c r="B2841" s="33" t="str">
        <f t="shared" si="86"/>
        <v/>
      </c>
      <c r="C2841" s="33" t="str">
        <f t="shared" si="87"/>
        <v/>
      </c>
      <c r="D2841" s="22"/>
      <c r="E2841" s="1"/>
      <c r="F2841" s="1"/>
      <c r="G2841" s="1"/>
      <c r="H2841" s="1"/>
      <c r="I2841" s="1"/>
      <c r="J2841" s="1"/>
      <c r="K2841" s="1"/>
      <c r="L2841" s="1"/>
      <c r="M2841" s="1"/>
      <c r="N2841" s="1"/>
      <c r="O2841" s="1"/>
      <c r="P2841" s="1"/>
      <c r="Q2841" s="1"/>
      <c r="R2841" s="1"/>
      <c r="S2841" s="1"/>
      <c r="T2841" s="1"/>
      <c r="U2841" s="28"/>
      <c r="V2841" s="28"/>
      <c r="W2841" s="28"/>
      <c r="X2841" s="1"/>
      <c r="Y2841" s="1"/>
      <c r="Z2841" s="1"/>
    </row>
    <row r="2842" spans="1:26" x14ac:dyDescent="0.25">
      <c r="A2842" s="1"/>
      <c r="B2842" s="33" t="str">
        <f t="shared" si="86"/>
        <v/>
      </c>
      <c r="C2842" s="33" t="str">
        <f t="shared" si="87"/>
        <v/>
      </c>
      <c r="D2842" s="22"/>
      <c r="E2842" s="1"/>
      <c r="F2842" s="1"/>
      <c r="G2842" s="1"/>
      <c r="H2842" s="1"/>
      <c r="I2842" s="1"/>
      <c r="J2842" s="1"/>
      <c r="K2842" s="1"/>
      <c r="L2842" s="1"/>
      <c r="M2842" s="1"/>
      <c r="N2842" s="1"/>
      <c r="O2842" s="1"/>
      <c r="P2842" s="1"/>
      <c r="Q2842" s="1"/>
      <c r="R2842" s="1"/>
      <c r="S2842" s="1"/>
      <c r="T2842" s="1"/>
      <c r="U2842" s="28"/>
      <c r="V2842" s="28"/>
      <c r="W2842" s="28"/>
      <c r="X2842" s="1"/>
      <c r="Y2842" s="1"/>
      <c r="Z2842" s="1"/>
    </row>
    <row r="2843" spans="1:26" x14ac:dyDescent="0.25">
      <c r="A2843" s="1"/>
      <c r="B2843" s="33" t="str">
        <f t="shared" si="86"/>
        <v/>
      </c>
      <c r="C2843" s="33" t="str">
        <f t="shared" si="87"/>
        <v/>
      </c>
      <c r="D2843" s="22"/>
      <c r="E2843" s="1"/>
      <c r="F2843" s="1"/>
      <c r="G2843" s="1"/>
      <c r="H2843" s="1"/>
      <c r="I2843" s="1"/>
      <c r="J2843" s="1"/>
      <c r="K2843" s="1"/>
      <c r="L2843" s="1"/>
      <c r="M2843" s="1"/>
      <c r="N2843" s="1"/>
      <c r="O2843" s="1"/>
      <c r="P2843" s="1"/>
      <c r="Q2843" s="1"/>
      <c r="R2843" s="1"/>
      <c r="S2843" s="1"/>
      <c r="T2843" s="1"/>
      <c r="X2843" s="1"/>
      <c r="Y2843" s="1"/>
      <c r="Z2843" s="1"/>
    </row>
    <row r="2844" spans="1:26" x14ac:dyDescent="0.25">
      <c r="A2844" s="1"/>
      <c r="B2844" s="33" t="str">
        <f t="shared" si="86"/>
        <v/>
      </c>
      <c r="C2844" s="33" t="str">
        <f t="shared" si="87"/>
        <v/>
      </c>
      <c r="D2844" s="22"/>
      <c r="E2844" s="1"/>
      <c r="F2844" s="1"/>
      <c r="G2844" s="1"/>
      <c r="H2844" s="1"/>
      <c r="I2844" s="1"/>
      <c r="J2844" s="1"/>
      <c r="K2844" s="1"/>
      <c r="L2844" s="1"/>
      <c r="M2844" s="1"/>
      <c r="N2844" s="1"/>
      <c r="O2844" s="1"/>
      <c r="P2844" s="1"/>
      <c r="Q2844" s="1"/>
      <c r="R2844" s="1"/>
      <c r="S2844" s="1"/>
      <c r="T2844" s="1"/>
      <c r="U2844" s="28"/>
      <c r="V2844" s="28"/>
      <c r="W2844" s="28"/>
      <c r="X2844" s="1"/>
      <c r="Y2844" s="1"/>
      <c r="Z2844" s="1"/>
    </row>
    <row r="2845" spans="1:26" x14ac:dyDescent="0.25">
      <c r="A2845" s="1"/>
      <c r="B2845" s="33" t="str">
        <f t="shared" si="86"/>
        <v/>
      </c>
      <c r="C2845" s="33" t="str">
        <f t="shared" si="87"/>
        <v/>
      </c>
      <c r="D2845" s="22"/>
      <c r="E2845" s="1"/>
      <c r="F2845" s="1"/>
      <c r="G2845" s="1"/>
      <c r="H2845" s="1"/>
      <c r="I2845" s="1"/>
      <c r="J2845" s="1"/>
      <c r="K2845" s="1"/>
      <c r="L2845" s="1"/>
      <c r="M2845" s="1"/>
      <c r="N2845" s="1"/>
      <c r="O2845" s="1"/>
      <c r="P2845" s="1"/>
      <c r="Q2845" s="1"/>
      <c r="R2845" s="1"/>
      <c r="S2845" s="1"/>
      <c r="T2845" s="1"/>
      <c r="U2845" s="28"/>
      <c r="V2845" s="28"/>
      <c r="W2845" s="28"/>
      <c r="X2845" s="1"/>
      <c r="Y2845" s="1"/>
      <c r="Z2845" s="1"/>
    </row>
    <row r="2846" spans="1:26" x14ac:dyDescent="0.25">
      <c r="A2846" s="1"/>
      <c r="B2846" s="33" t="str">
        <f t="shared" si="86"/>
        <v/>
      </c>
      <c r="C2846" s="33" t="str">
        <f t="shared" si="87"/>
        <v/>
      </c>
      <c r="D2846" s="22"/>
      <c r="E2846" s="1"/>
      <c r="F2846" s="1"/>
      <c r="G2846" s="1"/>
      <c r="H2846" s="1"/>
      <c r="I2846" s="1"/>
      <c r="J2846" s="1"/>
      <c r="K2846" s="1"/>
      <c r="L2846" s="1"/>
      <c r="M2846" s="1"/>
      <c r="N2846" s="1"/>
      <c r="O2846" s="1"/>
      <c r="P2846" s="1"/>
      <c r="Q2846" s="1"/>
      <c r="R2846" s="1"/>
      <c r="S2846" s="1"/>
      <c r="T2846" s="1"/>
      <c r="U2846" s="28"/>
      <c r="V2846" s="28"/>
      <c r="W2846" s="28"/>
      <c r="X2846" s="1"/>
      <c r="Y2846" s="1"/>
      <c r="Z2846" s="1"/>
    </row>
    <row r="2847" spans="1:26" x14ac:dyDescent="0.25">
      <c r="A2847" s="1"/>
      <c r="B2847" s="33" t="str">
        <f t="shared" si="86"/>
        <v/>
      </c>
      <c r="C2847" s="33" t="str">
        <f t="shared" si="87"/>
        <v/>
      </c>
      <c r="D2847" s="22"/>
      <c r="E2847" s="1"/>
      <c r="F2847" s="1"/>
      <c r="G2847" s="1"/>
      <c r="H2847" s="1"/>
      <c r="I2847" s="1"/>
      <c r="J2847" s="1"/>
      <c r="K2847" s="1"/>
      <c r="L2847" s="1"/>
      <c r="M2847" s="1"/>
      <c r="N2847" s="1"/>
      <c r="O2847" s="1"/>
      <c r="P2847" s="1"/>
      <c r="Q2847" s="1"/>
      <c r="R2847" s="1"/>
      <c r="S2847" s="1"/>
      <c r="T2847" s="1"/>
      <c r="X2847" s="1"/>
      <c r="Y2847" s="1"/>
      <c r="Z2847" s="1"/>
    </row>
    <row r="2848" spans="1:26" x14ac:dyDescent="0.25">
      <c r="A2848" s="1"/>
      <c r="B2848" s="33" t="str">
        <f t="shared" si="86"/>
        <v/>
      </c>
      <c r="C2848" s="33" t="str">
        <f t="shared" si="87"/>
        <v/>
      </c>
      <c r="D2848" s="22"/>
      <c r="E2848" s="1"/>
      <c r="F2848" s="1"/>
      <c r="G2848" s="1"/>
      <c r="H2848" s="1"/>
      <c r="I2848" s="1"/>
      <c r="J2848" s="1"/>
      <c r="K2848" s="1"/>
      <c r="L2848" s="1"/>
      <c r="M2848" s="1"/>
      <c r="N2848" s="1"/>
      <c r="O2848" s="1"/>
      <c r="P2848" s="1"/>
      <c r="Q2848" s="1"/>
      <c r="R2848" s="1"/>
      <c r="S2848" s="1"/>
      <c r="T2848" s="1"/>
      <c r="U2848" s="28"/>
      <c r="V2848" s="28"/>
      <c r="W2848" s="28"/>
      <c r="X2848" s="1"/>
      <c r="Y2848" s="1"/>
      <c r="Z2848" s="1"/>
    </row>
    <row r="2849" spans="1:26" x14ac:dyDescent="0.25">
      <c r="A2849" s="1"/>
      <c r="B2849" s="33" t="str">
        <f t="shared" si="86"/>
        <v/>
      </c>
      <c r="C2849" s="33" t="str">
        <f t="shared" si="87"/>
        <v/>
      </c>
      <c r="D2849" s="22"/>
      <c r="E2849" s="1"/>
      <c r="F2849" s="1"/>
      <c r="G2849" s="1"/>
      <c r="H2849" s="1"/>
      <c r="I2849" s="1"/>
      <c r="J2849" s="1"/>
      <c r="K2849" s="1"/>
      <c r="L2849" s="1"/>
      <c r="M2849" s="1"/>
      <c r="N2849" s="1"/>
      <c r="O2849" s="1"/>
      <c r="P2849" s="1"/>
      <c r="Q2849" s="1"/>
      <c r="R2849" s="1"/>
      <c r="S2849" s="1"/>
      <c r="T2849" s="1"/>
      <c r="U2849" s="28"/>
      <c r="V2849" s="28"/>
      <c r="W2849" s="28"/>
      <c r="X2849" s="1"/>
      <c r="Y2849" s="1"/>
      <c r="Z2849" s="1"/>
    </row>
    <row r="2850" spans="1:26" x14ac:dyDescent="0.25">
      <c r="A2850" s="1"/>
      <c r="B2850" s="33" t="str">
        <f t="shared" si="86"/>
        <v/>
      </c>
      <c r="C2850" s="33" t="str">
        <f t="shared" si="87"/>
        <v/>
      </c>
      <c r="D2850" s="22"/>
      <c r="E2850" s="1"/>
      <c r="F2850" s="1"/>
      <c r="G2850" s="1"/>
      <c r="H2850" s="1"/>
      <c r="I2850" s="1"/>
      <c r="J2850" s="1"/>
      <c r="K2850" s="1"/>
      <c r="L2850" s="1"/>
      <c r="M2850" s="1"/>
      <c r="N2850" s="1"/>
      <c r="O2850" s="1"/>
      <c r="P2850" s="1"/>
      <c r="Q2850" s="1"/>
      <c r="R2850" s="1"/>
      <c r="S2850" s="1"/>
      <c r="T2850" s="1"/>
      <c r="U2850" s="28"/>
      <c r="V2850" s="28"/>
      <c r="W2850" s="28"/>
      <c r="X2850" s="1"/>
      <c r="Y2850" s="1"/>
      <c r="Z2850" s="1"/>
    </row>
    <row r="2851" spans="1:26" x14ac:dyDescent="0.25">
      <c r="A2851" s="1"/>
      <c r="B2851" s="33" t="str">
        <f t="shared" si="86"/>
        <v/>
      </c>
      <c r="C2851" s="33" t="str">
        <f t="shared" si="87"/>
        <v/>
      </c>
      <c r="D2851" s="22"/>
      <c r="E2851" s="1"/>
      <c r="F2851" s="1"/>
      <c r="G2851" s="1"/>
      <c r="H2851" s="1"/>
      <c r="I2851" s="1"/>
      <c r="J2851" s="1"/>
      <c r="K2851" s="1"/>
      <c r="L2851" s="1"/>
      <c r="M2851" s="1"/>
      <c r="N2851" s="1"/>
      <c r="O2851" s="1"/>
      <c r="P2851" s="1"/>
      <c r="Q2851" s="1"/>
      <c r="R2851" s="1"/>
      <c r="S2851" s="1"/>
      <c r="T2851" s="1"/>
      <c r="U2851" s="28"/>
      <c r="V2851" s="28"/>
      <c r="W2851" s="28"/>
      <c r="X2851" s="1"/>
      <c r="Y2851" s="1"/>
      <c r="Z2851" s="1"/>
    </row>
    <row r="2852" spans="1:26" x14ac:dyDescent="0.25">
      <c r="A2852" s="1"/>
      <c r="B2852" s="33" t="str">
        <f t="shared" si="86"/>
        <v/>
      </c>
      <c r="C2852" s="33" t="str">
        <f t="shared" si="87"/>
        <v/>
      </c>
      <c r="D2852" s="22"/>
      <c r="E2852" s="1"/>
      <c r="F2852" s="1"/>
      <c r="G2852" s="1"/>
      <c r="H2852" s="1"/>
      <c r="I2852" s="1"/>
      <c r="J2852" s="1"/>
      <c r="K2852" s="1"/>
      <c r="L2852" s="1"/>
      <c r="M2852" s="1"/>
      <c r="N2852" s="1"/>
      <c r="O2852" s="1"/>
      <c r="P2852" s="1"/>
      <c r="Q2852" s="1"/>
      <c r="R2852" s="1"/>
      <c r="S2852" s="1"/>
      <c r="T2852" s="1"/>
      <c r="U2852" s="28"/>
      <c r="V2852" s="28"/>
      <c r="W2852" s="28"/>
      <c r="X2852" s="1"/>
      <c r="Y2852" s="1"/>
      <c r="Z2852" s="1"/>
    </row>
    <row r="2853" spans="1:26" x14ac:dyDescent="0.25">
      <c r="A2853" s="1"/>
      <c r="B2853" s="33" t="str">
        <f t="shared" si="86"/>
        <v/>
      </c>
      <c r="C2853" s="33" t="str">
        <f t="shared" si="87"/>
        <v/>
      </c>
      <c r="D2853" s="22"/>
      <c r="E2853" s="1"/>
      <c r="F2853" s="1"/>
      <c r="G2853" s="1"/>
      <c r="H2853" s="1"/>
      <c r="I2853" s="1"/>
      <c r="J2853" s="1"/>
      <c r="K2853" s="1"/>
      <c r="L2853" s="1"/>
      <c r="M2853" s="1"/>
      <c r="N2853" s="1"/>
      <c r="O2853" s="1"/>
      <c r="P2853" s="1"/>
      <c r="Q2853" s="1"/>
      <c r="R2853" s="1"/>
      <c r="S2853" s="1"/>
      <c r="T2853" s="1"/>
      <c r="U2853" s="28"/>
      <c r="V2853" s="28"/>
      <c r="W2853" s="28"/>
      <c r="X2853" s="1"/>
      <c r="Y2853" s="1"/>
      <c r="Z2853" s="1"/>
    </row>
    <row r="2854" spans="1:26" x14ac:dyDescent="0.25">
      <c r="A2854" s="1"/>
      <c r="B2854" s="33" t="str">
        <f t="shared" si="86"/>
        <v/>
      </c>
      <c r="C2854" s="33" t="str">
        <f t="shared" si="87"/>
        <v/>
      </c>
      <c r="D2854" s="22"/>
      <c r="E2854" s="1"/>
      <c r="F2854" s="1"/>
      <c r="G2854" s="1"/>
      <c r="H2854" s="1"/>
      <c r="I2854" s="1"/>
      <c r="J2854" s="1"/>
      <c r="K2854" s="1"/>
      <c r="L2854" s="1"/>
      <c r="M2854" s="1"/>
      <c r="N2854" s="1"/>
      <c r="O2854" s="1"/>
      <c r="P2854" s="1"/>
      <c r="Q2854" s="1"/>
      <c r="R2854" s="1"/>
      <c r="S2854" s="1"/>
      <c r="T2854" s="1"/>
      <c r="U2854" s="28"/>
      <c r="V2854" s="28"/>
      <c r="W2854" s="28"/>
      <c r="X2854" s="1"/>
      <c r="Y2854" s="1"/>
      <c r="Z2854" s="1"/>
    </row>
    <row r="2855" spans="1:26" x14ac:dyDescent="0.25">
      <c r="A2855" s="1"/>
      <c r="B2855" s="33" t="str">
        <f t="shared" si="86"/>
        <v/>
      </c>
      <c r="C2855" s="33" t="str">
        <f t="shared" si="87"/>
        <v/>
      </c>
      <c r="D2855" s="22"/>
      <c r="E2855" s="1"/>
      <c r="F2855" s="1"/>
      <c r="G2855" s="1"/>
      <c r="H2855" s="1"/>
      <c r="I2855" s="1"/>
      <c r="J2855" s="1"/>
      <c r="K2855" s="1"/>
      <c r="L2855" s="1"/>
      <c r="M2855" s="1"/>
      <c r="N2855" s="1"/>
      <c r="O2855" s="1"/>
      <c r="P2855" s="1"/>
      <c r="Q2855" s="1"/>
      <c r="R2855" s="1"/>
      <c r="S2855" s="1"/>
      <c r="T2855" s="1"/>
      <c r="U2855" s="28"/>
      <c r="V2855" s="28"/>
      <c r="W2855" s="28"/>
      <c r="X2855" s="1"/>
      <c r="Y2855" s="1"/>
      <c r="Z2855" s="1"/>
    </row>
    <row r="2856" spans="1:26" x14ac:dyDescent="0.25">
      <c r="A2856" s="1"/>
      <c r="B2856" s="33" t="str">
        <f t="shared" si="86"/>
        <v/>
      </c>
      <c r="C2856" s="33" t="str">
        <f t="shared" si="87"/>
        <v/>
      </c>
      <c r="D2856" s="22"/>
      <c r="E2856" s="1"/>
      <c r="F2856" s="1"/>
      <c r="G2856" s="1"/>
      <c r="H2856" s="1"/>
      <c r="I2856" s="1"/>
      <c r="J2856" s="1"/>
      <c r="K2856" s="1"/>
      <c r="L2856" s="1"/>
      <c r="M2856" s="1"/>
      <c r="N2856" s="1"/>
      <c r="O2856" s="1"/>
      <c r="P2856" s="1"/>
      <c r="Q2856" s="1"/>
      <c r="R2856" s="1"/>
      <c r="S2856" s="1"/>
      <c r="T2856" s="1"/>
      <c r="U2856" s="28"/>
      <c r="V2856" s="28"/>
      <c r="W2856" s="28"/>
      <c r="X2856" s="1"/>
      <c r="Y2856" s="1"/>
      <c r="Z2856" s="1"/>
    </row>
    <row r="2857" spans="1:26" x14ac:dyDescent="0.25">
      <c r="A2857" s="1"/>
      <c r="B2857" s="33" t="str">
        <f t="shared" si="86"/>
        <v/>
      </c>
      <c r="C2857" s="33" t="str">
        <f t="shared" si="87"/>
        <v/>
      </c>
      <c r="D2857" s="22"/>
      <c r="E2857" s="1"/>
      <c r="F2857" s="1"/>
      <c r="G2857" s="1"/>
      <c r="H2857" s="1"/>
      <c r="I2857" s="1"/>
      <c r="J2857" s="1"/>
      <c r="K2857" s="1"/>
      <c r="L2857" s="1"/>
      <c r="M2857" s="1"/>
      <c r="N2857" s="1"/>
      <c r="O2857" s="1"/>
      <c r="P2857" s="1"/>
      <c r="Q2857" s="1"/>
      <c r="R2857" s="1"/>
      <c r="S2857" s="1"/>
      <c r="T2857" s="1"/>
      <c r="U2857" s="28"/>
      <c r="V2857" s="28"/>
      <c r="W2857" s="28"/>
      <c r="X2857" s="1"/>
      <c r="Y2857" s="1"/>
      <c r="Z2857" s="1"/>
    </row>
    <row r="2858" spans="1:26" x14ac:dyDescent="0.25">
      <c r="A2858" s="1"/>
      <c r="B2858" s="33" t="str">
        <f t="shared" si="86"/>
        <v/>
      </c>
      <c r="C2858" s="33" t="str">
        <f t="shared" si="87"/>
        <v/>
      </c>
      <c r="D2858" s="22"/>
      <c r="E2858" s="1"/>
      <c r="F2858" s="1"/>
      <c r="G2858" s="1"/>
      <c r="H2858" s="1"/>
      <c r="I2858" s="1"/>
      <c r="J2858" s="1"/>
      <c r="K2858" s="1"/>
      <c r="L2858" s="1"/>
      <c r="M2858" s="1"/>
      <c r="N2858" s="1"/>
      <c r="O2858" s="1"/>
      <c r="P2858" s="1"/>
      <c r="Q2858" s="1"/>
      <c r="R2858" s="1"/>
      <c r="S2858" s="1"/>
      <c r="T2858" s="1"/>
      <c r="U2858" s="28"/>
      <c r="V2858" s="28"/>
      <c r="W2858" s="28"/>
      <c r="X2858" s="1"/>
      <c r="Y2858" s="1"/>
      <c r="Z2858" s="1"/>
    </row>
    <row r="2859" spans="1:26" x14ac:dyDescent="0.25">
      <c r="A2859" s="1"/>
      <c r="B2859" s="33" t="str">
        <f t="shared" si="86"/>
        <v/>
      </c>
      <c r="C2859" s="33" t="str">
        <f t="shared" si="87"/>
        <v/>
      </c>
      <c r="D2859" s="22"/>
      <c r="E2859" s="1"/>
      <c r="F2859" s="1"/>
      <c r="G2859" s="1"/>
      <c r="H2859" s="1"/>
      <c r="I2859" s="1"/>
      <c r="J2859" s="1"/>
      <c r="K2859" s="1"/>
      <c r="L2859" s="1"/>
      <c r="M2859" s="1"/>
      <c r="N2859" s="1"/>
      <c r="O2859" s="1"/>
      <c r="P2859" s="1"/>
      <c r="Q2859" s="1"/>
      <c r="R2859" s="1"/>
      <c r="S2859" s="1"/>
      <c r="T2859" s="1"/>
      <c r="U2859" s="28"/>
      <c r="V2859" s="28"/>
      <c r="W2859" s="28"/>
      <c r="X2859" s="1"/>
      <c r="Y2859" s="1"/>
      <c r="Z2859" s="1"/>
    </row>
    <row r="2860" spans="1:26" x14ac:dyDescent="0.25">
      <c r="A2860" s="1"/>
      <c r="B2860" s="33" t="str">
        <f t="shared" si="86"/>
        <v/>
      </c>
      <c r="C2860" s="33" t="str">
        <f t="shared" si="87"/>
        <v/>
      </c>
      <c r="D2860" s="22"/>
      <c r="E2860" s="1"/>
      <c r="F2860" s="1"/>
      <c r="G2860" s="1"/>
      <c r="H2860" s="1"/>
      <c r="I2860" s="1"/>
      <c r="J2860" s="1"/>
      <c r="K2860" s="1"/>
      <c r="L2860" s="1"/>
      <c r="M2860" s="1"/>
      <c r="N2860" s="1"/>
      <c r="O2860" s="1"/>
      <c r="P2860" s="1"/>
      <c r="Q2860" s="1"/>
      <c r="R2860" s="1"/>
      <c r="S2860" s="1"/>
      <c r="T2860" s="1"/>
      <c r="U2860" s="28"/>
      <c r="V2860" s="28"/>
      <c r="W2860" s="28"/>
      <c r="X2860" s="1"/>
      <c r="Y2860" s="1"/>
      <c r="Z2860" s="1"/>
    </row>
    <row r="2861" spans="1:26" x14ac:dyDescent="0.25">
      <c r="A2861" s="1"/>
      <c r="B2861" s="33" t="str">
        <f t="shared" si="86"/>
        <v/>
      </c>
      <c r="C2861" s="33" t="str">
        <f t="shared" si="87"/>
        <v/>
      </c>
      <c r="D2861" s="22"/>
      <c r="E2861" s="1"/>
      <c r="F2861" s="1"/>
      <c r="G2861" s="1"/>
      <c r="H2861" s="1"/>
      <c r="I2861" s="1"/>
      <c r="J2861" s="1"/>
      <c r="K2861" s="1"/>
      <c r="L2861" s="1"/>
      <c r="M2861" s="1"/>
      <c r="N2861" s="1"/>
      <c r="O2861" s="1"/>
      <c r="P2861" s="1"/>
      <c r="Q2861" s="1"/>
      <c r="R2861" s="1"/>
      <c r="S2861" s="1"/>
      <c r="T2861" s="1"/>
      <c r="U2861" s="28"/>
      <c r="V2861" s="28"/>
      <c r="W2861" s="28"/>
      <c r="X2861" s="1"/>
      <c r="Y2861" s="1"/>
      <c r="Z2861" s="1"/>
    </row>
    <row r="2862" spans="1:26" x14ac:dyDescent="0.25">
      <c r="A2862" s="1"/>
      <c r="B2862" s="33" t="str">
        <f t="shared" si="86"/>
        <v/>
      </c>
      <c r="C2862" s="33" t="str">
        <f t="shared" si="87"/>
        <v/>
      </c>
      <c r="D2862" s="22"/>
      <c r="E2862" s="1"/>
      <c r="F2862" s="1"/>
      <c r="G2862" s="1"/>
      <c r="H2862" s="1"/>
      <c r="I2862" s="1"/>
      <c r="J2862" s="1"/>
      <c r="K2862" s="1"/>
      <c r="L2862" s="1"/>
      <c r="M2862" s="1"/>
      <c r="N2862" s="1"/>
      <c r="O2862" s="1"/>
      <c r="P2862" s="1"/>
      <c r="Q2862" s="1"/>
      <c r="R2862" s="1"/>
      <c r="S2862" s="1"/>
      <c r="T2862" s="1"/>
      <c r="U2862" s="28"/>
      <c r="V2862" s="28"/>
      <c r="W2862" s="28"/>
      <c r="X2862" s="1"/>
      <c r="Y2862" s="1"/>
      <c r="Z2862" s="1"/>
    </row>
    <row r="2863" spans="1:26" x14ac:dyDescent="0.25">
      <c r="A2863" s="1"/>
      <c r="B2863" s="33" t="str">
        <f t="shared" ref="B2863:B2926" si="88">IF(W2865=1,U2865,"")</f>
        <v/>
      </c>
      <c r="C2863" s="33" t="str">
        <f t="shared" ref="C2863:C2926" si="89">IF(W2865=1,V2865,"")</f>
        <v/>
      </c>
      <c r="D2863" s="22"/>
      <c r="E2863" s="1"/>
      <c r="F2863" s="1"/>
      <c r="G2863" s="1"/>
      <c r="H2863" s="1"/>
      <c r="I2863" s="1"/>
      <c r="J2863" s="1"/>
      <c r="K2863" s="1"/>
      <c r="L2863" s="1"/>
      <c r="M2863" s="1"/>
      <c r="N2863" s="1"/>
      <c r="O2863" s="1"/>
      <c r="P2863" s="1"/>
      <c r="Q2863" s="1"/>
      <c r="R2863" s="1"/>
      <c r="S2863" s="1"/>
      <c r="T2863" s="1"/>
      <c r="U2863" s="28"/>
      <c r="V2863" s="28"/>
      <c r="W2863" s="28"/>
      <c r="X2863" s="1"/>
      <c r="Y2863" s="1"/>
      <c r="Z2863" s="1"/>
    </row>
    <row r="2864" spans="1:26" x14ac:dyDescent="0.25">
      <c r="A2864" s="1"/>
      <c r="B2864" s="33" t="str">
        <f t="shared" si="88"/>
        <v/>
      </c>
      <c r="C2864" s="33" t="str">
        <f t="shared" si="89"/>
        <v/>
      </c>
      <c r="D2864" s="22"/>
      <c r="E2864" s="1"/>
      <c r="F2864" s="1"/>
      <c r="G2864" s="1"/>
      <c r="H2864" s="1"/>
      <c r="I2864" s="1"/>
      <c r="J2864" s="1"/>
      <c r="K2864" s="1"/>
      <c r="L2864" s="1"/>
      <c r="M2864" s="1"/>
      <c r="N2864" s="1"/>
      <c r="O2864" s="1"/>
      <c r="P2864" s="1"/>
      <c r="Q2864" s="1"/>
      <c r="R2864" s="1"/>
      <c r="S2864" s="1"/>
      <c r="T2864" s="1"/>
      <c r="U2864" s="28"/>
      <c r="V2864" s="28"/>
      <c r="W2864" s="28"/>
      <c r="X2864" s="1"/>
      <c r="Y2864" s="1"/>
      <c r="Z2864" s="1"/>
    </row>
    <row r="2865" spans="1:26" x14ac:dyDescent="0.25">
      <c r="A2865" s="1"/>
      <c r="B2865" s="33" t="str">
        <f t="shared" si="88"/>
        <v/>
      </c>
      <c r="C2865" s="33" t="str">
        <f t="shared" si="89"/>
        <v/>
      </c>
      <c r="D2865" s="22"/>
      <c r="E2865" s="1"/>
      <c r="F2865" s="1"/>
      <c r="G2865" s="1"/>
      <c r="H2865" s="1"/>
      <c r="I2865" s="1"/>
      <c r="J2865" s="1"/>
      <c r="K2865" s="1"/>
      <c r="L2865" s="1"/>
      <c r="M2865" s="1"/>
      <c r="N2865" s="1"/>
      <c r="O2865" s="1"/>
      <c r="P2865" s="1"/>
      <c r="Q2865" s="1"/>
      <c r="R2865" s="1"/>
      <c r="S2865" s="1"/>
      <c r="T2865" s="1"/>
      <c r="X2865" s="1"/>
      <c r="Y2865" s="1"/>
      <c r="Z2865" s="1"/>
    </row>
    <row r="2866" spans="1:26" x14ac:dyDescent="0.25">
      <c r="A2866" s="1"/>
      <c r="B2866" s="33" t="str">
        <f t="shared" si="88"/>
        <v/>
      </c>
      <c r="C2866" s="33" t="str">
        <f t="shared" si="89"/>
        <v/>
      </c>
      <c r="D2866" s="22"/>
      <c r="E2866" s="1"/>
      <c r="F2866" s="1"/>
      <c r="G2866" s="1"/>
      <c r="H2866" s="1"/>
      <c r="I2866" s="1"/>
      <c r="J2866" s="1"/>
      <c r="K2866" s="1"/>
      <c r="L2866" s="1"/>
      <c r="M2866" s="1"/>
      <c r="N2866" s="1"/>
      <c r="O2866" s="1"/>
      <c r="P2866" s="1"/>
      <c r="Q2866" s="1"/>
      <c r="R2866" s="1"/>
      <c r="S2866" s="1"/>
      <c r="T2866" s="1"/>
      <c r="U2866" s="28"/>
      <c r="V2866" s="28"/>
      <c r="W2866" s="28"/>
      <c r="X2866" s="1"/>
      <c r="Y2866" s="1"/>
      <c r="Z2866" s="1"/>
    </row>
    <row r="2867" spans="1:26" x14ac:dyDescent="0.25">
      <c r="A2867" s="1"/>
      <c r="B2867" s="33" t="str">
        <f t="shared" si="88"/>
        <v/>
      </c>
      <c r="C2867" s="33" t="str">
        <f t="shared" si="89"/>
        <v/>
      </c>
      <c r="D2867" s="22"/>
      <c r="E2867" s="1"/>
      <c r="F2867" s="1"/>
      <c r="G2867" s="1"/>
      <c r="H2867" s="1"/>
      <c r="I2867" s="1"/>
      <c r="J2867" s="1"/>
      <c r="K2867" s="1"/>
      <c r="L2867" s="1"/>
      <c r="M2867" s="1"/>
      <c r="N2867" s="1"/>
      <c r="O2867" s="1"/>
      <c r="P2867" s="1"/>
      <c r="Q2867" s="1"/>
      <c r="R2867" s="1"/>
      <c r="S2867" s="1"/>
      <c r="T2867" s="1"/>
      <c r="U2867" s="28"/>
      <c r="V2867" s="28"/>
      <c r="W2867" s="28"/>
      <c r="X2867" s="1"/>
      <c r="Y2867" s="1"/>
      <c r="Z2867" s="1"/>
    </row>
    <row r="2868" spans="1:26" x14ac:dyDescent="0.25">
      <c r="A2868" s="1"/>
      <c r="B2868" s="33" t="str">
        <f t="shared" si="88"/>
        <v/>
      </c>
      <c r="C2868" s="33" t="str">
        <f t="shared" si="89"/>
        <v/>
      </c>
      <c r="D2868" s="22"/>
      <c r="E2868" s="1"/>
      <c r="F2868" s="1"/>
      <c r="G2868" s="1"/>
      <c r="H2868" s="1"/>
      <c r="I2868" s="1"/>
      <c r="J2868" s="1"/>
      <c r="K2868" s="1"/>
      <c r="L2868" s="1"/>
      <c r="M2868" s="1"/>
      <c r="N2868" s="1"/>
      <c r="O2868" s="1"/>
      <c r="P2868" s="1"/>
      <c r="Q2868" s="1"/>
      <c r="R2868" s="1"/>
      <c r="S2868" s="1"/>
      <c r="T2868" s="1"/>
      <c r="X2868" s="1"/>
      <c r="Y2868" s="1"/>
      <c r="Z2868" s="1"/>
    </row>
    <row r="2869" spans="1:26" x14ac:dyDescent="0.25">
      <c r="A2869" s="1"/>
      <c r="B2869" s="33" t="str">
        <f t="shared" si="88"/>
        <v/>
      </c>
      <c r="C2869" s="33" t="str">
        <f t="shared" si="89"/>
        <v/>
      </c>
      <c r="D2869" s="22"/>
      <c r="E2869" s="1"/>
      <c r="F2869" s="1"/>
      <c r="G2869" s="1"/>
      <c r="H2869" s="1"/>
      <c r="I2869" s="1"/>
      <c r="J2869" s="1"/>
      <c r="K2869" s="1"/>
      <c r="L2869" s="1"/>
      <c r="M2869" s="1"/>
      <c r="N2869" s="1"/>
      <c r="O2869" s="1"/>
      <c r="P2869" s="1"/>
      <c r="Q2869" s="1"/>
      <c r="R2869" s="1"/>
      <c r="S2869" s="1"/>
      <c r="T2869" s="1"/>
      <c r="U2869" s="28"/>
      <c r="V2869" s="28"/>
      <c r="W2869" s="28"/>
      <c r="X2869" s="1"/>
      <c r="Y2869" s="1"/>
      <c r="Z2869" s="1"/>
    </row>
    <row r="2870" spans="1:26" x14ac:dyDescent="0.25">
      <c r="A2870" s="1"/>
      <c r="B2870" s="33" t="str">
        <f t="shared" si="88"/>
        <v/>
      </c>
      <c r="C2870" s="33" t="str">
        <f t="shared" si="89"/>
        <v/>
      </c>
      <c r="D2870" s="22"/>
      <c r="E2870" s="1"/>
      <c r="F2870" s="1"/>
      <c r="G2870" s="1"/>
      <c r="H2870" s="1"/>
      <c r="I2870" s="1"/>
      <c r="J2870" s="1"/>
      <c r="K2870" s="1"/>
      <c r="L2870" s="1"/>
      <c r="M2870" s="1"/>
      <c r="N2870" s="1"/>
      <c r="O2870" s="1"/>
      <c r="P2870" s="1"/>
      <c r="Q2870" s="1"/>
      <c r="R2870" s="1"/>
      <c r="S2870" s="1"/>
      <c r="T2870" s="1"/>
      <c r="U2870" s="28"/>
      <c r="V2870" s="28"/>
      <c r="W2870" s="28"/>
      <c r="X2870" s="1"/>
      <c r="Y2870" s="1"/>
      <c r="Z2870" s="1"/>
    </row>
    <row r="2871" spans="1:26" x14ac:dyDescent="0.25">
      <c r="A2871" s="1"/>
      <c r="B2871" s="33" t="str">
        <f t="shared" si="88"/>
        <v/>
      </c>
      <c r="C2871" s="33" t="str">
        <f t="shared" si="89"/>
        <v/>
      </c>
      <c r="D2871" s="22"/>
      <c r="E2871" s="1"/>
      <c r="F2871" s="1"/>
      <c r="G2871" s="1"/>
      <c r="H2871" s="1"/>
      <c r="I2871" s="1"/>
      <c r="J2871" s="1"/>
      <c r="K2871" s="1"/>
      <c r="L2871" s="1"/>
      <c r="M2871" s="1"/>
      <c r="N2871" s="1"/>
      <c r="O2871" s="1"/>
      <c r="P2871" s="1"/>
      <c r="Q2871" s="1"/>
      <c r="R2871" s="1"/>
      <c r="S2871" s="1"/>
      <c r="T2871" s="1"/>
      <c r="U2871" s="28"/>
      <c r="V2871" s="28"/>
      <c r="W2871" s="28"/>
      <c r="X2871" s="1"/>
      <c r="Y2871" s="1"/>
      <c r="Z2871" s="1"/>
    </row>
    <row r="2872" spans="1:26" x14ac:dyDescent="0.25">
      <c r="A2872" s="1"/>
      <c r="B2872" s="33" t="str">
        <f t="shared" si="88"/>
        <v/>
      </c>
      <c r="C2872" s="33" t="str">
        <f t="shared" si="89"/>
        <v/>
      </c>
      <c r="D2872" s="22"/>
      <c r="E2872" s="1"/>
      <c r="F2872" s="1"/>
      <c r="G2872" s="1"/>
      <c r="H2872" s="1"/>
      <c r="I2872" s="1"/>
      <c r="J2872" s="1"/>
      <c r="K2872" s="1"/>
      <c r="L2872" s="1"/>
      <c r="M2872" s="1"/>
      <c r="N2872" s="1"/>
      <c r="O2872" s="1"/>
      <c r="P2872" s="1"/>
      <c r="Q2872" s="1"/>
      <c r="R2872" s="1"/>
      <c r="S2872" s="1"/>
      <c r="T2872" s="1"/>
      <c r="U2872" s="28"/>
      <c r="V2872" s="28"/>
      <c r="W2872" s="28"/>
      <c r="X2872" s="1"/>
      <c r="Y2872" s="1"/>
      <c r="Z2872" s="1"/>
    </row>
    <row r="2873" spans="1:26" x14ac:dyDescent="0.25">
      <c r="A2873" s="1"/>
      <c r="B2873" s="33" t="str">
        <f t="shared" si="88"/>
        <v/>
      </c>
      <c r="C2873" s="33" t="str">
        <f t="shared" si="89"/>
        <v/>
      </c>
      <c r="D2873" s="22"/>
      <c r="E2873" s="1"/>
      <c r="F2873" s="1"/>
      <c r="G2873" s="1"/>
      <c r="H2873" s="1"/>
      <c r="I2873" s="1"/>
      <c r="J2873" s="1"/>
      <c r="K2873" s="1"/>
      <c r="L2873" s="1"/>
      <c r="M2873" s="1"/>
      <c r="N2873" s="1"/>
      <c r="O2873" s="1"/>
      <c r="P2873" s="1"/>
      <c r="Q2873" s="1"/>
      <c r="R2873" s="1"/>
      <c r="S2873" s="1"/>
      <c r="T2873" s="1"/>
      <c r="U2873" s="28"/>
      <c r="V2873" s="28"/>
      <c r="W2873" s="28"/>
      <c r="X2873" s="1"/>
      <c r="Y2873" s="1"/>
      <c r="Z2873" s="1"/>
    </row>
    <row r="2874" spans="1:26" x14ac:dyDescent="0.25">
      <c r="A2874" s="1"/>
      <c r="B2874" s="33" t="str">
        <f t="shared" si="88"/>
        <v/>
      </c>
      <c r="C2874" s="33" t="str">
        <f t="shared" si="89"/>
        <v/>
      </c>
      <c r="D2874" s="22"/>
      <c r="E2874" s="1"/>
      <c r="F2874" s="1"/>
      <c r="G2874" s="1"/>
      <c r="H2874" s="1"/>
      <c r="I2874" s="1"/>
      <c r="J2874" s="1"/>
      <c r="K2874" s="1"/>
      <c r="L2874" s="1"/>
      <c r="M2874" s="1"/>
      <c r="N2874" s="1"/>
      <c r="O2874" s="1"/>
      <c r="P2874" s="1"/>
      <c r="Q2874" s="1"/>
      <c r="R2874" s="1"/>
      <c r="S2874" s="1"/>
      <c r="T2874" s="1"/>
      <c r="U2874" s="28"/>
      <c r="V2874" s="28"/>
      <c r="W2874" s="28"/>
      <c r="X2874" s="1"/>
      <c r="Y2874" s="1"/>
      <c r="Z2874" s="1"/>
    </row>
    <row r="2875" spans="1:26" x14ac:dyDescent="0.25">
      <c r="A2875" s="1"/>
      <c r="B2875" s="33" t="str">
        <f t="shared" si="88"/>
        <v/>
      </c>
      <c r="C2875" s="33" t="str">
        <f t="shared" si="89"/>
        <v/>
      </c>
      <c r="D2875" s="22"/>
      <c r="E2875" s="1"/>
      <c r="F2875" s="1"/>
      <c r="G2875" s="1"/>
      <c r="H2875" s="1"/>
      <c r="I2875" s="1"/>
      <c r="J2875" s="1"/>
      <c r="K2875" s="1"/>
      <c r="L2875" s="1"/>
      <c r="M2875" s="1"/>
      <c r="N2875" s="1"/>
      <c r="O2875" s="1"/>
      <c r="P2875" s="1"/>
      <c r="Q2875" s="1"/>
      <c r="R2875" s="1"/>
      <c r="S2875" s="1"/>
      <c r="T2875" s="1"/>
      <c r="U2875" s="28"/>
      <c r="V2875" s="28"/>
      <c r="W2875" s="28"/>
      <c r="X2875" s="1"/>
      <c r="Y2875" s="1"/>
      <c r="Z2875" s="1"/>
    </row>
    <row r="2876" spans="1:26" x14ac:dyDescent="0.25">
      <c r="A2876" s="1"/>
      <c r="B2876" s="33" t="str">
        <f t="shared" si="88"/>
        <v/>
      </c>
      <c r="C2876" s="33" t="str">
        <f t="shared" si="89"/>
        <v/>
      </c>
      <c r="D2876" s="22"/>
      <c r="E2876" s="1"/>
      <c r="F2876" s="1"/>
      <c r="G2876" s="1"/>
      <c r="H2876" s="1"/>
      <c r="I2876" s="1"/>
      <c r="J2876" s="1"/>
      <c r="K2876" s="1"/>
      <c r="L2876" s="1"/>
      <c r="M2876" s="1"/>
      <c r="N2876" s="1"/>
      <c r="O2876" s="1"/>
      <c r="P2876" s="1"/>
      <c r="Q2876" s="1"/>
      <c r="R2876" s="1"/>
      <c r="S2876" s="1"/>
      <c r="T2876" s="1"/>
      <c r="U2876" s="28"/>
      <c r="V2876" s="28"/>
      <c r="W2876" s="28"/>
      <c r="X2876" s="1"/>
      <c r="Y2876" s="1"/>
      <c r="Z2876" s="1"/>
    </row>
    <row r="2877" spans="1:26" x14ac:dyDescent="0.25">
      <c r="A2877" s="1"/>
      <c r="B2877" s="33" t="str">
        <f t="shared" si="88"/>
        <v/>
      </c>
      <c r="C2877" s="33" t="str">
        <f t="shared" si="89"/>
        <v/>
      </c>
      <c r="D2877" s="22"/>
      <c r="E2877" s="1"/>
      <c r="F2877" s="1"/>
      <c r="G2877" s="1"/>
      <c r="H2877" s="1"/>
      <c r="I2877" s="1"/>
      <c r="J2877" s="1"/>
      <c r="K2877" s="1"/>
      <c r="L2877" s="1"/>
      <c r="M2877" s="1"/>
      <c r="N2877" s="1"/>
      <c r="O2877" s="1"/>
      <c r="P2877" s="1"/>
      <c r="Q2877" s="1"/>
      <c r="R2877" s="1"/>
      <c r="S2877" s="1"/>
      <c r="T2877" s="1"/>
      <c r="U2877" s="28"/>
      <c r="V2877" s="28"/>
      <c r="W2877" s="28"/>
      <c r="X2877" s="1"/>
      <c r="Y2877" s="1"/>
      <c r="Z2877" s="1"/>
    </row>
    <row r="2878" spans="1:26" x14ac:dyDescent="0.25">
      <c r="A2878" s="1"/>
      <c r="B2878" s="33" t="str">
        <f t="shared" si="88"/>
        <v/>
      </c>
      <c r="C2878" s="33" t="str">
        <f t="shared" si="89"/>
        <v/>
      </c>
      <c r="D2878" s="22"/>
      <c r="E2878" s="1"/>
      <c r="F2878" s="1"/>
      <c r="G2878" s="1"/>
      <c r="H2878" s="1"/>
      <c r="I2878" s="1"/>
      <c r="J2878" s="1"/>
      <c r="K2878" s="1"/>
      <c r="L2878" s="1"/>
      <c r="M2878" s="1"/>
      <c r="N2878" s="1"/>
      <c r="O2878" s="1"/>
      <c r="P2878" s="1"/>
      <c r="Q2878" s="1"/>
      <c r="R2878" s="1"/>
      <c r="S2878" s="1"/>
      <c r="T2878" s="1"/>
      <c r="U2878" s="28"/>
      <c r="V2878" s="28"/>
      <c r="W2878" s="28"/>
      <c r="X2878" s="1"/>
      <c r="Y2878" s="1"/>
      <c r="Z2878" s="1"/>
    </row>
    <row r="2879" spans="1:26" x14ac:dyDescent="0.25">
      <c r="A2879" s="1"/>
      <c r="B2879" s="33" t="str">
        <f t="shared" si="88"/>
        <v/>
      </c>
      <c r="C2879" s="33" t="str">
        <f t="shared" si="89"/>
        <v/>
      </c>
      <c r="D2879" s="22"/>
      <c r="E2879" s="1"/>
      <c r="F2879" s="1"/>
      <c r="G2879" s="1"/>
      <c r="H2879" s="1"/>
      <c r="I2879" s="1"/>
      <c r="J2879" s="1"/>
      <c r="K2879" s="1"/>
      <c r="L2879" s="1"/>
      <c r="M2879" s="1"/>
      <c r="N2879" s="1"/>
      <c r="O2879" s="1"/>
      <c r="P2879" s="1"/>
      <c r="Q2879" s="1"/>
      <c r="R2879" s="1"/>
      <c r="S2879" s="1"/>
      <c r="T2879" s="1"/>
      <c r="U2879" s="28"/>
      <c r="V2879" s="28"/>
      <c r="W2879" s="28"/>
      <c r="X2879" s="1"/>
      <c r="Y2879" s="1"/>
      <c r="Z2879" s="1"/>
    </row>
    <row r="2880" spans="1:26" x14ac:dyDescent="0.25">
      <c r="A2880" s="1"/>
      <c r="B2880" s="33" t="str">
        <f t="shared" si="88"/>
        <v/>
      </c>
      <c r="C2880" s="33" t="str">
        <f t="shared" si="89"/>
        <v/>
      </c>
      <c r="D2880" s="22"/>
      <c r="E2880" s="1"/>
      <c r="F2880" s="1"/>
      <c r="G2880" s="1"/>
      <c r="H2880" s="1"/>
      <c r="I2880" s="1"/>
      <c r="J2880" s="1"/>
      <c r="K2880" s="1"/>
      <c r="L2880" s="1"/>
      <c r="M2880" s="1"/>
      <c r="N2880" s="1"/>
      <c r="O2880" s="1"/>
      <c r="P2880" s="1"/>
      <c r="Q2880" s="1"/>
      <c r="R2880" s="1"/>
      <c r="S2880" s="1"/>
      <c r="T2880" s="1"/>
      <c r="U2880" s="28"/>
      <c r="V2880" s="28"/>
      <c r="W2880" s="28"/>
      <c r="X2880" s="1"/>
      <c r="Y2880" s="1"/>
      <c r="Z2880" s="1"/>
    </row>
    <row r="2881" spans="1:26" x14ac:dyDescent="0.25">
      <c r="A2881" s="1"/>
      <c r="B2881" s="33" t="str">
        <f t="shared" si="88"/>
        <v/>
      </c>
      <c r="C2881" s="33" t="str">
        <f t="shared" si="89"/>
        <v/>
      </c>
      <c r="D2881" s="22"/>
      <c r="E2881" s="1"/>
      <c r="F2881" s="1"/>
      <c r="G2881" s="1"/>
      <c r="H2881" s="1"/>
      <c r="I2881" s="1"/>
      <c r="J2881" s="1"/>
      <c r="K2881" s="1"/>
      <c r="L2881" s="1"/>
      <c r="M2881" s="1"/>
      <c r="N2881" s="1"/>
      <c r="O2881" s="1"/>
      <c r="P2881" s="1"/>
      <c r="Q2881" s="1"/>
      <c r="R2881" s="1"/>
      <c r="S2881" s="1"/>
      <c r="T2881" s="1"/>
      <c r="U2881" s="28"/>
      <c r="V2881" s="28"/>
      <c r="W2881" s="28"/>
      <c r="X2881" s="1"/>
      <c r="Y2881" s="1"/>
      <c r="Z2881" s="1"/>
    </row>
    <row r="2882" spans="1:26" x14ac:dyDescent="0.25">
      <c r="A2882" s="1"/>
      <c r="B2882" s="33" t="str">
        <f t="shared" si="88"/>
        <v/>
      </c>
      <c r="C2882" s="33" t="str">
        <f t="shared" si="89"/>
        <v/>
      </c>
      <c r="D2882" s="22"/>
      <c r="E2882" s="1"/>
      <c r="F2882" s="1"/>
      <c r="G2882" s="1"/>
      <c r="H2882" s="1"/>
      <c r="I2882" s="1"/>
      <c r="J2882" s="1"/>
      <c r="K2882" s="1"/>
      <c r="L2882" s="1"/>
      <c r="M2882" s="1"/>
      <c r="N2882" s="1"/>
      <c r="O2882" s="1"/>
      <c r="P2882" s="1"/>
      <c r="Q2882" s="1"/>
      <c r="R2882" s="1"/>
      <c r="S2882" s="1"/>
      <c r="T2882" s="1"/>
      <c r="U2882" s="28"/>
      <c r="V2882" s="28"/>
      <c r="W2882" s="28"/>
      <c r="X2882" s="1"/>
      <c r="Y2882" s="1"/>
      <c r="Z2882" s="1"/>
    </row>
    <row r="2883" spans="1:26" x14ac:dyDescent="0.25">
      <c r="A2883" s="1"/>
      <c r="B2883" s="33" t="str">
        <f t="shared" si="88"/>
        <v/>
      </c>
      <c r="C2883" s="33" t="str">
        <f t="shared" si="89"/>
        <v/>
      </c>
      <c r="D2883" s="22"/>
      <c r="E2883" s="1"/>
      <c r="F2883" s="1"/>
      <c r="G2883" s="1"/>
      <c r="H2883" s="1"/>
      <c r="I2883" s="1"/>
      <c r="J2883" s="1"/>
      <c r="K2883" s="1"/>
      <c r="L2883" s="1"/>
      <c r="M2883" s="1"/>
      <c r="N2883" s="1"/>
      <c r="O2883" s="1"/>
      <c r="P2883" s="1"/>
      <c r="Q2883" s="1"/>
      <c r="R2883" s="1"/>
      <c r="S2883" s="1"/>
      <c r="T2883" s="1"/>
      <c r="U2883" s="28"/>
      <c r="V2883" s="28"/>
      <c r="W2883" s="28"/>
      <c r="X2883" s="1"/>
      <c r="Y2883" s="1"/>
      <c r="Z2883" s="1"/>
    </row>
    <row r="2884" spans="1:26" x14ac:dyDescent="0.25">
      <c r="A2884" s="1"/>
      <c r="B2884" s="33" t="str">
        <f t="shared" si="88"/>
        <v/>
      </c>
      <c r="C2884" s="33" t="str">
        <f t="shared" si="89"/>
        <v/>
      </c>
      <c r="D2884" s="22"/>
      <c r="E2884" s="1"/>
      <c r="F2884" s="1"/>
      <c r="G2884" s="1"/>
      <c r="H2884" s="1"/>
      <c r="I2884" s="1"/>
      <c r="J2884" s="1"/>
      <c r="K2884" s="1"/>
      <c r="L2884" s="1"/>
      <c r="M2884" s="1"/>
      <c r="N2884" s="1"/>
      <c r="O2884" s="1"/>
      <c r="P2884" s="1"/>
      <c r="Q2884" s="1"/>
      <c r="R2884" s="1"/>
      <c r="S2884" s="1"/>
      <c r="T2884" s="1"/>
      <c r="U2884" s="28"/>
      <c r="V2884" s="28"/>
      <c r="W2884" s="28"/>
      <c r="X2884" s="1"/>
      <c r="Y2884" s="1"/>
      <c r="Z2884" s="1"/>
    </row>
    <row r="2885" spans="1:26" x14ac:dyDescent="0.25">
      <c r="A2885" s="1"/>
      <c r="B2885" s="33" t="str">
        <f t="shared" si="88"/>
        <v/>
      </c>
      <c r="C2885" s="33" t="str">
        <f t="shared" si="89"/>
        <v/>
      </c>
      <c r="D2885" s="22"/>
      <c r="E2885" s="1"/>
      <c r="F2885" s="1"/>
      <c r="G2885" s="1"/>
      <c r="H2885" s="1"/>
      <c r="I2885" s="1"/>
      <c r="J2885" s="1"/>
      <c r="K2885" s="1"/>
      <c r="L2885" s="1"/>
      <c r="M2885" s="1"/>
      <c r="N2885" s="1"/>
      <c r="O2885" s="1"/>
      <c r="P2885" s="1"/>
      <c r="Q2885" s="1"/>
      <c r="R2885" s="1"/>
      <c r="S2885" s="1"/>
      <c r="T2885" s="1"/>
      <c r="U2885" s="28"/>
      <c r="V2885" s="28"/>
      <c r="W2885" s="28"/>
      <c r="X2885" s="1"/>
      <c r="Y2885" s="1"/>
      <c r="Z2885" s="1"/>
    </row>
    <row r="2886" spans="1:26" x14ac:dyDescent="0.25">
      <c r="A2886" s="1"/>
      <c r="B2886" s="33" t="str">
        <f t="shared" si="88"/>
        <v/>
      </c>
      <c r="C2886" s="33" t="str">
        <f t="shared" si="89"/>
        <v/>
      </c>
      <c r="D2886" s="22"/>
      <c r="E2886" s="1"/>
      <c r="F2886" s="1"/>
      <c r="G2886" s="1"/>
      <c r="H2886" s="1"/>
      <c r="I2886" s="1"/>
      <c r="J2886" s="1"/>
      <c r="K2886" s="1"/>
      <c r="L2886" s="1"/>
      <c r="M2886" s="1"/>
      <c r="N2886" s="1"/>
      <c r="O2886" s="1"/>
      <c r="P2886" s="1"/>
      <c r="Q2886" s="1"/>
      <c r="R2886" s="1"/>
      <c r="S2886" s="1"/>
      <c r="T2886" s="1"/>
      <c r="U2886" s="28"/>
      <c r="V2886" s="28"/>
      <c r="W2886" s="28"/>
      <c r="X2886" s="1"/>
      <c r="Y2886" s="1"/>
      <c r="Z2886" s="1"/>
    </row>
    <row r="2887" spans="1:26" x14ac:dyDescent="0.25">
      <c r="A2887" s="1"/>
      <c r="B2887" s="33" t="str">
        <f t="shared" si="88"/>
        <v/>
      </c>
      <c r="C2887" s="33" t="str">
        <f t="shared" si="89"/>
        <v/>
      </c>
      <c r="D2887" s="22"/>
      <c r="E2887" s="1"/>
      <c r="F2887" s="1"/>
      <c r="G2887" s="1"/>
      <c r="H2887" s="1"/>
      <c r="I2887" s="1"/>
      <c r="J2887" s="1"/>
      <c r="K2887" s="1"/>
      <c r="L2887" s="1"/>
      <c r="M2887" s="1"/>
      <c r="N2887" s="1"/>
      <c r="O2887" s="1"/>
      <c r="P2887" s="1"/>
      <c r="Q2887" s="1"/>
      <c r="R2887" s="1"/>
      <c r="S2887" s="1"/>
      <c r="T2887" s="1"/>
      <c r="X2887" s="1"/>
      <c r="Y2887" s="1"/>
      <c r="Z2887" s="1"/>
    </row>
    <row r="2888" spans="1:26" x14ac:dyDescent="0.25">
      <c r="A2888" s="1"/>
      <c r="B2888" s="33" t="str">
        <f t="shared" si="88"/>
        <v/>
      </c>
      <c r="C2888" s="33" t="str">
        <f t="shared" si="89"/>
        <v/>
      </c>
      <c r="D2888" s="22"/>
      <c r="E2888" s="1"/>
      <c r="F2888" s="1"/>
      <c r="G2888" s="1"/>
      <c r="H2888" s="1"/>
      <c r="I2888" s="1"/>
      <c r="J2888" s="1"/>
      <c r="K2888" s="1"/>
      <c r="L2888" s="1"/>
      <c r="M2888" s="1"/>
      <c r="N2888" s="1"/>
      <c r="O2888" s="1"/>
      <c r="P2888" s="1"/>
      <c r="Q2888" s="1"/>
      <c r="R2888" s="1"/>
      <c r="S2888" s="1"/>
      <c r="T2888" s="1"/>
      <c r="U2888" s="28"/>
      <c r="V2888" s="28"/>
      <c r="W2888" s="28"/>
      <c r="X2888" s="1"/>
      <c r="Y2888" s="1"/>
      <c r="Z2888" s="1"/>
    </row>
    <row r="2889" spans="1:26" x14ac:dyDescent="0.25">
      <c r="A2889" s="1"/>
      <c r="B2889" s="33" t="str">
        <f t="shared" si="88"/>
        <v/>
      </c>
      <c r="C2889" s="33" t="str">
        <f t="shared" si="89"/>
        <v/>
      </c>
      <c r="D2889" s="22"/>
      <c r="E2889" s="1"/>
      <c r="F2889" s="1"/>
      <c r="G2889" s="1"/>
      <c r="H2889" s="1"/>
      <c r="I2889" s="1"/>
      <c r="J2889" s="1"/>
      <c r="K2889" s="1"/>
      <c r="L2889" s="1"/>
      <c r="M2889" s="1"/>
      <c r="N2889" s="1"/>
      <c r="O2889" s="1"/>
      <c r="P2889" s="1"/>
      <c r="Q2889" s="1"/>
      <c r="R2889" s="1"/>
      <c r="S2889" s="1"/>
      <c r="T2889" s="1"/>
      <c r="U2889" s="28"/>
      <c r="V2889" s="28"/>
      <c r="W2889" s="28"/>
      <c r="X2889" s="1"/>
      <c r="Y2889" s="1"/>
      <c r="Z2889" s="1"/>
    </row>
    <row r="2890" spans="1:26" x14ac:dyDescent="0.25">
      <c r="A2890" s="1"/>
      <c r="B2890" s="33" t="str">
        <f t="shared" si="88"/>
        <v/>
      </c>
      <c r="C2890" s="33" t="str">
        <f t="shared" si="89"/>
        <v/>
      </c>
      <c r="D2890" s="22"/>
      <c r="E2890" s="1"/>
      <c r="F2890" s="1"/>
      <c r="G2890" s="1"/>
      <c r="H2890" s="1"/>
      <c r="I2890" s="1"/>
      <c r="J2890" s="1"/>
      <c r="K2890" s="1"/>
      <c r="L2890" s="1"/>
      <c r="M2890" s="1"/>
      <c r="N2890" s="1"/>
      <c r="O2890" s="1"/>
      <c r="P2890" s="1"/>
      <c r="Q2890" s="1"/>
      <c r="R2890" s="1"/>
      <c r="S2890" s="1"/>
      <c r="T2890" s="1"/>
      <c r="U2890" s="28"/>
      <c r="V2890" s="28"/>
      <c r="W2890" s="28"/>
      <c r="X2890" s="1"/>
      <c r="Y2890" s="1"/>
      <c r="Z2890" s="1"/>
    </row>
    <row r="2891" spans="1:26" x14ac:dyDescent="0.25">
      <c r="A2891" s="1"/>
      <c r="B2891" s="33" t="str">
        <f t="shared" si="88"/>
        <v/>
      </c>
      <c r="C2891" s="33" t="str">
        <f t="shared" si="89"/>
        <v/>
      </c>
      <c r="D2891" s="22"/>
      <c r="E2891" s="1"/>
      <c r="F2891" s="1"/>
      <c r="G2891" s="1"/>
      <c r="H2891" s="1"/>
      <c r="I2891" s="1"/>
      <c r="J2891" s="1"/>
      <c r="K2891" s="1"/>
      <c r="L2891" s="1"/>
      <c r="M2891" s="1"/>
      <c r="N2891" s="1"/>
      <c r="O2891" s="1"/>
      <c r="P2891" s="1"/>
      <c r="Q2891" s="1"/>
      <c r="R2891" s="1"/>
      <c r="S2891" s="1"/>
      <c r="T2891" s="1"/>
      <c r="U2891" s="28"/>
      <c r="V2891" s="28"/>
      <c r="W2891" s="28"/>
      <c r="X2891" s="1"/>
      <c r="Y2891" s="1"/>
      <c r="Z2891" s="1"/>
    </row>
    <row r="2892" spans="1:26" x14ac:dyDescent="0.25">
      <c r="A2892" s="1"/>
      <c r="B2892" s="33" t="str">
        <f t="shared" si="88"/>
        <v/>
      </c>
      <c r="C2892" s="33" t="str">
        <f t="shared" si="89"/>
        <v/>
      </c>
      <c r="D2892" s="22"/>
      <c r="E2892" s="1"/>
      <c r="F2892" s="1"/>
      <c r="G2892" s="1"/>
      <c r="H2892" s="1"/>
      <c r="I2892" s="1"/>
      <c r="J2892" s="1"/>
      <c r="K2892" s="1"/>
      <c r="L2892" s="1"/>
      <c r="M2892" s="1"/>
      <c r="N2892" s="1"/>
      <c r="O2892" s="1"/>
      <c r="P2892" s="1"/>
      <c r="Q2892" s="1"/>
      <c r="R2892" s="1"/>
      <c r="S2892" s="1"/>
      <c r="T2892" s="1"/>
      <c r="U2892" s="28"/>
      <c r="V2892" s="28"/>
      <c r="W2892" s="28"/>
      <c r="X2892" s="1"/>
      <c r="Y2892" s="1"/>
      <c r="Z2892" s="1"/>
    </row>
    <row r="2893" spans="1:26" x14ac:dyDescent="0.25">
      <c r="A2893" s="1"/>
      <c r="B2893" s="33" t="str">
        <f t="shared" si="88"/>
        <v/>
      </c>
      <c r="C2893" s="33" t="str">
        <f t="shared" si="89"/>
        <v/>
      </c>
      <c r="D2893" s="22"/>
      <c r="E2893" s="1"/>
      <c r="F2893" s="1"/>
      <c r="G2893" s="1"/>
      <c r="H2893" s="1"/>
      <c r="I2893" s="1"/>
      <c r="J2893" s="1"/>
      <c r="K2893" s="1"/>
      <c r="L2893" s="1"/>
      <c r="M2893" s="1"/>
      <c r="N2893" s="1"/>
      <c r="O2893" s="1"/>
      <c r="P2893" s="1"/>
      <c r="Q2893" s="1"/>
      <c r="R2893" s="1"/>
      <c r="S2893" s="1"/>
      <c r="T2893" s="1"/>
      <c r="U2893" s="28"/>
      <c r="V2893" s="28"/>
      <c r="W2893" s="28"/>
      <c r="X2893" s="1"/>
      <c r="Y2893" s="1"/>
      <c r="Z2893" s="1"/>
    </row>
    <row r="2894" spans="1:26" x14ac:dyDescent="0.25">
      <c r="A2894" s="1"/>
      <c r="B2894" s="33" t="str">
        <f t="shared" si="88"/>
        <v/>
      </c>
      <c r="C2894" s="33" t="str">
        <f t="shared" si="89"/>
        <v/>
      </c>
      <c r="D2894" s="22"/>
      <c r="E2894" s="1"/>
      <c r="F2894" s="1"/>
      <c r="G2894" s="1"/>
      <c r="H2894" s="1"/>
      <c r="I2894" s="1"/>
      <c r="J2894" s="1"/>
      <c r="K2894" s="1"/>
      <c r="L2894" s="1"/>
      <c r="M2894" s="1"/>
      <c r="N2894" s="1"/>
      <c r="O2894" s="1"/>
      <c r="P2894" s="1"/>
      <c r="Q2894" s="1"/>
      <c r="R2894" s="1"/>
      <c r="S2894" s="1"/>
      <c r="T2894" s="1"/>
      <c r="U2894" s="28"/>
      <c r="V2894" s="28"/>
      <c r="W2894" s="28"/>
      <c r="X2894" s="1"/>
      <c r="Y2894" s="1"/>
      <c r="Z2894" s="1"/>
    </row>
    <row r="2895" spans="1:26" x14ac:dyDescent="0.25">
      <c r="A2895" s="1"/>
      <c r="B2895" s="33" t="str">
        <f t="shared" si="88"/>
        <v/>
      </c>
      <c r="C2895" s="33" t="str">
        <f t="shared" si="89"/>
        <v/>
      </c>
      <c r="D2895" s="22"/>
      <c r="E2895" s="1"/>
      <c r="F2895" s="1"/>
      <c r="G2895" s="1"/>
      <c r="H2895" s="1"/>
      <c r="I2895" s="1"/>
      <c r="J2895" s="1"/>
      <c r="K2895" s="1"/>
      <c r="L2895" s="1"/>
      <c r="M2895" s="1"/>
      <c r="N2895" s="1"/>
      <c r="O2895" s="1"/>
      <c r="P2895" s="1"/>
      <c r="Q2895" s="1"/>
      <c r="R2895" s="1"/>
      <c r="S2895" s="1"/>
      <c r="T2895" s="1"/>
      <c r="U2895" s="28"/>
      <c r="V2895" s="28"/>
      <c r="W2895" s="28"/>
      <c r="X2895" s="1"/>
      <c r="Y2895" s="1"/>
      <c r="Z2895" s="1"/>
    </row>
    <row r="2896" spans="1:26" x14ac:dyDescent="0.25">
      <c r="A2896" s="1"/>
      <c r="B2896" s="33" t="str">
        <f t="shared" si="88"/>
        <v/>
      </c>
      <c r="C2896" s="33" t="str">
        <f t="shared" si="89"/>
        <v/>
      </c>
      <c r="D2896" s="22"/>
      <c r="E2896" s="1"/>
      <c r="F2896" s="1"/>
      <c r="G2896" s="1"/>
      <c r="H2896" s="1"/>
      <c r="I2896" s="1"/>
      <c r="J2896" s="1"/>
      <c r="K2896" s="1"/>
      <c r="L2896" s="1"/>
      <c r="M2896" s="1"/>
      <c r="N2896" s="1"/>
      <c r="O2896" s="1"/>
      <c r="P2896" s="1"/>
      <c r="Q2896" s="1"/>
      <c r="R2896" s="1"/>
      <c r="S2896" s="1"/>
      <c r="T2896" s="1"/>
      <c r="U2896" s="28"/>
      <c r="V2896" s="28"/>
      <c r="W2896" s="28"/>
      <c r="X2896" s="1"/>
      <c r="Y2896" s="1"/>
      <c r="Z2896" s="1"/>
    </row>
    <row r="2897" spans="1:26" x14ac:dyDescent="0.25">
      <c r="A2897" s="1"/>
      <c r="B2897" s="33" t="str">
        <f t="shared" si="88"/>
        <v/>
      </c>
      <c r="C2897" s="33" t="str">
        <f t="shared" si="89"/>
        <v/>
      </c>
      <c r="D2897" s="22"/>
      <c r="E2897" s="1"/>
      <c r="F2897" s="1"/>
      <c r="G2897" s="1"/>
      <c r="H2897" s="1"/>
      <c r="I2897" s="1"/>
      <c r="J2897" s="1"/>
      <c r="K2897" s="1"/>
      <c r="L2897" s="1"/>
      <c r="M2897" s="1"/>
      <c r="N2897" s="1"/>
      <c r="O2897" s="1"/>
      <c r="P2897" s="1"/>
      <c r="Q2897" s="1"/>
      <c r="R2897" s="1"/>
      <c r="S2897" s="1"/>
      <c r="T2897" s="1"/>
      <c r="U2897" s="28"/>
      <c r="V2897" s="28"/>
      <c r="W2897" s="28"/>
      <c r="X2897" s="1"/>
      <c r="Y2897" s="1"/>
      <c r="Z2897" s="1"/>
    </row>
    <row r="2898" spans="1:26" x14ac:dyDescent="0.25">
      <c r="A2898" s="1"/>
      <c r="B2898" s="33" t="str">
        <f t="shared" si="88"/>
        <v/>
      </c>
      <c r="C2898" s="33" t="str">
        <f t="shared" si="89"/>
        <v/>
      </c>
      <c r="D2898" s="22"/>
      <c r="E2898" s="1"/>
      <c r="F2898" s="1"/>
      <c r="G2898" s="1"/>
      <c r="H2898" s="1"/>
      <c r="I2898" s="1"/>
      <c r="J2898" s="1"/>
      <c r="K2898" s="1"/>
      <c r="L2898" s="1"/>
      <c r="M2898" s="1"/>
      <c r="N2898" s="1"/>
      <c r="O2898" s="1"/>
      <c r="P2898" s="1"/>
      <c r="Q2898" s="1"/>
      <c r="R2898" s="1"/>
      <c r="S2898" s="1"/>
      <c r="T2898" s="1"/>
      <c r="U2898" s="28"/>
      <c r="V2898" s="28"/>
      <c r="W2898" s="28"/>
      <c r="X2898" s="1"/>
      <c r="Y2898" s="1"/>
      <c r="Z2898" s="1"/>
    </row>
    <row r="2899" spans="1:26" x14ac:dyDescent="0.25">
      <c r="A2899" s="1"/>
      <c r="B2899" s="33" t="str">
        <f t="shared" si="88"/>
        <v/>
      </c>
      <c r="C2899" s="33" t="str">
        <f t="shared" si="89"/>
        <v/>
      </c>
      <c r="D2899" s="22"/>
      <c r="E2899" s="1"/>
      <c r="F2899" s="1"/>
      <c r="G2899" s="1"/>
      <c r="H2899" s="1"/>
      <c r="I2899" s="1"/>
      <c r="J2899" s="1"/>
      <c r="K2899" s="1"/>
      <c r="L2899" s="1"/>
      <c r="M2899" s="1"/>
      <c r="N2899" s="1"/>
      <c r="O2899" s="1"/>
      <c r="P2899" s="1"/>
      <c r="Q2899" s="1"/>
      <c r="R2899" s="1"/>
      <c r="S2899" s="1"/>
      <c r="T2899" s="1"/>
      <c r="U2899" s="28"/>
      <c r="V2899" s="28"/>
      <c r="W2899" s="28"/>
      <c r="X2899" s="1"/>
      <c r="Y2899" s="1"/>
      <c r="Z2899" s="1"/>
    </row>
    <row r="2900" spans="1:26" x14ac:dyDescent="0.25">
      <c r="A2900" s="1"/>
      <c r="B2900" s="33" t="str">
        <f t="shared" si="88"/>
        <v/>
      </c>
      <c r="C2900" s="33" t="str">
        <f t="shared" si="89"/>
        <v/>
      </c>
      <c r="D2900" s="22"/>
      <c r="E2900" s="1"/>
      <c r="F2900" s="1"/>
      <c r="G2900" s="1"/>
      <c r="H2900" s="1"/>
      <c r="I2900" s="1"/>
      <c r="J2900" s="1"/>
      <c r="K2900" s="1"/>
      <c r="L2900" s="1"/>
      <c r="M2900" s="1"/>
      <c r="N2900" s="1"/>
      <c r="O2900" s="1"/>
      <c r="P2900" s="1"/>
      <c r="Q2900" s="1"/>
      <c r="R2900" s="1"/>
      <c r="S2900" s="1"/>
      <c r="T2900" s="1"/>
      <c r="U2900" s="28"/>
      <c r="V2900" s="28"/>
      <c r="W2900" s="28"/>
      <c r="X2900" s="1"/>
      <c r="Y2900" s="1"/>
      <c r="Z2900" s="1"/>
    </row>
    <row r="2901" spans="1:26" x14ac:dyDescent="0.25">
      <c r="A2901" s="1"/>
      <c r="B2901" s="33" t="str">
        <f t="shared" si="88"/>
        <v/>
      </c>
      <c r="C2901" s="33" t="str">
        <f t="shared" si="89"/>
        <v/>
      </c>
      <c r="D2901" s="22"/>
      <c r="E2901" s="1"/>
      <c r="F2901" s="1"/>
      <c r="G2901" s="1"/>
      <c r="H2901" s="1"/>
      <c r="I2901" s="1"/>
      <c r="J2901" s="1"/>
      <c r="K2901" s="1"/>
      <c r="L2901" s="1"/>
      <c r="M2901" s="1"/>
      <c r="N2901" s="1"/>
      <c r="O2901" s="1"/>
      <c r="P2901" s="1"/>
      <c r="Q2901" s="1"/>
      <c r="R2901" s="1"/>
      <c r="S2901" s="1"/>
      <c r="T2901" s="1"/>
      <c r="U2901" s="28"/>
      <c r="V2901" s="28"/>
      <c r="W2901" s="28"/>
      <c r="X2901" s="1"/>
      <c r="Y2901" s="1"/>
      <c r="Z2901" s="1"/>
    </row>
    <row r="2902" spans="1:26" x14ac:dyDescent="0.25">
      <c r="A2902" s="1"/>
      <c r="B2902" s="33" t="str">
        <f t="shared" si="88"/>
        <v/>
      </c>
      <c r="C2902" s="33" t="str">
        <f t="shared" si="89"/>
        <v/>
      </c>
      <c r="D2902" s="22"/>
      <c r="E2902" s="1"/>
      <c r="F2902" s="1"/>
      <c r="G2902" s="1"/>
      <c r="H2902" s="1"/>
      <c r="I2902" s="1"/>
      <c r="J2902" s="1"/>
      <c r="K2902" s="1"/>
      <c r="L2902" s="1"/>
      <c r="M2902" s="1"/>
      <c r="N2902" s="1"/>
      <c r="O2902" s="1"/>
      <c r="P2902" s="1"/>
      <c r="Q2902" s="1"/>
      <c r="R2902" s="1"/>
      <c r="S2902" s="1"/>
      <c r="T2902" s="1"/>
      <c r="U2902" s="28"/>
      <c r="V2902" s="28"/>
      <c r="W2902" s="28"/>
      <c r="X2902" s="1"/>
      <c r="Y2902" s="1"/>
      <c r="Z2902" s="1"/>
    </row>
    <row r="2903" spans="1:26" x14ac:dyDescent="0.25">
      <c r="A2903" s="1"/>
      <c r="B2903" s="33" t="str">
        <f t="shared" si="88"/>
        <v/>
      </c>
      <c r="C2903" s="33" t="str">
        <f t="shared" si="89"/>
        <v/>
      </c>
      <c r="D2903" s="22"/>
      <c r="E2903" s="1"/>
      <c r="F2903" s="1"/>
      <c r="G2903" s="1"/>
      <c r="H2903" s="1"/>
      <c r="I2903" s="1"/>
      <c r="J2903" s="1"/>
      <c r="K2903" s="1"/>
      <c r="L2903" s="1"/>
      <c r="M2903" s="1"/>
      <c r="N2903" s="1"/>
      <c r="O2903" s="1"/>
      <c r="P2903" s="1"/>
      <c r="Q2903" s="1"/>
      <c r="R2903" s="1"/>
      <c r="S2903" s="1"/>
      <c r="T2903" s="1"/>
      <c r="U2903" s="28"/>
      <c r="V2903" s="28"/>
      <c r="W2903" s="28"/>
      <c r="X2903" s="1"/>
      <c r="Y2903" s="1"/>
      <c r="Z2903" s="1"/>
    </row>
    <row r="2904" spans="1:26" x14ac:dyDescent="0.25">
      <c r="A2904" s="1"/>
      <c r="B2904" s="33" t="str">
        <f t="shared" si="88"/>
        <v/>
      </c>
      <c r="C2904" s="33" t="str">
        <f t="shared" si="89"/>
        <v/>
      </c>
      <c r="D2904" s="22"/>
      <c r="E2904" s="1"/>
      <c r="F2904" s="1"/>
      <c r="G2904" s="1"/>
      <c r="H2904" s="1"/>
      <c r="I2904" s="1"/>
      <c r="J2904" s="1"/>
      <c r="K2904" s="1"/>
      <c r="L2904" s="1"/>
      <c r="M2904" s="1"/>
      <c r="N2904" s="1"/>
      <c r="O2904" s="1"/>
      <c r="P2904" s="1"/>
      <c r="Q2904" s="1"/>
      <c r="R2904" s="1"/>
      <c r="S2904" s="1"/>
      <c r="T2904" s="1"/>
      <c r="U2904" s="28"/>
      <c r="V2904" s="28"/>
      <c r="W2904" s="28"/>
      <c r="X2904" s="1"/>
      <c r="Y2904" s="1"/>
      <c r="Z2904" s="1"/>
    </row>
    <row r="2905" spans="1:26" x14ac:dyDescent="0.25">
      <c r="A2905" s="1"/>
      <c r="B2905" s="33" t="str">
        <f t="shared" si="88"/>
        <v/>
      </c>
      <c r="C2905" s="33" t="str">
        <f t="shared" si="89"/>
        <v/>
      </c>
      <c r="D2905" s="22"/>
      <c r="E2905" s="1"/>
      <c r="F2905" s="1"/>
      <c r="G2905" s="1"/>
      <c r="H2905" s="1"/>
      <c r="I2905" s="1"/>
      <c r="J2905" s="1"/>
      <c r="K2905" s="1"/>
      <c r="L2905" s="1"/>
      <c r="M2905" s="1"/>
      <c r="N2905" s="1"/>
      <c r="O2905" s="1"/>
      <c r="P2905" s="1"/>
      <c r="Q2905" s="1"/>
      <c r="R2905" s="1"/>
      <c r="S2905" s="1"/>
      <c r="T2905" s="1"/>
      <c r="U2905" s="28"/>
      <c r="V2905" s="28"/>
      <c r="W2905" s="28"/>
      <c r="X2905" s="1"/>
      <c r="Y2905" s="1"/>
      <c r="Z2905" s="1"/>
    </row>
    <row r="2906" spans="1:26" x14ac:dyDescent="0.25">
      <c r="A2906" s="1"/>
      <c r="B2906" s="33" t="str">
        <f t="shared" si="88"/>
        <v/>
      </c>
      <c r="C2906" s="33" t="str">
        <f t="shared" si="89"/>
        <v/>
      </c>
      <c r="D2906" s="22"/>
      <c r="E2906" s="1"/>
      <c r="F2906" s="1"/>
      <c r="G2906" s="1"/>
      <c r="H2906" s="1"/>
      <c r="I2906" s="1"/>
      <c r="J2906" s="1"/>
      <c r="K2906" s="1"/>
      <c r="L2906" s="1"/>
      <c r="M2906" s="1"/>
      <c r="N2906" s="1"/>
      <c r="O2906" s="1"/>
      <c r="P2906" s="1"/>
      <c r="Q2906" s="1"/>
      <c r="R2906" s="1"/>
      <c r="S2906" s="1"/>
      <c r="T2906" s="1"/>
      <c r="U2906" s="28"/>
      <c r="V2906" s="28"/>
      <c r="W2906" s="28"/>
      <c r="X2906" s="1"/>
      <c r="Y2906" s="1"/>
      <c r="Z2906" s="1"/>
    </row>
    <row r="2907" spans="1:26" x14ac:dyDescent="0.25">
      <c r="A2907" s="1"/>
      <c r="B2907" s="33" t="str">
        <f t="shared" si="88"/>
        <v/>
      </c>
      <c r="C2907" s="33" t="str">
        <f t="shared" si="89"/>
        <v/>
      </c>
      <c r="D2907" s="22"/>
      <c r="E2907" s="1"/>
      <c r="F2907" s="1"/>
      <c r="G2907" s="1"/>
      <c r="H2907" s="1"/>
      <c r="I2907" s="1"/>
      <c r="J2907" s="1"/>
      <c r="K2907" s="1"/>
      <c r="L2907" s="1"/>
      <c r="M2907" s="1"/>
      <c r="N2907" s="1"/>
      <c r="O2907" s="1"/>
      <c r="P2907" s="1"/>
      <c r="Q2907" s="1"/>
      <c r="R2907" s="1"/>
      <c r="S2907" s="1"/>
      <c r="T2907" s="1"/>
      <c r="U2907" s="28"/>
      <c r="V2907" s="28"/>
      <c r="W2907" s="28"/>
      <c r="X2907" s="1"/>
      <c r="Y2907" s="1"/>
      <c r="Z2907" s="1"/>
    </row>
    <row r="2908" spans="1:26" x14ac:dyDescent="0.25">
      <c r="A2908" s="1"/>
      <c r="B2908" s="33" t="str">
        <f t="shared" si="88"/>
        <v/>
      </c>
      <c r="C2908" s="33" t="str">
        <f t="shared" si="89"/>
        <v/>
      </c>
      <c r="D2908" s="22"/>
      <c r="E2908" s="1"/>
      <c r="F2908" s="1"/>
      <c r="G2908" s="1"/>
      <c r="H2908" s="1"/>
      <c r="I2908" s="1"/>
      <c r="J2908" s="1"/>
      <c r="K2908" s="1"/>
      <c r="L2908" s="1"/>
      <c r="M2908" s="1"/>
      <c r="N2908" s="1"/>
      <c r="O2908" s="1"/>
      <c r="P2908" s="1"/>
      <c r="Q2908" s="1"/>
      <c r="R2908" s="1"/>
      <c r="S2908" s="1"/>
      <c r="T2908" s="1"/>
      <c r="X2908" s="1"/>
      <c r="Y2908" s="1"/>
      <c r="Z2908" s="1"/>
    </row>
    <row r="2909" spans="1:26" x14ac:dyDescent="0.25">
      <c r="A2909" s="1"/>
      <c r="B2909" s="33" t="str">
        <f t="shared" si="88"/>
        <v/>
      </c>
      <c r="C2909" s="33" t="str">
        <f t="shared" si="89"/>
        <v/>
      </c>
      <c r="D2909" s="22"/>
      <c r="E2909" s="1"/>
      <c r="F2909" s="1"/>
      <c r="G2909" s="1"/>
      <c r="H2909" s="1"/>
      <c r="I2909" s="1"/>
      <c r="J2909" s="1"/>
      <c r="K2909" s="1"/>
      <c r="L2909" s="1"/>
      <c r="M2909" s="1"/>
      <c r="N2909" s="1"/>
      <c r="O2909" s="1"/>
      <c r="P2909" s="1"/>
      <c r="Q2909" s="1"/>
      <c r="R2909" s="1"/>
      <c r="S2909" s="1"/>
      <c r="T2909" s="1"/>
      <c r="U2909" s="28"/>
      <c r="V2909" s="28"/>
      <c r="W2909" s="28"/>
      <c r="X2909" s="1"/>
      <c r="Y2909" s="1"/>
      <c r="Z2909" s="1"/>
    </row>
    <row r="2910" spans="1:26" x14ac:dyDescent="0.25">
      <c r="A2910" s="1"/>
      <c r="B2910" s="33" t="str">
        <f t="shared" si="88"/>
        <v/>
      </c>
      <c r="C2910" s="33" t="str">
        <f t="shared" si="89"/>
        <v/>
      </c>
      <c r="D2910" s="22"/>
      <c r="E2910" s="1"/>
      <c r="F2910" s="1"/>
      <c r="G2910" s="1"/>
      <c r="H2910" s="1"/>
      <c r="I2910" s="1"/>
      <c r="J2910" s="1"/>
      <c r="K2910" s="1"/>
      <c r="L2910" s="1"/>
      <c r="M2910" s="1"/>
      <c r="N2910" s="1"/>
      <c r="O2910" s="1"/>
      <c r="P2910" s="1"/>
      <c r="Q2910" s="1"/>
      <c r="R2910" s="1"/>
      <c r="S2910" s="1"/>
      <c r="T2910" s="1"/>
      <c r="U2910" s="28"/>
      <c r="V2910" s="28"/>
      <c r="W2910" s="28"/>
      <c r="X2910" s="1"/>
      <c r="Y2910" s="1"/>
      <c r="Z2910" s="1"/>
    </row>
    <row r="2911" spans="1:26" x14ac:dyDescent="0.25">
      <c r="A2911" s="1"/>
      <c r="B2911" s="33" t="str">
        <f t="shared" si="88"/>
        <v/>
      </c>
      <c r="C2911" s="33" t="str">
        <f t="shared" si="89"/>
        <v/>
      </c>
      <c r="D2911" s="22"/>
      <c r="E2911" s="1"/>
      <c r="F2911" s="1"/>
      <c r="G2911" s="1"/>
      <c r="H2911" s="1"/>
      <c r="I2911" s="1"/>
      <c r="J2911" s="1"/>
      <c r="K2911" s="1"/>
      <c r="L2911" s="1"/>
      <c r="M2911" s="1"/>
      <c r="N2911" s="1"/>
      <c r="O2911" s="1"/>
      <c r="P2911" s="1"/>
      <c r="Q2911" s="1"/>
      <c r="R2911" s="1"/>
      <c r="S2911" s="1"/>
      <c r="T2911" s="1"/>
      <c r="U2911" s="28"/>
      <c r="V2911" s="28"/>
      <c r="W2911" s="28"/>
      <c r="X2911" s="1"/>
      <c r="Y2911" s="1"/>
      <c r="Z2911" s="1"/>
    </row>
    <row r="2912" spans="1:26" x14ac:dyDescent="0.25">
      <c r="A2912" s="1"/>
      <c r="B2912" s="33" t="str">
        <f t="shared" si="88"/>
        <v/>
      </c>
      <c r="C2912" s="33" t="str">
        <f t="shared" si="89"/>
        <v/>
      </c>
      <c r="D2912" s="22"/>
      <c r="E2912" s="1"/>
      <c r="F2912" s="1"/>
      <c r="G2912" s="1"/>
      <c r="H2912" s="1"/>
      <c r="I2912" s="1"/>
      <c r="J2912" s="1"/>
      <c r="K2912" s="1"/>
      <c r="L2912" s="1"/>
      <c r="M2912" s="1"/>
      <c r="N2912" s="1"/>
      <c r="O2912" s="1"/>
      <c r="P2912" s="1"/>
      <c r="Q2912" s="1"/>
      <c r="R2912" s="1"/>
      <c r="S2912" s="1"/>
      <c r="T2912" s="1"/>
      <c r="U2912" s="28"/>
      <c r="V2912" s="28"/>
      <c r="W2912" s="28"/>
      <c r="X2912" s="1"/>
      <c r="Y2912" s="1"/>
      <c r="Z2912" s="1"/>
    </row>
    <row r="2913" spans="1:26" x14ac:dyDescent="0.25">
      <c r="A2913" s="1"/>
      <c r="B2913" s="33" t="str">
        <f t="shared" si="88"/>
        <v/>
      </c>
      <c r="C2913" s="33" t="str">
        <f t="shared" si="89"/>
        <v/>
      </c>
      <c r="D2913" s="22"/>
      <c r="E2913" s="1"/>
      <c r="F2913" s="1"/>
      <c r="G2913" s="1"/>
      <c r="H2913" s="1"/>
      <c r="I2913" s="1"/>
      <c r="J2913" s="1"/>
      <c r="K2913" s="1"/>
      <c r="L2913" s="1"/>
      <c r="M2913" s="1"/>
      <c r="N2913" s="1"/>
      <c r="O2913" s="1"/>
      <c r="P2913" s="1"/>
      <c r="Q2913" s="1"/>
      <c r="R2913" s="1"/>
      <c r="S2913" s="1"/>
      <c r="T2913" s="1"/>
      <c r="U2913" s="28"/>
      <c r="V2913" s="28"/>
      <c r="W2913" s="28"/>
      <c r="X2913" s="1"/>
      <c r="Y2913" s="1"/>
      <c r="Z2913" s="1"/>
    </row>
    <row r="2914" spans="1:26" x14ac:dyDescent="0.25">
      <c r="A2914" s="1"/>
      <c r="B2914" s="33" t="str">
        <f t="shared" si="88"/>
        <v/>
      </c>
      <c r="C2914" s="33" t="str">
        <f t="shared" si="89"/>
        <v/>
      </c>
      <c r="D2914" s="22"/>
      <c r="E2914" s="1"/>
      <c r="F2914" s="1"/>
      <c r="G2914" s="1"/>
      <c r="H2914" s="1"/>
      <c r="I2914" s="1"/>
      <c r="J2914" s="1"/>
      <c r="K2914" s="1"/>
      <c r="L2914" s="1"/>
      <c r="M2914" s="1"/>
      <c r="N2914" s="1"/>
      <c r="O2914" s="1"/>
      <c r="P2914" s="1"/>
      <c r="Q2914" s="1"/>
      <c r="R2914" s="1"/>
      <c r="S2914" s="1"/>
      <c r="T2914" s="1"/>
      <c r="U2914" s="28"/>
      <c r="V2914" s="28"/>
      <c r="W2914" s="28"/>
      <c r="X2914" s="1"/>
      <c r="Y2914" s="1"/>
      <c r="Z2914" s="1"/>
    </row>
    <row r="2915" spans="1:26" x14ac:dyDescent="0.25">
      <c r="A2915" s="1"/>
      <c r="B2915" s="33" t="str">
        <f t="shared" si="88"/>
        <v/>
      </c>
      <c r="C2915" s="33" t="str">
        <f t="shared" si="89"/>
        <v/>
      </c>
      <c r="D2915" s="22"/>
      <c r="E2915" s="1"/>
      <c r="F2915" s="1"/>
      <c r="G2915" s="1"/>
      <c r="H2915" s="1"/>
      <c r="I2915" s="1"/>
      <c r="J2915" s="1"/>
      <c r="K2915" s="1"/>
      <c r="L2915" s="1"/>
      <c r="M2915" s="1"/>
      <c r="N2915" s="1"/>
      <c r="O2915" s="1"/>
      <c r="P2915" s="1"/>
      <c r="Q2915" s="1"/>
      <c r="R2915" s="1"/>
      <c r="S2915" s="1"/>
      <c r="T2915" s="1"/>
      <c r="U2915" s="28"/>
      <c r="V2915" s="28"/>
      <c r="W2915" s="28"/>
      <c r="X2915" s="1"/>
      <c r="Y2915" s="1"/>
      <c r="Z2915" s="1"/>
    </row>
    <row r="2916" spans="1:26" x14ac:dyDescent="0.25">
      <c r="A2916" s="1"/>
      <c r="B2916" s="33" t="str">
        <f t="shared" si="88"/>
        <v/>
      </c>
      <c r="C2916" s="33" t="str">
        <f t="shared" si="89"/>
        <v/>
      </c>
      <c r="D2916" s="22"/>
      <c r="E2916" s="1"/>
      <c r="F2916" s="1"/>
      <c r="G2916" s="1"/>
      <c r="H2916" s="1"/>
      <c r="I2916" s="1"/>
      <c r="J2916" s="1"/>
      <c r="K2916" s="1"/>
      <c r="L2916" s="1"/>
      <c r="M2916" s="1"/>
      <c r="N2916" s="1"/>
      <c r="O2916" s="1"/>
      <c r="P2916" s="1"/>
      <c r="Q2916" s="1"/>
      <c r="R2916" s="1"/>
      <c r="S2916" s="1"/>
      <c r="T2916" s="1"/>
      <c r="U2916" s="28"/>
      <c r="V2916" s="28"/>
      <c r="W2916" s="28"/>
      <c r="X2916" s="1"/>
      <c r="Y2916" s="1"/>
      <c r="Z2916" s="1"/>
    </row>
    <row r="2917" spans="1:26" x14ac:dyDescent="0.25">
      <c r="A2917" s="1"/>
      <c r="B2917" s="33" t="str">
        <f t="shared" si="88"/>
        <v/>
      </c>
      <c r="C2917" s="33" t="str">
        <f t="shared" si="89"/>
        <v/>
      </c>
      <c r="D2917" s="22"/>
      <c r="E2917" s="1"/>
      <c r="F2917" s="1"/>
      <c r="G2917" s="1"/>
      <c r="H2917" s="1"/>
      <c r="I2917" s="1"/>
      <c r="J2917" s="1"/>
      <c r="K2917" s="1"/>
      <c r="L2917" s="1"/>
      <c r="M2917" s="1"/>
      <c r="N2917" s="1"/>
      <c r="O2917" s="1"/>
      <c r="P2917" s="1"/>
      <c r="Q2917" s="1"/>
      <c r="R2917" s="1"/>
      <c r="S2917" s="1"/>
      <c r="T2917" s="1"/>
      <c r="X2917" s="1"/>
      <c r="Y2917" s="1"/>
      <c r="Z2917" s="1"/>
    </row>
    <row r="2918" spans="1:26" x14ac:dyDescent="0.25">
      <c r="A2918" s="1"/>
      <c r="B2918" s="33" t="str">
        <f t="shared" si="88"/>
        <v/>
      </c>
      <c r="C2918" s="33" t="str">
        <f t="shared" si="89"/>
        <v/>
      </c>
      <c r="D2918" s="22"/>
      <c r="E2918" s="1"/>
      <c r="F2918" s="1"/>
      <c r="G2918" s="1"/>
      <c r="H2918" s="1"/>
      <c r="I2918" s="1"/>
      <c r="J2918" s="1"/>
      <c r="K2918" s="1"/>
      <c r="L2918" s="1"/>
      <c r="M2918" s="1"/>
      <c r="N2918" s="1"/>
      <c r="O2918" s="1"/>
      <c r="P2918" s="1"/>
      <c r="Q2918" s="1"/>
      <c r="R2918" s="1"/>
      <c r="S2918" s="1"/>
      <c r="T2918" s="1"/>
      <c r="U2918" s="28"/>
      <c r="V2918" s="28"/>
      <c r="W2918" s="28"/>
      <c r="X2918" s="1"/>
      <c r="Y2918" s="1"/>
      <c r="Z2918" s="1"/>
    </row>
    <row r="2919" spans="1:26" x14ac:dyDescent="0.25">
      <c r="A2919" s="1"/>
      <c r="B2919" s="33" t="str">
        <f t="shared" si="88"/>
        <v/>
      </c>
      <c r="C2919" s="33" t="str">
        <f t="shared" si="89"/>
        <v/>
      </c>
      <c r="D2919" s="22"/>
      <c r="E2919" s="1"/>
      <c r="F2919" s="1"/>
      <c r="G2919" s="1"/>
      <c r="H2919" s="1"/>
      <c r="I2919" s="1"/>
      <c r="J2919" s="1"/>
      <c r="K2919" s="1"/>
      <c r="L2919" s="1"/>
      <c r="M2919" s="1"/>
      <c r="N2919" s="1"/>
      <c r="O2919" s="1"/>
      <c r="P2919" s="1"/>
      <c r="Q2919" s="1"/>
      <c r="R2919" s="1"/>
      <c r="S2919" s="1"/>
      <c r="T2919" s="1"/>
      <c r="U2919" s="28"/>
      <c r="V2919" s="28"/>
      <c r="W2919" s="28"/>
      <c r="X2919" s="1"/>
      <c r="Y2919" s="1"/>
      <c r="Z2919" s="1"/>
    </row>
    <row r="2920" spans="1:26" x14ac:dyDescent="0.25">
      <c r="A2920" s="1"/>
      <c r="B2920" s="33" t="str">
        <f t="shared" si="88"/>
        <v/>
      </c>
      <c r="C2920" s="33" t="str">
        <f t="shared" si="89"/>
        <v/>
      </c>
      <c r="D2920" s="22"/>
      <c r="E2920" s="1"/>
      <c r="F2920" s="1"/>
      <c r="G2920" s="1"/>
      <c r="H2920" s="1"/>
      <c r="I2920" s="1"/>
      <c r="J2920" s="1"/>
      <c r="K2920" s="1"/>
      <c r="L2920" s="1"/>
      <c r="M2920" s="1"/>
      <c r="N2920" s="1"/>
      <c r="O2920" s="1"/>
      <c r="P2920" s="1"/>
      <c r="Q2920" s="1"/>
      <c r="R2920" s="1"/>
      <c r="S2920" s="1"/>
      <c r="T2920" s="1"/>
      <c r="U2920" s="28"/>
      <c r="V2920" s="28"/>
      <c r="W2920" s="28"/>
      <c r="X2920" s="1"/>
      <c r="Y2920" s="1"/>
      <c r="Z2920" s="1"/>
    </row>
    <row r="2921" spans="1:26" x14ac:dyDescent="0.25">
      <c r="A2921" s="1"/>
      <c r="B2921" s="33" t="str">
        <f t="shared" si="88"/>
        <v/>
      </c>
      <c r="C2921" s="33" t="str">
        <f t="shared" si="89"/>
        <v/>
      </c>
      <c r="D2921" s="22"/>
      <c r="E2921" s="1"/>
      <c r="F2921" s="1"/>
      <c r="G2921" s="1"/>
      <c r="H2921" s="1"/>
      <c r="I2921" s="1"/>
      <c r="J2921" s="1"/>
      <c r="K2921" s="1"/>
      <c r="L2921" s="1"/>
      <c r="M2921" s="1"/>
      <c r="N2921" s="1"/>
      <c r="O2921" s="1"/>
      <c r="P2921" s="1"/>
      <c r="Q2921" s="1"/>
      <c r="R2921" s="1"/>
      <c r="S2921" s="1"/>
      <c r="T2921" s="1"/>
      <c r="U2921" s="28"/>
      <c r="V2921" s="28"/>
      <c r="W2921" s="28"/>
      <c r="X2921" s="1"/>
      <c r="Y2921" s="1"/>
      <c r="Z2921" s="1"/>
    </row>
    <row r="2922" spans="1:26" x14ac:dyDescent="0.25">
      <c r="A2922" s="1"/>
      <c r="B2922" s="33" t="str">
        <f t="shared" si="88"/>
        <v/>
      </c>
      <c r="C2922" s="33" t="str">
        <f t="shared" si="89"/>
        <v/>
      </c>
      <c r="D2922" s="22"/>
      <c r="E2922" s="1"/>
      <c r="F2922" s="1"/>
      <c r="G2922" s="1"/>
      <c r="H2922" s="1"/>
      <c r="I2922" s="1"/>
      <c r="J2922" s="1"/>
      <c r="K2922" s="1"/>
      <c r="L2922" s="1"/>
      <c r="M2922" s="1"/>
      <c r="N2922" s="1"/>
      <c r="O2922" s="1"/>
      <c r="P2922" s="1"/>
      <c r="Q2922" s="1"/>
      <c r="R2922" s="1"/>
      <c r="S2922" s="1"/>
      <c r="T2922" s="1"/>
      <c r="U2922" s="28"/>
      <c r="V2922" s="28"/>
      <c r="W2922" s="28"/>
      <c r="X2922" s="1"/>
      <c r="Y2922" s="1"/>
      <c r="Z2922" s="1"/>
    </row>
    <row r="2923" spans="1:26" x14ac:dyDescent="0.25">
      <c r="A2923" s="1"/>
      <c r="B2923" s="33" t="str">
        <f t="shared" si="88"/>
        <v/>
      </c>
      <c r="C2923" s="33" t="str">
        <f t="shared" si="89"/>
        <v/>
      </c>
      <c r="D2923" s="22"/>
      <c r="E2923" s="1"/>
      <c r="F2923" s="1"/>
      <c r="G2923" s="1"/>
      <c r="H2923" s="1"/>
      <c r="I2923" s="1"/>
      <c r="J2923" s="1"/>
      <c r="K2923" s="1"/>
      <c r="L2923" s="1"/>
      <c r="M2923" s="1"/>
      <c r="N2923" s="1"/>
      <c r="O2923" s="1"/>
      <c r="P2923" s="1"/>
      <c r="Q2923" s="1"/>
      <c r="R2923" s="1"/>
      <c r="S2923" s="1"/>
      <c r="T2923" s="1"/>
      <c r="U2923" s="28"/>
      <c r="V2923" s="28"/>
      <c r="W2923" s="28"/>
      <c r="X2923" s="1"/>
      <c r="Y2923" s="1"/>
      <c r="Z2923" s="1"/>
    </row>
    <row r="2924" spans="1:26" x14ac:dyDescent="0.25">
      <c r="A2924" s="1"/>
      <c r="B2924" s="33" t="str">
        <f t="shared" si="88"/>
        <v/>
      </c>
      <c r="C2924" s="33" t="str">
        <f t="shared" si="89"/>
        <v/>
      </c>
      <c r="D2924" s="22"/>
      <c r="E2924" s="1"/>
      <c r="F2924" s="1"/>
      <c r="G2924" s="1"/>
      <c r="H2924" s="1"/>
      <c r="I2924" s="1"/>
      <c r="J2924" s="1"/>
      <c r="K2924" s="1"/>
      <c r="L2924" s="1"/>
      <c r="M2924" s="1"/>
      <c r="N2924" s="1"/>
      <c r="O2924" s="1"/>
      <c r="P2924" s="1"/>
      <c r="Q2924" s="1"/>
      <c r="R2924" s="1"/>
      <c r="S2924" s="1"/>
      <c r="T2924" s="1"/>
      <c r="U2924" s="28"/>
      <c r="V2924" s="28"/>
      <c r="W2924" s="28"/>
      <c r="X2924" s="1"/>
      <c r="Y2924" s="1"/>
      <c r="Z2924" s="1"/>
    </row>
    <row r="2925" spans="1:26" x14ac:dyDescent="0.25">
      <c r="A2925" s="1"/>
      <c r="B2925" s="33" t="str">
        <f t="shared" si="88"/>
        <v/>
      </c>
      <c r="C2925" s="33" t="str">
        <f t="shared" si="89"/>
        <v/>
      </c>
      <c r="D2925" s="22"/>
      <c r="E2925" s="1"/>
      <c r="F2925" s="1"/>
      <c r="G2925" s="1"/>
      <c r="H2925" s="1"/>
      <c r="I2925" s="1"/>
      <c r="J2925" s="1"/>
      <c r="K2925" s="1"/>
      <c r="L2925" s="1"/>
      <c r="M2925" s="1"/>
      <c r="N2925" s="1"/>
      <c r="O2925" s="1"/>
      <c r="P2925" s="1"/>
      <c r="Q2925" s="1"/>
      <c r="R2925" s="1"/>
      <c r="S2925" s="1"/>
      <c r="T2925" s="1"/>
      <c r="U2925" s="28"/>
      <c r="V2925" s="28"/>
      <c r="W2925" s="28"/>
      <c r="X2925" s="1"/>
      <c r="Y2925" s="1"/>
      <c r="Z2925" s="1"/>
    </row>
    <row r="2926" spans="1:26" x14ac:dyDescent="0.25">
      <c r="A2926" s="1"/>
      <c r="B2926" s="33" t="str">
        <f t="shared" si="88"/>
        <v/>
      </c>
      <c r="C2926" s="33" t="str">
        <f t="shared" si="89"/>
        <v/>
      </c>
      <c r="D2926" s="22"/>
      <c r="E2926" s="1"/>
      <c r="F2926" s="1"/>
      <c r="G2926" s="1"/>
      <c r="H2926" s="1"/>
      <c r="I2926" s="1"/>
      <c r="J2926" s="1"/>
      <c r="K2926" s="1"/>
      <c r="L2926" s="1"/>
      <c r="M2926" s="1"/>
      <c r="N2926" s="1"/>
      <c r="O2926" s="1"/>
      <c r="P2926" s="1"/>
      <c r="Q2926" s="1"/>
      <c r="R2926" s="1"/>
      <c r="S2926" s="1"/>
      <c r="T2926" s="1"/>
      <c r="U2926" s="28"/>
      <c r="V2926" s="28"/>
      <c r="W2926" s="28"/>
      <c r="X2926" s="1"/>
      <c r="Y2926" s="1"/>
      <c r="Z2926" s="1"/>
    </row>
    <row r="2927" spans="1:26" x14ac:dyDescent="0.25">
      <c r="A2927" s="1"/>
      <c r="B2927" s="33" t="str">
        <f t="shared" ref="B2927:B2990" si="90">IF(W2929=1,U2929,"")</f>
        <v/>
      </c>
      <c r="C2927" s="33" t="str">
        <f t="shared" ref="C2927:C2990" si="91">IF(W2929=1,V2929,"")</f>
        <v/>
      </c>
      <c r="D2927" s="22"/>
      <c r="E2927" s="1"/>
      <c r="F2927" s="1"/>
      <c r="G2927" s="1"/>
      <c r="H2927" s="1"/>
      <c r="I2927" s="1"/>
      <c r="J2927" s="1"/>
      <c r="K2927" s="1"/>
      <c r="L2927" s="1"/>
      <c r="M2927" s="1"/>
      <c r="N2927" s="1"/>
      <c r="O2927" s="1"/>
      <c r="P2927" s="1"/>
      <c r="Q2927" s="1"/>
      <c r="R2927" s="1"/>
      <c r="S2927" s="1"/>
      <c r="T2927" s="1"/>
      <c r="U2927" s="28"/>
      <c r="V2927" s="28"/>
      <c r="W2927" s="28"/>
      <c r="X2927" s="1"/>
      <c r="Y2927" s="1"/>
      <c r="Z2927" s="1"/>
    </row>
    <row r="2928" spans="1:26" x14ac:dyDescent="0.25">
      <c r="A2928" s="1"/>
      <c r="B2928" s="33" t="str">
        <f t="shared" si="90"/>
        <v/>
      </c>
      <c r="C2928" s="33" t="str">
        <f t="shared" si="91"/>
        <v/>
      </c>
      <c r="D2928" s="22"/>
      <c r="E2928" s="1"/>
      <c r="F2928" s="1"/>
      <c r="G2928" s="1"/>
      <c r="H2928" s="1"/>
      <c r="I2928" s="1"/>
      <c r="J2928" s="1"/>
      <c r="K2928" s="1"/>
      <c r="L2928" s="1"/>
      <c r="M2928" s="1"/>
      <c r="N2928" s="1"/>
      <c r="O2928" s="1"/>
      <c r="P2928" s="1"/>
      <c r="Q2928" s="1"/>
      <c r="R2928" s="1"/>
      <c r="S2928" s="1"/>
      <c r="T2928" s="1"/>
      <c r="X2928" s="1"/>
      <c r="Y2928" s="1"/>
      <c r="Z2928" s="1"/>
    </row>
    <row r="2929" spans="1:26" x14ac:dyDescent="0.25">
      <c r="A2929" s="1"/>
      <c r="B2929" s="33" t="str">
        <f t="shared" si="90"/>
        <v/>
      </c>
      <c r="C2929" s="33" t="str">
        <f t="shared" si="91"/>
        <v/>
      </c>
      <c r="D2929" s="22"/>
      <c r="E2929" s="1"/>
      <c r="F2929" s="1"/>
      <c r="G2929" s="1"/>
      <c r="H2929" s="1"/>
      <c r="I2929" s="1"/>
      <c r="J2929" s="1"/>
      <c r="K2929" s="1"/>
      <c r="L2929" s="1"/>
      <c r="M2929" s="1"/>
      <c r="N2929" s="1"/>
      <c r="O2929" s="1"/>
      <c r="P2929" s="1"/>
      <c r="Q2929" s="1"/>
      <c r="R2929" s="1"/>
      <c r="S2929" s="1"/>
      <c r="T2929" s="1"/>
      <c r="U2929" s="28"/>
      <c r="V2929" s="28"/>
      <c r="W2929" s="28"/>
      <c r="X2929" s="1"/>
      <c r="Y2929" s="1"/>
      <c r="Z2929" s="1"/>
    </row>
    <row r="2930" spans="1:26" x14ac:dyDescent="0.25">
      <c r="A2930" s="1"/>
      <c r="B2930" s="33" t="str">
        <f t="shared" si="90"/>
        <v/>
      </c>
      <c r="C2930" s="33" t="str">
        <f t="shared" si="91"/>
        <v/>
      </c>
      <c r="D2930" s="22"/>
      <c r="E2930" s="1"/>
      <c r="F2930" s="1"/>
      <c r="G2930" s="1"/>
      <c r="H2930" s="1"/>
      <c r="I2930" s="1"/>
      <c r="J2930" s="1"/>
      <c r="K2930" s="1"/>
      <c r="L2930" s="1"/>
      <c r="M2930" s="1"/>
      <c r="N2930" s="1"/>
      <c r="O2930" s="1"/>
      <c r="P2930" s="1"/>
      <c r="Q2930" s="1"/>
      <c r="R2930" s="1"/>
      <c r="S2930" s="1"/>
      <c r="T2930" s="1"/>
      <c r="U2930" s="28"/>
      <c r="V2930" s="28"/>
      <c r="W2930" s="28"/>
      <c r="X2930" s="1"/>
      <c r="Y2930" s="1"/>
      <c r="Z2930" s="1"/>
    </row>
    <row r="2931" spans="1:26" x14ac:dyDescent="0.25">
      <c r="A2931" s="1"/>
      <c r="B2931" s="33" t="str">
        <f t="shared" si="90"/>
        <v/>
      </c>
      <c r="C2931" s="33" t="str">
        <f t="shared" si="91"/>
        <v/>
      </c>
      <c r="D2931" s="22"/>
      <c r="E2931" s="1"/>
      <c r="F2931" s="1"/>
      <c r="G2931" s="1"/>
      <c r="H2931" s="1"/>
      <c r="I2931" s="1"/>
      <c r="J2931" s="1"/>
      <c r="K2931" s="1"/>
      <c r="L2931" s="1"/>
      <c r="M2931" s="1"/>
      <c r="N2931" s="1"/>
      <c r="O2931" s="1"/>
      <c r="P2931" s="1"/>
      <c r="Q2931" s="1"/>
      <c r="R2931" s="1"/>
      <c r="S2931" s="1"/>
      <c r="T2931" s="1"/>
      <c r="U2931" s="28"/>
      <c r="V2931" s="28"/>
      <c r="W2931" s="28"/>
      <c r="X2931" s="1"/>
      <c r="Y2931" s="1"/>
      <c r="Z2931" s="1"/>
    </row>
    <row r="2932" spans="1:26" x14ac:dyDescent="0.25">
      <c r="A2932" s="1"/>
      <c r="B2932" s="33" t="str">
        <f t="shared" si="90"/>
        <v/>
      </c>
      <c r="C2932" s="33" t="str">
        <f t="shared" si="91"/>
        <v/>
      </c>
      <c r="D2932" s="22"/>
      <c r="E2932" s="1"/>
      <c r="F2932" s="1"/>
      <c r="G2932" s="1"/>
      <c r="H2932" s="1"/>
      <c r="I2932" s="1"/>
      <c r="J2932" s="1"/>
      <c r="K2932" s="1"/>
      <c r="L2932" s="1"/>
      <c r="M2932" s="1"/>
      <c r="N2932" s="1"/>
      <c r="O2932" s="1"/>
      <c r="P2932" s="1"/>
      <c r="Q2932" s="1"/>
      <c r="R2932" s="1"/>
      <c r="S2932" s="1"/>
      <c r="T2932" s="1"/>
      <c r="U2932" s="28"/>
      <c r="V2932" s="28"/>
      <c r="W2932" s="28"/>
      <c r="X2932" s="1"/>
      <c r="Y2932" s="1"/>
      <c r="Z2932" s="1"/>
    </row>
    <row r="2933" spans="1:26" x14ac:dyDescent="0.25">
      <c r="A2933" s="1"/>
      <c r="B2933" s="33" t="str">
        <f t="shared" si="90"/>
        <v/>
      </c>
      <c r="C2933" s="33" t="str">
        <f t="shared" si="91"/>
        <v/>
      </c>
      <c r="D2933" s="22"/>
      <c r="E2933" s="1"/>
      <c r="F2933" s="1"/>
      <c r="G2933" s="1"/>
      <c r="H2933" s="1"/>
      <c r="I2933" s="1"/>
      <c r="J2933" s="1"/>
      <c r="K2933" s="1"/>
      <c r="L2933" s="1"/>
      <c r="M2933" s="1"/>
      <c r="N2933" s="1"/>
      <c r="O2933" s="1"/>
      <c r="P2933" s="1"/>
      <c r="Q2933" s="1"/>
      <c r="R2933" s="1"/>
      <c r="S2933" s="1"/>
      <c r="T2933" s="1"/>
      <c r="U2933" s="28"/>
      <c r="V2933" s="28"/>
      <c r="W2933" s="28"/>
      <c r="X2933" s="1"/>
      <c r="Y2933" s="1"/>
      <c r="Z2933" s="1"/>
    </row>
    <row r="2934" spans="1:26" x14ac:dyDescent="0.25">
      <c r="A2934" s="1"/>
      <c r="B2934" s="33" t="str">
        <f t="shared" si="90"/>
        <v/>
      </c>
      <c r="C2934" s="33" t="str">
        <f t="shared" si="91"/>
        <v/>
      </c>
      <c r="D2934" s="22"/>
      <c r="E2934" s="1"/>
      <c r="F2934" s="1"/>
      <c r="G2934" s="1"/>
      <c r="H2934" s="1"/>
      <c r="I2934" s="1"/>
      <c r="J2934" s="1"/>
      <c r="K2934" s="1"/>
      <c r="L2934" s="1"/>
      <c r="M2934" s="1"/>
      <c r="N2934" s="1"/>
      <c r="O2934" s="1"/>
      <c r="P2934" s="1"/>
      <c r="Q2934" s="1"/>
      <c r="R2934" s="1"/>
      <c r="S2934" s="1"/>
      <c r="T2934" s="1"/>
      <c r="U2934" s="28"/>
      <c r="V2934" s="28"/>
      <c r="W2934" s="28"/>
      <c r="X2934" s="1"/>
      <c r="Y2934" s="1"/>
      <c r="Z2934" s="1"/>
    </row>
    <row r="2935" spans="1:26" x14ac:dyDescent="0.25">
      <c r="A2935" s="1"/>
      <c r="B2935" s="33" t="str">
        <f t="shared" si="90"/>
        <v/>
      </c>
      <c r="C2935" s="33" t="str">
        <f t="shared" si="91"/>
        <v/>
      </c>
      <c r="D2935" s="22"/>
      <c r="E2935" s="1"/>
      <c r="F2935" s="1"/>
      <c r="G2935" s="1"/>
      <c r="H2935" s="1"/>
      <c r="I2935" s="1"/>
      <c r="J2935" s="1"/>
      <c r="K2935" s="1"/>
      <c r="L2935" s="1"/>
      <c r="M2935" s="1"/>
      <c r="N2935" s="1"/>
      <c r="O2935" s="1"/>
      <c r="P2935" s="1"/>
      <c r="Q2935" s="1"/>
      <c r="R2935" s="1"/>
      <c r="S2935" s="1"/>
      <c r="T2935" s="1"/>
      <c r="U2935" s="28"/>
      <c r="V2935" s="28"/>
      <c r="W2935" s="28"/>
      <c r="X2935" s="1"/>
      <c r="Y2935" s="1"/>
      <c r="Z2935" s="1"/>
    </row>
    <row r="2936" spans="1:26" x14ac:dyDescent="0.25">
      <c r="A2936" s="1"/>
      <c r="B2936" s="33" t="str">
        <f t="shared" si="90"/>
        <v/>
      </c>
      <c r="C2936" s="33" t="str">
        <f t="shared" si="91"/>
        <v/>
      </c>
      <c r="D2936" s="22"/>
      <c r="E2936" s="1"/>
      <c r="F2936" s="1"/>
      <c r="G2936" s="1"/>
      <c r="H2936" s="1"/>
      <c r="I2936" s="1"/>
      <c r="J2936" s="1"/>
      <c r="K2936" s="1"/>
      <c r="L2936" s="1"/>
      <c r="M2936" s="1"/>
      <c r="N2936" s="1"/>
      <c r="O2936" s="1"/>
      <c r="P2936" s="1"/>
      <c r="Q2936" s="1"/>
      <c r="R2936" s="1"/>
      <c r="S2936" s="1"/>
      <c r="T2936" s="1"/>
      <c r="U2936" s="28"/>
      <c r="V2936" s="28"/>
      <c r="W2936" s="28"/>
      <c r="X2936" s="1"/>
      <c r="Y2936" s="1"/>
      <c r="Z2936" s="1"/>
    </row>
    <row r="2937" spans="1:26" x14ac:dyDescent="0.25">
      <c r="A2937" s="1"/>
      <c r="B2937" s="33" t="str">
        <f t="shared" si="90"/>
        <v/>
      </c>
      <c r="C2937" s="33" t="str">
        <f t="shared" si="91"/>
        <v/>
      </c>
      <c r="D2937" s="22"/>
      <c r="E2937" s="1"/>
      <c r="F2937" s="1"/>
      <c r="G2937" s="1"/>
      <c r="H2937" s="1"/>
      <c r="I2937" s="1"/>
      <c r="J2937" s="1"/>
      <c r="K2937" s="1"/>
      <c r="L2937" s="1"/>
      <c r="M2937" s="1"/>
      <c r="N2937" s="1"/>
      <c r="O2937" s="1"/>
      <c r="P2937" s="1"/>
      <c r="Q2937" s="1"/>
      <c r="R2937" s="1"/>
      <c r="S2937" s="1"/>
      <c r="T2937" s="1"/>
      <c r="U2937" s="28"/>
      <c r="V2937" s="28"/>
      <c r="W2937" s="28"/>
      <c r="X2937" s="1"/>
      <c r="Y2937" s="1"/>
      <c r="Z2937" s="1"/>
    </row>
    <row r="2938" spans="1:26" x14ac:dyDescent="0.25">
      <c r="A2938" s="1"/>
      <c r="B2938" s="33" t="str">
        <f t="shared" si="90"/>
        <v/>
      </c>
      <c r="C2938" s="33" t="str">
        <f t="shared" si="91"/>
        <v/>
      </c>
      <c r="D2938" s="22"/>
      <c r="E2938" s="1"/>
      <c r="F2938" s="1"/>
      <c r="G2938" s="1"/>
      <c r="H2938" s="1"/>
      <c r="I2938" s="1"/>
      <c r="J2938" s="1"/>
      <c r="K2938" s="1"/>
      <c r="L2938" s="1"/>
      <c r="M2938" s="1"/>
      <c r="N2938" s="1"/>
      <c r="O2938" s="1"/>
      <c r="P2938" s="1"/>
      <c r="Q2938" s="1"/>
      <c r="R2938" s="1"/>
      <c r="S2938" s="1"/>
      <c r="T2938" s="1"/>
      <c r="U2938" s="28"/>
      <c r="V2938" s="28"/>
      <c r="W2938" s="28"/>
      <c r="X2938" s="1"/>
      <c r="Y2938" s="1"/>
      <c r="Z2938" s="1"/>
    </row>
    <row r="2939" spans="1:26" x14ac:dyDescent="0.25">
      <c r="A2939" s="1"/>
      <c r="B2939" s="33" t="str">
        <f t="shared" si="90"/>
        <v/>
      </c>
      <c r="C2939" s="33" t="str">
        <f t="shared" si="91"/>
        <v/>
      </c>
      <c r="D2939" s="22"/>
      <c r="E2939" s="1"/>
      <c r="F2939" s="1"/>
      <c r="G2939" s="1"/>
      <c r="H2939" s="1"/>
      <c r="I2939" s="1"/>
      <c r="J2939" s="1"/>
      <c r="K2939" s="1"/>
      <c r="L2939" s="1"/>
      <c r="M2939" s="1"/>
      <c r="N2939" s="1"/>
      <c r="O2939" s="1"/>
      <c r="P2939" s="1"/>
      <c r="Q2939" s="1"/>
      <c r="R2939" s="1"/>
      <c r="S2939" s="1"/>
      <c r="T2939" s="1"/>
      <c r="U2939" s="28"/>
      <c r="V2939" s="28"/>
      <c r="W2939" s="28"/>
      <c r="X2939" s="1"/>
      <c r="Y2939" s="1"/>
      <c r="Z2939" s="1"/>
    </row>
    <row r="2940" spans="1:26" x14ac:dyDescent="0.25">
      <c r="A2940" s="1"/>
      <c r="B2940" s="33" t="str">
        <f t="shared" si="90"/>
        <v/>
      </c>
      <c r="C2940" s="33" t="str">
        <f t="shared" si="91"/>
        <v/>
      </c>
      <c r="D2940" s="22"/>
      <c r="E2940" s="1"/>
      <c r="F2940" s="1"/>
      <c r="G2940" s="1"/>
      <c r="H2940" s="1"/>
      <c r="I2940" s="1"/>
      <c r="J2940" s="1"/>
      <c r="K2940" s="1"/>
      <c r="L2940" s="1"/>
      <c r="M2940" s="1"/>
      <c r="N2940" s="1"/>
      <c r="O2940" s="1"/>
      <c r="P2940" s="1"/>
      <c r="Q2940" s="1"/>
      <c r="R2940" s="1"/>
      <c r="S2940" s="1"/>
      <c r="T2940" s="1"/>
      <c r="U2940" s="28"/>
      <c r="V2940" s="28"/>
      <c r="W2940" s="28"/>
      <c r="X2940" s="1"/>
      <c r="Y2940" s="1"/>
      <c r="Z2940" s="1"/>
    </row>
    <row r="2941" spans="1:26" x14ac:dyDescent="0.25">
      <c r="A2941" s="1"/>
      <c r="B2941" s="33" t="str">
        <f t="shared" si="90"/>
        <v/>
      </c>
      <c r="C2941" s="33" t="str">
        <f t="shared" si="91"/>
        <v/>
      </c>
      <c r="D2941" s="22"/>
      <c r="E2941" s="1"/>
      <c r="F2941" s="1"/>
      <c r="G2941" s="1"/>
      <c r="H2941" s="1"/>
      <c r="I2941" s="1"/>
      <c r="J2941" s="1"/>
      <c r="K2941" s="1"/>
      <c r="L2941" s="1"/>
      <c r="M2941" s="1"/>
      <c r="N2941" s="1"/>
      <c r="O2941" s="1"/>
      <c r="P2941" s="1"/>
      <c r="Q2941" s="1"/>
      <c r="R2941" s="1"/>
      <c r="S2941" s="1"/>
      <c r="T2941" s="1"/>
      <c r="U2941" s="28"/>
      <c r="V2941" s="28"/>
      <c r="W2941" s="28"/>
      <c r="X2941" s="1"/>
      <c r="Y2941" s="1"/>
      <c r="Z2941" s="1"/>
    </row>
    <row r="2942" spans="1:26" x14ac:dyDescent="0.25">
      <c r="A2942" s="1"/>
      <c r="B2942" s="33" t="str">
        <f t="shared" si="90"/>
        <v/>
      </c>
      <c r="C2942" s="33" t="str">
        <f t="shared" si="91"/>
        <v/>
      </c>
      <c r="D2942" s="22"/>
      <c r="E2942" s="1"/>
      <c r="F2942" s="1"/>
      <c r="G2942" s="1"/>
      <c r="H2942" s="1"/>
      <c r="I2942" s="1"/>
      <c r="J2942" s="1"/>
      <c r="K2942" s="1"/>
      <c r="L2942" s="1"/>
      <c r="M2942" s="1"/>
      <c r="N2942" s="1"/>
      <c r="O2942" s="1"/>
      <c r="P2942" s="1"/>
      <c r="Q2942" s="1"/>
      <c r="R2942" s="1"/>
      <c r="S2942" s="1"/>
      <c r="T2942" s="1"/>
      <c r="U2942" s="28"/>
      <c r="V2942" s="28"/>
      <c r="W2942" s="28"/>
      <c r="X2942" s="1"/>
      <c r="Y2942" s="1"/>
      <c r="Z2942" s="1"/>
    </row>
    <row r="2943" spans="1:26" x14ac:dyDescent="0.25">
      <c r="A2943" s="1"/>
      <c r="B2943" s="33" t="str">
        <f t="shared" si="90"/>
        <v/>
      </c>
      <c r="C2943" s="33" t="str">
        <f t="shared" si="91"/>
        <v/>
      </c>
      <c r="D2943" s="22"/>
      <c r="E2943" s="1"/>
      <c r="F2943" s="1"/>
      <c r="G2943" s="1"/>
      <c r="H2943" s="1"/>
      <c r="I2943" s="1"/>
      <c r="J2943" s="1"/>
      <c r="K2943" s="1"/>
      <c r="L2943" s="1"/>
      <c r="M2943" s="1"/>
      <c r="N2943" s="1"/>
      <c r="O2943" s="1"/>
      <c r="P2943" s="1"/>
      <c r="Q2943" s="1"/>
      <c r="R2943" s="1"/>
      <c r="S2943" s="1"/>
      <c r="T2943" s="1"/>
      <c r="U2943" s="28"/>
      <c r="V2943" s="28"/>
      <c r="W2943" s="28"/>
      <c r="X2943" s="1"/>
      <c r="Y2943" s="1"/>
      <c r="Z2943" s="1"/>
    </row>
    <row r="2944" spans="1:26" x14ac:dyDescent="0.25">
      <c r="A2944" s="1"/>
      <c r="B2944" s="33" t="str">
        <f t="shared" si="90"/>
        <v/>
      </c>
      <c r="C2944" s="33" t="str">
        <f t="shared" si="91"/>
        <v/>
      </c>
      <c r="D2944" s="22"/>
      <c r="E2944" s="1"/>
      <c r="F2944" s="1"/>
      <c r="G2944" s="1"/>
      <c r="H2944" s="1"/>
      <c r="I2944" s="1"/>
      <c r="J2944" s="1"/>
      <c r="K2944" s="1"/>
      <c r="L2944" s="1"/>
      <c r="M2944" s="1"/>
      <c r="N2944" s="1"/>
      <c r="O2944" s="1"/>
      <c r="P2944" s="1"/>
      <c r="Q2944" s="1"/>
      <c r="R2944" s="1"/>
      <c r="S2944" s="1"/>
      <c r="T2944" s="1"/>
      <c r="U2944" s="28"/>
      <c r="V2944" s="28"/>
      <c r="W2944" s="28"/>
      <c r="X2944" s="1"/>
      <c r="Y2944" s="1"/>
      <c r="Z2944" s="1"/>
    </row>
    <row r="2945" spans="1:26" x14ac:dyDescent="0.25">
      <c r="A2945" s="1"/>
      <c r="B2945" s="33" t="str">
        <f t="shared" si="90"/>
        <v/>
      </c>
      <c r="C2945" s="33" t="str">
        <f t="shared" si="91"/>
        <v/>
      </c>
      <c r="D2945" s="22"/>
      <c r="E2945" s="1"/>
      <c r="F2945" s="1"/>
      <c r="G2945" s="1"/>
      <c r="H2945" s="1"/>
      <c r="I2945" s="1"/>
      <c r="J2945" s="1"/>
      <c r="K2945" s="1"/>
      <c r="L2945" s="1"/>
      <c r="M2945" s="1"/>
      <c r="N2945" s="1"/>
      <c r="O2945" s="1"/>
      <c r="P2945" s="1"/>
      <c r="Q2945" s="1"/>
      <c r="R2945" s="1"/>
      <c r="S2945" s="1"/>
      <c r="T2945" s="1"/>
      <c r="U2945" s="28"/>
      <c r="V2945" s="28"/>
      <c r="W2945" s="28"/>
      <c r="X2945" s="1"/>
      <c r="Y2945" s="1"/>
      <c r="Z2945" s="1"/>
    </row>
    <row r="2946" spans="1:26" x14ac:dyDescent="0.25">
      <c r="A2946" s="1"/>
      <c r="B2946" s="33" t="str">
        <f t="shared" si="90"/>
        <v/>
      </c>
      <c r="C2946" s="33" t="str">
        <f t="shared" si="91"/>
        <v/>
      </c>
      <c r="D2946" s="22"/>
      <c r="E2946" s="1"/>
      <c r="F2946" s="1"/>
      <c r="G2946" s="1"/>
      <c r="H2946" s="1"/>
      <c r="I2946" s="1"/>
      <c r="J2946" s="1"/>
      <c r="K2946" s="1"/>
      <c r="L2946" s="1"/>
      <c r="M2946" s="1"/>
      <c r="N2946" s="1"/>
      <c r="O2946" s="1"/>
      <c r="P2946" s="1"/>
      <c r="Q2946" s="1"/>
      <c r="R2946" s="1"/>
      <c r="S2946" s="1"/>
      <c r="T2946" s="1"/>
      <c r="U2946" s="28"/>
      <c r="V2946" s="28"/>
      <c r="W2946" s="28"/>
      <c r="X2946" s="1"/>
      <c r="Y2946" s="1"/>
      <c r="Z2946" s="1"/>
    </row>
    <row r="2947" spans="1:26" x14ac:dyDescent="0.25">
      <c r="A2947" s="1"/>
      <c r="B2947" s="33" t="str">
        <f t="shared" si="90"/>
        <v/>
      </c>
      <c r="C2947" s="33" t="str">
        <f t="shared" si="91"/>
        <v/>
      </c>
      <c r="D2947" s="22"/>
      <c r="E2947" s="1"/>
      <c r="F2947" s="1"/>
      <c r="G2947" s="1"/>
      <c r="H2947" s="1"/>
      <c r="I2947" s="1"/>
      <c r="J2947" s="1"/>
      <c r="K2947" s="1"/>
      <c r="L2947" s="1"/>
      <c r="M2947" s="1"/>
      <c r="N2947" s="1"/>
      <c r="O2947" s="1"/>
      <c r="P2947" s="1"/>
      <c r="Q2947" s="1"/>
      <c r="R2947" s="1"/>
      <c r="S2947" s="1"/>
      <c r="T2947" s="1"/>
      <c r="U2947" s="28"/>
      <c r="V2947" s="28"/>
      <c r="W2947" s="28"/>
      <c r="X2947" s="1"/>
      <c r="Y2947" s="1"/>
      <c r="Z2947" s="1"/>
    </row>
    <row r="2948" spans="1:26" x14ac:dyDescent="0.25">
      <c r="A2948" s="1"/>
      <c r="B2948" s="33" t="str">
        <f t="shared" si="90"/>
        <v/>
      </c>
      <c r="C2948" s="33" t="str">
        <f t="shared" si="91"/>
        <v/>
      </c>
      <c r="D2948" s="22"/>
      <c r="E2948" s="1"/>
      <c r="F2948" s="1"/>
      <c r="G2948" s="1"/>
      <c r="H2948" s="1"/>
      <c r="I2948" s="1"/>
      <c r="J2948" s="1"/>
      <c r="K2948" s="1"/>
      <c r="L2948" s="1"/>
      <c r="M2948" s="1"/>
      <c r="N2948" s="1"/>
      <c r="O2948" s="1"/>
      <c r="P2948" s="1"/>
      <c r="Q2948" s="1"/>
      <c r="R2948" s="1"/>
      <c r="S2948" s="1"/>
      <c r="T2948" s="1"/>
      <c r="U2948" s="28"/>
      <c r="V2948" s="28"/>
      <c r="W2948" s="28"/>
      <c r="X2948" s="1"/>
      <c r="Y2948" s="1"/>
      <c r="Z2948" s="1"/>
    </row>
    <row r="2949" spans="1:26" x14ac:dyDescent="0.25">
      <c r="A2949" s="1"/>
      <c r="B2949" s="33" t="str">
        <f t="shared" si="90"/>
        <v/>
      </c>
      <c r="C2949" s="33" t="str">
        <f t="shared" si="91"/>
        <v/>
      </c>
      <c r="D2949" s="22"/>
      <c r="E2949" s="1"/>
      <c r="F2949" s="1"/>
      <c r="G2949" s="1"/>
      <c r="H2949" s="1"/>
      <c r="I2949" s="1"/>
      <c r="J2949" s="1"/>
      <c r="K2949" s="1"/>
      <c r="L2949" s="1"/>
      <c r="M2949" s="1"/>
      <c r="N2949" s="1"/>
      <c r="O2949" s="1"/>
      <c r="P2949" s="1"/>
      <c r="Q2949" s="1"/>
      <c r="R2949" s="1"/>
      <c r="S2949" s="1"/>
      <c r="T2949" s="1"/>
      <c r="U2949" s="28"/>
      <c r="V2949" s="28"/>
      <c r="W2949" s="28"/>
      <c r="X2949" s="1"/>
      <c r="Y2949" s="1"/>
      <c r="Z2949" s="1"/>
    </row>
    <row r="2950" spans="1:26" x14ac:dyDescent="0.25">
      <c r="A2950" s="1"/>
      <c r="B2950" s="33" t="str">
        <f t="shared" si="90"/>
        <v/>
      </c>
      <c r="C2950" s="33" t="str">
        <f t="shared" si="91"/>
        <v/>
      </c>
      <c r="D2950" s="22"/>
      <c r="E2950" s="1"/>
      <c r="F2950" s="1"/>
      <c r="G2950" s="1"/>
      <c r="H2950" s="1"/>
      <c r="I2950" s="1"/>
      <c r="J2950" s="1"/>
      <c r="K2950" s="1"/>
      <c r="L2950" s="1"/>
      <c r="M2950" s="1"/>
      <c r="N2950" s="1"/>
      <c r="O2950" s="1"/>
      <c r="P2950" s="1"/>
      <c r="Q2950" s="1"/>
      <c r="R2950" s="1"/>
      <c r="S2950" s="1"/>
      <c r="T2950" s="1"/>
      <c r="U2950" s="28"/>
      <c r="V2950" s="28"/>
      <c r="W2950" s="28"/>
      <c r="X2950" s="1"/>
      <c r="Y2950" s="1"/>
      <c r="Z2950" s="1"/>
    </row>
    <row r="2951" spans="1:26" x14ac:dyDescent="0.25">
      <c r="A2951" s="1"/>
      <c r="B2951" s="33" t="str">
        <f t="shared" si="90"/>
        <v/>
      </c>
      <c r="C2951" s="33" t="str">
        <f t="shared" si="91"/>
        <v/>
      </c>
      <c r="D2951" s="22"/>
      <c r="E2951" s="1"/>
      <c r="F2951" s="1"/>
      <c r="G2951" s="1"/>
      <c r="H2951" s="1"/>
      <c r="I2951" s="1"/>
      <c r="J2951" s="1"/>
      <c r="K2951" s="1"/>
      <c r="L2951" s="1"/>
      <c r="M2951" s="1"/>
      <c r="N2951" s="1"/>
      <c r="O2951" s="1"/>
      <c r="P2951" s="1"/>
      <c r="Q2951" s="1"/>
      <c r="R2951" s="1"/>
      <c r="S2951" s="1"/>
      <c r="T2951" s="1"/>
      <c r="U2951" s="28"/>
      <c r="V2951" s="28"/>
      <c r="W2951" s="28"/>
      <c r="X2951" s="1"/>
      <c r="Y2951" s="1"/>
      <c r="Z2951" s="1"/>
    </row>
    <row r="2952" spans="1:26" x14ac:dyDescent="0.25">
      <c r="A2952" s="1"/>
      <c r="B2952" s="33" t="str">
        <f t="shared" si="90"/>
        <v/>
      </c>
      <c r="C2952" s="33" t="str">
        <f t="shared" si="91"/>
        <v/>
      </c>
      <c r="D2952" s="22"/>
      <c r="E2952" s="1"/>
      <c r="F2952" s="1"/>
      <c r="G2952" s="1"/>
      <c r="H2952" s="1"/>
      <c r="I2952" s="1"/>
      <c r="J2952" s="1"/>
      <c r="K2952" s="1"/>
      <c r="L2952" s="1"/>
      <c r="M2952" s="1"/>
      <c r="N2952" s="1"/>
      <c r="O2952" s="1"/>
      <c r="P2952" s="1"/>
      <c r="Q2952" s="1"/>
      <c r="R2952" s="1"/>
      <c r="S2952" s="1"/>
      <c r="T2952" s="1"/>
      <c r="U2952" s="28"/>
      <c r="V2952" s="28"/>
      <c r="W2952" s="28"/>
      <c r="X2952" s="1"/>
      <c r="Y2952" s="1"/>
      <c r="Z2952" s="1"/>
    </row>
    <row r="2953" spans="1:26" x14ac:dyDescent="0.25">
      <c r="A2953" s="1"/>
      <c r="B2953" s="33" t="str">
        <f t="shared" si="90"/>
        <v/>
      </c>
      <c r="C2953" s="33" t="str">
        <f t="shared" si="91"/>
        <v/>
      </c>
      <c r="D2953" s="22"/>
      <c r="E2953" s="1"/>
      <c r="F2953" s="1"/>
      <c r="G2953" s="1"/>
      <c r="H2953" s="1"/>
      <c r="I2953" s="1"/>
      <c r="J2953" s="1"/>
      <c r="K2953" s="1"/>
      <c r="L2953" s="1"/>
      <c r="M2953" s="1"/>
      <c r="N2953" s="1"/>
      <c r="O2953" s="1"/>
      <c r="P2953" s="1"/>
      <c r="Q2953" s="1"/>
      <c r="R2953" s="1"/>
      <c r="S2953" s="1"/>
      <c r="T2953" s="1"/>
      <c r="U2953" s="28"/>
      <c r="V2953" s="28"/>
      <c r="W2953" s="28"/>
      <c r="X2953" s="1"/>
      <c r="Y2953" s="1"/>
      <c r="Z2953" s="1"/>
    </row>
    <row r="2954" spans="1:26" x14ac:dyDescent="0.25">
      <c r="A2954" s="1"/>
      <c r="B2954" s="33" t="str">
        <f t="shared" si="90"/>
        <v/>
      </c>
      <c r="C2954" s="33" t="str">
        <f t="shared" si="91"/>
        <v/>
      </c>
      <c r="D2954" s="22"/>
      <c r="E2954" s="1"/>
      <c r="F2954" s="1"/>
      <c r="G2954" s="1"/>
      <c r="H2954" s="1"/>
      <c r="I2954" s="1"/>
      <c r="J2954" s="1"/>
      <c r="K2954" s="1"/>
      <c r="L2954" s="1"/>
      <c r="M2954" s="1"/>
      <c r="N2954" s="1"/>
      <c r="O2954" s="1"/>
      <c r="P2954" s="1"/>
      <c r="Q2954" s="1"/>
      <c r="R2954" s="1"/>
      <c r="S2954" s="1"/>
      <c r="T2954" s="1"/>
      <c r="U2954" s="28"/>
      <c r="V2954" s="28"/>
      <c r="W2954" s="28"/>
      <c r="X2954" s="1"/>
      <c r="Y2954" s="1"/>
      <c r="Z2954" s="1"/>
    </row>
    <row r="2955" spans="1:26" x14ac:dyDescent="0.25">
      <c r="A2955" s="1"/>
      <c r="B2955" s="33" t="str">
        <f t="shared" si="90"/>
        <v/>
      </c>
      <c r="C2955" s="33" t="str">
        <f t="shared" si="91"/>
        <v/>
      </c>
      <c r="D2955" s="22"/>
      <c r="E2955" s="1"/>
      <c r="F2955" s="1"/>
      <c r="G2955" s="1"/>
      <c r="H2955" s="1"/>
      <c r="I2955" s="1"/>
      <c r="J2955" s="1"/>
      <c r="K2955" s="1"/>
      <c r="L2955" s="1"/>
      <c r="M2955" s="1"/>
      <c r="N2955" s="1"/>
      <c r="O2955" s="1"/>
      <c r="P2955" s="1"/>
      <c r="Q2955" s="1"/>
      <c r="R2955" s="1"/>
      <c r="S2955" s="1"/>
      <c r="T2955" s="1"/>
      <c r="U2955" s="28"/>
      <c r="V2955" s="28"/>
      <c r="W2955" s="28"/>
      <c r="X2955" s="1"/>
      <c r="Y2955" s="1"/>
      <c r="Z2955" s="1"/>
    </row>
    <row r="2956" spans="1:26" x14ac:dyDescent="0.25">
      <c r="A2956" s="1"/>
      <c r="B2956" s="33" t="str">
        <f t="shared" si="90"/>
        <v/>
      </c>
      <c r="C2956" s="33" t="str">
        <f t="shared" si="91"/>
        <v/>
      </c>
      <c r="D2956" s="22"/>
      <c r="E2956" s="1"/>
      <c r="F2956" s="1"/>
      <c r="G2956" s="1"/>
      <c r="H2956" s="1"/>
      <c r="I2956" s="1"/>
      <c r="J2956" s="1"/>
      <c r="K2956" s="1"/>
      <c r="L2956" s="1"/>
      <c r="M2956" s="1"/>
      <c r="N2956" s="1"/>
      <c r="O2956" s="1"/>
      <c r="P2956" s="1"/>
      <c r="Q2956" s="1"/>
      <c r="R2956" s="1"/>
      <c r="S2956" s="1"/>
      <c r="T2956" s="1"/>
      <c r="U2956" s="28"/>
      <c r="V2956" s="28"/>
      <c r="W2956" s="28"/>
      <c r="X2956" s="1"/>
      <c r="Y2956" s="1"/>
      <c r="Z2956" s="1"/>
    </row>
    <row r="2957" spans="1:26" x14ac:dyDescent="0.25">
      <c r="A2957" s="1"/>
      <c r="B2957" s="33" t="str">
        <f t="shared" si="90"/>
        <v/>
      </c>
      <c r="C2957" s="33" t="str">
        <f t="shared" si="91"/>
        <v/>
      </c>
      <c r="D2957" s="22"/>
      <c r="E2957" s="1"/>
      <c r="F2957" s="1"/>
      <c r="G2957" s="1"/>
      <c r="H2957" s="1"/>
      <c r="I2957" s="1"/>
      <c r="J2957" s="1"/>
      <c r="K2957" s="1"/>
      <c r="L2957" s="1"/>
      <c r="M2957" s="1"/>
      <c r="N2957" s="1"/>
      <c r="O2957" s="1"/>
      <c r="P2957" s="1"/>
      <c r="Q2957" s="1"/>
      <c r="R2957" s="1"/>
      <c r="S2957" s="1"/>
      <c r="T2957" s="1"/>
      <c r="X2957" s="1"/>
      <c r="Y2957" s="1"/>
      <c r="Z2957" s="1"/>
    </row>
    <row r="2958" spans="1:26" x14ac:dyDescent="0.25">
      <c r="A2958" s="1"/>
      <c r="B2958" s="33" t="str">
        <f t="shared" si="90"/>
        <v/>
      </c>
      <c r="C2958" s="33" t="str">
        <f t="shared" si="91"/>
        <v/>
      </c>
      <c r="D2958" s="22"/>
      <c r="E2958" s="1"/>
      <c r="F2958" s="1"/>
      <c r="G2958" s="1"/>
      <c r="H2958" s="1"/>
      <c r="I2958" s="1"/>
      <c r="J2958" s="1"/>
      <c r="K2958" s="1"/>
      <c r="L2958" s="1"/>
      <c r="M2958" s="1"/>
      <c r="N2958" s="1"/>
      <c r="O2958" s="1"/>
      <c r="P2958" s="1"/>
      <c r="Q2958" s="1"/>
      <c r="R2958" s="1"/>
      <c r="S2958" s="1"/>
      <c r="T2958" s="1"/>
      <c r="U2958" s="28"/>
      <c r="V2958" s="28"/>
      <c r="W2958" s="28"/>
      <c r="X2958" s="1"/>
      <c r="Y2958" s="1"/>
      <c r="Z2958" s="1"/>
    </row>
    <row r="2959" spans="1:26" x14ac:dyDescent="0.25">
      <c r="A2959" s="1"/>
      <c r="B2959" s="33" t="str">
        <f t="shared" si="90"/>
        <v/>
      </c>
      <c r="C2959" s="33" t="str">
        <f t="shared" si="91"/>
        <v/>
      </c>
      <c r="D2959" s="22"/>
      <c r="E2959" s="1"/>
      <c r="F2959" s="1"/>
      <c r="G2959" s="1"/>
      <c r="H2959" s="1"/>
      <c r="I2959" s="1"/>
      <c r="J2959" s="1"/>
      <c r="K2959" s="1"/>
      <c r="L2959" s="1"/>
      <c r="M2959" s="1"/>
      <c r="N2959" s="1"/>
      <c r="O2959" s="1"/>
      <c r="P2959" s="1"/>
      <c r="Q2959" s="1"/>
      <c r="R2959" s="1"/>
      <c r="S2959" s="1"/>
      <c r="T2959" s="1"/>
      <c r="U2959" s="28"/>
      <c r="V2959" s="28"/>
      <c r="W2959" s="28"/>
      <c r="X2959" s="1"/>
      <c r="Y2959" s="1"/>
      <c r="Z2959" s="1"/>
    </row>
    <row r="2960" spans="1:26" x14ac:dyDescent="0.25">
      <c r="A2960" s="1"/>
      <c r="B2960" s="33" t="str">
        <f t="shared" si="90"/>
        <v/>
      </c>
      <c r="C2960" s="33" t="str">
        <f t="shared" si="91"/>
        <v/>
      </c>
      <c r="D2960" s="22"/>
      <c r="E2960" s="1"/>
      <c r="F2960" s="1"/>
      <c r="G2960" s="1"/>
      <c r="H2960" s="1"/>
      <c r="I2960" s="1"/>
      <c r="J2960" s="1"/>
      <c r="K2960" s="1"/>
      <c r="L2960" s="1"/>
      <c r="M2960" s="1"/>
      <c r="N2960" s="1"/>
      <c r="O2960" s="1"/>
      <c r="P2960" s="1"/>
      <c r="Q2960" s="1"/>
      <c r="R2960" s="1"/>
      <c r="S2960" s="1"/>
      <c r="T2960" s="1"/>
      <c r="U2960" s="28"/>
      <c r="V2960" s="28"/>
      <c r="W2960" s="28"/>
      <c r="X2960" s="1"/>
      <c r="Y2960" s="1"/>
      <c r="Z2960" s="1"/>
    </row>
    <row r="2961" spans="1:26" x14ac:dyDescent="0.25">
      <c r="A2961" s="1"/>
      <c r="B2961" s="33" t="str">
        <f t="shared" si="90"/>
        <v/>
      </c>
      <c r="C2961" s="33" t="str">
        <f t="shared" si="91"/>
        <v/>
      </c>
      <c r="D2961" s="22"/>
      <c r="E2961" s="1"/>
      <c r="F2961" s="1"/>
      <c r="G2961" s="1"/>
      <c r="H2961" s="1"/>
      <c r="I2961" s="1"/>
      <c r="J2961" s="1"/>
      <c r="K2961" s="1"/>
      <c r="L2961" s="1"/>
      <c r="M2961" s="1"/>
      <c r="N2961" s="1"/>
      <c r="O2961" s="1"/>
      <c r="P2961" s="1"/>
      <c r="Q2961" s="1"/>
      <c r="R2961" s="1"/>
      <c r="S2961" s="1"/>
      <c r="T2961" s="1"/>
      <c r="U2961" s="28"/>
      <c r="V2961" s="28"/>
      <c r="W2961" s="28"/>
      <c r="X2961" s="1"/>
      <c r="Y2961" s="1"/>
      <c r="Z2961" s="1"/>
    </row>
    <row r="2962" spans="1:26" x14ac:dyDescent="0.25">
      <c r="A2962" s="1"/>
      <c r="B2962" s="33" t="str">
        <f t="shared" si="90"/>
        <v/>
      </c>
      <c r="C2962" s="33" t="str">
        <f t="shared" si="91"/>
        <v/>
      </c>
      <c r="D2962" s="22"/>
      <c r="E2962" s="1"/>
      <c r="F2962" s="1"/>
      <c r="G2962" s="1"/>
      <c r="H2962" s="1"/>
      <c r="I2962" s="1"/>
      <c r="J2962" s="1"/>
      <c r="K2962" s="1"/>
      <c r="L2962" s="1"/>
      <c r="M2962" s="1"/>
      <c r="N2962" s="1"/>
      <c r="O2962" s="1"/>
      <c r="P2962" s="1"/>
      <c r="Q2962" s="1"/>
      <c r="R2962" s="1"/>
      <c r="S2962" s="1"/>
      <c r="T2962" s="1"/>
      <c r="U2962" s="28"/>
      <c r="V2962" s="28"/>
      <c r="W2962" s="28"/>
      <c r="X2962" s="1"/>
      <c r="Y2962" s="1"/>
      <c r="Z2962" s="1"/>
    </row>
    <row r="2963" spans="1:26" x14ac:dyDescent="0.25">
      <c r="A2963" s="1"/>
      <c r="B2963" s="33" t="str">
        <f t="shared" si="90"/>
        <v/>
      </c>
      <c r="C2963" s="33" t="str">
        <f t="shared" si="91"/>
        <v/>
      </c>
      <c r="D2963" s="22"/>
      <c r="E2963" s="1"/>
      <c r="F2963" s="1"/>
      <c r="G2963" s="1"/>
      <c r="H2963" s="1"/>
      <c r="I2963" s="1"/>
      <c r="J2963" s="1"/>
      <c r="K2963" s="1"/>
      <c r="L2963" s="1"/>
      <c r="M2963" s="1"/>
      <c r="N2963" s="1"/>
      <c r="O2963" s="1"/>
      <c r="P2963" s="1"/>
      <c r="Q2963" s="1"/>
      <c r="R2963" s="1"/>
      <c r="S2963" s="1"/>
      <c r="T2963" s="1"/>
      <c r="U2963" s="28"/>
      <c r="V2963" s="28"/>
      <c r="W2963" s="28"/>
      <c r="X2963" s="1"/>
      <c r="Y2963" s="1"/>
      <c r="Z2963" s="1"/>
    </row>
    <row r="2964" spans="1:26" x14ac:dyDescent="0.25">
      <c r="A2964" s="1"/>
      <c r="B2964" s="33" t="str">
        <f t="shared" si="90"/>
        <v/>
      </c>
      <c r="C2964" s="33" t="str">
        <f t="shared" si="91"/>
        <v/>
      </c>
      <c r="D2964" s="22"/>
      <c r="E2964" s="1"/>
      <c r="F2964" s="1"/>
      <c r="G2964" s="1"/>
      <c r="H2964" s="1"/>
      <c r="I2964" s="1"/>
      <c r="J2964" s="1"/>
      <c r="K2964" s="1"/>
      <c r="L2964" s="1"/>
      <c r="M2964" s="1"/>
      <c r="N2964" s="1"/>
      <c r="O2964" s="1"/>
      <c r="P2964" s="1"/>
      <c r="Q2964" s="1"/>
      <c r="R2964" s="1"/>
      <c r="S2964" s="1"/>
      <c r="T2964" s="1"/>
      <c r="U2964" s="28"/>
      <c r="V2964" s="28"/>
      <c r="W2964" s="28"/>
      <c r="X2964" s="1"/>
      <c r="Y2964" s="1"/>
      <c r="Z2964" s="1"/>
    </row>
    <row r="2965" spans="1:26" x14ac:dyDescent="0.25">
      <c r="A2965" s="1"/>
      <c r="B2965" s="33" t="str">
        <f t="shared" si="90"/>
        <v/>
      </c>
      <c r="C2965" s="33" t="str">
        <f t="shared" si="91"/>
        <v/>
      </c>
      <c r="D2965" s="22"/>
      <c r="E2965" s="1"/>
      <c r="F2965" s="1"/>
      <c r="G2965" s="1"/>
      <c r="H2965" s="1"/>
      <c r="I2965" s="1"/>
      <c r="J2965" s="1"/>
      <c r="K2965" s="1"/>
      <c r="L2965" s="1"/>
      <c r="M2965" s="1"/>
      <c r="N2965" s="1"/>
      <c r="O2965" s="1"/>
      <c r="P2965" s="1"/>
      <c r="Q2965" s="1"/>
      <c r="R2965" s="1"/>
      <c r="S2965" s="1"/>
      <c r="T2965" s="1"/>
      <c r="U2965" s="28"/>
      <c r="V2965" s="28"/>
      <c r="W2965" s="28"/>
      <c r="X2965" s="1"/>
      <c r="Y2965" s="1"/>
      <c r="Z2965" s="1"/>
    </row>
    <row r="2966" spans="1:26" x14ac:dyDescent="0.25">
      <c r="A2966" s="1"/>
      <c r="B2966" s="33" t="str">
        <f t="shared" si="90"/>
        <v/>
      </c>
      <c r="C2966" s="33" t="str">
        <f t="shared" si="91"/>
        <v/>
      </c>
      <c r="D2966" s="22"/>
      <c r="E2966" s="1"/>
      <c r="F2966" s="1"/>
      <c r="G2966" s="1"/>
      <c r="H2966" s="1"/>
      <c r="I2966" s="1"/>
      <c r="J2966" s="1"/>
      <c r="K2966" s="1"/>
      <c r="L2966" s="1"/>
      <c r="M2966" s="1"/>
      <c r="N2966" s="1"/>
      <c r="O2966" s="1"/>
      <c r="P2966" s="1"/>
      <c r="Q2966" s="1"/>
      <c r="R2966" s="1"/>
      <c r="S2966" s="1"/>
      <c r="T2966" s="1"/>
      <c r="U2966" s="28"/>
      <c r="V2966" s="28"/>
      <c r="W2966" s="28"/>
      <c r="X2966" s="1"/>
      <c r="Y2966" s="1"/>
      <c r="Z2966" s="1"/>
    </row>
    <row r="2967" spans="1:26" x14ac:dyDescent="0.25">
      <c r="A2967" s="1"/>
      <c r="B2967" s="33" t="str">
        <f t="shared" si="90"/>
        <v/>
      </c>
      <c r="C2967" s="33" t="str">
        <f t="shared" si="91"/>
        <v/>
      </c>
      <c r="D2967" s="22"/>
      <c r="E2967" s="1"/>
      <c r="F2967" s="1"/>
      <c r="G2967" s="1"/>
      <c r="H2967" s="1"/>
      <c r="I2967" s="1"/>
      <c r="J2967" s="1"/>
      <c r="K2967" s="1"/>
      <c r="L2967" s="1"/>
      <c r="M2967" s="1"/>
      <c r="N2967" s="1"/>
      <c r="O2967" s="1"/>
      <c r="P2967" s="1"/>
      <c r="Q2967" s="1"/>
      <c r="R2967" s="1"/>
      <c r="S2967" s="1"/>
      <c r="T2967" s="1"/>
      <c r="U2967" s="28"/>
      <c r="V2967" s="28"/>
      <c r="W2967" s="28"/>
      <c r="X2967" s="1"/>
      <c r="Y2967" s="1"/>
      <c r="Z2967" s="1"/>
    </row>
    <row r="2968" spans="1:26" x14ac:dyDescent="0.25">
      <c r="A2968" s="1"/>
      <c r="B2968" s="33" t="str">
        <f t="shared" si="90"/>
        <v/>
      </c>
      <c r="C2968" s="33" t="str">
        <f t="shared" si="91"/>
        <v/>
      </c>
      <c r="D2968" s="22"/>
      <c r="E2968" s="1"/>
      <c r="F2968" s="1"/>
      <c r="G2968" s="1"/>
      <c r="H2968" s="1"/>
      <c r="I2968" s="1"/>
      <c r="J2968" s="1"/>
      <c r="K2968" s="1"/>
      <c r="L2968" s="1"/>
      <c r="M2968" s="1"/>
      <c r="N2968" s="1"/>
      <c r="O2968" s="1"/>
      <c r="P2968" s="1"/>
      <c r="Q2968" s="1"/>
      <c r="R2968" s="1"/>
      <c r="S2968" s="1"/>
      <c r="T2968" s="1"/>
      <c r="U2968" s="28"/>
      <c r="V2968" s="28"/>
      <c r="W2968" s="28"/>
      <c r="X2968" s="1"/>
      <c r="Y2968" s="1"/>
      <c r="Z2968" s="1"/>
    </row>
    <row r="2969" spans="1:26" x14ac:dyDescent="0.25">
      <c r="A2969" s="1"/>
      <c r="B2969" s="33" t="str">
        <f t="shared" si="90"/>
        <v/>
      </c>
      <c r="C2969" s="33" t="str">
        <f t="shared" si="91"/>
        <v/>
      </c>
      <c r="D2969" s="22"/>
      <c r="E2969" s="1"/>
      <c r="F2969" s="1"/>
      <c r="G2969" s="1"/>
      <c r="H2969" s="1"/>
      <c r="I2969" s="1"/>
      <c r="J2969" s="1"/>
      <c r="K2969" s="1"/>
      <c r="L2969" s="1"/>
      <c r="M2969" s="1"/>
      <c r="N2969" s="1"/>
      <c r="O2969" s="1"/>
      <c r="P2969" s="1"/>
      <c r="Q2969" s="1"/>
      <c r="R2969" s="1"/>
      <c r="S2969" s="1"/>
      <c r="T2969" s="1"/>
      <c r="U2969" s="28"/>
      <c r="V2969" s="28"/>
      <c r="W2969" s="28"/>
      <c r="X2969" s="1"/>
      <c r="Y2969" s="1"/>
      <c r="Z2969" s="1"/>
    </row>
    <row r="2970" spans="1:26" x14ac:dyDescent="0.25">
      <c r="A2970" s="1"/>
      <c r="B2970" s="33" t="str">
        <f t="shared" si="90"/>
        <v/>
      </c>
      <c r="C2970" s="33" t="str">
        <f t="shared" si="91"/>
        <v/>
      </c>
      <c r="D2970" s="22"/>
      <c r="E2970" s="1"/>
      <c r="F2970" s="1"/>
      <c r="G2970" s="1"/>
      <c r="H2970" s="1"/>
      <c r="I2970" s="1"/>
      <c r="J2970" s="1"/>
      <c r="K2970" s="1"/>
      <c r="L2970" s="1"/>
      <c r="M2970" s="1"/>
      <c r="N2970" s="1"/>
      <c r="O2970" s="1"/>
      <c r="P2970" s="1"/>
      <c r="Q2970" s="1"/>
      <c r="R2970" s="1"/>
      <c r="S2970" s="1"/>
      <c r="T2970" s="1"/>
      <c r="U2970" s="28"/>
      <c r="V2970" s="28"/>
      <c r="W2970" s="28"/>
      <c r="X2970" s="1"/>
      <c r="Y2970" s="1"/>
      <c r="Z2970" s="1"/>
    </row>
    <row r="2971" spans="1:26" x14ac:dyDescent="0.25">
      <c r="A2971" s="1"/>
      <c r="B2971" s="33" t="str">
        <f t="shared" si="90"/>
        <v/>
      </c>
      <c r="C2971" s="33" t="str">
        <f t="shared" si="91"/>
        <v/>
      </c>
      <c r="D2971" s="22"/>
      <c r="E2971" s="1"/>
      <c r="F2971" s="1"/>
      <c r="G2971" s="1"/>
      <c r="H2971" s="1"/>
      <c r="I2971" s="1"/>
      <c r="J2971" s="1"/>
      <c r="K2971" s="1"/>
      <c r="L2971" s="1"/>
      <c r="M2971" s="1"/>
      <c r="N2971" s="1"/>
      <c r="O2971" s="1"/>
      <c r="P2971" s="1"/>
      <c r="Q2971" s="1"/>
      <c r="R2971" s="1"/>
      <c r="S2971" s="1"/>
      <c r="T2971" s="1"/>
      <c r="U2971" s="28"/>
      <c r="V2971" s="28"/>
      <c r="W2971" s="28"/>
      <c r="X2971" s="1"/>
      <c r="Y2971" s="1"/>
      <c r="Z2971" s="1"/>
    </row>
    <row r="2972" spans="1:26" x14ac:dyDescent="0.25">
      <c r="A2972" s="1"/>
      <c r="B2972" s="33" t="str">
        <f t="shared" si="90"/>
        <v/>
      </c>
      <c r="C2972" s="33" t="str">
        <f t="shared" si="91"/>
        <v/>
      </c>
      <c r="D2972" s="22"/>
      <c r="E2972" s="1"/>
      <c r="F2972" s="1"/>
      <c r="G2972" s="1"/>
      <c r="H2972" s="1"/>
      <c r="I2972" s="1"/>
      <c r="J2972" s="1"/>
      <c r="K2972" s="1"/>
      <c r="L2972" s="1"/>
      <c r="M2972" s="1"/>
      <c r="N2972" s="1"/>
      <c r="O2972" s="1"/>
      <c r="P2972" s="1"/>
      <c r="Q2972" s="1"/>
      <c r="R2972" s="1"/>
      <c r="S2972" s="1"/>
      <c r="T2972" s="1"/>
      <c r="X2972" s="1"/>
      <c r="Y2972" s="1"/>
      <c r="Z2972" s="1"/>
    </row>
    <row r="2973" spans="1:26" x14ac:dyDescent="0.25">
      <c r="A2973" s="1"/>
      <c r="B2973" s="33" t="str">
        <f t="shared" si="90"/>
        <v/>
      </c>
      <c r="C2973" s="33" t="str">
        <f t="shared" si="91"/>
        <v/>
      </c>
      <c r="D2973" s="22"/>
      <c r="E2973" s="1"/>
      <c r="F2973" s="1"/>
      <c r="G2973" s="1"/>
      <c r="H2973" s="1"/>
      <c r="I2973" s="1"/>
      <c r="J2973" s="1"/>
      <c r="K2973" s="1"/>
      <c r="L2973" s="1"/>
      <c r="M2973" s="1"/>
      <c r="N2973" s="1"/>
      <c r="O2973" s="1"/>
      <c r="P2973" s="1"/>
      <c r="Q2973" s="1"/>
      <c r="R2973" s="1"/>
      <c r="S2973" s="1"/>
      <c r="T2973" s="1"/>
      <c r="U2973" s="28"/>
      <c r="V2973" s="28"/>
      <c r="W2973" s="28"/>
      <c r="X2973" s="1"/>
      <c r="Y2973" s="1"/>
      <c r="Z2973" s="1"/>
    </row>
    <row r="2974" spans="1:26" x14ac:dyDescent="0.25">
      <c r="A2974" s="1"/>
      <c r="B2974" s="33" t="str">
        <f t="shared" si="90"/>
        <v/>
      </c>
      <c r="C2974" s="33" t="str">
        <f t="shared" si="91"/>
        <v/>
      </c>
      <c r="D2974" s="22"/>
      <c r="E2974" s="1"/>
      <c r="F2974" s="1"/>
      <c r="G2974" s="1"/>
      <c r="H2974" s="1"/>
      <c r="I2974" s="1"/>
      <c r="J2974" s="1"/>
      <c r="K2974" s="1"/>
      <c r="L2974" s="1"/>
      <c r="M2974" s="1"/>
      <c r="N2974" s="1"/>
      <c r="O2974" s="1"/>
      <c r="P2974" s="1"/>
      <c r="Q2974" s="1"/>
      <c r="R2974" s="1"/>
      <c r="S2974" s="1"/>
      <c r="T2974" s="1"/>
      <c r="U2974" s="28"/>
      <c r="V2974" s="28"/>
      <c r="W2974" s="28"/>
      <c r="X2974" s="1"/>
      <c r="Y2974" s="1"/>
      <c r="Z2974" s="1"/>
    </row>
    <row r="2975" spans="1:26" x14ac:dyDescent="0.25">
      <c r="A2975" s="1"/>
      <c r="B2975" s="33" t="str">
        <f t="shared" si="90"/>
        <v/>
      </c>
      <c r="C2975" s="33" t="str">
        <f t="shared" si="91"/>
        <v/>
      </c>
      <c r="D2975" s="22"/>
      <c r="E2975" s="1"/>
      <c r="F2975" s="1"/>
      <c r="G2975" s="1"/>
      <c r="H2975" s="1"/>
      <c r="I2975" s="1"/>
      <c r="J2975" s="1"/>
      <c r="K2975" s="1"/>
      <c r="L2975" s="1"/>
      <c r="M2975" s="1"/>
      <c r="N2975" s="1"/>
      <c r="O2975" s="1"/>
      <c r="P2975" s="1"/>
      <c r="Q2975" s="1"/>
      <c r="R2975" s="1"/>
      <c r="S2975" s="1"/>
      <c r="T2975" s="1"/>
      <c r="U2975" s="28"/>
      <c r="V2975" s="28"/>
      <c r="W2975" s="28"/>
      <c r="X2975" s="1"/>
      <c r="Y2975" s="1"/>
      <c r="Z2975" s="1"/>
    </row>
    <row r="2976" spans="1:26" x14ac:dyDescent="0.25">
      <c r="A2976" s="1"/>
      <c r="B2976" s="33" t="str">
        <f t="shared" si="90"/>
        <v/>
      </c>
      <c r="C2976" s="33" t="str">
        <f t="shared" si="91"/>
        <v/>
      </c>
      <c r="D2976" s="22"/>
      <c r="E2976" s="1"/>
      <c r="F2976" s="1"/>
      <c r="G2976" s="1"/>
      <c r="H2976" s="1"/>
      <c r="I2976" s="1"/>
      <c r="J2976" s="1"/>
      <c r="K2976" s="1"/>
      <c r="L2976" s="1"/>
      <c r="M2976" s="1"/>
      <c r="N2976" s="1"/>
      <c r="O2976" s="1"/>
      <c r="P2976" s="1"/>
      <c r="Q2976" s="1"/>
      <c r="R2976" s="1"/>
      <c r="S2976" s="1"/>
      <c r="T2976" s="1"/>
      <c r="U2976" s="28"/>
      <c r="V2976" s="28"/>
      <c r="W2976" s="28"/>
      <c r="X2976" s="1"/>
      <c r="Y2976" s="1"/>
      <c r="Z2976" s="1"/>
    </row>
    <row r="2977" spans="1:26" x14ac:dyDescent="0.25">
      <c r="A2977" s="1"/>
      <c r="B2977" s="33" t="str">
        <f t="shared" si="90"/>
        <v/>
      </c>
      <c r="C2977" s="33" t="str">
        <f t="shared" si="91"/>
        <v/>
      </c>
      <c r="D2977" s="22"/>
      <c r="E2977" s="1"/>
      <c r="F2977" s="1"/>
      <c r="G2977" s="1"/>
      <c r="H2977" s="1"/>
      <c r="I2977" s="1"/>
      <c r="J2977" s="1"/>
      <c r="K2977" s="1"/>
      <c r="L2977" s="1"/>
      <c r="M2977" s="1"/>
      <c r="N2977" s="1"/>
      <c r="O2977" s="1"/>
      <c r="P2977" s="1"/>
      <c r="Q2977" s="1"/>
      <c r="R2977" s="1"/>
      <c r="S2977" s="1"/>
      <c r="T2977" s="1"/>
      <c r="U2977" s="28"/>
      <c r="V2977" s="28"/>
      <c r="W2977" s="28"/>
      <c r="X2977" s="1"/>
      <c r="Y2977" s="1"/>
      <c r="Z2977" s="1"/>
    </row>
    <row r="2978" spans="1:26" x14ac:dyDescent="0.25">
      <c r="A2978" s="1"/>
      <c r="B2978" s="33" t="str">
        <f t="shared" si="90"/>
        <v/>
      </c>
      <c r="C2978" s="33" t="str">
        <f t="shared" si="91"/>
        <v/>
      </c>
      <c r="D2978" s="22"/>
      <c r="E2978" s="1"/>
      <c r="F2978" s="1"/>
      <c r="G2978" s="1"/>
      <c r="H2978" s="1"/>
      <c r="I2978" s="1"/>
      <c r="J2978" s="1"/>
      <c r="K2978" s="1"/>
      <c r="L2978" s="1"/>
      <c r="M2978" s="1"/>
      <c r="N2978" s="1"/>
      <c r="O2978" s="1"/>
      <c r="P2978" s="1"/>
      <c r="Q2978" s="1"/>
      <c r="R2978" s="1"/>
      <c r="S2978" s="1"/>
      <c r="T2978" s="1"/>
      <c r="U2978" s="28"/>
      <c r="V2978" s="28"/>
      <c r="W2978" s="28"/>
      <c r="X2978" s="1"/>
      <c r="Y2978" s="1"/>
      <c r="Z2978" s="1"/>
    </row>
    <row r="2979" spans="1:26" x14ac:dyDescent="0.25">
      <c r="A2979" s="1"/>
      <c r="B2979" s="33" t="str">
        <f t="shared" si="90"/>
        <v/>
      </c>
      <c r="C2979" s="33" t="str">
        <f t="shared" si="91"/>
        <v/>
      </c>
      <c r="D2979" s="22"/>
      <c r="E2979" s="1"/>
      <c r="F2979" s="1"/>
      <c r="G2979" s="1"/>
      <c r="H2979" s="1"/>
      <c r="I2979" s="1"/>
      <c r="J2979" s="1"/>
      <c r="K2979" s="1"/>
      <c r="L2979" s="1"/>
      <c r="M2979" s="1"/>
      <c r="N2979" s="1"/>
      <c r="O2979" s="1"/>
      <c r="P2979" s="1"/>
      <c r="Q2979" s="1"/>
      <c r="R2979" s="1"/>
      <c r="S2979" s="1"/>
      <c r="T2979" s="1"/>
      <c r="U2979" s="28"/>
      <c r="V2979" s="28"/>
      <c r="W2979" s="28"/>
      <c r="X2979" s="1"/>
      <c r="Y2979" s="1"/>
      <c r="Z2979" s="1"/>
    </row>
    <row r="2980" spans="1:26" x14ac:dyDescent="0.25">
      <c r="A2980" s="1"/>
      <c r="B2980" s="33" t="str">
        <f t="shared" si="90"/>
        <v/>
      </c>
      <c r="C2980" s="33" t="str">
        <f t="shared" si="91"/>
        <v/>
      </c>
      <c r="D2980" s="22"/>
      <c r="E2980" s="1"/>
      <c r="F2980" s="1"/>
      <c r="G2980" s="1"/>
      <c r="H2980" s="1"/>
      <c r="I2980" s="1"/>
      <c r="J2980" s="1"/>
      <c r="K2980" s="1"/>
      <c r="L2980" s="1"/>
      <c r="M2980" s="1"/>
      <c r="N2980" s="1"/>
      <c r="O2980" s="1"/>
      <c r="P2980" s="1"/>
      <c r="Q2980" s="1"/>
      <c r="R2980" s="1"/>
      <c r="S2980" s="1"/>
      <c r="T2980" s="1"/>
      <c r="U2980" s="28"/>
      <c r="V2980" s="28"/>
      <c r="W2980" s="28"/>
      <c r="X2980" s="1"/>
      <c r="Y2980" s="1"/>
      <c r="Z2980" s="1"/>
    </row>
    <row r="2981" spans="1:26" x14ac:dyDescent="0.25">
      <c r="A2981" s="1"/>
      <c r="B2981" s="33" t="str">
        <f t="shared" si="90"/>
        <v/>
      </c>
      <c r="C2981" s="33" t="str">
        <f t="shared" si="91"/>
        <v/>
      </c>
      <c r="D2981" s="22"/>
      <c r="E2981" s="1"/>
      <c r="F2981" s="1"/>
      <c r="G2981" s="1"/>
      <c r="H2981" s="1"/>
      <c r="I2981" s="1"/>
      <c r="J2981" s="1"/>
      <c r="K2981" s="1"/>
      <c r="L2981" s="1"/>
      <c r="M2981" s="1"/>
      <c r="N2981" s="1"/>
      <c r="O2981" s="1"/>
      <c r="P2981" s="1"/>
      <c r="Q2981" s="1"/>
      <c r="R2981" s="1"/>
      <c r="S2981" s="1"/>
      <c r="T2981" s="1"/>
      <c r="U2981" s="28"/>
      <c r="V2981" s="28"/>
      <c r="W2981" s="28"/>
      <c r="X2981" s="1"/>
      <c r="Y2981" s="1"/>
      <c r="Z2981" s="1"/>
    </row>
    <row r="2982" spans="1:26" x14ac:dyDescent="0.25">
      <c r="A2982" s="1"/>
      <c r="B2982" s="33" t="str">
        <f t="shared" si="90"/>
        <v/>
      </c>
      <c r="C2982" s="33" t="str">
        <f t="shared" si="91"/>
        <v/>
      </c>
      <c r="D2982" s="22"/>
      <c r="E2982" s="1"/>
      <c r="F2982" s="1"/>
      <c r="G2982" s="1"/>
      <c r="H2982" s="1"/>
      <c r="I2982" s="1"/>
      <c r="J2982" s="1"/>
      <c r="K2982" s="1"/>
      <c r="L2982" s="1"/>
      <c r="M2982" s="1"/>
      <c r="N2982" s="1"/>
      <c r="O2982" s="1"/>
      <c r="P2982" s="1"/>
      <c r="Q2982" s="1"/>
      <c r="R2982" s="1"/>
      <c r="S2982" s="1"/>
      <c r="T2982" s="1"/>
      <c r="U2982" s="28"/>
      <c r="V2982" s="28"/>
      <c r="W2982" s="28"/>
      <c r="X2982" s="1"/>
      <c r="Y2982" s="1"/>
      <c r="Z2982" s="1"/>
    </row>
    <row r="2983" spans="1:26" x14ac:dyDescent="0.25">
      <c r="A2983" s="1"/>
      <c r="B2983" s="33" t="str">
        <f t="shared" si="90"/>
        <v/>
      </c>
      <c r="C2983" s="33" t="str">
        <f t="shared" si="91"/>
        <v/>
      </c>
      <c r="D2983" s="22"/>
      <c r="E2983" s="1"/>
      <c r="F2983" s="1"/>
      <c r="G2983" s="1"/>
      <c r="H2983" s="1"/>
      <c r="I2983" s="1"/>
      <c r="J2983" s="1"/>
      <c r="K2983" s="1"/>
      <c r="L2983" s="1"/>
      <c r="M2983" s="1"/>
      <c r="N2983" s="1"/>
      <c r="O2983" s="1"/>
      <c r="P2983" s="1"/>
      <c r="Q2983" s="1"/>
      <c r="R2983" s="1"/>
      <c r="S2983" s="1"/>
      <c r="T2983" s="1"/>
      <c r="X2983" s="1"/>
      <c r="Y2983" s="1"/>
      <c r="Z2983" s="1"/>
    </row>
    <row r="2984" spans="1:26" x14ac:dyDescent="0.25">
      <c r="A2984" s="1"/>
      <c r="B2984" s="33" t="str">
        <f t="shared" si="90"/>
        <v/>
      </c>
      <c r="C2984" s="33" t="str">
        <f t="shared" si="91"/>
        <v/>
      </c>
      <c r="D2984" s="22"/>
      <c r="E2984" s="1"/>
      <c r="F2984" s="1"/>
      <c r="G2984" s="1"/>
      <c r="H2984" s="1"/>
      <c r="I2984" s="1"/>
      <c r="J2984" s="1"/>
      <c r="K2984" s="1"/>
      <c r="L2984" s="1"/>
      <c r="M2984" s="1"/>
      <c r="N2984" s="1"/>
      <c r="O2984" s="1"/>
      <c r="P2984" s="1"/>
      <c r="Q2984" s="1"/>
      <c r="R2984" s="1"/>
      <c r="S2984" s="1"/>
      <c r="T2984" s="1"/>
      <c r="U2984" s="28"/>
      <c r="V2984" s="28"/>
      <c r="W2984" s="28"/>
      <c r="X2984" s="1"/>
      <c r="Y2984" s="1"/>
      <c r="Z2984" s="1"/>
    </row>
    <row r="2985" spans="1:26" x14ac:dyDescent="0.25">
      <c r="A2985" s="1"/>
      <c r="B2985" s="33" t="str">
        <f t="shared" si="90"/>
        <v/>
      </c>
      <c r="C2985" s="33" t="str">
        <f t="shared" si="91"/>
        <v/>
      </c>
      <c r="D2985" s="22"/>
      <c r="E2985" s="1"/>
      <c r="F2985" s="1"/>
      <c r="G2985" s="1"/>
      <c r="H2985" s="1"/>
      <c r="I2985" s="1"/>
      <c r="J2985" s="1"/>
      <c r="K2985" s="1"/>
      <c r="L2985" s="1"/>
      <c r="M2985" s="1"/>
      <c r="N2985" s="1"/>
      <c r="O2985" s="1"/>
      <c r="P2985" s="1"/>
      <c r="Q2985" s="1"/>
      <c r="R2985" s="1"/>
      <c r="S2985" s="1"/>
      <c r="T2985" s="1"/>
      <c r="U2985" s="28"/>
      <c r="V2985" s="28"/>
      <c r="W2985" s="28"/>
      <c r="X2985" s="1"/>
      <c r="Y2985" s="1"/>
      <c r="Z2985" s="1"/>
    </row>
    <row r="2986" spans="1:26" x14ac:dyDescent="0.25">
      <c r="A2986" s="1"/>
      <c r="B2986" s="33" t="str">
        <f t="shared" si="90"/>
        <v/>
      </c>
      <c r="C2986" s="33" t="str">
        <f t="shared" si="91"/>
        <v/>
      </c>
      <c r="D2986" s="22"/>
      <c r="E2986" s="1"/>
      <c r="F2986" s="1"/>
      <c r="G2986" s="1"/>
      <c r="H2986" s="1"/>
      <c r="I2986" s="1"/>
      <c r="J2986" s="1"/>
      <c r="K2986" s="1"/>
      <c r="L2986" s="1"/>
      <c r="M2986" s="1"/>
      <c r="N2986" s="1"/>
      <c r="O2986" s="1"/>
      <c r="P2986" s="1"/>
      <c r="Q2986" s="1"/>
      <c r="R2986" s="1"/>
      <c r="S2986" s="1"/>
      <c r="T2986" s="1"/>
      <c r="X2986" s="1"/>
      <c r="Y2986" s="1"/>
      <c r="Z2986" s="1"/>
    </row>
    <row r="2987" spans="1:26" x14ac:dyDescent="0.25">
      <c r="A2987" s="1"/>
      <c r="B2987" s="33" t="str">
        <f t="shared" si="90"/>
        <v/>
      </c>
      <c r="C2987" s="33" t="str">
        <f t="shared" si="91"/>
        <v/>
      </c>
      <c r="D2987" s="22"/>
      <c r="E2987" s="1"/>
      <c r="F2987" s="1"/>
      <c r="G2987" s="1"/>
      <c r="H2987" s="1"/>
      <c r="I2987" s="1"/>
      <c r="J2987" s="1"/>
      <c r="K2987" s="1"/>
      <c r="L2987" s="1"/>
      <c r="M2987" s="1"/>
      <c r="N2987" s="1"/>
      <c r="O2987" s="1"/>
      <c r="P2987" s="1"/>
      <c r="Q2987" s="1"/>
      <c r="R2987" s="1"/>
      <c r="S2987" s="1"/>
      <c r="T2987" s="1"/>
      <c r="U2987" s="28"/>
      <c r="V2987" s="28"/>
      <c r="W2987" s="28"/>
      <c r="X2987" s="1"/>
      <c r="Y2987" s="1"/>
      <c r="Z2987" s="1"/>
    </row>
    <row r="2988" spans="1:26" x14ac:dyDescent="0.25">
      <c r="A2988" s="1"/>
      <c r="B2988" s="33" t="str">
        <f t="shared" si="90"/>
        <v/>
      </c>
      <c r="C2988" s="33" t="str">
        <f t="shared" si="91"/>
        <v/>
      </c>
      <c r="D2988" s="22"/>
      <c r="E2988" s="1"/>
      <c r="F2988" s="1"/>
      <c r="G2988" s="1"/>
      <c r="H2988" s="1"/>
      <c r="I2988" s="1"/>
      <c r="J2988" s="1"/>
      <c r="K2988" s="1"/>
      <c r="L2988" s="1"/>
      <c r="M2988" s="1"/>
      <c r="N2988" s="1"/>
      <c r="O2988" s="1"/>
      <c r="P2988" s="1"/>
      <c r="Q2988" s="1"/>
      <c r="R2988" s="1"/>
      <c r="S2988" s="1"/>
      <c r="T2988" s="1"/>
      <c r="U2988" s="28"/>
      <c r="V2988" s="28"/>
      <c r="W2988" s="28"/>
      <c r="X2988" s="1"/>
      <c r="Y2988" s="1"/>
      <c r="Z2988" s="1"/>
    </row>
    <row r="2989" spans="1:26" x14ac:dyDescent="0.25">
      <c r="A2989" s="1"/>
      <c r="B2989" s="33" t="str">
        <f t="shared" si="90"/>
        <v/>
      </c>
      <c r="C2989" s="33" t="str">
        <f t="shared" si="91"/>
        <v/>
      </c>
      <c r="D2989" s="22"/>
      <c r="E2989" s="1"/>
      <c r="F2989" s="1"/>
      <c r="G2989" s="1"/>
      <c r="H2989" s="1"/>
      <c r="I2989" s="1"/>
      <c r="J2989" s="1"/>
      <c r="K2989" s="1"/>
      <c r="L2989" s="1"/>
      <c r="M2989" s="1"/>
      <c r="N2989" s="1"/>
      <c r="O2989" s="1"/>
      <c r="P2989" s="1"/>
      <c r="Q2989" s="1"/>
      <c r="R2989" s="1"/>
      <c r="S2989" s="1"/>
      <c r="T2989" s="1"/>
      <c r="U2989" s="28"/>
      <c r="V2989" s="28"/>
      <c r="W2989" s="28"/>
      <c r="X2989" s="1"/>
      <c r="Y2989" s="1"/>
      <c r="Z2989" s="1"/>
    </row>
    <row r="2990" spans="1:26" x14ac:dyDescent="0.25">
      <c r="A2990" s="1"/>
      <c r="B2990" s="33" t="str">
        <f t="shared" si="90"/>
        <v/>
      </c>
      <c r="C2990" s="33" t="str">
        <f t="shared" si="91"/>
        <v/>
      </c>
      <c r="D2990" s="22"/>
      <c r="E2990" s="1"/>
      <c r="F2990" s="1"/>
      <c r="G2990" s="1"/>
      <c r="H2990" s="1"/>
      <c r="I2990" s="1"/>
      <c r="J2990" s="1"/>
      <c r="K2990" s="1"/>
      <c r="L2990" s="1"/>
      <c r="M2990" s="1"/>
      <c r="N2990" s="1"/>
      <c r="O2990" s="1"/>
      <c r="P2990" s="1"/>
      <c r="Q2990" s="1"/>
      <c r="R2990" s="1"/>
      <c r="S2990" s="1"/>
      <c r="T2990" s="1"/>
      <c r="U2990" s="28"/>
      <c r="V2990" s="28"/>
      <c r="W2990" s="28"/>
      <c r="X2990" s="1"/>
      <c r="Y2990" s="1"/>
      <c r="Z2990" s="1"/>
    </row>
    <row r="2991" spans="1:26" x14ac:dyDescent="0.25">
      <c r="A2991" s="1"/>
      <c r="B2991" s="33" t="str">
        <f t="shared" ref="B2991:B3054" si="92">IF(W2993=1,U2993,"")</f>
        <v/>
      </c>
      <c r="C2991" s="33" t="str">
        <f t="shared" ref="C2991:C3054" si="93">IF(W2993=1,V2993,"")</f>
        <v/>
      </c>
      <c r="D2991" s="22"/>
      <c r="E2991" s="1"/>
      <c r="F2991" s="1"/>
      <c r="G2991" s="1"/>
      <c r="H2991" s="1"/>
      <c r="I2991" s="1"/>
      <c r="J2991" s="1"/>
      <c r="K2991" s="1"/>
      <c r="L2991" s="1"/>
      <c r="M2991" s="1"/>
      <c r="N2991" s="1"/>
      <c r="O2991" s="1"/>
      <c r="P2991" s="1"/>
      <c r="Q2991" s="1"/>
      <c r="R2991" s="1"/>
      <c r="S2991" s="1"/>
      <c r="T2991" s="1"/>
      <c r="U2991" s="28"/>
      <c r="V2991" s="28"/>
      <c r="W2991" s="28"/>
      <c r="X2991" s="1"/>
      <c r="Y2991" s="1"/>
      <c r="Z2991" s="1"/>
    </row>
    <row r="2992" spans="1:26" x14ac:dyDescent="0.25">
      <c r="A2992" s="1"/>
      <c r="B2992" s="33" t="str">
        <f t="shared" si="92"/>
        <v/>
      </c>
      <c r="C2992" s="33" t="str">
        <f t="shared" si="93"/>
        <v/>
      </c>
      <c r="D2992" s="22"/>
      <c r="E2992" s="1"/>
      <c r="F2992" s="1"/>
      <c r="G2992" s="1"/>
      <c r="H2992" s="1"/>
      <c r="I2992" s="1"/>
      <c r="J2992" s="1"/>
      <c r="K2992" s="1"/>
      <c r="L2992" s="1"/>
      <c r="M2992" s="1"/>
      <c r="N2992" s="1"/>
      <c r="O2992" s="1"/>
      <c r="P2992" s="1"/>
      <c r="Q2992" s="1"/>
      <c r="R2992" s="1"/>
      <c r="S2992" s="1"/>
      <c r="T2992" s="1"/>
      <c r="X2992" s="1"/>
      <c r="Y2992" s="1"/>
      <c r="Z2992" s="1"/>
    </row>
    <row r="2993" spans="1:26" x14ac:dyDescent="0.25">
      <c r="A2993" s="1"/>
      <c r="B2993" s="33" t="str">
        <f t="shared" si="92"/>
        <v/>
      </c>
      <c r="C2993" s="33" t="str">
        <f t="shared" si="93"/>
        <v/>
      </c>
      <c r="D2993" s="22"/>
      <c r="E2993" s="1"/>
      <c r="F2993" s="1"/>
      <c r="G2993" s="1"/>
      <c r="H2993" s="1"/>
      <c r="I2993" s="1"/>
      <c r="J2993" s="1"/>
      <c r="K2993" s="1"/>
      <c r="L2993" s="1"/>
      <c r="M2993" s="1"/>
      <c r="N2993" s="1"/>
      <c r="O2993" s="1"/>
      <c r="P2993" s="1"/>
      <c r="Q2993" s="1"/>
      <c r="R2993" s="1"/>
      <c r="S2993" s="1"/>
      <c r="T2993" s="1"/>
      <c r="U2993" s="28"/>
      <c r="V2993" s="28"/>
      <c r="W2993" s="28"/>
      <c r="X2993" s="1"/>
      <c r="Y2993" s="1"/>
      <c r="Z2993" s="1"/>
    </row>
    <row r="2994" spans="1:26" x14ac:dyDescent="0.25">
      <c r="A2994" s="1"/>
      <c r="B2994" s="33" t="str">
        <f t="shared" si="92"/>
        <v/>
      </c>
      <c r="C2994" s="33" t="str">
        <f t="shared" si="93"/>
        <v/>
      </c>
      <c r="D2994" s="22"/>
      <c r="E2994" s="1"/>
      <c r="F2994" s="1"/>
      <c r="G2994" s="1"/>
      <c r="H2994" s="1"/>
      <c r="I2994" s="1"/>
      <c r="J2994" s="1"/>
      <c r="K2994" s="1"/>
      <c r="L2994" s="1"/>
      <c r="M2994" s="1"/>
      <c r="N2994" s="1"/>
      <c r="O2994" s="1"/>
      <c r="P2994" s="1"/>
      <c r="Q2994" s="1"/>
      <c r="R2994" s="1"/>
      <c r="S2994" s="1"/>
      <c r="T2994" s="1"/>
      <c r="U2994" s="28"/>
      <c r="V2994" s="28"/>
      <c r="W2994" s="28"/>
      <c r="X2994" s="1"/>
      <c r="Y2994" s="1"/>
      <c r="Z2994" s="1"/>
    </row>
    <row r="2995" spans="1:26" x14ac:dyDescent="0.25">
      <c r="A2995" s="1"/>
      <c r="B2995" s="33" t="str">
        <f t="shared" si="92"/>
        <v/>
      </c>
      <c r="C2995" s="33" t="str">
        <f t="shared" si="93"/>
        <v/>
      </c>
      <c r="D2995" s="22"/>
      <c r="E2995" s="1"/>
      <c r="F2995" s="1"/>
      <c r="G2995" s="1"/>
      <c r="H2995" s="1"/>
      <c r="I2995" s="1"/>
      <c r="J2995" s="1"/>
      <c r="K2995" s="1"/>
      <c r="L2995" s="1"/>
      <c r="M2995" s="1"/>
      <c r="N2995" s="1"/>
      <c r="O2995" s="1"/>
      <c r="P2995" s="1"/>
      <c r="Q2995" s="1"/>
      <c r="R2995" s="1"/>
      <c r="S2995" s="1"/>
      <c r="T2995" s="1"/>
      <c r="U2995" s="28"/>
      <c r="V2995" s="28"/>
      <c r="W2995" s="28"/>
      <c r="X2995" s="1"/>
      <c r="Y2995" s="1"/>
      <c r="Z2995" s="1"/>
    </row>
    <row r="2996" spans="1:26" x14ac:dyDescent="0.25">
      <c r="A2996" s="1"/>
      <c r="B2996" s="33" t="str">
        <f t="shared" si="92"/>
        <v/>
      </c>
      <c r="C2996" s="33" t="str">
        <f t="shared" si="93"/>
        <v/>
      </c>
      <c r="D2996" s="22"/>
      <c r="E2996" s="1"/>
      <c r="F2996" s="1"/>
      <c r="G2996" s="1"/>
      <c r="H2996" s="1"/>
      <c r="I2996" s="1"/>
      <c r="J2996" s="1"/>
      <c r="K2996" s="1"/>
      <c r="L2996" s="1"/>
      <c r="M2996" s="1"/>
      <c r="N2996" s="1"/>
      <c r="O2996" s="1"/>
      <c r="P2996" s="1"/>
      <c r="Q2996" s="1"/>
      <c r="R2996" s="1"/>
      <c r="S2996" s="1"/>
      <c r="T2996" s="1"/>
      <c r="U2996" s="28"/>
      <c r="V2996" s="28"/>
      <c r="W2996" s="28"/>
      <c r="X2996" s="1"/>
      <c r="Y2996" s="1"/>
      <c r="Z2996" s="1"/>
    </row>
    <row r="2997" spans="1:26" x14ac:dyDescent="0.25">
      <c r="A2997" s="1"/>
      <c r="B2997" s="33" t="str">
        <f t="shared" si="92"/>
        <v/>
      </c>
      <c r="C2997" s="33" t="str">
        <f t="shared" si="93"/>
        <v/>
      </c>
      <c r="D2997" s="22"/>
      <c r="E2997" s="1"/>
      <c r="F2997" s="1"/>
      <c r="G2997" s="1"/>
      <c r="H2997" s="1"/>
      <c r="I2997" s="1"/>
      <c r="J2997" s="1"/>
      <c r="K2997" s="1"/>
      <c r="L2997" s="1"/>
      <c r="M2997" s="1"/>
      <c r="N2997" s="1"/>
      <c r="O2997" s="1"/>
      <c r="P2997" s="1"/>
      <c r="Q2997" s="1"/>
      <c r="R2997" s="1"/>
      <c r="S2997" s="1"/>
      <c r="T2997" s="1"/>
      <c r="U2997" s="28"/>
      <c r="V2997" s="28"/>
      <c r="W2997" s="28"/>
      <c r="X2997" s="1"/>
      <c r="Y2997" s="1"/>
      <c r="Z2997" s="1"/>
    </row>
    <row r="2998" spans="1:26" x14ac:dyDescent="0.25">
      <c r="A2998" s="1"/>
      <c r="B2998" s="33" t="str">
        <f t="shared" si="92"/>
        <v/>
      </c>
      <c r="C2998" s="33" t="str">
        <f t="shared" si="93"/>
        <v/>
      </c>
      <c r="D2998" s="22"/>
      <c r="E2998" s="1"/>
      <c r="F2998" s="1"/>
      <c r="G2998" s="1"/>
      <c r="H2998" s="1"/>
      <c r="I2998" s="1"/>
      <c r="J2998" s="1"/>
      <c r="K2998" s="1"/>
      <c r="L2998" s="1"/>
      <c r="M2998" s="1"/>
      <c r="N2998" s="1"/>
      <c r="O2998" s="1"/>
      <c r="P2998" s="1"/>
      <c r="Q2998" s="1"/>
      <c r="R2998" s="1"/>
      <c r="S2998" s="1"/>
      <c r="T2998" s="1"/>
      <c r="U2998" s="28"/>
      <c r="V2998" s="28"/>
      <c r="W2998" s="28"/>
      <c r="X2998" s="1"/>
      <c r="Y2998" s="1"/>
      <c r="Z2998" s="1"/>
    </row>
    <row r="2999" spans="1:26" x14ac:dyDescent="0.25">
      <c r="A2999" s="1"/>
      <c r="B2999" s="33" t="str">
        <f t="shared" si="92"/>
        <v/>
      </c>
      <c r="C2999" s="33" t="str">
        <f t="shared" si="93"/>
        <v/>
      </c>
      <c r="D2999" s="22"/>
      <c r="E2999" s="1"/>
      <c r="F2999" s="1"/>
      <c r="G2999" s="1"/>
      <c r="H2999" s="1"/>
      <c r="I2999" s="1"/>
      <c r="J2999" s="1"/>
      <c r="K2999" s="1"/>
      <c r="L2999" s="1"/>
      <c r="M2999" s="1"/>
      <c r="N2999" s="1"/>
      <c r="O2999" s="1"/>
      <c r="P2999" s="1"/>
      <c r="Q2999" s="1"/>
      <c r="R2999" s="1"/>
      <c r="S2999" s="1"/>
      <c r="T2999" s="1"/>
      <c r="U2999" s="28"/>
      <c r="V2999" s="28"/>
      <c r="W2999" s="28"/>
      <c r="X2999" s="1"/>
      <c r="Y2999" s="1"/>
      <c r="Z2999" s="1"/>
    </row>
    <row r="3000" spans="1:26" x14ac:dyDescent="0.25">
      <c r="A3000" s="1"/>
      <c r="B3000" s="33" t="str">
        <f t="shared" si="92"/>
        <v/>
      </c>
      <c r="C3000" s="33" t="str">
        <f t="shared" si="93"/>
        <v/>
      </c>
      <c r="D3000" s="22"/>
      <c r="E3000" s="1"/>
      <c r="F3000" s="1"/>
      <c r="G3000" s="1"/>
      <c r="H3000" s="1"/>
      <c r="I3000" s="1"/>
      <c r="J3000" s="1"/>
      <c r="K3000" s="1"/>
      <c r="L3000" s="1"/>
      <c r="M3000" s="1"/>
      <c r="N3000" s="1"/>
      <c r="O3000" s="1"/>
      <c r="P3000" s="1"/>
      <c r="Q3000" s="1"/>
      <c r="R3000" s="1"/>
      <c r="S3000" s="1"/>
      <c r="T3000" s="1"/>
      <c r="U3000" s="28"/>
      <c r="V3000" s="28"/>
      <c r="W3000" s="28"/>
      <c r="X3000" s="1"/>
      <c r="Y3000" s="1"/>
      <c r="Z3000" s="1"/>
    </row>
    <row r="3001" spans="1:26" x14ac:dyDescent="0.25">
      <c r="A3001" s="1"/>
      <c r="B3001" s="33" t="str">
        <f t="shared" si="92"/>
        <v/>
      </c>
      <c r="C3001" s="33" t="str">
        <f t="shared" si="93"/>
        <v/>
      </c>
      <c r="D3001" s="22"/>
      <c r="E3001" s="1"/>
      <c r="F3001" s="1"/>
      <c r="G3001" s="1"/>
      <c r="H3001" s="1"/>
      <c r="I3001" s="1"/>
      <c r="J3001" s="1"/>
      <c r="K3001" s="1"/>
      <c r="L3001" s="1"/>
      <c r="M3001" s="1"/>
      <c r="N3001" s="1"/>
      <c r="O3001" s="1"/>
      <c r="P3001" s="1"/>
      <c r="Q3001" s="1"/>
      <c r="R3001" s="1"/>
      <c r="S3001" s="1"/>
      <c r="T3001" s="1"/>
      <c r="U3001" s="28"/>
      <c r="V3001" s="28"/>
      <c r="W3001" s="28"/>
      <c r="X3001" s="1"/>
      <c r="Y3001" s="1"/>
      <c r="Z3001" s="1"/>
    </row>
    <row r="3002" spans="1:26" x14ac:dyDescent="0.25">
      <c r="A3002" s="1"/>
      <c r="B3002" s="33" t="str">
        <f t="shared" si="92"/>
        <v/>
      </c>
      <c r="C3002" s="33" t="str">
        <f t="shared" si="93"/>
        <v/>
      </c>
      <c r="D3002" s="22"/>
      <c r="E3002" s="1"/>
      <c r="F3002" s="1"/>
      <c r="G3002" s="1"/>
      <c r="H3002" s="1"/>
      <c r="I3002" s="1"/>
      <c r="J3002" s="1"/>
      <c r="K3002" s="1"/>
      <c r="L3002" s="1"/>
      <c r="M3002" s="1"/>
      <c r="N3002" s="1"/>
      <c r="O3002" s="1"/>
      <c r="P3002" s="1"/>
      <c r="Q3002" s="1"/>
      <c r="R3002" s="1"/>
      <c r="S3002" s="1"/>
      <c r="T3002" s="1"/>
      <c r="U3002" s="28"/>
      <c r="V3002" s="28"/>
      <c r="W3002" s="28"/>
      <c r="X3002" s="1"/>
      <c r="Y3002" s="1"/>
      <c r="Z3002" s="1"/>
    </row>
    <row r="3003" spans="1:26" x14ac:dyDescent="0.25">
      <c r="A3003" s="1"/>
      <c r="B3003" s="33" t="str">
        <f t="shared" si="92"/>
        <v/>
      </c>
      <c r="C3003" s="33" t="str">
        <f t="shared" si="93"/>
        <v/>
      </c>
      <c r="D3003" s="22"/>
      <c r="E3003" s="1"/>
      <c r="F3003" s="1"/>
      <c r="G3003" s="1"/>
      <c r="H3003" s="1"/>
      <c r="I3003" s="1"/>
      <c r="J3003" s="1"/>
      <c r="K3003" s="1"/>
      <c r="L3003" s="1"/>
      <c r="M3003" s="1"/>
      <c r="N3003" s="1"/>
      <c r="O3003" s="1"/>
      <c r="P3003" s="1"/>
      <c r="Q3003" s="1"/>
      <c r="R3003" s="1"/>
      <c r="S3003" s="1"/>
      <c r="T3003" s="1"/>
      <c r="U3003" s="28"/>
      <c r="V3003" s="28"/>
      <c r="W3003" s="28"/>
      <c r="X3003" s="1"/>
      <c r="Y3003" s="1"/>
      <c r="Z3003" s="1"/>
    </row>
    <row r="3004" spans="1:26" x14ac:dyDescent="0.25">
      <c r="A3004" s="1"/>
      <c r="B3004" s="33" t="str">
        <f t="shared" si="92"/>
        <v/>
      </c>
      <c r="C3004" s="33" t="str">
        <f t="shared" si="93"/>
        <v/>
      </c>
      <c r="D3004" s="22"/>
      <c r="E3004" s="1"/>
      <c r="F3004" s="1"/>
      <c r="G3004" s="1"/>
      <c r="H3004" s="1"/>
      <c r="I3004" s="1"/>
      <c r="J3004" s="1"/>
      <c r="K3004" s="1"/>
      <c r="L3004" s="1"/>
      <c r="M3004" s="1"/>
      <c r="N3004" s="1"/>
      <c r="O3004" s="1"/>
      <c r="P3004" s="1"/>
      <c r="Q3004" s="1"/>
      <c r="R3004" s="1"/>
      <c r="S3004" s="1"/>
      <c r="T3004" s="1"/>
      <c r="X3004" s="1"/>
      <c r="Y3004" s="1"/>
      <c r="Z3004" s="1"/>
    </row>
    <row r="3005" spans="1:26" x14ac:dyDescent="0.25">
      <c r="A3005" s="1"/>
      <c r="B3005" s="33" t="str">
        <f t="shared" si="92"/>
        <v/>
      </c>
      <c r="C3005" s="33" t="str">
        <f t="shared" si="93"/>
        <v/>
      </c>
      <c r="D3005" s="22"/>
      <c r="E3005" s="1"/>
      <c r="F3005" s="1"/>
      <c r="G3005" s="1"/>
      <c r="H3005" s="1"/>
      <c r="I3005" s="1"/>
      <c r="J3005" s="1"/>
      <c r="K3005" s="1"/>
      <c r="L3005" s="1"/>
      <c r="M3005" s="1"/>
      <c r="N3005" s="1"/>
      <c r="O3005" s="1"/>
      <c r="P3005" s="1"/>
      <c r="Q3005" s="1"/>
      <c r="R3005" s="1"/>
      <c r="S3005" s="1"/>
      <c r="T3005" s="1"/>
      <c r="U3005" s="28"/>
      <c r="V3005" s="28"/>
      <c r="W3005" s="28"/>
      <c r="X3005" s="1"/>
      <c r="Y3005" s="1"/>
      <c r="Z3005" s="1"/>
    </row>
    <row r="3006" spans="1:26" x14ac:dyDescent="0.25">
      <c r="A3006" s="1"/>
      <c r="B3006" s="33" t="str">
        <f t="shared" si="92"/>
        <v/>
      </c>
      <c r="C3006" s="33" t="str">
        <f t="shared" si="93"/>
        <v/>
      </c>
      <c r="D3006" s="22"/>
      <c r="E3006" s="1"/>
      <c r="F3006" s="1"/>
      <c r="G3006" s="1"/>
      <c r="H3006" s="1"/>
      <c r="I3006" s="1"/>
      <c r="J3006" s="1"/>
      <c r="K3006" s="1"/>
      <c r="L3006" s="1"/>
      <c r="M3006" s="1"/>
      <c r="N3006" s="1"/>
      <c r="O3006" s="1"/>
      <c r="P3006" s="1"/>
      <c r="Q3006" s="1"/>
      <c r="R3006" s="1"/>
      <c r="S3006" s="1"/>
      <c r="T3006" s="1"/>
      <c r="U3006" s="28"/>
      <c r="V3006" s="28"/>
      <c r="W3006" s="28"/>
      <c r="X3006" s="1"/>
      <c r="Y3006" s="1"/>
      <c r="Z3006" s="1"/>
    </row>
    <row r="3007" spans="1:26" x14ac:dyDescent="0.25">
      <c r="A3007" s="1"/>
      <c r="B3007" s="33" t="str">
        <f t="shared" si="92"/>
        <v/>
      </c>
      <c r="C3007" s="33" t="str">
        <f t="shared" si="93"/>
        <v/>
      </c>
      <c r="D3007" s="22"/>
      <c r="E3007" s="1"/>
      <c r="F3007" s="1"/>
      <c r="G3007" s="1"/>
      <c r="H3007" s="1"/>
      <c r="I3007" s="1"/>
      <c r="J3007" s="1"/>
      <c r="K3007" s="1"/>
      <c r="L3007" s="1"/>
      <c r="M3007" s="1"/>
      <c r="N3007" s="1"/>
      <c r="O3007" s="1"/>
      <c r="P3007" s="1"/>
      <c r="Q3007" s="1"/>
      <c r="R3007" s="1"/>
      <c r="S3007" s="1"/>
      <c r="T3007" s="1"/>
      <c r="U3007" s="28"/>
      <c r="V3007" s="28"/>
      <c r="W3007" s="28"/>
      <c r="X3007" s="1"/>
      <c r="Y3007" s="1"/>
      <c r="Z3007" s="1"/>
    </row>
    <row r="3008" spans="1:26" x14ac:dyDescent="0.25">
      <c r="A3008" s="1"/>
      <c r="B3008" s="33" t="str">
        <f t="shared" si="92"/>
        <v/>
      </c>
      <c r="C3008" s="33" t="str">
        <f t="shared" si="93"/>
        <v/>
      </c>
      <c r="D3008" s="22"/>
      <c r="E3008" s="1"/>
      <c r="F3008" s="1"/>
      <c r="G3008" s="1"/>
      <c r="H3008" s="1"/>
      <c r="I3008" s="1"/>
      <c r="J3008" s="1"/>
      <c r="K3008" s="1"/>
      <c r="L3008" s="1"/>
      <c r="M3008" s="1"/>
      <c r="N3008" s="1"/>
      <c r="O3008" s="1"/>
      <c r="P3008" s="1"/>
      <c r="Q3008" s="1"/>
      <c r="R3008" s="1"/>
      <c r="S3008" s="1"/>
      <c r="T3008" s="1"/>
      <c r="U3008" s="28"/>
      <c r="V3008" s="28"/>
      <c r="W3008" s="28"/>
      <c r="X3008" s="1"/>
      <c r="Y3008" s="1"/>
      <c r="Z3008" s="1"/>
    </row>
    <row r="3009" spans="1:26" x14ac:dyDescent="0.25">
      <c r="A3009" s="1"/>
      <c r="B3009" s="33" t="str">
        <f t="shared" si="92"/>
        <v/>
      </c>
      <c r="C3009" s="33" t="str">
        <f t="shared" si="93"/>
        <v/>
      </c>
      <c r="D3009" s="22"/>
      <c r="E3009" s="1"/>
      <c r="F3009" s="1"/>
      <c r="G3009" s="1"/>
      <c r="H3009" s="1"/>
      <c r="I3009" s="1"/>
      <c r="J3009" s="1"/>
      <c r="K3009" s="1"/>
      <c r="L3009" s="1"/>
      <c r="M3009" s="1"/>
      <c r="N3009" s="1"/>
      <c r="O3009" s="1"/>
      <c r="P3009" s="1"/>
      <c r="Q3009" s="1"/>
      <c r="R3009" s="1"/>
      <c r="S3009" s="1"/>
      <c r="T3009" s="1"/>
      <c r="U3009" s="28"/>
      <c r="V3009" s="28"/>
      <c r="W3009" s="28"/>
      <c r="X3009" s="1"/>
      <c r="Y3009" s="1"/>
      <c r="Z3009" s="1"/>
    </row>
    <row r="3010" spans="1:26" x14ac:dyDescent="0.25">
      <c r="A3010" s="1"/>
      <c r="B3010" s="33" t="str">
        <f t="shared" si="92"/>
        <v/>
      </c>
      <c r="C3010" s="33" t="str">
        <f t="shared" si="93"/>
        <v/>
      </c>
      <c r="D3010" s="22"/>
      <c r="E3010" s="1"/>
      <c r="F3010" s="1"/>
      <c r="G3010" s="1"/>
      <c r="H3010" s="1"/>
      <c r="I3010" s="1"/>
      <c r="J3010" s="1"/>
      <c r="K3010" s="1"/>
      <c r="L3010" s="1"/>
      <c r="M3010" s="1"/>
      <c r="N3010" s="1"/>
      <c r="O3010" s="1"/>
      <c r="P3010" s="1"/>
      <c r="Q3010" s="1"/>
      <c r="R3010" s="1"/>
      <c r="S3010" s="1"/>
      <c r="T3010" s="1"/>
      <c r="U3010" s="28"/>
      <c r="V3010" s="28"/>
      <c r="W3010" s="28"/>
      <c r="X3010" s="1"/>
      <c r="Y3010" s="1"/>
      <c r="Z3010" s="1"/>
    </row>
    <row r="3011" spans="1:26" x14ac:dyDescent="0.25">
      <c r="A3011" s="1"/>
      <c r="B3011" s="33" t="str">
        <f t="shared" si="92"/>
        <v/>
      </c>
      <c r="C3011" s="33" t="str">
        <f t="shared" si="93"/>
        <v/>
      </c>
      <c r="D3011" s="22"/>
      <c r="E3011" s="1"/>
      <c r="F3011" s="1"/>
      <c r="G3011" s="1"/>
      <c r="H3011" s="1"/>
      <c r="I3011" s="1"/>
      <c r="J3011" s="1"/>
      <c r="K3011" s="1"/>
      <c r="L3011" s="1"/>
      <c r="M3011" s="1"/>
      <c r="N3011" s="1"/>
      <c r="O3011" s="1"/>
      <c r="P3011" s="1"/>
      <c r="Q3011" s="1"/>
      <c r="R3011" s="1"/>
      <c r="S3011" s="1"/>
      <c r="T3011" s="1"/>
      <c r="U3011" s="28"/>
      <c r="V3011" s="28"/>
      <c r="W3011" s="28"/>
      <c r="X3011" s="1"/>
      <c r="Y3011" s="1"/>
      <c r="Z3011" s="1"/>
    </row>
    <row r="3012" spans="1:26" x14ac:dyDescent="0.25">
      <c r="A3012" s="1"/>
      <c r="B3012" s="33" t="str">
        <f t="shared" si="92"/>
        <v/>
      </c>
      <c r="C3012" s="33" t="str">
        <f t="shared" si="93"/>
        <v/>
      </c>
      <c r="D3012" s="22"/>
      <c r="E3012" s="1"/>
      <c r="F3012" s="1"/>
      <c r="G3012" s="1"/>
      <c r="H3012" s="1"/>
      <c r="I3012" s="1"/>
      <c r="J3012" s="1"/>
      <c r="K3012" s="1"/>
      <c r="L3012" s="1"/>
      <c r="M3012" s="1"/>
      <c r="N3012" s="1"/>
      <c r="O3012" s="1"/>
      <c r="P3012" s="1"/>
      <c r="Q3012" s="1"/>
      <c r="R3012" s="1"/>
      <c r="S3012" s="1"/>
      <c r="T3012" s="1"/>
      <c r="U3012" s="28"/>
      <c r="V3012" s="28"/>
      <c r="W3012" s="28"/>
      <c r="X3012" s="1"/>
      <c r="Y3012" s="1"/>
      <c r="Z3012" s="1"/>
    </row>
    <row r="3013" spans="1:26" x14ac:dyDescent="0.25">
      <c r="A3013" s="1"/>
      <c r="B3013" s="33" t="str">
        <f t="shared" si="92"/>
        <v/>
      </c>
      <c r="C3013" s="33" t="str">
        <f t="shared" si="93"/>
        <v/>
      </c>
      <c r="D3013" s="22"/>
      <c r="E3013" s="1"/>
      <c r="F3013" s="1"/>
      <c r="G3013" s="1"/>
      <c r="H3013" s="1"/>
      <c r="I3013" s="1"/>
      <c r="J3013" s="1"/>
      <c r="K3013" s="1"/>
      <c r="L3013" s="1"/>
      <c r="M3013" s="1"/>
      <c r="N3013" s="1"/>
      <c r="O3013" s="1"/>
      <c r="P3013" s="1"/>
      <c r="Q3013" s="1"/>
      <c r="R3013" s="1"/>
      <c r="S3013" s="1"/>
      <c r="T3013" s="1"/>
      <c r="U3013" s="28"/>
      <c r="V3013" s="28"/>
      <c r="W3013" s="28"/>
      <c r="X3013" s="1"/>
      <c r="Y3013" s="1"/>
      <c r="Z3013" s="1"/>
    </row>
    <row r="3014" spans="1:26" x14ac:dyDescent="0.25">
      <c r="A3014" s="1"/>
      <c r="B3014" s="33" t="str">
        <f t="shared" si="92"/>
        <v/>
      </c>
      <c r="C3014" s="33" t="str">
        <f t="shared" si="93"/>
        <v/>
      </c>
      <c r="D3014" s="22"/>
      <c r="E3014" s="1"/>
      <c r="F3014" s="1"/>
      <c r="G3014" s="1"/>
      <c r="H3014" s="1"/>
      <c r="I3014" s="1"/>
      <c r="J3014" s="1"/>
      <c r="K3014" s="1"/>
      <c r="L3014" s="1"/>
      <c r="M3014" s="1"/>
      <c r="N3014" s="1"/>
      <c r="O3014" s="1"/>
      <c r="P3014" s="1"/>
      <c r="Q3014" s="1"/>
      <c r="R3014" s="1"/>
      <c r="S3014" s="1"/>
      <c r="T3014" s="1"/>
      <c r="U3014" s="28"/>
      <c r="V3014" s="28"/>
      <c r="W3014" s="28"/>
      <c r="X3014" s="1"/>
      <c r="Y3014" s="1"/>
      <c r="Z3014" s="1"/>
    </row>
    <row r="3015" spans="1:26" x14ac:dyDescent="0.25">
      <c r="A3015" s="1"/>
      <c r="B3015" s="33" t="str">
        <f t="shared" si="92"/>
        <v/>
      </c>
      <c r="C3015" s="33" t="str">
        <f t="shared" si="93"/>
        <v/>
      </c>
      <c r="D3015" s="22"/>
      <c r="E3015" s="1"/>
      <c r="F3015" s="1"/>
      <c r="G3015" s="1"/>
      <c r="H3015" s="1"/>
      <c r="I3015" s="1"/>
      <c r="J3015" s="1"/>
      <c r="K3015" s="1"/>
      <c r="L3015" s="1"/>
      <c r="M3015" s="1"/>
      <c r="N3015" s="1"/>
      <c r="O3015" s="1"/>
      <c r="P3015" s="1"/>
      <c r="Q3015" s="1"/>
      <c r="R3015" s="1"/>
      <c r="S3015" s="1"/>
      <c r="T3015" s="1"/>
      <c r="U3015" s="28"/>
      <c r="V3015" s="28"/>
      <c r="W3015" s="28"/>
      <c r="X3015" s="1"/>
      <c r="Y3015" s="1"/>
      <c r="Z3015" s="1"/>
    </row>
    <row r="3016" spans="1:26" x14ac:dyDescent="0.25">
      <c r="A3016" s="1"/>
      <c r="B3016" s="33" t="str">
        <f t="shared" si="92"/>
        <v/>
      </c>
      <c r="C3016" s="33" t="str">
        <f t="shared" si="93"/>
        <v/>
      </c>
      <c r="D3016" s="22"/>
      <c r="E3016" s="1"/>
      <c r="F3016" s="1"/>
      <c r="G3016" s="1"/>
      <c r="H3016" s="1"/>
      <c r="I3016" s="1"/>
      <c r="J3016" s="1"/>
      <c r="K3016" s="1"/>
      <c r="L3016" s="1"/>
      <c r="M3016" s="1"/>
      <c r="N3016" s="1"/>
      <c r="O3016" s="1"/>
      <c r="P3016" s="1"/>
      <c r="Q3016" s="1"/>
      <c r="R3016" s="1"/>
      <c r="S3016" s="1"/>
      <c r="T3016" s="1"/>
      <c r="U3016" s="28"/>
      <c r="V3016" s="28"/>
      <c r="W3016" s="28"/>
      <c r="X3016" s="1"/>
      <c r="Y3016" s="1"/>
      <c r="Z3016" s="1"/>
    </row>
    <row r="3017" spans="1:26" x14ac:dyDescent="0.25">
      <c r="A3017" s="1"/>
      <c r="B3017" s="33" t="str">
        <f t="shared" si="92"/>
        <v/>
      </c>
      <c r="C3017" s="33" t="str">
        <f t="shared" si="93"/>
        <v/>
      </c>
      <c r="D3017" s="22"/>
      <c r="E3017" s="1"/>
      <c r="F3017" s="1"/>
      <c r="G3017" s="1"/>
      <c r="H3017" s="1"/>
      <c r="I3017" s="1"/>
      <c r="J3017" s="1"/>
      <c r="K3017" s="1"/>
      <c r="L3017" s="1"/>
      <c r="M3017" s="1"/>
      <c r="N3017" s="1"/>
      <c r="O3017" s="1"/>
      <c r="P3017" s="1"/>
      <c r="Q3017" s="1"/>
      <c r="R3017" s="1"/>
      <c r="S3017" s="1"/>
      <c r="T3017" s="1"/>
      <c r="U3017" s="28"/>
      <c r="V3017" s="28"/>
      <c r="W3017" s="28"/>
      <c r="X3017" s="1"/>
      <c r="Y3017" s="1"/>
      <c r="Z3017" s="1"/>
    </row>
    <row r="3018" spans="1:26" x14ac:dyDescent="0.25">
      <c r="A3018" s="1"/>
      <c r="B3018" s="33" t="str">
        <f t="shared" si="92"/>
        <v/>
      </c>
      <c r="C3018" s="33" t="str">
        <f t="shared" si="93"/>
        <v/>
      </c>
      <c r="D3018" s="22"/>
      <c r="E3018" s="1"/>
      <c r="F3018" s="1"/>
      <c r="G3018" s="1"/>
      <c r="H3018" s="1"/>
      <c r="I3018" s="1"/>
      <c r="J3018" s="1"/>
      <c r="K3018" s="1"/>
      <c r="L3018" s="1"/>
      <c r="M3018" s="1"/>
      <c r="N3018" s="1"/>
      <c r="O3018" s="1"/>
      <c r="P3018" s="1"/>
      <c r="Q3018" s="1"/>
      <c r="R3018" s="1"/>
      <c r="S3018" s="1"/>
      <c r="T3018" s="1"/>
      <c r="U3018" s="28"/>
      <c r="V3018" s="28"/>
      <c r="W3018" s="28"/>
      <c r="X3018" s="1"/>
      <c r="Y3018" s="1"/>
      <c r="Z3018" s="1"/>
    </row>
    <row r="3019" spans="1:26" x14ac:dyDescent="0.25">
      <c r="A3019" s="1"/>
      <c r="B3019" s="33" t="str">
        <f t="shared" si="92"/>
        <v/>
      </c>
      <c r="C3019" s="33" t="str">
        <f t="shared" si="93"/>
        <v/>
      </c>
      <c r="D3019" s="22"/>
      <c r="E3019" s="1"/>
      <c r="F3019" s="1"/>
      <c r="G3019" s="1"/>
      <c r="H3019" s="1"/>
      <c r="I3019" s="1"/>
      <c r="J3019" s="1"/>
      <c r="K3019" s="1"/>
      <c r="L3019" s="1"/>
      <c r="M3019" s="1"/>
      <c r="N3019" s="1"/>
      <c r="O3019" s="1"/>
      <c r="P3019" s="1"/>
      <c r="Q3019" s="1"/>
      <c r="R3019" s="1"/>
      <c r="S3019" s="1"/>
      <c r="T3019" s="1"/>
      <c r="X3019" s="1"/>
      <c r="Y3019" s="1"/>
      <c r="Z3019" s="1"/>
    </row>
    <row r="3020" spans="1:26" x14ac:dyDescent="0.25">
      <c r="A3020" s="1"/>
      <c r="B3020" s="33" t="str">
        <f t="shared" si="92"/>
        <v/>
      </c>
      <c r="C3020" s="33" t="str">
        <f t="shared" si="93"/>
        <v/>
      </c>
      <c r="D3020" s="22"/>
      <c r="E3020" s="1"/>
      <c r="F3020" s="1"/>
      <c r="G3020" s="1"/>
      <c r="H3020" s="1"/>
      <c r="I3020" s="1"/>
      <c r="J3020" s="1"/>
      <c r="K3020" s="1"/>
      <c r="L3020" s="1"/>
      <c r="M3020" s="1"/>
      <c r="N3020" s="1"/>
      <c r="O3020" s="1"/>
      <c r="P3020" s="1"/>
      <c r="Q3020" s="1"/>
      <c r="R3020" s="1"/>
      <c r="S3020" s="1"/>
      <c r="T3020" s="1"/>
      <c r="U3020" s="28"/>
      <c r="V3020" s="28"/>
      <c r="W3020" s="28"/>
      <c r="X3020" s="1"/>
      <c r="Y3020" s="1"/>
      <c r="Z3020" s="1"/>
    </row>
    <row r="3021" spans="1:26" x14ac:dyDescent="0.25">
      <c r="A3021" s="1"/>
      <c r="B3021" s="33" t="str">
        <f t="shared" si="92"/>
        <v/>
      </c>
      <c r="C3021" s="33" t="str">
        <f t="shared" si="93"/>
        <v/>
      </c>
      <c r="D3021" s="22"/>
      <c r="E3021" s="1"/>
      <c r="F3021" s="1"/>
      <c r="G3021" s="1"/>
      <c r="H3021" s="1"/>
      <c r="I3021" s="1"/>
      <c r="J3021" s="1"/>
      <c r="K3021" s="1"/>
      <c r="L3021" s="1"/>
      <c r="M3021" s="1"/>
      <c r="N3021" s="1"/>
      <c r="O3021" s="1"/>
      <c r="P3021" s="1"/>
      <c r="Q3021" s="1"/>
      <c r="R3021" s="1"/>
      <c r="S3021" s="1"/>
      <c r="T3021" s="1"/>
      <c r="U3021" s="28"/>
      <c r="V3021" s="28"/>
      <c r="W3021" s="28"/>
      <c r="X3021" s="1"/>
      <c r="Y3021" s="1"/>
      <c r="Z3021" s="1"/>
    </row>
    <row r="3022" spans="1:26" x14ac:dyDescent="0.25">
      <c r="A3022" s="1"/>
      <c r="B3022" s="33" t="str">
        <f t="shared" si="92"/>
        <v/>
      </c>
      <c r="C3022" s="33" t="str">
        <f t="shared" si="93"/>
        <v/>
      </c>
      <c r="D3022" s="22"/>
      <c r="E3022" s="1"/>
      <c r="F3022" s="1"/>
      <c r="G3022" s="1"/>
      <c r="H3022" s="1"/>
      <c r="I3022" s="1"/>
      <c r="J3022" s="1"/>
      <c r="K3022" s="1"/>
      <c r="L3022" s="1"/>
      <c r="M3022" s="1"/>
      <c r="N3022" s="1"/>
      <c r="O3022" s="1"/>
      <c r="P3022" s="1"/>
      <c r="Q3022" s="1"/>
      <c r="R3022" s="1"/>
      <c r="S3022" s="1"/>
      <c r="T3022" s="1"/>
      <c r="X3022" s="1"/>
      <c r="Y3022" s="1"/>
      <c r="Z3022" s="1"/>
    </row>
    <row r="3023" spans="1:26" x14ac:dyDescent="0.25">
      <c r="A3023" s="1"/>
      <c r="B3023" s="33" t="str">
        <f t="shared" si="92"/>
        <v/>
      </c>
      <c r="C3023" s="33" t="str">
        <f t="shared" si="93"/>
        <v/>
      </c>
      <c r="D3023" s="22"/>
      <c r="E3023" s="1"/>
      <c r="F3023" s="1"/>
      <c r="G3023" s="1"/>
      <c r="H3023" s="1"/>
      <c r="I3023" s="1"/>
      <c r="J3023" s="1"/>
      <c r="K3023" s="1"/>
      <c r="L3023" s="1"/>
      <c r="M3023" s="1"/>
      <c r="N3023" s="1"/>
      <c r="O3023" s="1"/>
      <c r="P3023" s="1"/>
      <c r="Q3023" s="1"/>
      <c r="R3023" s="1"/>
      <c r="S3023" s="1"/>
      <c r="T3023" s="1"/>
      <c r="U3023" s="28"/>
      <c r="V3023" s="28"/>
      <c r="W3023" s="28"/>
      <c r="X3023" s="1"/>
      <c r="Y3023" s="1"/>
      <c r="Z3023" s="1"/>
    </row>
    <row r="3024" spans="1:26" x14ac:dyDescent="0.25">
      <c r="A3024" s="1"/>
      <c r="B3024" s="33" t="str">
        <f t="shared" si="92"/>
        <v/>
      </c>
      <c r="C3024" s="33" t="str">
        <f t="shared" si="93"/>
        <v/>
      </c>
      <c r="D3024" s="22"/>
      <c r="E3024" s="1"/>
      <c r="F3024" s="1"/>
      <c r="G3024" s="1"/>
      <c r="H3024" s="1"/>
      <c r="I3024" s="1"/>
      <c r="J3024" s="1"/>
      <c r="K3024" s="1"/>
      <c r="L3024" s="1"/>
      <c r="M3024" s="1"/>
      <c r="N3024" s="1"/>
      <c r="O3024" s="1"/>
      <c r="P3024" s="1"/>
      <c r="Q3024" s="1"/>
      <c r="R3024" s="1"/>
      <c r="S3024" s="1"/>
      <c r="T3024" s="1"/>
      <c r="U3024" s="28"/>
      <c r="V3024" s="28"/>
      <c r="W3024" s="28"/>
      <c r="X3024" s="1"/>
      <c r="Y3024" s="1"/>
      <c r="Z3024" s="1"/>
    </row>
    <row r="3025" spans="1:26" x14ac:dyDescent="0.25">
      <c r="A3025" s="1"/>
      <c r="B3025" s="33" t="str">
        <f t="shared" si="92"/>
        <v/>
      </c>
      <c r="C3025" s="33" t="str">
        <f t="shared" si="93"/>
        <v/>
      </c>
      <c r="D3025" s="22"/>
      <c r="E3025" s="1"/>
      <c r="F3025" s="1"/>
      <c r="G3025" s="1"/>
      <c r="H3025" s="1"/>
      <c r="I3025" s="1"/>
      <c r="J3025" s="1"/>
      <c r="K3025" s="1"/>
      <c r="L3025" s="1"/>
      <c r="M3025" s="1"/>
      <c r="N3025" s="1"/>
      <c r="O3025" s="1"/>
      <c r="P3025" s="1"/>
      <c r="Q3025" s="1"/>
      <c r="R3025" s="1"/>
      <c r="S3025" s="1"/>
      <c r="T3025" s="1"/>
      <c r="U3025" s="28"/>
      <c r="V3025" s="28"/>
      <c r="W3025" s="28"/>
      <c r="X3025" s="1"/>
      <c r="Y3025" s="1"/>
      <c r="Z3025" s="1"/>
    </row>
    <row r="3026" spans="1:26" x14ac:dyDescent="0.25">
      <c r="A3026" s="1"/>
      <c r="B3026" s="33" t="str">
        <f t="shared" si="92"/>
        <v/>
      </c>
      <c r="C3026" s="33" t="str">
        <f t="shared" si="93"/>
        <v/>
      </c>
      <c r="D3026" s="22"/>
      <c r="E3026" s="1"/>
      <c r="F3026" s="1"/>
      <c r="G3026" s="1"/>
      <c r="H3026" s="1"/>
      <c r="I3026" s="1"/>
      <c r="J3026" s="1"/>
      <c r="K3026" s="1"/>
      <c r="L3026" s="1"/>
      <c r="M3026" s="1"/>
      <c r="N3026" s="1"/>
      <c r="O3026" s="1"/>
      <c r="P3026" s="1"/>
      <c r="Q3026" s="1"/>
      <c r="R3026" s="1"/>
      <c r="S3026" s="1"/>
      <c r="T3026" s="1"/>
      <c r="U3026" s="28"/>
      <c r="V3026" s="28"/>
      <c r="W3026" s="28"/>
      <c r="X3026" s="1"/>
      <c r="Y3026" s="1"/>
      <c r="Z3026" s="1"/>
    </row>
    <row r="3027" spans="1:26" x14ac:dyDescent="0.25">
      <c r="A3027" s="1"/>
      <c r="B3027" s="33" t="str">
        <f t="shared" si="92"/>
        <v/>
      </c>
      <c r="C3027" s="33" t="str">
        <f t="shared" si="93"/>
        <v/>
      </c>
      <c r="D3027" s="22"/>
      <c r="E3027" s="1"/>
      <c r="F3027" s="1"/>
      <c r="G3027" s="1"/>
      <c r="H3027" s="1"/>
      <c r="I3027" s="1"/>
      <c r="J3027" s="1"/>
      <c r="K3027" s="1"/>
      <c r="L3027" s="1"/>
      <c r="M3027" s="1"/>
      <c r="N3027" s="1"/>
      <c r="O3027" s="1"/>
      <c r="P3027" s="1"/>
      <c r="Q3027" s="1"/>
      <c r="R3027" s="1"/>
      <c r="S3027" s="1"/>
      <c r="T3027" s="1"/>
      <c r="U3027" s="28"/>
      <c r="V3027" s="28"/>
      <c r="W3027" s="28"/>
      <c r="X3027" s="1"/>
      <c r="Y3027" s="1"/>
      <c r="Z3027" s="1"/>
    </row>
    <row r="3028" spans="1:26" x14ac:dyDescent="0.25">
      <c r="A3028" s="1"/>
      <c r="B3028" s="33" t="str">
        <f t="shared" si="92"/>
        <v/>
      </c>
      <c r="C3028" s="33" t="str">
        <f t="shared" si="93"/>
        <v/>
      </c>
      <c r="D3028" s="22"/>
      <c r="E3028" s="1"/>
      <c r="F3028" s="1"/>
      <c r="G3028" s="1"/>
      <c r="H3028" s="1"/>
      <c r="I3028" s="1"/>
      <c r="J3028" s="1"/>
      <c r="K3028" s="1"/>
      <c r="L3028" s="1"/>
      <c r="M3028" s="1"/>
      <c r="N3028" s="1"/>
      <c r="O3028" s="1"/>
      <c r="P3028" s="1"/>
      <c r="Q3028" s="1"/>
      <c r="R3028" s="1"/>
      <c r="S3028" s="1"/>
      <c r="T3028" s="1"/>
      <c r="U3028" s="28"/>
      <c r="V3028" s="28"/>
      <c r="W3028" s="28"/>
      <c r="X3028" s="1"/>
      <c r="Y3028" s="1"/>
      <c r="Z3028" s="1"/>
    </row>
    <row r="3029" spans="1:26" x14ac:dyDescent="0.25">
      <c r="A3029" s="1"/>
      <c r="B3029" s="33" t="str">
        <f t="shared" si="92"/>
        <v/>
      </c>
      <c r="C3029" s="33" t="str">
        <f t="shared" si="93"/>
        <v/>
      </c>
      <c r="D3029" s="22"/>
      <c r="E3029" s="1"/>
      <c r="F3029" s="1"/>
      <c r="G3029" s="1"/>
      <c r="H3029" s="1"/>
      <c r="I3029" s="1"/>
      <c r="J3029" s="1"/>
      <c r="K3029" s="1"/>
      <c r="L3029" s="1"/>
      <c r="M3029" s="1"/>
      <c r="N3029" s="1"/>
      <c r="O3029" s="1"/>
      <c r="P3029" s="1"/>
      <c r="Q3029" s="1"/>
      <c r="R3029" s="1"/>
      <c r="S3029" s="1"/>
      <c r="T3029" s="1"/>
      <c r="U3029" s="28"/>
      <c r="V3029" s="28"/>
      <c r="W3029" s="28"/>
      <c r="X3029" s="1"/>
      <c r="Y3029" s="1"/>
      <c r="Z3029" s="1"/>
    </row>
    <row r="3030" spans="1:26" x14ac:dyDescent="0.25">
      <c r="A3030" s="1"/>
      <c r="B3030" s="33" t="str">
        <f t="shared" si="92"/>
        <v/>
      </c>
      <c r="C3030" s="33" t="str">
        <f t="shared" si="93"/>
        <v/>
      </c>
      <c r="D3030" s="22"/>
      <c r="E3030" s="1"/>
      <c r="F3030" s="1"/>
      <c r="G3030" s="1"/>
      <c r="H3030" s="1"/>
      <c r="I3030" s="1"/>
      <c r="J3030" s="1"/>
      <c r="K3030" s="1"/>
      <c r="L3030" s="1"/>
      <c r="M3030" s="1"/>
      <c r="N3030" s="1"/>
      <c r="O3030" s="1"/>
      <c r="P3030" s="1"/>
      <c r="Q3030" s="1"/>
      <c r="R3030" s="1"/>
      <c r="S3030" s="1"/>
      <c r="T3030" s="1"/>
      <c r="X3030" s="1"/>
      <c r="Y3030" s="1"/>
      <c r="Z3030" s="1"/>
    </row>
    <row r="3031" spans="1:26" x14ac:dyDescent="0.25">
      <c r="A3031" s="1"/>
      <c r="B3031" s="33" t="str">
        <f t="shared" si="92"/>
        <v/>
      </c>
      <c r="C3031" s="33" t="str">
        <f t="shared" si="93"/>
        <v/>
      </c>
      <c r="D3031" s="22"/>
      <c r="E3031" s="1"/>
      <c r="F3031" s="1"/>
      <c r="G3031" s="1"/>
      <c r="H3031" s="1"/>
      <c r="I3031" s="1"/>
      <c r="J3031" s="1"/>
      <c r="K3031" s="1"/>
      <c r="L3031" s="1"/>
      <c r="M3031" s="1"/>
      <c r="N3031" s="1"/>
      <c r="O3031" s="1"/>
      <c r="P3031" s="1"/>
      <c r="Q3031" s="1"/>
      <c r="R3031" s="1"/>
      <c r="S3031" s="1"/>
      <c r="T3031" s="1"/>
      <c r="X3031" s="1"/>
      <c r="Y3031" s="1"/>
      <c r="Z3031" s="1"/>
    </row>
    <row r="3032" spans="1:26" x14ac:dyDescent="0.25">
      <c r="A3032" s="1"/>
      <c r="B3032" s="33" t="str">
        <f t="shared" si="92"/>
        <v/>
      </c>
      <c r="C3032" s="33" t="str">
        <f t="shared" si="93"/>
        <v/>
      </c>
      <c r="D3032" s="22"/>
      <c r="E3032" s="1"/>
      <c r="F3032" s="1"/>
      <c r="G3032" s="1"/>
      <c r="H3032" s="1"/>
      <c r="I3032" s="1"/>
      <c r="J3032" s="1"/>
      <c r="K3032" s="1"/>
      <c r="L3032" s="1"/>
      <c r="M3032" s="1"/>
      <c r="N3032" s="1"/>
      <c r="O3032" s="1"/>
      <c r="P3032" s="1"/>
      <c r="Q3032" s="1"/>
      <c r="R3032" s="1"/>
      <c r="S3032" s="1"/>
      <c r="T3032" s="1"/>
      <c r="U3032" s="28"/>
      <c r="V3032" s="28"/>
      <c r="W3032" s="28"/>
      <c r="X3032" s="1"/>
      <c r="Y3032" s="1"/>
      <c r="Z3032" s="1"/>
    </row>
    <row r="3033" spans="1:26" x14ac:dyDescent="0.25">
      <c r="A3033" s="1"/>
      <c r="B3033" s="33" t="str">
        <f t="shared" si="92"/>
        <v/>
      </c>
      <c r="C3033" s="33" t="str">
        <f t="shared" si="93"/>
        <v/>
      </c>
      <c r="D3033" s="22"/>
      <c r="E3033" s="1"/>
      <c r="F3033" s="1"/>
      <c r="G3033" s="1"/>
      <c r="H3033" s="1"/>
      <c r="I3033" s="1"/>
      <c r="J3033" s="1"/>
      <c r="K3033" s="1"/>
      <c r="L3033" s="1"/>
      <c r="M3033" s="1"/>
      <c r="N3033" s="1"/>
      <c r="O3033" s="1"/>
      <c r="P3033" s="1"/>
      <c r="Q3033" s="1"/>
      <c r="R3033" s="1"/>
      <c r="S3033" s="1"/>
      <c r="T3033" s="1"/>
      <c r="U3033" s="28"/>
      <c r="V3033" s="28"/>
      <c r="W3033" s="28"/>
      <c r="X3033" s="1"/>
      <c r="Y3033" s="1"/>
      <c r="Z3033" s="1"/>
    </row>
    <row r="3034" spans="1:26" x14ac:dyDescent="0.25">
      <c r="A3034" s="1"/>
      <c r="B3034" s="33" t="str">
        <f t="shared" si="92"/>
        <v/>
      </c>
      <c r="C3034" s="33" t="str">
        <f t="shared" si="93"/>
        <v/>
      </c>
      <c r="D3034" s="22"/>
      <c r="E3034" s="1"/>
      <c r="F3034" s="1"/>
      <c r="G3034" s="1"/>
      <c r="H3034" s="1"/>
      <c r="I3034" s="1"/>
      <c r="J3034" s="1"/>
      <c r="K3034" s="1"/>
      <c r="L3034" s="1"/>
      <c r="M3034" s="1"/>
      <c r="N3034" s="1"/>
      <c r="O3034" s="1"/>
      <c r="P3034" s="1"/>
      <c r="Q3034" s="1"/>
      <c r="R3034" s="1"/>
      <c r="S3034" s="1"/>
      <c r="T3034" s="1"/>
      <c r="U3034" s="28"/>
      <c r="V3034" s="28"/>
      <c r="W3034" s="28"/>
      <c r="X3034" s="1"/>
      <c r="Y3034" s="1"/>
      <c r="Z3034" s="1"/>
    </row>
    <row r="3035" spans="1:26" x14ac:dyDescent="0.25">
      <c r="A3035" s="1"/>
      <c r="B3035" s="33" t="str">
        <f t="shared" si="92"/>
        <v/>
      </c>
      <c r="C3035" s="33" t="str">
        <f t="shared" si="93"/>
        <v/>
      </c>
      <c r="D3035" s="22"/>
      <c r="E3035" s="1"/>
      <c r="F3035" s="1"/>
      <c r="G3035" s="1"/>
      <c r="H3035" s="1"/>
      <c r="I3035" s="1"/>
      <c r="J3035" s="1"/>
      <c r="K3035" s="1"/>
      <c r="L3035" s="1"/>
      <c r="M3035" s="1"/>
      <c r="N3035" s="1"/>
      <c r="O3035" s="1"/>
      <c r="P3035" s="1"/>
      <c r="Q3035" s="1"/>
      <c r="R3035" s="1"/>
      <c r="S3035" s="1"/>
      <c r="T3035" s="1"/>
      <c r="U3035" s="28"/>
      <c r="V3035" s="28"/>
      <c r="W3035" s="28"/>
      <c r="X3035" s="1"/>
      <c r="Y3035" s="1"/>
      <c r="Z3035" s="1"/>
    </row>
    <row r="3036" spans="1:26" x14ac:dyDescent="0.25">
      <c r="A3036" s="1"/>
      <c r="B3036" s="33" t="str">
        <f t="shared" si="92"/>
        <v/>
      </c>
      <c r="C3036" s="33" t="str">
        <f t="shared" si="93"/>
        <v/>
      </c>
      <c r="D3036" s="22"/>
      <c r="E3036" s="1"/>
      <c r="F3036" s="1"/>
      <c r="G3036" s="1"/>
      <c r="H3036" s="1"/>
      <c r="I3036" s="1"/>
      <c r="J3036" s="1"/>
      <c r="K3036" s="1"/>
      <c r="L3036" s="1"/>
      <c r="M3036" s="1"/>
      <c r="N3036" s="1"/>
      <c r="O3036" s="1"/>
      <c r="P3036" s="1"/>
      <c r="Q3036" s="1"/>
      <c r="R3036" s="1"/>
      <c r="S3036" s="1"/>
      <c r="T3036" s="1"/>
      <c r="U3036" s="28"/>
      <c r="V3036" s="28"/>
      <c r="W3036" s="28"/>
      <c r="X3036" s="1"/>
      <c r="Y3036" s="1"/>
      <c r="Z3036" s="1"/>
    </row>
    <row r="3037" spans="1:26" x14ac:dyDescent="0.25">
      <c r="A3037" s="1"/>
      <c r="B3037" s="33" t="str">
        <f t="shared" si="92"/>
        <v/>
      </c>
      <c r="C3037" s="33" t="str">
        <f t="shared" si="93"/>
        <v/>
      </c>
      <c r="D3037" s="22"/>
      <c r="E3037" s="1"/>
      <c r="F3037" s="1"/>
      <c r="G3037" s="1"/>
      <c r="H3037" s="1"/>
      <c r="I3037" s="1"/>
      <c r="J3037" s="1"/>
      <c r="K3037" s="1"/>
      <c r="L3037" s="1"/>
      <c r="M3037" s="1"/>
      <c r="N3037" s="1"/>
      <c r="O3037" s="1"/>
      <c r="P3037" s="1"/>
      <c r="Q3037" s="1"/>
      <c r="R3037" s="1"/>
      <c r="S3037" s="1"/>
      <c r="T3037" s="1"/>
      <c r="U3037" s="28"/>
      <c r="V3037" s="28"/>
      <c r="W3037" s="28"/>
      <c r="X3037" s="1"/>
      <c r="Y3037" s="1"/>
      <c r="Z3037" s="1"/>
    </row>
    <row r="3038" spans="1:26" x14ac:dyDescent="0.25">
      <c r="A3038" s="1"/>
      <c r="B3038" s="33" t="str">
        <f t="shared" si="92"/>
        <v/>
      </c>
      <c r="C3038" s="33" t="str">
        <f t="shared" si="93"/>
        <v/>
      </c>
      <c r="D3038" s="22"/>
      <c r="E3038" s="1"/>
      <c r="F3038" s="1"/>
      <c r="G3038" s="1"/>
      <c r="H3038" s="1"/>
      <c r="I3038" s="1"/>
      <c r="J3038" s="1"/>
      <c r="K3038" s="1"/>
      <c r="L3038" s="1"/>
      <c r="M3038" s="1"/>
      <c r="N3038" s="1"/>
      <c r="O3038" s="1"/>
      <c r="P3038" s="1"/>
      <c r="Q3038" s="1"/>
      <c r="R3038" s="1"/>
      <c r="S3038" s="1"/>
      <c r="T3038" s="1"/>
      <c r="U3038" s="28"/>
      <c r="V3038" s="28"/>
      <c r="W3038" s="28"/>
      <c r="X3038" s="1"/>
      <c r="Y3038" s="1"/>
      <c r="Z3038" s="1"/>
    </row>
    <row r="3039" spans="1:26" x14ac:dyDescent="0.25">
      <c r="A3039" s="1"/>
      <c r="B3039" s="33" t="str">
        <f t="shared" si="92"/>
        <v/>
      </c>
      <c r="C3039" s="33" t="str">
        <f t="shared" si="93"/>
        <v/>
      </c>
      <c r="D3039" s="22"/>
      <c r="E3039" s="1"/>
      <c r="F3039" s="1"/>
      <c r="G3039" s="1"/>
      <c r="H3039" s="1"/>
      <c r="I3039" s="1"/>
      <c r="J3039" s="1"/>
      <c r="K3039" s="1"/>
      <c r="L3039" s="1"/>
      <c r="M3039" s="1"/>
      <c r="N3039" s="1"/>
      <c r="O3039" s="1"/>
      <c r="P3039" s="1"/>
      <c r="Q3039" s="1"/>
      <c r="R3039" s="1"/>
      <c r="S3039" s="1"/>
      <c r="T3039" s="1"/>
      <c r="U3039" s="28"/>
      <c r="V3039" s="28"/>
      <c r="W3039" s="28"/>
      <c r="X3039" s="1"/>
      <c r="Y3039" s="1"/>
      <c r="Z3039" s="1"/>
    </row>
    <row r="3040" spans="1:26" x14ac:dyDescent="0.25">
      <c r="A3040" s="1"/>
      <c r="B3040" s="33" t="str">
        <f t="shared" si="92"/>
        <v/>
      </c>
      <c r="C3040" s="33" t="str">
        <f t="shared" si="93"/>
        <v/>
      </c>
      <c r="D3040" s="22"/>
      <c r="E3040" s="1"/>
      <c r="F3040" s="1"/>
      <c r="G3040" s="1"/>
      <c r="H3040" s="1"/>
      <c r="I3040" s="1"/>
      <c r="J3040" s="1"/>
      <c r="K3040" s="1"/>
      <c r="L3040" s="1"/>
      <c r="M3040" s="1"/>
      <c r="N3040" s="1"/>
      <c r="O3040" s="1"/>
      <c r="P3040" s="1"/>
      <c r="Q3040" s="1"/>
      <c r="R3040" s="1"/>
      <c r="S3040" s="1"/>
      <c r="T3040" s="1"/>
      <c r="U3040" s="28"/>
      <c r="V3040" s="28"/>
      <c r="W3040" s="28"/>
      <c r="X3040" s="1"/>
      <c r="Y3040" s="1"/>
      <c r="Z3040" s="1"/>
    </row>
    <row r="3041" spans="1:26" x14ac:dyDescent="0.25">
      <c r="A3041" s="1"/>
      <c r="B3041" s="33" t="str">
        <f t="shared" si="92"/>
        <v/>
      </c>
      <c r="C3041" s="33" t="str">
        <f t="shared" si="93"/>
        <v/>
      </c>
      <c r="D3041" s="22"/>
      <c r="E3041" s="1"/>
      <c r="F3041" s="1"/>
      <c r="G3041" s="1"/>
      <c r="H3041" s="1"/>
      <c r="I3041" s="1"/>
      <c r="J3041" s="1"/>
      <c r="K3041" s="1"/>
      <c r="L3041" s="1"/>
      <c r="M3041" s="1"/>
      <c r="N3041" s="1"/>
      <c r="O3041" s="1"/>
      <c r="P3041" s="1"/>
      <c r="Q3041" s="1"/>
      <c r="R3041" s="1"/>
      <c r="S3041" s="1"/>
      <c r="T3041" s="1"/>
      <c r="U3041" s="28"/>
      <c r="V3041" s="28"/>
      <c r="W3041" s="28"/>
      <c r="X3041" s="1"/>
      <c r="Y3041" s="1"/>
      <c r="Z3041" s="1"/>
    </row>
    <row r="3042" spans="1:26" x14ac:dyDescent="0.25">
      <c r="A3042" s="1"/>
      <c r="B3042" s="33" t="str">
        <f t="shared" si="92"/>
        <v/>
      </c>
      <c r="C3042" s="33" t="str">
        <f t="shared" si="93"/>
        <v/>
      </c>
      <c r="D3042" s="22"/>
      <c r="E3042" s="1"/>
      <c r="F3042" s="1"/>
      <c r="G3042" s="1"/>
      <c r="H3042" s="1"/>
      <c r="I3042" s="1"/>
      <c r="J3042" s="1"/>
      <c r="K3042" s="1"/>
      <c r="L3042" s="1"/>
      <c r="M3042" s="1"/>
      <c r="N3042" s="1"/>
      <c r="O3042" s="1"/>
      <c r="P3042" s="1"/>
      <c r="Q3042" s="1"/>
      <c r="R3042" s="1"/>
      <c r="S3042" s="1"/>
      <c r="T3042" s="1"/>
      <c r="U3042" s="28"/>
      <c r="V3042" s="28"/>
      <c r="W3042" s="28"/>
      <c r="X3042" s="1"/>
      <c r="Y3042" s="1"/>
      <c r="Z3042" s="1"/>
    </row>
    <row r="3043" spans="1:26" x14ac:dyDescent="0.25">
      <c r="A3043" s="1"/>
      <c r="B3043" s="33" t="str">
        <f t="shared" si="92"/>
        <v/>
      </c>
      <c r="C3043" s="33" t="str">
        <f t="shared" si="93"/>
        <v/>
      </c>
      <c r="D3043" s="22"/>
      <c r="E3043" s="1"/>
      <c r="F3043" s="1"/>
      <c r="G3043" s="1"/>
      <c r="H3043" s="1"/>
      <c r="I3043" s="1"/>
      <c r="J3043" s="1"/>
      <c r="K3043" s="1"/>
      <c r="L3043" s="1"/>
      <c r="M3043" s="1"/>
      <c r="N3043" s="1"/>
      <c r="O3043" s="1"/>
      <c r="P3043" s="1"/>
      <c r="Q3043" s="1"/>
      <c r="R3043" s="1"/>
      <c r="S3043" s="1"/>
      <c r="T3043" s="1"/>
      <c r="U3043" s="28"/>
      <c r="V3043" s="28"/>
      <c r="W3043" s="28"/>
      <c r="X3043" s="1"/>
      <c r="Y3043" s="1"/>
      <c r="Z3043" s="1"/>
    </row>
    <row r="3044" spans="1:26" x14ac:dyDescent="0.25">
      <c r="A3044" s="1"/>
      <c r="B3044" s="33" t="str">
        <f t="shared" si="92"/>
        <v/>
      </c>
      <c r="C3044" s="33" t="str">
        <f t="shared" si="93"/>
        <v/>
      </c>
      <c r="D3044" s="22"/>
      <c r="E3044" s="1"/>
      <c r="F3044" s="1"/>
      <c r="G3044" s="1"/>
      <c r="H3044" s="1"/>
      <c r="I3044" s="1"/>
      <c r="J3044" s="1"/>
      <c r="K3044" s="1"/>
      <c r="L3044" s="1"/>
      <c r="M3044" s="1"/>
      <c r="N3044" s="1"/>
      <c r="O3044" s="1"/>
      <c r="P3044" s="1"/>
      <c r="Q3044" s="1"/>
      <c r="R3044" s="1"/>
      <c r="S3044" s="1"/>
      <c r="T3044" s="1"/>
      <c r="U3044" s="28"/>
      <c r="V3044" s="28"/>
      <c r="W3044" s="28"/>
      <c r="X3044" s="1"/>
      <c r="Y3044" s="1"/>
      <c r="Z3044" s="1"/>
    </row>
    <row r="3045" spans="1:26" x14ac:dyDescent="0.25">
      <c r="A3045" s="1"/>
      <c r="B3045" s="33" t="str">
        <f t="shared" si="92"/>
        <v/>
      </c>
      <c r="C3045" s="33" t="str">
        <f t="shared" si="93"/>
        <v/>
      </c>
      <c r="D3045" s="22"/>
      <c r="E3045" s="1"/>
      <c r="F3045" s="1"/>
      <c r="G3045" s="1"/>
      <c r="H3045" s="1"/>
      <c r="I3045" s="1"/>
      <c r="J3045" s="1"/>
      <c r="K3045" s="1"/>
      <c r="L3045" s="1"/>
      <c r="M3045" s="1"/>
      <c r="N3045" s="1"/>
      <c r="O3045" s="1"/>
      <c r="P3045" s="1"/>
      <c r="Q3045" s="1"/>
      <c r="R3045" s="1"/>
      <c r="S3045" s="1"/>
      <c r="T3045" s="1"/>
      <c r="U3045" s="28"/>
      <c r="V3045" s="28"/>
      <c r="W3045" s="28"/>
      <c r="X3045" s="1"/>
      <c r="Y3045" s="1"/>
      <c r="Z3045" s="1"/>
    </row>
    <row r="3046" spans="1:26" x14ac:dyDescent="0.25">
      <c r="A3046" s="1"/>
      <c r="B3046" s="33" t="str">
        <f t="shared" si="92"/>
        <v/>
      </c>
      <c r="C3046" s="33" t="str">
        <f t="shared" si="93"/>
        <v/>
      </c>
      <c r="D3046" s="22"/>
      <c r="E3046" s="1"/>
      <c r="F3046" s="1"/>
      <c r="G3046" s="1"/>
      <c r="H3046" s="1"/>
      <c r="I3046" s="1"/>
      <c r="J3046" s="1"/>
      <c r="K3046" s="1"/>
      <c r="L3046" s="1"/>
      <c r="M3046" s="1"/>
      <c r="N3046" s="1"/>
      <c r="O3046" s="1"/>
      <c r="P3046" s="1"/>
      <c r="Q3046" s="1"/>
      <c r="R3046" s="1"/>
      <c r="S3046" s="1"/>
      <c r="T3046" s="1"/>
      <c r="U3046" s="28"/>
      <c r="V3046" s="28"/>
      <c r="W3046" s="28"/>
      <c r="X3046" s="1"/>
      <c r="Y3046" s="1"/>
      <c r="Z3046" s="1"/>
    </row>
    <row r="3047" spans="1:26" x14ac:dyDescent="0.25">
      <c r="A3047" s="1"/>
      <c r="B3047" s="33" t="str">
        <f t="shared" si="92"/>
        <v/>
      </c>
      <c r="C3047" s="33" t="str">
        <f t="shared" si="93"/>
        <v/>
      </c>
      <c r="D3047" s="22"/>
      <c r="E3047" s="1"/>
      <c r="F3047" s="1"/>
      <c r="G3047" s="1"/>
      <c r="H3047" s="1"/>
      <c r="I3047" s="1"/>
      <c r="J3047" s="1"/>
      <c r="K3047" s="1"/>
      <c r="L3047" s="1"/>
      <c r="M3047" s="1"/>
      <c r="N3047" s="1"/>
      <c r="O3047" s="1"/>
      <c r="P3047" s="1"/>
      <c r="Q3047" s="1"/>
      <c r="R3047" s="1"/>
      <c r="S3047" s="1"/>
      <c r="T3047" s="1"/>
      <c r="U3047" s="28"/>
      <c r="V3047" s="28"/>
      <c r="W3047" s="28"/>
      <c r="X3047" s="1"/>
      <c r="Y3047" s="1"/>
      <c r="Z3047" s="1"/>
    </row>
    <row r="3048" spans="1:26" x14ac:dyDescent="0.25">
      <c r="A3048" s="1"/>
      <c r="B3048" s="33" t="str">
        <f t="shared" si="92"/>
        <v/>
      </c>
      <c r="C3048" s="33" t="str">
        <f t="shared" si="93"/>
        <v/>
      </c>
      <c r="D3048" s="22"/>
      <c r="E3048" s="1"/>
      <c r="F3048" s="1"/>
      <c r="G3048" s="1"/>
      <c r="H3048" s="1"/>
      <c r="I3048" s="1"/>
      <c r="J3048" s="1"/>
      <c r="K3048" s="1"/>
      <c r="L3048" s="1"/>
      <c r="M3048" s="1"/>
      <c r="N3048" s="1"/>
      <c r="O3048" s="1"/>
      <c r="P3048" s="1"/>
      <c r="Q3048" s="1"/>
      <c r="R3048" s="1"/>
      <c r="S3048" s="1"/>
      <c r="T3048" s="1"/>
      <c r="U3048" s="28"/>
      <c r="V3048" s="28"/>
      <c r="W3048" s="28"/>
      <c r="X3048" s="1"/>
      <c r="Y3048" s="1"/>
      <c r="Z3048" s="1"/>
    </row>
    <row r="3049" spans="1:26" x14ac:dyDescent="0.25">
      <c r="A3049" s="1"/>
      <c r="B3049" s="33" t="str">
        <f t="shared" si="92"/>
        <v/>
      </c>
      <c r="C3049" s="33" t="str">
        <f t="shared" si="93"/>
        <v/>
      </c>
      <c r="D3049" s="22"/>
      <c r="E3049" s="1"/>
      <c r="F3049" s="1"/>
      <c r="G3049" s="1"/>
      <c r="H3049" s="1"/>
      <c r="I3049" s="1"/>
      <c r="J3049" s="1"/>
      <c r="K3049" s="1"/>
      <c r="L3049" s="1"/>
      <c r="M3049" s="1"/>
      <c r="N3049" s="1"/>
      <c r="O3049" s="1"/>
      <c r="P3049" s="1"/>
      <c r="Q3049" s="1"/>
      <c r="R3049" s="1"/>
      <c r="S3049" s="1"/>
      <c r="T3049" s="1"/>
      <c r="U3049" s="28"/>
      <c r="V3049" s="28"/>
      <c r="W3049" s="28"/>
      <c r="X3049" s="1"/>
      <c r="Y3049" s="1"/>
      <c r="Z3049" s="1"/>
    </row>
    <row r="3050" spans="1:26" x14ac:dyDescent="0.25">
      <c r="A3050" s="1"/>
      <c r="B3050" s="33" t="str">
        <f t="shared" si="92"/>
        <v/>
      </c>
      <c r="C3050" s="33" t="str">
        <f t="shared" si="93"/>
        <v/>
      </c>
      <c r="D3050" s="22"/>
      <c r="E3050" s="1"/>
      <c r="F3050" s="1"/>
      <c r="G3050" s="1"/>
      <c r="H3050" s="1"/>
      <c r="I3050" s="1"/>
      <c r="J3050" s="1"/>
      <c r="K3050" s="1"/>
      <c r="L3050" s="1"/>
      <c r="M3050" s="1"/>
      <c r="N3050" s="1"/>
      <c r="O3050" s="1"/>
      <c r="P3050" s="1"/>
      <c r="Q3050" s="1"/>
      <c r="R3050" s="1"/>
      <c r="S3050" s="1"/>
      <c r="T3050" s="1"/>
      <c r="U3050" s="28"/>
      <c r="V3050" s="28"/>
      <c r="W3050" s="28"/>
      <c r="X3050" s="1"/>
      <c r="Y3050" s="1"/>
      <c r="Z3050" s="1"/>
    </row>
    <row r="3051" spans="1:26" x14ac:dyDescent="0.25">
      <c r="A3051" s="1"/>
      <c r="B3051" s="33" t="str">
        <f t="shared" si="92"/>
        <v/>
      </c>
      <c r="C3051" s="33" t="str">
        <f t="shared" si="93"/>
        <v/>
      </c>
      <c r="D3051" s="22"/>
      <c r="E3051" s="1"/>
      <c r="F3051" s="1"/>
      <c r="G3051" s="1"/>
      <c r="H3051" s="1"/>
      <c r="I3051" s="1"/>
      <c r="J3051" s="1"/>
      <c r="K3051" s="1"/>
      <c r="L3051" s="1"/>
      <c r="M3051" s="1"/>
      <c r="N3051" s="1"/>
      <c r="O3051" s="1"/>
      <c r="P3051" s="1"/>
      <c r="Q3051" s="1"/>
      <c r="R3051" s="1"/>
      <c r="S3051" s="1"/>
      <c r="T3051" s="1"/>
      <c r="U3051" s="28"/>
      <c r="V3051" s="28"/>
      <c r="W3051" s="28"/>
      <c r="X3051" s="1"/>
      <c r="Y3051" s="1"/>
      <c r="Z3051" s="1"/>
    </row>
    <row r="3052" spans="1:26" x14ac:dyDescent="0.25">
      <c r="A3052" s="1"/>
      <c r="B3052" s="33" t="str">
        <f t="shared" si="92"/>
        <v/>
      </c>
      <c r="C3052" s="33" t="str">
        <f t="shared" si="93"/>
        <v/>
      </c>
      <c r="D3052" s="22"/>
      <c r="E3052" s="1"/>
      <c r="F3052" s="1"/>
      <c r="G3052" s="1"/>
      <c r="H3052" s="1"/>
      <c r="I3052" s="1"/>
      <c r="J3052" s="1"/>
      <c r="K3052" s="1"/>
      <c r="L3052" s="1"/>
      <c r="M3052" s="1"/>
      <c r="N3052" s="1"/>
      <c r="O3052" s="1"/>
      <c r="P3052" s="1"/>
      <c r="Q3052" s="1"/>
      <c r="R3052" s="1"/>
      <c r="S3052" s="1"/>
      <c r="T3052" s="1"/>
      <c r="U3052" s="28"/>
      <c r="V3052" s="28"/>
      <c r="W3052" s="28"/>
      <c r="X3052" s="1"/>
      <c r="Y3052" s="1"/>
      <c r="Z3052" s="1"/>
    </row>
    <row r="3053" spans="1:26" x14ac:dyDescent="0.25">
      <c r="A3053" s="1"/>
      <c r="B3053" s="33" t="str">
        <f t="shared" si="92"/>
        <v/>
      </c>
      <c r="C3053" s="33" t="str">
        <f t="shared" si="93"/>
        <v/>
      </c>
      <c r="D3053" s="22"/>
      <c r="E3053" s="1"/>
      <c r="F3053" s="1"/>
      <c r="G3053" s="1"/>
      <c r="H3053" s="1"/>
      <c r="I3053" s="1"/>
      <c r="J3053" s="1"/>
      <c r="K3053" s="1"/>
      <c r="L3053" s="1"/>
      <c r="M3053" s="1"/>
      <c r="N3053" s="1"/>
      <c r="O3053" s="1"/>
      <c r="P3053" s="1"/>
      <c r="Q3053" s="1"/>
      <c r="R3053" s="1"/>
      <c r="S3053" s="1"/>
      <c r="T3053" s="1"/>
      <c r="U3053" s="28"/>
      <c r="V3053" s="28"/>
      <c r="W3053" s="28"/>
      <c r="X3053" s="1"/>
      <c r="Y3053" s="1"/>
      <c r="Z3053" s="1"/>
    </row>
    <row r="3054" spans="1:26" x14ac:dyDescent="0.25">
      <c r="A3054" s="1"/>
      <c r="B3054" s="33" t="str">
        <f t="shared" si="92"/>
        <v/>
      </c>
      <c r="C3054" s="33" t="str">
        <f t="shared" si="93"/>
        <v/>
      </c>
      <c r="D3054" s="22"/>
      <c r="E3054" s="1"/>
      <c r="F3054" s="1"/>
      <c r="G3054" s="1"/>
      <c r="H3054" s="1"/>
      <c r="I3054" s="1"/>
      <c r="J3054" s="1"/>
      <c r="K3054" s="1"/>
      <c r="L3054" s="1"/>
      <c r="M3054" s="1"/>
      <c r="N3054" s="1"/>
      <c r="O3054" s="1"/>
      <c r="P3054" s="1"/>
      <c r="Q3054" s="1"/>
      <c r="R3054" s="1"/>
      <c r="S3054" s="1"/>
      <c r="T3054" s="1"/>
      <c r="U3054" s="28"/>
      <c r="V3054" s="28"/>
      <c r="W3054" s="28"/>
      <c r="X3054" s="1"/>
      <c r="Y3054" s="1"/>
      <c r="Z3054" s="1"/>
    </row>
    <row r="3055" spans="1:26" x14ac:dyDescent="0.25">
      <c r="A3055" s="1"/>
      <c r="B3055" s="33" t="str">
        <f t="shared" ref="B3055:B3118" si="94">IF(W3057=1,U3057,"")</f>
        <v/>
      </c>
      <c r="C3055" s="33" t="str">
        <f t="shared" ref="C3055:C3118" si="95">IF(W3057=1,V3057,"")</f>
        <v/>
      </c>
      <c r="D3055" s="22"/>
      <c r="E3055" s="1"/>
      <c r="F3055" s="1"/>
      <c r="G3055" s="1"/>
      <c r="H3055" s="1"/>
      <c r="I3055" s="1"/>
      <c r="J3055" s="1"/>
      <c r="K3055" s="1"/>
      <c r="L3055" s="1"/>
      <c r="M3055" s="1"/>
      <c r="N3055" s="1"/>
      <c r="O3055" s="1"/>
      <c r="P3055" s="1"/>
      <c r="Q3055" s="1"/>
      <c r="R3055" s="1"/>
      <c r="S3055" s="1"/>
      <c r="T3055" s="1"/>
      <c r="U3055" s="28"/>
      <c r="V3055" s="28"/>
      <c r="W3055" s="28"/>
      <c r="X3055" s="1"/>
      <c r="Y3055" s="1"/>
      <c r="Z3055" s="1"/>
    </row>
    <row r="3056" spans="1:26" x14ac:dyDescent="0.25">
      <c r="A3056" s="1"/>
      <c r="B3056" s="33" t="str">
        <f t="shared" si="94"/>
        <v/>
      </c>
      <c r="C3056" s="33" t="str">
        <f t="shared" si="95"/>
        <v/>
      </c>
      <c r="D3056" s="22"/>
      <c r="E3056" s="1"/>
      <c r="F3056" s="1"/>
      <c r="G3056" s="1"/>
      <c r="H3056" s="1"/>
      <c r="I3056" s="1"/>
      <c r="J3056" s="1"/>
      <c r="K3056" s="1"/>
      <c r="L3056" s="1"/>
      <c r="M3056" s="1"/>
      <c r="N3056" s="1"/>
      <c r="O3056" s="1"/>
      <c r="P3056" s="1"/>
      <c r="Q3056" s="1"/>
      <c r="R3056" s="1"/>
      <c r="S3056" s="1"/>
      <c r="T3056" s="1"/>
      <c r="X3056" s="1"/>
      <c r="Y3056" s="1"/>
      <c r="Z3056" s="1"/>
    </row>
    <row r="3057" spans="1:26" x14ac:dyDescent="0.25">
      <c r="A3057" s="1"/>
      <c r="B3057" s="33" t="str">
        <f t="shared" si="94"/>
        <v/>
      </c>
      <c r="C3057" s="33" t="str">
        <f t="shared" si="95"/>
        <v/>
      </c>
      <c r="D3057" s="22"/>
      <c r="E3057" s="1"/>
      <c r="F3057" s="1"/>
      <c r="G3057" s="1"/>
      <c r="H3057" s="1"/>
      <c r="I3057" s="1"/>
      <c r="J3057" s="1"/>
      <c r="K3057" s="1"/>
      <c r="L3057" s="1"/>
      <c r="M3057" s="1"/>
      <c r="N3057" s="1"/>
      <c r="O3057" s="1"/>
      <c r="P3057" s="1"/>
      <c r="Q3057" s="1"/>
      <c r="R3057" s="1"/>
      <c r="S3057" s="1"/>
      <c r="T3057" s="1"/>
      <c r="U3057" s="28"/>
      <c r="V3057" s="28"/>
      <c r="W3057" s="28"/>
      <c r="X3057" s="1"/>
      <c r="Y3057" s="1"/>
      <c r="Z3057" s="1"/>
    </row>
    <row r="3058" spans="1:26" x14ac:dyDescent="0.25">
      <c r="A3058" s="1"/>
      <c r="B3058" s="33" t="str">
        <f t="shared" si="94"/>
        <v/>
      </c>
      <c r="C3058" s="33" t="str">
        <f t="shared" si="95"/>
        <v/>
      </c>
      <c r="D3058" s="22"/>
      <c r="E3058" s="1"/>
      <c r="F3058" s="1"/>
      <c r="G3058" s="1"/>
      <c r="H3058" s="1"/>
      <c r="I3058" s="1"/>
      <c r="J3058" s="1"/>
      <c r="K3058" s="1"/>
      <c r="L3058" s="1"/>
      <c r="M3058" s="1"/>
      <c r="N3058" s="1"/>
      <c r="O3058" s="1"/>
      <c r="P3058" s="1"/>
      <c r="Q3058" s="1"/>
      <c r="R3058" s="1"/>
      <c r="S3058" s="1"/>
      <c r="T3058" s="1"/>
      <c r="X3058" s="1"/>
      <c r="Y3058" s="1"/>
      <c r="Z3058" s="1"/>
    </row>
    <row r="3059" spans="1:26" x14ac:dyDescent="0.25">
      <c r="A3059" s="1"/>
      <c r="B3059" s="33" t="str">
        <f t="shared" si="94"/>
        <v/>
      </c>
      <c r="C3059" s="33" t="str">
        <f t="shared" si="95"/>
        <v/>
      </c>
      <c r="D3059" s="22"/>
      <c r="E3059" s="1"/>
      <c r="F3059" s="1"/>
      <c r="G3059" s="1"/>
      <c r="H3059" s="1"/>
      <c r="I3059" s="1"/>
      <c r="J3059" s="1"/>
      <c r="K3059" s="1"/>
      <c r="L3059" s="1"/>
      <c r="M3059" s="1"/>
      <c r="N3059" s="1"/>
      <c r="O3059" s="1"/>
      <c r="P3059" s="1"/>
      <c r="Q3059" s="1"/>
      <c r="R3059" s="1"/>
      <c r="S3059" s="1"/>
      <c r="T3059" s="1"/>
      <c r="U3059" s="28"/>
      <c r="V3059" s="28"/>
      <c r="W3059" s="28"/>
      <c r="X3059" s="1"/>
      <c r="Y3059" s="1"/>
      <c r="Z3059" s="1"/>
    </row>
    <row r="3060" spans="1:26" x14ac:dyDescent="0.25">
      <c r="A3060" s="1"/>
      <c r="B3060" s="33" t="str">
        <f t="shared" si="94"/>
        <v/>
      </c>
      <c r="C3060" s="33" t="str">
        <f t="shared" si="95"/>
        <v/>
      </c>
      <c r="D3060" s="22"/>
      <c r="E3060" s="1"/>
      <c r="F3060" s="1"/>
      <c r="G3060" s="1"/>
      <c r="H3060" s="1"/>
      <c r="I3060" s="1"/>
      <c r="J3060" s="1"/>
      <c r="K3060" s="1"/>
      <c r="L3060" s="1"/>
      <c r="M3060" s="1"/>
      <c r="N3060" s="1"/>
      <c r="O3060" s="1"/>
      <c r="P3060" s="1"/>
      <c r="Q3060" s="1"/>
      <c r="R3060" s="1"/>
      <c r="S3060" s="1"/>
      <c r="T3060" s="1"/>
      <c r="U3060" s="28"/>
      <c r="V3060" s="28"/>
      <c r="W3060" s="28"/>
      <c r="X3060" s="1"/>
      <c r="Y3060" s="1"/>
      <c r="Z3060" s="1"/>
    </row>
    <row r="3061" spans="1:26" x14ac:dyDescent="0.25">
      <c r="A3061" s="1"/>
      <c r="B3061" s="33" t="str">
        <f t="shared" si="94"/>
        <v/>
      </c>
      <c r="C3061" s="33" t="str">
        <f t="shared" si="95"/>
        <v/>
      </c>
      <c r="D3061" s="22"/>
      <c r="E3061" s="1"/>
      <c r="F3061" s="1"/>
      <c r="G3061" s="1"/>
      <c r="H3061" s="1"/>
      <c r="I3061" s="1"/>
      <c r="J3061" s="1"/>
      <c r="K3061" s="1"/>
      <c r="L3061" s="1"/>
      <c r="M3061" s="1"/>
      <c r="N3061" s="1"/>
      <c r="O3061" s="1"/>
      <c r="P3061" s="1"/>
      <c r="Q3061" s="1"/>
      <c r="R3061" s="1"/>
      <c r="S3061" s="1"/>
      <c r="T3061" s="1"/>
      <c r="U3061" s="28"/>
      <c r="V3061" s="28"/>
      <c r="W3061" s="28"/>
      <c r="X3061" s="1"/>
      <c r="Y3061" s="1"/>
      <c r="Z3061" s="1"/>
    </row>
    <row r="3062" spans="1:26" x14ac:dyDescent="0.25">
      <c r="A3062" s="1"/>
      <c r="B3062" s="33" t="str">
        <f t="shared" si="94"/>
        <v/>
      </c>
      <c r="C3062" s="33" t="str">
        <f t="shared" si="95"/>
        <v/>
      </c>
      <c r="D3062" s="22"/>
      <c r="E3062" s="1"/>
      <c r="F3062" s="1"/>
      <c r="G3062" s="1"/>
      <c r="H3062" s="1"/>
      <c r="I3062" s="1"/>
      <c r="J3062" s="1"/>
      <c r="K3062" s="1"/>
      <c r="L3062" s="1"/>
      <c r="M3062" s="1"/>
      <c r="N3062" s="1"/>
      <c r="O3062" s="1"/>
      <c r="P3062" s="1"/>
      <c r="Q3062" s="1"/>
      <c r="R3062" s="1"/>
      <c r="S3062" s="1"/>
      <c r="T3062" s="1"/>
      <c r="U3062" s="28"/>
      <c r="V3062" s="28"/>
      <c r="W3062" s="28"/>
      <c r="X3062" s="1"/>
      <c r="Y3062" s="1"/>
      <c r="Z3062" s="1"/>
    </row>
    <row r="3063" spans="1:26" x14ac:dyDescent="0.25">
      <c r="A3063" s="1"/>
      <c r="B3063" s="33" t="str">
        <f t="shared" si="94"/>
        <v/>
      </c>
      <c r="C3063" s="33" t="str">
        <f t="shared" si="95"/>
        <v/>
      </c>
      <c r="D3063" s="22"/>
      <c r="E3063" s="1"/>
      <c r="F3063" s="1"/>
      <c r="G3063" s="1"/>
      <c r="H3063" s="1"/>
      <c r="I3063" s="1"/>
      <c r="J3063" s="1"/>
      <c r="K3063" s="1"/>
      <c r="L3063" s="1"/>
      <c r="M3063" s="1"/>
      <c r="N3063" s="1"/>
      <c r="O3063" s="1"/>
      <c r="P3063" s="1"/>
      <c r="Q3063" s="1"/>
      <c r="R3063" s="1"/>
      <c r="S3063" s="1"/>
      <c r="T3063" s="1"/>
      <c r="U3063" s="28"/>
      <c r="V3063" s="28"/>
      <c r="W3063" s="28"/>
      <c r="X3063" s="1"/>
      <c r="Y3063" s="1"/>
      <c r="Z3063" s="1"/>
    </row>
    <row r="3064" spans="1:26" x14ac:dyDescent="0.25">
      <c r="A3064" s="1"/>
      <c r="B3064" s="33" t="str">
        <f t="shared" si="94"/>
        <v/>
      </c>
      <c r="C3064" s="33" t="str">
        <f t="shared" si="95"/>
        <v/>
      </c>
      <c r="D3064" s="22"/>
      <c r="E3064" s="1"/>
      <c r="F3064" s="1"/>
      <c r="G3064" s="1"/>
      <c r="H3064" s="1"/>
      <c r="I3064" s="1"/>
      <c r="J3064" s="1"/>
      <c r="K3064" s="1"/>
      <c r="L3064" s="1"/>
      <c r="M3064" s="1"/>
      <c r="N3064" s="1"/>
      <c r="O3064" s="1"/>
      <c r="P3064" s="1"/>
      <c r="Q3064" s="1"/>
      <c r="R3064" s="1"/>
      <c r="S3064" s="1"/>
      <c r="T3064" s="1"/>
      <c r="U3064" s="28"/>
      <c r="V3064" s="28"/>
      <c r="W3064" s="28"/>
      <c r="X3064" s="1"/>
      <c r="Y3064" s="1"/>
      <c r="Z3064" s="1"/>
    </row>
    <row r="3065" spans="1:26" x14ac:dyDescent="0.25">
      <c r="A3065" s="1"/>
      <c r="B3065" s="33" t="str">
        <f t="shared" si="94"/>
        <v/>
      </c>
      <c r="C3065" s="33" t="str">
        <f t="shared" si="95"/>
        <v/>
      </c>
      <c r="D3065" s="22"/>
      <c r="E3065" s="1"/>
      <c r="F3065" s="1"/>
      <c r="G3065" s="1"/>
      <c r="H3065" s="1"/>
      <c r="I3065" s="1"/>
      <c r="J3065" s="1"/>
      <c r="K3065" s="1"/>
      <c r="L3065" s="1"/>
      <c r="M3065" s="1"/>
      <c r="N3065" s="1"/>
      <c r="O3065" s="1"/>
      <c r="P3065" s="1"/>
      <c r="Q3065" s="1"/>
      <c r="R3065" s="1"/>
      <c r="S3065" s="1"/>
      <c r="T3065" s="1"/>
      <c r="U3065" s="28"/>
      <c r="V3065" s="28"/>
      <c r="W3065" s="28"/>
      <c r="X3065" s="1"/>
      <c r="Y3065" s="1"/>
      <c r="Z3065" s="1"/>
    </row>
    <row r="3066" spans="1:26" x14ac:dyDescent="0.25">
      <c r="A3066" s="1"/>
      <c r="B3066" s="33" t="str">
        <f t="shared" si="94"/>
        <v/>
      </c>
      <c r="C3066" s="33" t="str">
        <f t="shared" si="95"/>
        <v/>
      </c>
      <c r="D3066" s="22"/>
      <c r="E3066" s="1"/>
      <c r="F3066" s="1"/>
      <c r="G3066" s="1"/>
      <c r="H3066" s="1"/>
      <c r="I3066" s="1"/>
      <c r="J3066" s="1"/>
      <c r="K3066" s="1"/>
      <c r="L3066" s="1"/>
      <c r="M3066" s="1"/>
      <c r="N3066" s="1"/>
      <c r="O3066" s="1"/>
      <c r="P3066" s="1"/>
      <c r="Q3066" s="1"/>
      <c r="R3066" s="1"/>
      <c r="S3066" s="1"/>
      <c r="T3066" s="1"/>
      <c r="U3066" s="28"/>
      <c r="V3066" s="28"/>
      <c r="W3066" s="28"/>
      <c r="X3066" s="1"/>
      <c r="Y3066" s="1"/>
      <c r="Z3066" s="1"/>
    </row>
    <row r="3067" spans="1:26" x14ac:dyDescent="0.25">
      <c r="A3067" s="1"/>
      <c r="B3067" s="33" t="str">
        <f t="shared" si="94"/>
        <v/>
      </c>
      <c r="C3067" s="33" t="str">
        <f t="shared" si="95"/>
        <v/>
      </c>
      <c r="D3067" s="22"/>
      <c r="E3067" s="1"/>
      <c r="F3067" s="1"/>
      <c r="G3067" s="1"/>
      <c r="H3067" s="1"/>
      <c r="I3067" s="1"/>
      <c r="J3067" s="1"/>
      <c r="K3067" s="1"/>
      <c r="L3067" s="1"/>
      <c r="M3067" s="1"/>
      <c r="N3067" s="1"/>
      <c r="O3067" s="1"/>
      <c r="P3067" s="1"/>
      <c r="Q3067" s="1"/>
      <c r="R3067" s="1"/>
      <c r="S3067" s="1"/>
      <c r="T3067" s="1"/>
      <c r="U3067" s="28"/>
      <c r="V3067" s="28"/>
      <c r="W3067" s="28"/>
      <c r="X3067" s="1"/>
      <c r="Y3067" s="1"/>
      <c r="Z3067" s="1"/>
    </row>
    <row r="3068" spans="1:26" x14ac:dyDescent="0.25">
      <c r="A3068" s="1"/>
      <c r="B3068" s="33" t="str">
        <f t="shared" si="94"/>
        <v/>
      </c>
      <c r="C3068" s="33" t="str">
        <f t="shared" si="95"/>
        <v/>
      </c>
      <c r="D3068" s="22"/>
      <c r="E3068" s="1"/>
      <c r="F3068" s="1"/>
      <c r="G3068" s="1"/>
      <c r="H3068" s="1"/>
      <c r="I3068" s="1"/>
      <c r="J3068" s="1"/>
      <c r="K3068" s="1"/>
      <c r="L3068" s="1"/>
      <c r="M3068" s="1"/>
      <c r="N3068" s="1"/>
      <c r="O3068" s="1"/>
      <c r="P3068" s="1"/>
      <c r="Q3068" s="1"/>
      <c r="R3068" s="1"/>
      <c r="S3068" s="1"/>
      <c r="T3068" s="1"/>
      <c r="X3068" s="1"/>
      <c r="Y3068" s="1"/>
      <c r="Z3068" s="1"/>
    </row>
    <row r="3069" spans="1:26" x14ac:dyDescent="0.25">
      <c r="A3069" s="1"/>
      <c r="B3069" s="33" t="str">
        <f t="shared" si="94"/>
        <v/>
      </c>
      <c r="C3069" s="33" t="str">
        <f t="shared" si="95"/>
        <v/>
      </c>
      <c r="D3069" s="22"/>
      <c r="E3069" s="1"/>
      <c r="F3069" s="1"/>
      <c r="G3069" s="1"/>
      <c r="H3069" s="1"/>
      <c r="I3069" s="1"/>
      <c r="J3069" s="1"/>
      <c r="K3069" s="1"/>
      <c r="L3069" s="1"/>
      <c r="M3069" s="1"/>
      <c r="N3069" s="1"/>
      <c r="O3069" s="1"/>
      <c r="P3069" s="1"/>
      <c r="Q3069" s="1"/>
      <c r="R3069" s="1"/>
      <c r="S3069" s="1"/>
      <c r="T3069" s="1"/>
      <c r="U3069" s="28"/>
      <c r="V3069" s="28"/>
      <c r="W3069" s="28"/>
      <c r="X3069" s="1"/>
      <c r="Y3069" s="1"/>
      <c r="Z3069" s="1"/>
    </row>
    <row r="3070" spans="1:26" x14ac:dyDescent="0.25">
      <c r="A3070" s="1"/>
      <c r="B3070" s="33" t="str">
        <f t="shared" si="94"/>
        <v/>
      </c>
      <c r="C3070" s="33" t="str">
        <f t="shared" si="95"/>
        <v/>
      </c>
      <c r="D3070" s="22"/>
      <c r="E3070" s="1"/>
      <c r="F3070" s="1"/>
      <c r="G3070" s="1"/>
      <c r="H3070" s="1"/>
      <c r="I3070" s="1"/>
      <c r="J3070" s="1"/>
      <c r="K3070" s="1"/>
      <c r="L3070" s="1"/>
      <c r="M3070" s="1"/>
      <c r="N3070" s="1"/>
      <c r="O3070" s="1"/>
      <c r="P3070" s="1"/>
      <c r="Q3070" s="1"/>
      <c r="R3070" s="1"/>
      <c r="S3070" s="1"/>
      <c r="T3070" s="1"/>
      <c r="U3070" s="28"/>
      <c r="V3070" s="28"/>
      <c r="W3070" s="28"/>
      <c r="X3070" s="1"/>
      <c r="Y3070" s="1"/>
      <c r="Z3070" s="1"/>
    </row>
    <row r="3071" spans="1:26" x14ac:dyDescent="0.25">
      <c r="A3071" s="1"/>
      <c r="B3071" s="33" t="str">
        <f t="shared" si="94"/>
        <v/>
      </c>
      <c r="C3071" s="33" t="str">
        <f t="shared" si="95"/>
        <v/>
      </c>
      <c r="D3071" s="22"/>
      <c r="E3071" s="1"/>
      <c r="F3071" s="1"/>
      <c r="G3071" s="1"/>
      <c r="H3071" s="1"/>
      <c r="I3071" s="1"/>
      <c r="J3071" s="1"/>
      <c r="K3071" s="1"/>
      <c r="L3071" s="1"/>
      <c r="M3071" s="1"/>
      <c r="N3071" s="1"/>
      <c r="O3071" s="1"/>
      <c r="P3071" s="1"/>
      <c r="Q3071" s="1"/>
      <c r="R3071" s="1"/>
      <c r="S3071" s="1"/>
      <c r="T3071" s="1"/>
      <c r="U3071" s="28"/>
      <c r="V3071" s="28"/>
      <c r="W3071" s="28"/>
      <c r="X3071" s="1"/>
      <c r="Y3071" s="1"/>
      <c r="Z3071" s="1"/>
    </row>
    <row r="3072" spans="1:26" x14ac:dyDescent="0.25">
      <c r="A3072" s="1"/>
      <c r="B3072" s="33" t="str">
        <f t="shared" si="94"/>
        <v/>
      </c>
      <c r="C3072" s="33" t="str">
        <f t="shared" si="95"/>
        <v/>
      </c>
      <c r="D3072" s="22"/>
      <c r="E3072" s="1"/>
      <c r="F3072" s="1"/>
      <c r="G3072" s="1"/>
      <c r="H3072" s="1"/>
      <c r="I3072" s="1"/>
      <c r="J3072" s="1"/>
      <c r="K3072" s="1"/>
      <c r="L3072" s="1"/>
      <c r="M3072" s="1"/>
      <c r="N3072" s="1"/>
      <c r="O3072" s="1"/>
      <c r="P3072" s="1"/>
      <c r="Q3072" s="1"/>
      <c r="R3072" s="1"/>
      <c r="S3072" s="1"/>
      <c r="T3072" s="1"/>
      <c r="U3072" s="28"/>
      <c r="V3072" s="28"/>
      <c r="W3072" s="28"/>
      <c r="X3072" s="1"/>
      <c r="Y3072" s="1"/>
      <c r="Z3072" s="1"/>
    </row>
    <row r="3073" spans="1:26" x14ac:dyDescent="0.25">
      <c r="A3073" s="1"/>
      <c r="B3073" s="33" t="str">
        <f t="shared" si="94"/>
        <v/>
      </c>
      <c r="C3073" s="33" t="str">
        <f t="shared" si="95"/>
        <v/>
      </c>
      <c r="D3073" s="22"/>
      <c r="E3073" s="1"/>
      <c r="F3073" s="1"/>
      <c r="G3073" s="1"/>
      <c r="H3073" s="1"/>
      <c r="I3073" s="1"/>
      <c r="J3073" s="1"/>
      <c r="K3073" s="1"/>
      <c r="L3073" s="1"/>
      <c r="M3073" s="1"/>
      <c r="N3073" s="1"/>
      <c r="O3073" s="1"/>
      <c r="P3073" s="1"/>
      <c r="Q3073" s="1"/>
      <c r="R3073" s="1"/>
      <c r="S3073" s="1"/>
      <c r="T3073" s="1"/>
      <c r="U3073" s="28"/>
      <c r="V3073" s="28"/>
      <c r="W3073" s="28"/>
      <c r="X3073" s="1"/>
      <c r="Y3073" s="1"/>
      <c r="Z3073" s="1"/>
    </row>
    <row r="3074" spans="1:26" x14ac:dyDescent="0.25">
      <c r="A3074" s="1"/>
      <c r="B3074" s="33" t="str">
        <f t="shared" si="94"/>
        <v/>
      </c>
      <c r="C3074" s="33" t="str">
        <f t="shared" si="95"/>
        <v/>
      </c>
      <c r="D3074" s="22"/>
      <c r="E3074" s="1"/>
      <c r="F3074" s="1"/>
      <c r="G3074" s="1"/>
      <c r="H3074" s="1"/>
      <c r="I3074" s="1"/>
      <c r="J3074" s="1"/>
      <c r="K3074" s="1"/>
      <c r="L3074" s="1"/>
      <c r="M3074" s="1"/>
      <c r="N3074" s="1"/>
      <c r="O3074" s="1"/>
      <c r="P3074" s="1"/>
      <c r="Q3074" s="1"/>
      <c r="R3074" s="1"/>
      <c r="S3074" s="1"/>
      <c r="T3074" s="1"/>
      <c r="X3074" s="1"/>
      <c r="Y3074" s="1"/>
      <c r="Z3074" s="1"/>
    </row>
    <row r="3075" spans="1:26" x14ac:dyDescent="0.25">
      <c r="A3075" s="1"/>
      <c r="B3075" s="33" t="str">
        <f t="shared" si="94"/>
        <v/>
      </c>
      <c r="C3075" s="33" t="str">
        <f t="shared" si="95"/>
        <v/>
      </c>
      <c r="D3075" s="22"/>
      <c r="E3075" s="1"/>
      <c r="F3075" s="1"/>
      <c r="G3075" s="1"/>
      <c r="H3075" s="1"/>
      <c r="I3075" s="1"/>
      <c r="J3075" s="1"/>
      <c r="K3075" s="1"/>
      <c r="L3075" s="1"/>
      <c r="M3075" s="1"/>
      <c r="N3075" s="1"/>
      <c r="O3075" s="1"/>
      <c r="P3075" s="1"/>
      <c r="Q3075" s="1"/>
      <c r="R3075" s="1"/>
      <c r="S3075" s="1"/>
      <c r="T3075" s="1"/>
      <c r="U3075" s="28"/>
      <c r="V3075" s="28"/>
      <c r="W3075" s="28"/>
      <c r="X3075" s="1"/>
      <c r="Y3075" s="1"/>
      <c r="Z3075" s="1"/>
    </row>
    <row r="3076" spans="1:26" x14ac:dyDescent="0.25">
      <c r="A3076" s="1"/>
      <c r="B3076" s="33" t="str">
        <f t="shared" si="94"/>
        <v/>
      </c>
      <c r="C3076" s="33" t="str">
        <f t="shared" si="95"/>
        <v/>
      </c>
      <c r="D3076" s="22"/>
      <c r="E3076" s="1"/>
      <c r="F3076" s="1"/>
      <c r="G3076" s="1"/>
      <c r="H3076" s="1"/>
      <c r="I3076" s="1"/>
      <c r="J3076" s="1"/>
      <c r="K3076" s="1"/>
      <c r="L3076" s="1"/>
      <c r="M3076" s="1"/>
      <c r="N3076" s="1"/>
      <c r="O3076" s="1"/>
      <c r="P3076" s="1"/>
      <c r="Q3076" s="1"/>
      <c r="R3076" s="1"/>
      <c r="S3076" s="1"/>
      <c r="T3076" s="1"/>
      <c r="U3076" s="28"/>
      <c r="V3076" s="28"/>
      <c r="W3076" s="28"/>
      <c r="X3076" s="1"/>
      <c r="Y3076" s="1"/>
      <c r="Z3076" s="1"/>
    </row>
    <row r="3077" spans="1:26" x14ac:dyDescent="0.25">
      <c r="A3077" s="1"/>
      <c r="B3077" s="33" t="str">
        <f t="shared" si="94"/>
        <v/>
      </c>
      <c r="C3077" s="33" t="str">
        <f t="shared" si="95"/>
        <v/>
      </c>
      <c r="D3077" s="22"/>
      <c r="E3077" s="1"/>
      <c r="F3077" s="1"/>
      <c r="G3077" s="1"/>
      <c r="H3077" s="1"/>
      <c r="I3077" s="1"/>
      <c r="J3077" s="1"/>
      <c r="K3077" s="1"/>
      <c r="L3077" s="1"/>
      <c r="M3077" s="1"/>
      <c r="N3077" s="1"/>
      <c r="O3077" s="1"/>
      <c r="P3077" s="1"/>
      <c r="Q3077" s="1"/>
      <c r="R3077" s="1"/>
      <c r="S3077" s="1"/>
      <c r="T3077" s="1"/>
      <c r="U3077" s="28"/>
      <c r="V3077" s="28"/>
      <c r="W3077" s="28"/>
      <c r="X3077" s="1"/>
      <c r="Y3077" s="1"/>
      <c r="Z3077" s="1"/>
    </row>
    <row r="3078" spans="1:26" x14ac:dyDescent="0.25">
      <c r="A3078" s="1"/>
      <c r="B3078" s="33" t="str">
        <f t="shared" si="94"/>
        <v/>
      </c>
      <c r="C3078" s="33" t="str">
        <f t="shared" si="95"/>
        <v/>
      </c>
      <c r="D3078" s="22"/>
      <c r="E3078" s="1"/>
      <c r="F3078" s="1"/>
      <c r="G3078" s="1"/>
      <c r="H3078" s="1"/>
      <c r="I3078" s="1"/>
      <c r="J3078" s="1"/>
      <c r="K3078" s="1"/>
      <c r="L3078" s="1"/>
      <c r="M3078" s="1"/>
      <c r="N3078" s="1"/>
      <c r="O3078" s="1"/>
      <c r="P3078" s="1"/>
      <c r="Q3078" s="1"/>
      <c r="R3078" s="1"/>
      <c r="S3078" s="1"/>
      <c r="T3078" s="1"/>
      <c r="U3078" s="28"/>
      <c r="V3078" s="28"/>
      <c r="W3078" s="28"/>
      <c r="X3078" s="1"/>
      <c r="Y3078" s="1"/>
      <c r="Z3078" s="1"/>
    </row>
    <row r="3079" spans="1:26" x14ac:dyDescent="0.25">
      <c r="A3079" s="1"/>
      <c r="B3079" s="33" t="str">
        <f t="shared" si="94"/>
        <v/>
      </c>
      <c r="C3079" s="33" t="str">
        <f t="shared" si="95"/>
        <v/>
      </c>
      <c r="D3079" s="22"/>
      <c r="E3079" s="1"/>
      <c r="F3079" s="1"/>
      <c r="G3079" s="1"/>
      <c r="H3079" s="1"/>
      <c r="I3079" s="1"/>
      <c r="J3079" s="1"/>
      <c r="K3079" s="1"/>
      <c r="L3079" s="1"/>
      <c r="M3079" s="1"/>
      <c r="N3079" s="1"/>
      <c r="O3079" s="1"/>
      <c r="P3079" s="1"/>
      <c r="Q3079" s="1"/>
      <c r="R3079" s="1"/>
      <c r="S3079" s="1"/>
      <c r="T3079" s="1"/>
      <c r="U3079" s="28"/>
      <c r="V3079" s="28"/>
      <c r="W3079" s="28"/>
      <c r="X3079" s="1"/>
      <c r="Y3079" s="1"/>
      <c r="Z3079" s="1"/>
    </row>
    <row r="3080" spans="1:26" x14ac:dyDescent="0.25">
      <c r="A3080" s="1"/>
      <c r="B3080" s="33" t="str">
        <f t="shared" si="94"/>
        <v/>
      </c>
      <c r="C3080" s="33" t="str">
        <f t="shared" si="95"/>
        <v/>
      </c>
      <c r="D3080" s="22"/>
      <c r="E3080" s="1"/>
      <c r="F3080" s="1"/>
      <c r="G3080" s="1"/>
      <c r="H3080" s="1"/>
      <c r="I3080" s="1"/>
      <c r="J3080" s="1"/>
      <c r="K3080" s="1"/>
      <c r="L3080" s="1"/>
      <c r="M3080" s="1"/>
      <c r="N3080" s="1"/>
      <c r="O3080" s="1"/>
      <c r="P3080" s="1"/>
      <c r="Q3080" s="1"/>
      <c r="R3080" s="1"/>
      <c r="S3080" s="1"/>
      <c r="T3080" s="1"/>
      <c r="U3080" s="28"/>
      <c r="V3080" s="28"/>
      <c r="W3080" s="28"/>
      <c r="X3080" s="1"/>
      <c r="Y3080" s="1"/>
      <c r="Z3080" s="1"/>
    </row>
    <row r="3081" spans="1:26" x14ac:dyDescent="0.25">
      <c r="A3081" s="1"/>
      <c r="B3081" s="33" t="str">
        <f t="shared" si="94"/>
        <v/>
      </c>
      <c r="C3081" s="33" t="str">
        <f t="shared" si="95"/>
        <v/>
      </c>
      <c r="D3081" s="22"/>
      <c r="E3081" s="1"/>
      <c r="F3081" s="1"/>
      <c r="G3081" s="1"/>
      <c r="H3081" s="1"/>
      <c r="I3081" s="1"/>
      <c r="J3081" s="1"/>
      <c r="K3081" s="1"/>
      <c r="L3081" s="1"/>
      <c r="M3081" s="1"/>
      <c r="N3081" s="1"/>
      <c r="O3081" s="1"/>
      <c r="P3081" s="1"/>
      <c r="Q3081" s="1"/>
      <c r="R3081" s="1"/>
      <c r="S3081" s="1"/>
      <c r="T3081" s="1"/>
      <c r="U3081" s="28"/>
      <c r="V3081" s="28"/>
      <c r="W3081" s="28"/>
      <c r="X3081" s="1"/>
      <c r="Y3081" s="1"/>
      <c r="Z3081" s="1"/>
    </row>
    <row r="3082" spans="1:26" x14ac:dyDescent="0.25">
      <c r="A3082" s="1"/>
      <c r="B3082" s="33" t="str">
        <f t="shared" si="94"/>
        <v/>
      </c>
      <c r="C3082" s="33" t="str">
        <f t="shared" si="95"/>
        <v/>
      </c>
      <c r="D3082" s="22"/>
      <c r="E3082" s="1"/>
      <c r="F3082" s="1"/>
      <c r="G3082" s="1"/>
      <c r="H3082" s="1"/>
      <c r="I3082" s="1"/>
      <c r="J3082" s="1"/>
      <c r="K3082" s="1"/>
      <c r="L3082" s="1"/>
      <c r="M3082" s="1"/>
      <c r="N3082" s="1"/>
      <c r="O3082" s="1"/>
      <c r="P3082" s="1"/>
      <c r="Q3082" s="1"/>
      <c r="R3082" s="1"/>
      <c r="S3082" s="1"/>
      <c r="T3082" s="1"/>
      <c r="U3082" s="28"/>
      <c r="V3082" s="28"/>
      <c r="W3082" s="28"/>
      <c r="X3082" s="1"/>
      <c r="Y3082" s="1"/>
      <c r="Z3082" s="1"/>
    </row>
    <row r="3083" spans="1:26" x14ac:dyDescent="0.25">
      <c r="A3083" s="1"/>
      <c r="B3083" s="33" t="str">
        <f t="shared" si="94"/>
        <v/>
      </c>
      <c r="C3083" s="33" t="str">
        <f t="shared" si="95"/>
        <v/>
      </c>
      <c r="D3083" s="22"/>
      <c r="E3083" s="1"/>
      <c r="F3083" s="1"/>
      <c r="G3083" s="1"/>
      <c r="H3083" s="1"/>
      <c r="I3083" s="1"/>
      <c r="J3083" s="1"/>
      <c r="K3083" s="1"/>
      <c r="L3083" s="1"/>
      <c r="M3083" s="1"/>
      <c r="N3083" s="1"/>
      <c r="O3083" s="1"/>
      <c r="P3083" s="1"/>
      <c r="Q3083" s="1"/>
      <c r="R3083" s="1"/>
      <c r="S3083" s="1"/>
      <c r="T3083" s="1"/>
      <c r="U3083" s="28"/>
      <c r="V3083" s="28"/>
      <c r="W3083" s="28"/>
      <c r="X3083" s="1"/>
      <c r="Y3083" s="1"/>
      <c r="Z3083" s="1"/>
    </row>
    <row r="3084" spans="1:26" x14ac:dyDescent="0.25">
      <c r="A3084" s="1"/>
      <c r="B3084" s="33" t="str">
        <f t="shared" si="94"/>
        <v/>
      </c>
      <c r="C3084" s="33" t="str">
        <f t="shared" si="95"/>
        <v/>
      </c>
      <c r="D3084" s="22"/>
      <c r="E3084" s="1"/>
      <c r="F3084" s="1"/>
      <c r="G3084" s="1"/>
      <c r="H3084" s="1"/>
      <c r="I3084" s="1"/>
      <c r="J3084" s="1"/>
      <c r="K3084" s="1"/>
      <c r="L3084" s="1"/>
      <c r="M3084" s="1"/>
      <c r="N3084" s="1"/>
      <c r="O3084" s="1"/>
      <c r="P3084" s="1"/>
      <c r="Q3084" s="1"/>
      <c r="R3084" s="1"/>
      <c r="S3084" s="1"/>
      <c r="T3084" s="1"/>
      <c r="U3084" s="28"/>
      <c r="V3084" s="28"/>
      <c r="W3084" s="28"/>
      <c r="X3084" s="1"/>
      <c r="Y3084" s="1"/>
      <c r="Z3084" s="1"/>
    </row>
    <row r="3085" spans="1:26" x14ac:dyDescent="0.25">
      <c r="A3085" s="1"/>
      <c r="B3085" s="33" t="str">
        <f t="shared" si="94"/>
        <v/>
      </c>
      <c r="C3085" s="33" t="str">
        <f t="shared" si="95"/>
        <v/>
      </c>
      <c r="D3085" s="22"/>
      <c r="E3085" s="1"/>
      <c r="F3085" s="1"/>
      <c r="G3085" s="1"/>
      <c r="H3085" s="1"/>
      <c r="I3085" s="1"/>
      <c r="J3085" s="1"/>
      <c r="K3085" s="1"/>
      <c r="L3085" s="1"/>
      <c r="M3085" s="1"/>
      <c r="N3085" s="1"/>
      <c r="O3085" s="1"/>
      <c r="P3085" s="1"/>
      <c r="Q3085" s="1"/>
      <c r="R3085" s="1"/>
      <c r="S3085" s="1"/>
      <c r="T3085" s="1"/>
      <c r="U3085" s="28"/>
      <c r="V3085" s="28"/>
      <c r="W3085" s="28"/>
      <c r="X3085" s="1"/>
      <c r="Y3085" s="1"/>
      <c r="Z3085" s="1"/>
    </row>
    <row r="3086" spans="1:26" x14ac:dyDescent="0.25">
      <c r="A3086" s="1"/>
      <c r="B3086" s="33" t="str">
        <f t="shared" si="94"/>
        <v/>
      </c>
      <c r="C3086" s="33" t="str">
        <f t="shared" si="95"/>
        <v/>
      </c>
      <c r="D3086" s="22"/>
      <c r="E3086" s="1"/>
      <c r="F3086" s="1"/>
      <c r="G3086" s="1"/>
      <c r="H3086" s="1"/>
      <c r="I3086" s="1"/>
      <c r="J3086" s="1"/>
      <c r="K3086" s="1"/>
      <c r="L3086" s="1"/>
      <c r="M3086" s="1"/>
      <c r="N3086" s="1"/>
      <c r="O3086" s="1"/>
      <c r="P3086" s="1"/>
      <c r="Q3086" s="1"/>
      <c r="R3086" s="1"/>
      <c r="S3086" s="1"/>
      <c r="T3086" s="1"/>
      <c r="U3086" s="28"/>
      <c r="V3086" s="28"/>
      <c r="W3086" s="28"/>
      <c r="X3086" s="1"/>
      <c r="Y3086" s="1"/>
      <c r="Z3086" s="1"/>
    </row>
    <row r="3087" spans="1:26" x14ac:dyDescent="0.25">
      <c r="A3087" s="1"/>
      <c r="B3087" s="33" t="str">
        <f t="shared" si="94"/>
        <v/>
      </c>
      <c r="C3087" s="33" t="str">
        <f t="shared" si="95"/>
        <v/>
      </c>
      <c r="D3087" s="22"/>
      <c r="E3087" s="1"/>
      <c r="F3087" s="1"/>
      <c r="G3087" s="1"/>
      <c r="H3087" s="1"/>
      <c r="I3087" s="1"/>
      <c r="J3087" s="1"/>
      <c r="K3087" s="1"/>
      <c r="L3087" s="1"/>
      <c r="M3087" s="1"/>
      <c r="N3087" s="1"/>
      <c r="O3087" s="1"/>
      <c r="P3087" s="1"/>
      <c r="Q3087" s="1"/>
      <c r="R3087" s="1"/>
      <c r="S3087" s="1"/>
      <c r="T3087" s="1"/>
      <c r="U3087" s="28"/>
      <c r="V3087" s="28"/>
      <c r="W3087" s="28"/>
      <c r="X3087" s="1"/>
      <c r="Y3087" s="1"/>
      <c r="Z3087" s="1"/>
    </row>
    <row r="3088" spans="1:26" x14ac:dyDescent="0.25">
      <c r="A3088" s="1"/>
      <c r="B3088" s="33" t="str">
        <f t="shared" si="94"/>
        <v/>
      </c>
      <c r="C3088" s="33" t="str">
        <f t="shared" si="95"/>
        <v/>
      </c>
      <c r="D3088" s="22"/>
      <c r="E3088" s="1"/>
      <c r="F3088" s="1"/>
      <c r="G3088" s="1"/>
      <c r="H3088" s="1"/>
      <c r="I3088" s="1"/>
      <c r="J3088" s="1"/>
      <c r="K3088" s="1"/>
      <c r="L3088" s="1"/>
      <c r="M3088" s="1"/>
      <c r="N3088" s="1"/>
      <c r="O3088" s="1"/>
      <c r="P3088" s="1"/>
      <c r="Q3088" s="1"/>
      <c r="R3088" s="1"/>
      <c r="S3088" s="1"/>
      <c r="T3088" s="1"/>
      <c r="U3088" s="28"/>
      <c r="V3088" s="28"/>
      <c r="W3088" s="28"/>
      <c r="X3088" s="1"/>
      <c r="Y3088" s="1"/>
      <c r="Z3088" s="1"/>
    </row>
    <row r="3089" spans="1:26" x14ac:dyDescent="0.25">
      <c r="A3089" s="1"/>
      <c r="B3089" s="33" t="str">
        <f t="shared" si="94"/>
        <v/>
      </c>
      <c r="C3089" s="33" t="str">
        <f t="shared" si="95"/>
        <v/>
      </c>
      <c r="D3089" s="22"/>
      <c r="E3089" s="1"/>
      <c r="F3089" s="1"/>
      <c r="G3089" s="1"/>
      <c r="H3089" s="1"/>
      <c r="I3089" s="1"/>
      <c r="J3089" s="1"/>
      <c r="K3089" s="1"/>
      <c r="L3089" s="1"/>
      <c r="M3089" s="1"/>
      <c r="N3089" s="1"/>
      <c r="O3089" s="1"/>
      <c r="P3089" s="1"/>
      <c r="Q3089" s="1"/>
      <c r="R3089" s="1"/>
      <c r="S3089" s="1"/>
      <c r="T3089" s="1"/>
      <c r="U3089" s="28"/>
      <c r="V3089" s="28"/>
      <c r="W3089" s="28"/>
      <c r="X3089" s="1"/>
      <c r="Y3089" s="1"/>
      <c r="Z3089" s="1"/>
    </row>
    <row r="3090" spans="1:26" x14ac:dyDescent="0.25">
      <c r="A3090" s="1"/>
      <c r="B3090" s="33" t="str">
        <f t="shared" si="94"/>
        <v/>
      </c>
      <c r="C3090" s="33" t="str">
        <f t="shared" si="95"/>
        <v/>
      </c>
      <c r="D3090" s="22"/>
      <c r="E3090" s="1"/>
      <c r="F3090" s="1"/>
      <c r="G3090" s="1"/>
      <c r="H3090" s="1"/>
      <c r="I3090" s="1"/>
      <c r="J3090" s="1"/>
      <c r="K3090" s="1"/>
      <c r="L3090" s="1"/>
      <c r="M3090" s="1"/>
      <c r="N3090" s="1"/>
      <c r="O3090" s="1"/>
      <c r="P3090" s="1"/>
      <c r="Q3090" s="1"/>
      <c r="R3090" s="1"/>
      <c r="S3090" s="1"/>
      <c r="T3090" s="1"/>
      <c r="U3090" s="28"/>
      <c r="V3090" s="28"/>
      <c r="W3090" s="28"/>
      <c r="X3090" s="1"/>
      <c r="Y3090" s="1"/>
      <c r="Z3090" s="1"/>
    </row>
    <row r="3091" spans="1:26" x14ac:dyDescent="0.25">
      <c r="A3091" s="1"/>
      <c r="B3091" s="33" t="str">
        <f t="shared" si="94"/>
        <v/>
      </c>
      <c r="C3091" s="33" t="str">
        <f t="shared" si="95"/>
        <v/>
      </c>
      <c r="D3091" s="22"/>
      <c r="E3091" s="1"/>
      <c r="F3091" s="1"/>
      <c r="G3091" s="1"/>
      <c r="H3091" s="1"/>
      <c r="I3091" s="1"/>
      <c r="J3091" s="1"/>
      <c r="K3091" s="1"/>
      <c r="L3091" s="1"/>
      <c r="M3091" s="1"/>
      <c r="N3091" s="1"/>
      <c r="O3091" s="1"/>
      <c r="P3091" s="1"/>
      <c r="Q3091" s="1"/>
      <c r="R3091" s="1"/>
      <c r="S3091" s="1"/>
      <c r="T3091" s="1"/>
      <c r="U3091" s="28"/>
      <c r="V3091" s="28"/>
      <c r="W3091" s="28"/>
      <c r="X3091" s="1"/>
      <c r="Y3091" s="1"/>
      <c r="Z3091" s="1"/>
    </row>
    <row r="3092" spans="1:26" x14ac:dyDescent="0.25">
      <c r="A3092" s="1"/>
      <c r="B3092" s="33" t="str">
        <f t="shared" si="94"/>
        <v/>
      </c>
      <c r="C3092" s="33" t="str">
        <f t="shared" si="95"/>
        <v/>
      </c>
      <c r="D3092" s="22"/>
      <c r="E3092" s="1"/>
      <c r="F3092" s="1"/>
      <c r="G3092" s="1"/>
      <c r="H3092" s="1"/>
      <c r="I3092" s="1"/>
      <c r="J3092" s="1"/>
      <c r="K3092" s="1"/>
      <c r="L3092" s="1"/>
      <c r="M3092" s="1"/>
      <c r="N3092" s="1"/>
      <c r="O3092" s="1"/>
      <c r="P3092" s="1"/>
      <c r="Q3092" s="1"/>
      <c r="R3092" s="1"/>
      <c r="S3092" s="1"/>
      <c r="T3092" s="1"/>
      <c r="U3092" s="28"/>
      <c r="V3092" s="28"/>
      <c r="W3092" s="28"/>
      <c r="X3092" s="1"/>
      <c r="Y3092" s="1"/>
      <c r="Z3092" s="1"/>
    </row>
    <row r="3093" spans="1:26" x14ac:dyDescent="0.25">
      <c r="A3093" s="1"/>
      <c r="B3093" s="33" t="str">
        <f t="shared" si="94"/>
        <v/>
      </c>
      <c r="C3093" s="33" t="str">
        <f t="shared" si="95"/>
        <v/>
      </c>
      <c r="D3093" s="22"/>
      <c r="E3093" s="1"/>
      <c r="F3093" s="1"/>
      <c r="G3093" s="1"/>
      <c r="H3093" s="1"/>
      <c r="I3093" s="1"/>
      <c r="J3093" s="1"/>
      <c r="K3093" s="1"/>
      <c r="L3093" s="1"/>
      <c r="M3093" s="1"/>
      <c r="N3093" s="1"/>
      <c r="O3093" s="1"/>
      <c r="P3093" s="1"/>
      <c r="Q3093" s="1"/>
      <c r="R3093" s="1"/>
      <c r="S3093" s="1"/>
      <c r="T3093" s="1"/>
      <c r="U3093" s="28"/>
      <c r="V3093" s="28"/>
      <c r="W3093" s="28"/>
      <c r="X3093" s="1"/>
      <c r="Y3093" s="1"/>
      <c r="Z3093" s="1"/>
    </row>
    <row r="3094" spans="1:26" x14ac:dyDescent="0.25">
      <c r="A3094" s="1"/>
      <c r="B3094" s="33" t="str">
        <f t="shared" si="94"/>
        <v/>
      </c>
      <c r="C3094" s="33" t="str">
        <f t="shared" si="95"/>
        <v/>
      </c>
      <c r="D3094" s="22"/>
      <c r="E3094" s="1"/>
      <c r="F3094" s="1"/>
      <c r="G3094" s="1"/>
      <c r="H3094" s="1"/>
      <c r="I3094" s="1"/>
      <c r="J3094" s="1"/>
      <c r="K3094" s="1"/>
      <c r="L3094" s="1"/>
      <c r="M3094" s="1"/>
      <c r="N3094" s="1"/>
      <c r="O3094" s="1"/>
      <c r="P3094" s="1"/>
      <c r="Q3094" s="1"/>
      <c r="R3094" s="1"/>
      <c r="S3094" s="1"/>
      <c r="T3094" s="1"/>
      <c r="X3094" s="1"/>
      <c r="Y3094" s="1"/>
      <c r="Z3094" s="1"/>
    </row>
    <row r="3095" spans="1:26" x14ac:dyDescent="0.25">
      <c r="A3095" s="1"/>
      <c r="B3095" s="33" t="str">
        <f t="shared" si="94"/>
        <v/>
      </c>
      <c r="C3095" s="33" t="str">
        <f t="shared" si="95"/>
        <v/>
      </c>
      <c r="D3095" s="22"/>
      <c r="E3095" s="1"/>
      <c r="F3095" s="1"/>
      <c r="G3095" s="1"/>
      <c r="H3095" s="1"/>
      <c r="I3095" s="1"/>
      <c r="J3095" s="1"/>
      <c r="K3095" s="1"/>
      <c r="L3095" s="1"/>
      <c r="M3095" s="1"/>
      <c r="N3095" s="1"/>
      <c r="O3095" s="1"/>
      <c r="P3095" s="1"/>
      <c r="Q3095" s="1"/>
      <c r="R3095" s="1"/>
      <c r="S3095" s="1"/>
      <c r="T3095" s="1"/>
      <c r="U3095" s="28"/>
      <c r="V3095" s="28"/>
      <c r="W3095" s="28"/>
      <c r="X3095" s="1"/>
      <c r="Y3095" s="1"/>
      <c r="Z3095" s="1"/>
    </row>
    <row r="3096" spans="1:26" x14ac:dyDescent="0.25">
      <c r="A3096" s="1"/>
      <c r="B3096" s="33" t="str">
        <f t="shared" si="94"/>
        <v/>
      </c>
      <c r="C3096" s="33" t="str">
        <f t="shared" si="95"/>
        <v/>
      </c>
      <c r="D3096" s="22"/>
      <c r="E3096" s="1"/>
      <c r="F3096" s="1"/>
      <c r="G3096" s="1"/>
      <c r="H3096" s="1"/>
      <c r="I3096" s="1"/>
      <c r="J3096" s="1"/>
      <c r="K3096" s="1"/>
      <c r="L3096" s="1"/>
      <c r="M3096" s="1"/>
      <c r="N3096" s="1"/>
      <c r="O3096" s="1"/>
      <c r="P3096" s="1"/>
      <c r="Q3096" s="1"/>
      <c r="R3096" s="1"/>
      <c r="S3096" s="1"/>
      <c r="T3096" s="1"/>
      <c r="U3096" s="28"/>
      <c r="V3096" s="28"/>
      <c r="W3096" s="28"/>
      <c r="X3096" s="1"/>
      <c r="Y3096" s="1"/>
      <c r="Z3096" s="1"/>
    </row>
    <row r="3097" spans="1:26" x14ac:dyDescent="0.25">
      <c r="A3097" s="1"/>
      <c r="B3097" s="33" t="str">
        <f t="shared" si="94"/>
        <v/>
      </c>
      <c r="C3097" s="33" t="str">
        <f t="shared" si="95"/>
        <v/>
      </c>
      <c r="D3097" s="22"/>
      <c r="E3097" s="1"/>
      <c r="F3097" s="1"/>
      <c r="G3097" s="1"/>
      <c r="H3097" s="1"/>
      <c r="I3097" s="1"/>
      <c r="J3097" s="1"/>
      <c r="K3097" s="1"/>
      <c r="L3097" s="1"/>
      <c r="M3097" s="1"/>
      <c r="N3097" s="1"/>
      <c r="O3097" s="1"/>
      <c r="P3097" s="1"/>
      <c r="Q3097" s="1"/>
      <c r="R3097" s="1"/>
      <c r="S3097" s="1"/>
      <c r="T3097" s="1"/>
      <c r="U3097" s="28"/>
      <c r="V3097" s="28"/>
      <c r="W3097" s="28"/>
      <c r="X3097" s="1"/>
      <c r="Y3097" s="1"/>
      <c r="Z3097" s="1"/>
    </row>
    <row r="3098" spans="1:26" x14ac:dyDescent="0.25">
      <c r="A3098" s="1"/>
      <c r="B3098" s="33" t="str">
        <f t="shared" si="94"/>
        <v/>
      </c>
      <c r="C3098" s="33" t="str">
        <f t="shared" si="95"/>
        <v/>
      </c>
      <c r="D3098" s="22"/>
      <c r="E3098" s="1"/>
      <c r="F3098" s="1"/>
      <c r="G3098" s="1"/>
      <c r="H3098" s="1"/>
      <c r="I3098" s="1"/>
      <c r="J3098" s="1"/>
      <c r="K3098" s="1"/>
      <c r="L3098" s="1"/>
      <c r="M3098" s="1"/>
      <c r="N3098" s="1"/>
      <c r="O3098" s="1"/>
      <c r="P3098" s="1"/>
      <c r="Q3098" s="1"/>
      <c r="R3098" s="1"/>
      <c r="S3098" s="1"/>
      <c r="T3098" s="1"/>
      <c r="U3098" s="28"/>
      <c r="V3098" s="28"/>
      <c r="W3098" s="28"/>
      <c r="X3098" s="1"/>
      <c r="Y3098" s="1"/>
      <c r="Z3098" s="1"/>
    </row>
    <row r="3099" spans="1:26" x14ac:dyDescent="0.25">
      <c r="A3099" s="1"/>
      <c r="B3099" s="33" t="str">
        <f t="shared" si="94"/>
        <v/>
      </c>
      <c r="C3099" s="33" t="str">
        <f t="shared" si="95"/>
        <v/>
      </c>
      <c r="D3099" s="22"/>
      <c r="E3099" s="1"/>
      <c r="F3099" s="1"/>
      <c r="G3099" s="1"/>
      <c r="H3099" s="1"/>
      <c r="I3099" s="1"/>
      <c r="J3099" s="1"/>
      <c r="K3099" s="1"/>
      <c r="L3099" s="1"/>
      <c r="M3099" s="1"/>
      <c r="N3099" s="1"/>
      <c r="O3099" s="1"/>
      <c r="P3099" s="1"/>
      <c r="Q3099" s="1"/>
      <c r="R3099" s="1"/>
      <c r="S3099" s="1"/>
      <c r="T3099" s="1"/>
      <c r="U3099" s="28"/>
      <c r="V3099" s="28"/>
      <c r="W3099" s="28"/>
      <c r="X3099" s="1"/>
      <c r="Y3099" s="1"/>
      <c r="Z3099" s="1"/>
    </row>
    <row r="3100" spans="1:26" x14ac:dyDescent="0.25">
      <c r="A3100" s="1"/>
      <c r="B3100" s="33" t="str">
        <f t="shared" si="94"/>
        <v/>
      </c>
      <c r="C3100" s="33" t="str">
        <f t="shared" si="95"/>
        <v/>
      </c>
      <c r="D3100" s="22"/>
      <c r="E3100" s="1"/>
      <c r="F3100" s="1"/>
      <c r="G3100" s="1"/>
      <c r="H3100" s="1"/>
      <c r="I3100" s="1"/>
      <c r="J3100" s="1"/>
      <c r="K3100" s="1"/>
      <c r="L3100" s="1"/>
      <c r="M3100" s="1"/>
      <c r="N3100" s="1"/>
      <c r="O3100" s="1"/>
      <c r="P3100" s="1"/>
      <c r="Q3100" s="1"/>
      <c r="R3100" s="1"/>
      <c r="S3100" s="1"/>
      <c r="T3100" s="1"/>
      <c r="U3100" s="28"/>
      <c r="V3100" s="28"/>
      <c r="W3100" s="28"/>
      <c r="X3100" s="1"/>
      <c r="Y3100" s="1"/>
      <c r="Z3100" s="1"/>
    </row>
    <row r="3101" spans="1:26" x14ac:dyDescent="0.25">
      <c r="A3101" s="1"/>
      <c r="B3101" s="33" t="str">
        <f t="shared" si="94"/>
        <v/>
      </c>
      <c r="C3101" s="33" t="str">
        <f t="shared" si="95"/>
        <v/>
      </c>
      <c r="D3101" s="22"/>
      <c r="E3101" s="1"/>
      <c r="F3101" s="1"/>
      <c r="G3101" s="1"/>
      <c r="H3101" s="1"/>
      <c r="I3101" s="1"/>
      <c r="J3101" s="1"/>
      <c r="K3101" s="1"/>
      <c r="L3101" s="1"/>
      <c r="M3101" s="1"/>
      <c r="N3101" s="1"/>
      <c r="O3101" s="1"/>
      <c r="P3101" s="1"/>
      <c r="Q3101" s="1"/>
      <c r="R3101" s="1"/>
      <c r="S3101" s="1"/>
      <c r="T3101" s="1"/>
      <c r="U3101" s="28"/>
      <c r="V3101" s="28"/>
      <c r="W3101" s="28"/>
      <c r="X3101" s="1"/>
      <c r="Y3101" s="1"/>
      <c r="Z3101" s="1"/>
    </row>
    <row r="3102" spans="1:26" x14ac:dyDescent="0.25">
      <c r="A3102" s="1"/>
      <c r="B3102" s="33" t="str">
        <f t="shared" si="94"/>
        <v/>
      </c>
      <c r="C3102" s="33" t="str">
        <f t="shared" si="95"/>
        <v/>
      </c>
      <c r="D3102" s="22"/>
      <c r="E3102" s="1"/>
      <c r="F3102" s="1"/>
      <c r="G3102" s="1"/>
      <c r="H3102" s="1"/>
      <c r="I3102" s="1"/>
      <c r="J3102" s="1"/>
      <c r="K3102" s="1"/>
      <c r="L3102" s="1"/>
      <c r="M3102" s="1"/>
      <c r="N3102" s="1"/>
      <c r="O3102" s="1"/>
      <c r="P3102" s="1"/>
      <c r="Q3102" s="1"/>
      <c r="R3102" s="1"/>
      <c r="S3102" s="1"/>
      <c r="T3102" s="1"/>
      <c r="U3102" s="28"/>
      <c r="V3102" s="28"/>
      <c r="W3102" s="28"/>
      <c r="X3102" s="1"/>
      <c r="Y3102" s="1"/>
      <c r="Z3102" s="1"/>
    </row>
    <row r="3103" spans="1:26" x14ac:dyDescent="0.25">
      <c r="A3103" s="1"/>
      <c r="B3103" s="33" t="str">
        <f t="shared" si="94"/>
        <v/>
      </c>
      <c r="C3103" s="33" t="str">
        <f t="shared" si="95"/>
        <v/>
      </c>
      <c r="D3103" s="22"/>
      <c r="E3103" s="1"/>
      <c r="F3103" s="1"/>
      <c r="G3103" s="1"/>
      <c r="H3103" s="1"/>
      <c r="I3103" s="1"/>
      <c r="J3103" s="1"/>
      <c r="K3103" s="1"/>
      <c r="L3103" s="1"/>
      <c r="M3103" s="1"/>
      <c r="N3103" s="1"/>
      <c r="O3103" s="1"/>
      <c r="P3103" s="1"/>
      <c r="Q3103" s="1"/>
      <c r="R3103" s="1"/>
      <c r="S3103" s="1"/>
      <c r="T3103" s="1"/>
      <c r="U3103" s="28"/>
      <c r="V3103" s="28"/>
      <c r="W3103" s="28"/>
      <c r="X3103" s="1"/>
      <c r="Y3103" s="1"/>
      <c r="Z3103" s="1"/>
    </row>
    <row r="3104" spans="1:26" x14ac:dyDescent="0.25">
      <c r="A3104" s="1"/>
      <c r="B3104" s="33" t="str">
        <f t="shared" si="94"/>
        <v/>
      </c>
      <c r="C3104" s="33" t="str">
        <f t="shared" si="95"/>
        <v/>
      </c>
      <c r="D3104" s="22"/>
      <c r="E3104" s="1"/>
      <c r="F3104" s="1"/>
      <c r="G3104" s="1"/>
      <c r="H3104" s="1"/>
      <c r="I3104" s="1"/>
      <c r="J3104" s="1"/>
      <c r="K3104" s="1"/>
      <c r="L3104" s="1"/>
      <c r="M3104" s="1"/>
      <c r="N3104" s="1"/>
      <c r="O3104" s="1"/>
      <c r="P3104" s="1"/>
      <c r="Q3104" s="1"/>
      <c r="R3104" s="1"/>
      <c r="S3104" s="1"/>
      <c r="T3104" s="1"/>
      <c r="U3104" s="28"/>
      <c r="V3104" s="28"/>
      <c r="W3104" s="28"/>
      <c r="X3104" s="1"/>
      <c r="Y3104" s="1"/>
      <c r="Z3104" s="1"/>
    </row>
    <row r="3105" spans="1:26" x14ac:dyDescent="0.25">
      <c r="A3105" s="1"/>
      <c r="B3105" s="33" t="str">
        <f t="shared" si="94"/>
        <v/>
      </c>
      <c r="C3105" s="33" t="str">
        <f t="shared" si="95"/>
        <v/>
      </c>
      <c r="D3105" s="22"/>
      <c r="E3105" s="1"/>
      <c r="F3105" s="1"/>
      <c r="G3105" s="1"/>
      <c r="H3105" s="1"/>
      <c r="I3105" s="1"/>
      <c r="J3105" s="1"/>
      <c r="K3105" s="1"/>
      <c r="L3105" s="1"/>
      <c r="M3105" s="1"/>
      <c r="N3105" s="1"/>
      <c r="O3105" s="1"/>
      <c r="P3105" s="1"/>
      <c r="Q3105" s="1"/>
      <c r="R3105" s="1"/>
      <c r="S3105" s="1"/>
      <c r="T3105" s="1"/>
      <c r="U3105" s="28"/>
      <c r="V3105" s="28"/>
      <c r="W3105" s="28"/>
      <c r="X3105" s="1"/>
      <c r="Y3105" s="1"/>
      <c r="Z3105" s="1"/>
    </row>
    <row r="3106" spans="1:26" x14ac:dyDescent="0.25">
      <c r="A3106" s="1"/>
      <c r="B3106" s="33" t="str">
        <f t="shared" si="94"/>
        <v/>
      </c>
      <c r="C3106" s="33" t="str">
        <f t="shared" si="95"/>
        <v/>
      </c>
      <c r="D3106" s="22"/>
      <c r="E3106" s="1"/>
      <c r="F3106" s="1"/>
      <c r="G3106" s="1"/>
      <c r="H3106" s="1"/>
      <c r="I3106" s="1"/>
      <c r="J3106" s="1"/>
      <c r="K3106" s="1"/>
      <c r="L3106" s="1"/>
      <c r="M3106" s="1"/>
      <c r="N3106" s="1"/>
      <c r="O3106" s="1"/>
      <c r="P3106" s="1"/>
      <c r="Q3106" s="1"/>
      <c r="R3106" s="1"/>
      <c r="S3106" s="1"/>
      <c r="T3106" s="1"/>
      <c r="U3106" s="28"/>
      <c r="V3106" s="28"/>
      <c r="W3106" s="28"/>
      <c r="X3106" s="1"/>
      <c r="Y3106" s="1"/>
      <c r="Z3106" s="1"/>
    </row>
    <row r="3107" spans="1:26" x14ac:dyDescent="0.25">
      <c r="A3107" s="1"/>
      <c r="B3107" s="33" t="str">
        <f t="shared" si="94"/>
        <v/>
      </c>
      <c r="C3107" s="33" t="str">
        <f t="shared" si="95"/>
        <v/>
      </c>
      <c r="D3107" s="22"/>
      <c r="E3107" s="1"/>
      <c r="F3107" s="1"/>
      <c r="G3107" s="1"/>
      <c r="H3107" s="1"/>
      <c r="I3107" s="1"/>
      <c r="J3107" s="1"/>
      <c r="K3107" s="1"/>
      <c r="L3107" s="1"/>
      <c r="M3107" s="1"/>
      <c r="N3107" s="1"/>
      <c r="O3107" s="1"/>
      <c r="P3107" s="1"/>
      <c r="Q3107" s="1"/>
      <c r="R3107" s="1"/>
      <c r="S3107" s="1"/>
      <c r="T3107" s="1"/>
      <c r="U3107" s="28"/>
      <c r="V3107" s="28"/>
      <c r="W3107" s="28"/>
      <c r="X3107" s="1"/>
      <c r="Y3107" s="1"/>
      <c r="Z3107" s="1"/>
    </row>
    <row r="3108" spans="1:26" x14ac:dyDescent="0.25">
      <c r="A3108" s="1"/>
      <c r="B3108" s="33" t="str">
        <f t="shared" si="94"/>
        <v/>
      </c>
      <c r="C3108" s="33" t="str">
        <f t="shared" si="95"/>
        <v/>
      </c>
      <c r="D3108" s="22"/>
      <c r="E3108" s="1"/>
      <c r="F3108" s="1"/>
      <c r="G3108" s="1"/>
      <c r="H3108" s="1"/>
      <c r="I3108" s="1"/>
      <c r="J3108" s="1"/>
      <c r="K3108" s="1"/>
      <c r="L3108" s="1"/>
      <c r="M3108" s="1"/>
      <c r="N3108" s="1"/>
      <c r="O3108" s="1"/>
      <c r="P3108" s="1"/>
      <c r="Q3108" s="1"/>
      <c r="R3108" s="1"/>
      <c r="S3108" s="1"/>
      <c r="T3108" s="1"/>
      <c r="X3108" s="1"/>
      <c r="Y3108" s="1"/>
      <c r="Z3108" s="1"/>
    </row>
    <row r="3109" spans="1:26" x14ac:dyDescent="0.25">
      <c r="A3109" s="1"/>
      <c r="B3109" s="33" t="str">
        <f t="shared" si="94"/>
        <v/>
      </c>
      <c r="C3109" s="33" t="str">
        <f t="shared" si="95"/>
        <v/>
      </c>
      <c r="D3109" s="22"/>
      <c r="E3109" s="1"/>
      <c r="F3109" s="1"/>
      <c r="G3109" s="1"/>
      <c r="H3109" s="1"/>
      <c r="I3109" s="1"/>
      <c r="J3109" s="1"/>
      <c r="K3109" s="1"/>
      <c r="L3109" s="1"/>
      <c r="M3109" s="1"/>
      <c r="N3109" s="1"/>
      <c r="O3109" s="1"/>
      <c r="P3109" s="1"/>
      <c r="Q3109" s="1"/>
      <c r="R3109" s="1"/>
      <c r="S3109" s="1"/>
      <c r="T3109" s="1"/>
      <c r="U3109" s="28"/>
      <c r="V3109" s="28"/>
      <c r="W3109" s="28"/>
      <c r="X3109" s="1"/>
      <c r="Y3109" s="1"/>
      <c r="Z3109" s="1"/>
    </row>
    <row r="3110" spans="1:26" x14ac:dyDescent="0.25">
      <c r="A3110" s="1"/>
      <c r="B3110" s="33" t="str">
        <f t="shared" si="94"/>
        <v/>
      </c>
      <c r="C3110" s="33" t="str">
        <f t="shared" si="95"/>
        <v/>
      </c>
      <c r="D3110" s="22"/>
      <c r="E3110" s="1"/>
      <c r="F3110" s="1"/>
      <c r="G3110" s="1"/>
      <c r="H3110" s="1"/>
      <c r="I3110" s="1"/>
      <c r="J3110" s="1"/>
      <c r="K3110" s="1"/>
      <c r="L3110" s="1"/>
      <c r="M3110" s="1"/>
      <c r="N3110" s="1"/>
      <c r="O3110" s="1"/>
      <c r="P3110" s="1"/>
      <c r="Q3110" s="1"/>
      <c r="R3110" s="1"/>
      <c r="S3110" s="1"/>
      <c r="T3110" s="1"/>
      <c r="U3110" s="28"/>
      <c r="V3110" s="28"/>
      <c r="W3110" s="28"/>
      <c r="X3110" s="1"/>
      <c r="Y3110" s="1"/>
      <c r="Z3110" s="1"/>
    </row>
    <row r="3111" spans="1:26" x14ac:dyDescent="0.25">
      <c r="A3111" s="1"/>
      <c r="B3111" s="33" t="str">
        <f t="shared" si="94"/>
        <v/>
      </c>
      <c r="C3111" s="33" t="str">
        <f t="shared" si="95"/>
        <v/>
      </c>
      <c r="D3111" s="22"/>
      <c r="E3111" s="1"/>
      <c r="F3111" s="1"/>
      <c r="G3111" s="1"/>
      <c r="H3111" s="1"/>
      <c r="I3111" s="1"/>
      <c r="J3111" s="1"/>
      <c r="K3111" s="1"/>
      <c r="L3111" s="1"/>
      <c r="M3111" s="1"/>
      <c r="N3111" s="1"/>
      <c r="O3111" s="1"/>
      <c r="P3111" s="1"/>
      <c r="Q3111" s="1"/>
      <c r="R3111" s="1"/>
      <c r="S3111" s="1"/>
      <c r="T3111" s="1"/>
      <c r="U3111" s="28"/>
      <c r="V3111" s="28"/>
      <c r="W3111" s="28"/>
      <c r="X3111" s="1"/>
      <c r="Y3111" s="1"/>
      <c r="Z3111" s="1"/>
    </row>
    <row r="3112" spans="1:26" x14ac:dyDescent="0.25">
      <c r="A3112" s="1"/>
      <c r="B3112" s="33" t="str">
        <f t="shared" si="94"/>
        <v/>
      </c>
      <c r="C3112" s="33" t="str">
        <f t="shared" si="95"/>
        <v/>
      </c>
      <c r="D3112" s="22"/>
      <c r="E3112" s="1"/>
      <c r="F3112" s="1"/>
      <c r="G3112" s="1"/>
      <c r="H3112" s="1"/>
      <c r="I3112" s="1"/>
      <c r="J3112" s="1"/>
      <c r="K3112" s="1"/>
      <c r="L3112" s="1"/>
      <c r="M3112" s="1"/>
      <c r="N3112" s="1"/>
      <c r="O3112" s="1"/>
      <c r="P3112" s="1"/>
      <c r="Q3112" s="1"/>
      <c r="R3112" s="1"/>
      <c r="S3112" s="1"/>
      <c r="T3112" s="1"/>
      <c r="U3112" s="28"/>
      <c r="V3112" s="28"/>
      <c r="W3112" s="28"/>
      <c r="X3112" s="1"/>
      <c r="Y3112" s="1"/>
      <c r="Z3112" s="1"/>
    </row>
    <row r="3113" spans="1:26" x14ac:dyDescent="0.25">
      <c r="A3113" s="1"/>
      <c r="B3113" s="33" t="str">
        <f t="shared" si="94"/>
        <v/>
      </c>
      <c r="C3113" s="33" t="str">
        <f t="shared" si="95"/>
        <v/>
      </c>
      <c r="D3113" s="22"/>
      <c r="E3113" s="1"/>
      <c r="F3113" s="1"/>
      <c r="G3113" s="1"/>
      <c r="H3113" s="1"/>
      <c r="I3113" s="1"/>
      <c r="J3113" s="1"/>
      <c r="K3113" s="1"/>
      <c r="L3113" s="1"/>
      <c r="M3113" s="1"/>
      <c r="N3113" s="1"/>
      <c r="O3113" s="1"/>
      <c r="P3113" s="1"/>
      <c r="Q3113" s="1"/>
      <c r="R3113" s="1"/>
      <c r="S3113" s="1"/>
      <c r="T3113" s="1"/>
      <c r="U3113" s="28"/>
      <c r="V3113" s="28"/>
      <c r="W3113" s="28"/>
      <c r="X3113" s="1"/>
      <c r="Y3113" s="1"/>
      <c r="Z3113" s="1"/>
    </row>
    <row r="3114" spans="1:26" x14ac:dyDescent="0.25">
      <c r="A3114" s="1"/>
      <c r="B3114" s="33" t="str">
        <f t="shared" si="94"/>
        <v/>
      </c>
      <c r="C3114" s="33" t="str">
        <f t="shared" si="95"/>
        <v/>
      </c>
      <c r="D3114" s="22"/>
      <c r="E3114" s="1"/>
      <c r="F3114" s="1"/>
      <c r="G3114" s="1"/>
      <c r="H3114" s="1"/>
      <c r="I3114" s="1"/>
      <c r="J3114" s="1"/>
      <c r="K3114" s="1"/>
      <c r="L3114" s="1"/>
      <c r="M3114" s="1"/>
      <c r="N3114" s="1"/>
      <c r="O3114" s="1"/>
      <c r="P3114" s="1"/>
      <c r="Q3114" s="1"/>
      <c r="R3114" s="1"/>
      <c r="S3114" s="1"/>
      <c r="T3114" s="1"/>
      <c r="X3114" s="1"/>
      <c r="Y3114" s="1"/>
      <c r="Z3114" s="1"/>
    </row>
    <row r="3115" spans="1:26" x14ac:dyDescent="0.25">
      <c r="A3115" s="1"/>
      <c r="B3115" s="33" t="str">
        <f t="shared" si="94"/>
        <v/>
      </c>
      <c r="C3115" s="33" t="str">
        <f t="shared" si="95"/>
        <v/>
      </c>
      <c r="D3115" s="22"/>
      <c r="E3115" s="1"/>
      <c r="F3115" s="1"/>
      <c r="G3115" s="1"/>
      <c r="H3115" s="1"/>
      <c r="I3115" s="1"/>
      <c r="J3115" s="1"/>
      <c r="K3115" s="1"/>
      <c r="L3115" s="1"/>
      <c r="M3115" s="1"/>
      <c r="N3115" s="1"/>
      <c r="O3115" s="1"/>
      <c r="P3115" s="1"/>
      <c r="Q3115" s="1"/>
      <c r="R3115" s="1"/>
      <c r="S3115" s="1"/>
      <c r="T3115" s="1"/>
      <c r="U3115" s="28"/>
      <c r="V3115" s="28"/>
      <c r="W3115" s="28"/>
      <c r="X3115" s="1"/>
      <c r="Y3115" s="1"/>
      <c r="Z3115" s="1"/>
    </row>
    <row r="3116" spans="1:26" x14ac:dyDescent="0.25">
      <c r="A3116" s="1"/>
      <c r="B3116" s="33" t="str">
        <f t="shared" si="94"/>
        <v/>
      </c>
      <c r="C3116" s="33" t="str">
        <f t="shared" si="95"/>
        <v/>
      </c>
      <c r="D3116" s="22"/>
      <c r="E3116" s="1"/>
      <c r="F3116" s="1"/>
      <c r="G3116" s="1"/>
      <c r="H3116" s="1"/>
      <c r="I3116" s="1"/>
      <c r="J3116" s="1"/>
      <c r="K3116" s="1"/>
      <c r="L3116" s="1"/>
      <c r="M3116" s="1"/>
      <c r="N3116" s="1"/>
      <c r="O3116" s="1"/>
      <c r="P3116" s="1"/>
      <c r="Q3116" s="1"/>
      <c r="R3116" s="1"/>
      <c r="S3116" s="1"/>
      <c r="T3116" s="1"/>
      <c r="U3116" s="28"/>
      <c r="V3116" s="28"/>
      <c r="W3116" s="28"/>
      <c r="X3116" s="1"/>
      <c r="Y3116" s="1"/>
      <c r="Z3116" s="1"/>
    </row>
    <row r="3117" spans="1:26" x14ac:dyDescent="0.25">
      <c r="A3117" s="1"/>
      <c r="B3117" s="33" t="str">
        <f t="shared" si="94"/>
        <v/>
      </c>
      <c r="C3117" s="33" t="str">
        <f t="shared" si="95"/>
        <v/>
      </c>
      <c r="D3117" s="22"/>
      <c r="E3117" s="1"/>
      <c r="F3117" s="1"/>
      <c r="G3117" s="1"/>
      <c r="H3117" s="1"/>
      <c r="I3117" s="1"/>
      <c r="J3117" s="1"/>
      <c r="K3117" s="1"/>
      <c r="L3117" s="1"/>
      <c r="M3117" s="1"/>
      <c r="N3117" s="1"/>
      <c r="O3117" s="1"/>
      <c r="P3117" s="1"/>
      <c r="Q3117" s="1"/>
      <c r="R3117" s="1"/>
      <c r="S3117" s="1"/>
      <c r="T3117" s="1"/>
      <c r="U3117" s="28"/>
      <c r="V3117" s="28"/>
      <c r="W3117" s="28"/>
      <c r="X3117" s="1"/>
      <c r="Y3117" s="1"/>
      <c r="Z3117" s="1"/>
    </row>
    <row r="3118" spans="1:26" x14ac:dyDescent="0.25">
      <c r="A3118" s="1"/>
      <c r="B3118" s="33" t="str">
        <f t="shared" si="94"/>
        <v/>
      </c>
      <c r="C3118" s="33" t="str">
        <f t="shared" si="95"/>
        <v/>
      </c>
      <c r="D3118" s="22"/>
      <c r="E3118" s="1"/>
      <c r="F3118" s="1"/>
      <c r="G3118" s="1"/>
      <c r="H3118" s="1"/>
      <c r="I3118" s="1"/>
      <c r="J3118" s="1"/>
      <c r="K3118" s="1"/>
      <c r="L3118" s="1"/>
      <c r="M3118" s="1"/>
      <c r="N3118" s="1"/>
      <c r="O3118" s="1"/>
      <c r="P3118" s="1"/>
      <c r="Q3118" s="1"/>
      <c r="R3118" s="1"/>
      <c r="S3118" s="1"/>
      <c r="T3118" s="1"/>
      <c r="U3118" s="28"/>
      <c r="V3118" s="28"/>
      <c r="W3118" s="28"/>
      <c r="X3118" s="1"/>
      <c r="Y3118" s="1"/>
      <c r="Z3118" s="1"/>
    </row>
    <row r="3119" spans="1:26" x14ac:dyDescent="0.25">
      <c r="A3119" s="1"/>
      <c r="B3119" s="33" t="str">
        <f t="shared" ref="B3119:B3163" si="96">IF(W3121=1,U3121,"")</f>
        <v/>
      </c>
      <c r="C3119" s="33" t="str">
        <f t="shared" ref="C3119:C3163" si="97">IF(W3121=1,V3121,"")</f>
        <v/>
      </c>
      <c r="D3119" s="22"/>
      <c r="E3119" s="1"/>
      <c r="F3119" s="1"/>
      <c r="G3119" s="1"/>
      <c r="H3119" s="1"/>
      <c r="I3119" s="1"/>
      <c r="J3119" s="1"/>
      <c r="K3119" s="1"/>
      <c r="L3119" s="1"/>
      <c r="M3119" s="1"/>
      <c r="N3119" s="1"/>
      <c r="O3119" s="1"/>
      <c r="P3119" s="1"/>
      <c r="Q3119" s="1"/>
      <c r="R3119" s="1"/>
      <c r="S3119" s="1"/>
      <c r="T3119" s="1"/>
      <c r="U3119" s="28"/>
      <c r="V3119" s="28"/>
      <c r="W3119" s="28"/>
      <c r="X3119" s="1"/>
      <c r="Y3119" s="1"/>
      <c r="Z3119" s="1"/>
    </row>
    <row r="3120" spans="1:26" x14ac:dyDescent="0.25">
      <c r="A3120" s="1"/>
      <c r="B3120" s="33" t="str">
        <f t="shared" si="96"/>
        <v/>
      </c>
      <c r="C3120" s="33" t="str">
        <f t="shared" si="97"/>
        <v/>
      </c>
      <c r="D3120" s="22"/>
      <c r="E3120" s="1"/>
      <c r="F3120" s="1"/>
      <c r="G3120" s="1"/>
      <c r="H3120" s="1"/>
      <c r="I3120" s="1"/>
      <c r="J3120" s="1"/>
      <c r="K3120" s="1"/>
      <c r="L3120" s="1"/>
      <c r="M3120" s="1"/>
      <c r="N3120" s="1"/>
      <c r="O3120" s="1"/>
      <c r="P3120" s="1"/>
      <c r="Q3120" s="1"/>
      <c r="R3120" s="1"/>
      <c r="S3120" s="1"/>
      <c r="T3120" s="1"/>
      <c r="U3120" s="28"/>
      <c r="V3120" s="28"/>
      <c r="W3120" s="28"/>
      <c r="X3120" s="1"/>
      <c r="Y3120" s="1"/>
      <c r="Z3120" s="1"/>
    </row>
    <row r="3121" spans="1:26" x14ac:dyDescent="0.25">
      <c r="A3121" s="1"/>
      <c r="B3121" s="33" t="str">
        <f t="shared" si="96"/>
        <v/>
      </c>
      <c r="C3121" s="33" t="str">
        <f t="shared" si="97"/>
        <v/>
      </c>
      <c r="D3121" s="22"/>
      <c r="E3121" s="1"/>
      <c r="F3121" s="1"/>
      <c r="G3121" s="1"/>
      <c r="H3121" s="1"/>
      <c r="I3121" s="1"/>
      <c r="J3121" s="1"/>
      <c r="K3121" s="1"/>
      <c r="L3121" s="1"/>
      <c r="M3121" s="1"/>
      <c r="N3121" s="1"/>
      <c r="O3121" s="1"/>
      <c r="P3121" s="1"/>
      <c r="Q3121" s="1"/>
      <c r="R3121" s="1"/>
      <c r="S3121" s="1"/>
      <c r="T3121" s="1"/>
      <c r="U3121" s="28"/>
      <c r="V3121" s="28"/>
      <c r="W3121" s="28"/>
      <c r="X3121" s="1"/>
      <c r="Y3121" s="1"/>
      <c r="Z3121" s="1"/>
    </row>
    <row r="3122" spans="1:26" x14ac:dyDescent="0.25">
      <c r="A3122" s="1"/>
      <c r="B3122" s="33" t="str">
        <f t="shared" si="96"/>
        <v/>
      </c>
      <c r="C3122" s="33" t="str">
        <f t="shared" si="97"/>
        <v/>
      </c>
      <c r="D3122" s="22"/>
      <c r="E3122" s="1"/>
      <c r="F3122" s="1"/>
      <c r="G3122" s="1"/>
      <c r="H3122" s="1"/>
      <c r="I3122" s="1"/>
      <c r="J3122" s="1"/>
      <c r="K3122" s="1"/>
      <c r="L3122" s="1"/>
      <c r="M3122" s="1"/>
      <c r="N3122" s="1"/>
      <c r="O3122" s="1"/>
      <c r="P3122" s="1"/>
      <c r="Q3122" s="1"/>
      <c r="R3122" s="1"/>
      <c r="S3122" s="1"/>
      <c r="T3122" s="1"/>
      <c r="U3122" s="28"/>
      <c r="V3122" s="28"/>
      <c r="W3122" s="28"/>
      <c r="X3122" s="1"/>
      <c r="Y3122" s="1"/>
      <c r="Z3122" s="1"/>
    </row>
    <row r="3123" spans="1:26" x14ac:dyDescent="0.25">
      <c r="A3123" s="1"/>
      <c r="B3123" s="33" t="str">
        <f t="shared" si="96"/>
        <v/>
      </c>
      <c r="C3123" s="33" t="str">
        <f t="shared" si="97"/>
        <v/>
      </c>
      <c r="D3123" s="22"/>
      <c r="E3123" s="1"/>
      <c r="F3123" s="1"/>
      <c r="G3123" s="1"/>
      <c r="H3123" s="1"/>
      <c r="I3123" s="1"/>
      <c r="J3123" s="1"/>
      <c r="K3123" s="1"/>
      <c r="L3123" s="1"/>
      <c r="M3123" s="1"/>
      <c r="N3123" s="1"/>
      <c r="O3123" s="1"/>
      <c r="P3123" s="1"/>
      <c r="Q3123" s="1"/>
      <c r="R3123" s="1"/>
      <c r="S3123" s="1"/>
      <c r="T3123" s="1"/>
      <c r="U3123" s="28"/>
      <c r="V3123" s="28"/>
      <c r="W3123" s="28"/>
      <c r="X3123" s="1"/>
      <c r="Y3123" s="1"/>
      <c r="Z3123" s="1"/>
    </row>
    <row r="3124" spans="1:26" x14ac:dyDescent="0.25">
      <c r="A3124" s="1"/>
      <c r="B3124" s="33" t="str">
        <f t="shared" si="96"/>
        <v/>
      </c>
      <c r="C3124" s="33" t="str">
        <f t="shared" si="97"/>
        <v/>
      </c>
      <c r="D3124" s="22"/>
      <c r="E3124" s="1"/>
      <c r="F3124" s="1"/>
      <c r="G3124" s="1"/>
      <c r="H3124" s="1"/>
      <c r="I3124" s="1"/>
      <c r="J3124" s="1"/>
      <c r="K3124" s="1"/>
      <c r="L3124" s="1"/>
      <c r="M3124" s="1"/>
      <c r="N3124" s="1"/>
      <c r="O3124" s="1"/>
      <c r="P3124" s="1"/>
      <c r="Q3124" s="1"/>
      <c r="R3124" s="1"/>
      <c r="S3124" s="1"/>
      <c r="T3124" s="1"/>
      <c r="X3124" s="1"/>
      <c r="Y3124" s="1"/>
      <c r="Z3124" s="1"/>
    </row>
    <row r="3125" spans="1:26" x14ac:dyDescent="0.25">
      <c r="A3125" s="1"/>
      <c r="B3125" s="33" t="str">
        <f t="shared" si="96"/>
        <v/>
      </c>
      <c r="C3125" s="33" t="str">
        <f t="shared" si="97"/>
        <v/>
      </c>
      <c r="D3125" s="22"/>
      <c r="E3125" s="1"/>
      <c r="F3125" s="1"/>
      <c r="G3125" s="1"/>
      <c r="H3125" s="1"/>
      <c r="I3125" s="1"/>
      <c r="J3125" s="1"/>
      <c r="K3125" s="1"/>
      <c r="L3125" s="1"/>
      <c r="M3125" s="1"/>
      <c r="N3125" s="1"/>
      <c r="O3125" s="1"/>
      <c r="P3125" s="1"/>
      <c r="Q3125" s="1"/>
      <c r="R3125" s="1"/>
      <c r="S3125" s="1"/>
      <c r="T3125" s="1"/>
      <c r="U3125" s="28"/>
      <c r="V3125" s="28"/>
      <c r="W3125" s="28"/>
      <c r="X3125" s="1"/>
      <c r="Y3125" s="1"/>
      <c r="Z3125" s="1"/>
    </row>
    <row r="3126" spans="1:26" x14ac:dyDescent="0.25">
      <c r="A3126" s="1"/>
      <c r="B3126" s="33" t="str">
        <f t="shared" si="96"/>
        <v/>
      </c>
      <c r="C3126" s="33" t="str">
        <f t="shared" si="97"/>
        <v/>
      </c>
      <c r="D3126" s="22"/>
      <c r="E3126" s="1"/>
      <c r="F3126" s="1"/>
      <c r="G3126" s="1"/>
      <c r="H3126" s="1"/>
      <c r="I3126" s="1"/>
      <c r="J3126" s="1"/>
      <c r="K3126" s="1"/>
      <c r="L3126" s="1"/>
      <c r="M3126" s="1"/>
      <c r="N3126" s="1"/>
      <c r="O3126" s="1"/>
      <c r="P3126" s="1"/>
      <c r="Q3126" s="1"/>
      <c r="R3126" s="1"/>
      <c r="S3126" s="1"/>
      <c r="T3126" s="1"/>
      <c r="U3126" s="28"/>
      <c r="V3126" s="28"/>
      <c r="W3126" s="28"/>
      <c r="X3126" s="1"/>
      <c r="Y3126" s="1"/>
      <c r="Z3126" s="1"/>
    </row>
    <row r="3127" spans="1:26" x14ac:dyDescent="0.25">
      <c r="A3127" s="1"/>
      <c r="B3127" s="33" t="str">
        <f t="shared" si="96"/>
        <v/>
      </c>
      <c r="C3127" s="33" t="str">
        <f t="shared" si="97"/>
        <v/>
      </c>
      <c r="D3127" s="22"/>
      <c r="E3127" s="1"/>
      <c r="F3127" s="1"/>
      <c r="G3127" s="1"/>
      <c r="H3127" s="1"/>
      <c r="I3127" s="1"/>
      <c r="J3127" s="1"/>
      <c r="K3127" s="1"/>
      <c r="L3127" s="1"/>
      <c r="M3127" s="1"/>
      <c r="N3127" s="1"/>
      <c r="O3127" s="1"/>
      <c r="P3127" s="1"/>
      <c r="Q3127" s="1"/>
      <c r="R3127" s="1"/>
      <c r="S3127" s="1"/>
      <c r="T3127" s="1"/>
      <c r="U3127" s="28"/>
      <c r="V3127" s="28"/>
      <c r="W3127" s="28"/>
      <c r="X3127" s="1"/>
      <c r="Y3127" s="1"/>
      <c r="Z3127" s="1"/>
    </row>
    <row r="3128" spans="1:26" x14ac:dyDescent="0.25">
      <c r="A3128" s="1"/>
      <c r="B3128" s="33" t="str">
        <f t="shared" si="96"/>
        <v/>
      </c>
      <c r="C3128" s="33" t="str">
        <f t="shared" si="97"/>
        <v/>
      </c>
      <c r="D3128" s="22"/>
      <c r="E3128" s="1"/>
      <c r="F3128" s="1"/>
      <c r="G3128" s="1"/>
      <c r="H3128" s="1"/>
      <c r="I3128" s="1"/>
      <c r="J3128" s="1"/>
      <c r="K3128" s="1"/>
      <c r="L3128" s="1"/>
      <c r="M3128" s="1"/>
      <c r="N3128" s="1"/>
      <c r="O3128" s="1"/>
      <c r="P3128" s="1"/>
      <c r="Q3128" s="1"/>
      <c r="R3128" s="1"/>
      <c r="S3128" s="1"/>
      <c r="T3128" s="1"/>
      <c r="X3128" s="1"/>
      <c r="Y3128" s="1"/>
      <c r="Z3128" s="1"/>
    </row>
    <row r="3129" spans="1:26" x14ac:dyDescent="0.25">
      <c r="A3129" s="1"/>
      <c r="B3129" s="33" t="str">
        <f t="shared" si="96"/>
        <v/>
      </c>
      <c r="C3129" s="33" t="str">
        <f t="shared" si="97"/>
        <v/>
      </c>
      <c r="D3129" s="22"/>
      <c r="E3129" s="1"/>
      <c r="F3129" s="1"/>
      <c r="G3129" s="1"/>
      <c r="H3129" s="1"/>
      <c r="I3129" s="1"/>
      <c r="J3129" s="1"/>
      <c r="K3129" s="1"/>
      <c r="L3129" s="1"/>
      <c r="M3129" s="1"/>
      <c r="N3129" s="1"/>
      <c r="O3129" s="1"/>
      <c r="P3129" s="1"/>
      <c r="Q3129" s="1"/>
      <c r="R3129" s="1"/>
      <c r="S3129" s="1"/>
      <c r="T3129" s="1"/>
      <c r="U3129" s="28"/>
      <c r="V3129" s="28"/>
      <c r="W3129" s="28"/>
      <c r="X3129" s="1"/>
      <c r="Y3129" s="1"/>
      <c r="Z3129" s="1"/>
    </row>
    <row r="3130" spans="1:26" x14ac:dyDescent="0.25">
      <c r="A3130" s="1"/>
      <c r="B3130" s="33" t="str">
        <f t="shared" si="96"/>
        <v/>
      </c>
      <c r="C3130" s="33" t="str">
        <f t="shared" si="97"/>
        <v/>
      </c>
      <c r="D3130" s="22"/>
      <c r="E3130" s="1"/>
      <c r="F3130" s="1"/>
      <c r="G3130" s="1"/>
      <c r="H3130" s="1"/>
      <c r="I3130" s="1"/>
      <c r="J3130" s="1"/>
      <c r="K3130" s="1"/>
      <c r="L3130" s="1"/>
      <c r="M3130" s="1"/>
      <c r="N3130" s="1"/>
      <c r="O3130" s="1"/>
      <c r="P3130" s="1"/>
      <c r="Q3130" s="1"/>
      <c r="R3130" s="1"/>
      <c r="S3130" s="1"/>
      <c r="T3130" s="1"/>
      <c r="U3130" s="28"/>
      <c r="V3130" s="28"/>
      <c r="W3130" s="28"/>
      <c r="X3130" s="1"/>
      <c r="Y3130" s="1"/>
      <c r="Z3130" s="1"/>
    </row>
    <row r="3131" spans="1:26" x14ac:dyDescent="0.25">
      <c r="A3131" s="1"/>
      <c r="B3131" s="33" t="str">
        <f t="shared" si="96"/>
        <v/>
      </c>
      <c r="C3131" s="33" t="str">
        <f t="shared" si="97"/>
        <v/>
      </c>
      <c r="D3131" s="22"/>
      <c r="E3131" s="1"/>
      <c r="F3131" s="1"/>
      <c r="G3131" s="1"/>
      <c r="H3131" s="1"/>
      <c r="I3131" s="1"/>
      <c r="J3131" s="1"/>
      <c r="K3131" s="1"/>
      <c r="L3131" s="1"/>
      <c r="M3131" s="1"/>
      <c r="N3131" s="1"/>
      <c r="O3131" s="1"/>
      <c r="P3131" s="1"/>
      <c r="Q3131" s="1"/>
      <c r="R3131" s="1"/>
      <c r="S3131" s="1"/>
      <c r="T3131" s="1"/>
      <c r="U3131" s="28"/>
      <c r="V3131" s="28"/>
      <c r="W3131" s="28"/>
      <c r="X3131" s="1"/>
      <c r="Y3131" s="1"/>
      <c r="Z3131" s="1"/>
    </row>
    <row r="3132" spans="1:26" x14ac:dyDescent="0.25">
      <c r="A3132" s="1"/>
      <c r="B3132" s="33" t="str">
        <f t="shared" si="96"/>
        <v/>
      </c>
      <c r="C3132" s="33" t="str">
        <f t="shared" si="97"/>
        <v/>
      </c>
      <c r="D3132" s="22"/>
      <c r="E3132" s="1"/>
      <c r="F3132" s="1"/>
      <c r="G3132" s="1"/>
      <c r="H3132" s="1"/>
      <c r="I3132" s="1"/>
      <c r="J3132" s="1"/>
      <c r="K3132" s="1"/>
      <c r="L3132" s="1"/>
      <c r="M3132" s="1"/>
      <c r="N3132" s="1"/>
      <c r="O3132" s="1"/>
      <c r="P3132" s="1"/>
      <c r="Q3132" s="1"/>
      <c r="R3132" s="1"/>
      <c r="S3132" s="1"/>
      <c r="T3132" s="1"/>
      <c r="U3132" s="28"/>
      <c r="V3132" s="28"/>
      <c r="W3132" s="28"/>
      <c r="X3132" s="1"/>
      <c r="Y3132" s="1"/>
      <c r="Z3132" s="1"/>
    </row>
    <row r="3133" spans="1:26" x14ac:dyDescent="0.25">
      <c r="A3133" s="1"/>
      <c r="B3133" s="33" t="str">
        <f t="shared" si="96"/>
        <v/>
      </c>
      <c r="C3133" s="33" t="str">
        <f t="shared" si="97"/>
        <v/>
      </c>
      <c r="D3133" s="22"/>
      <c r="E3133" s="1"/>
      <c r="F3133" s="1"/>
      <c r="G3133" s="1"/>
      <c r="H3133" s="1"/>
      <c r="I3133" s="1"/>
      <c r="J3133" s="1"/>
      <c r="K3133" s="1"/>
      <c r="L3133" s="1"/>
      <c r="M3133" s="1"/>
      <c r="N3133" s="1"/>
      <c r="O3133" s="1"/>
      <c r="P3133" s="1"/>
      <c r="Q3133" s="1"/>
      <c r="R3133" s="1"/>
      <c r="S3133" s="1"/>
      <c r="T3133" s="1"/>
      <c r="U3133" s="28"/>
      <c r="V3133" s="28"/>
      <c r="W3133" s="28"/>
      <c r="X3133" s="1"/>
      <c r="Y3133" s="1"/>
      <c r="Z3133" s="1"/>
    </row>
    <row r="3134" spans="1:26" x14ac:dyDescent="0.25">
      <c r="A3134" s="1"/>
      <c r="B3134" s="33" t="str">
        <f t="shared" si="96"/>
        <v/>
      </c>
      <c r="C3134" s="33" t="str">
        <f t="shared" si="97"/>
        <v/>
      </c>
      <c r="D3134" s="22"/>
      <c r="E3134" s="1"/>
      <c r="F3134" s="1"/>
      <c r="G3134" s="1"/>
      <c r="H3134" s="1"/>
      <c r="I3134" s="1"/>
      <c r="J3134" s="1"/>
      <c r="K3134" s="1"/>
      <c r="L3134" s="1"/>
      <c r="M3134" s="1"/>
      <c r="N3134" s="1"/>
      <c r="O3134" s="1"/>
      <c r="P3134" s="1"/>
      <c r="Q3134" s="1"/>
      <c r="R3134" s="1"/>
      <c r="S3134" s="1"/>
      <c r="T3134" s="1"/>
      <c r="U3134" s="28"/>
      <c r="V3134" s="28"/>
      <c r="W3134" s="28"/>
      <c r="X3134" s="1"/>
      <c r="Y3134" s="1"/>
      <c r="Z3134" s="1"/>
    </row>
    <row r="3135" spans="1:26" x14ac:dyDescent="0.25">
      <c r="A3135" s="1"/>
      <c r="B3135" s="33" t="str">
        <f t="shared" si="96"/>
        <v/>
      </c>
      <c r="C3135" s="33" t="str">
        <f t="shared" si="97"/>
        <v/>
      </c>
      <c r="D3135" s="22"/>
      <c r="E3135" s="1"/>
      <c r="F3135" s="1"/>
      <c r="G3135" s="1"/>
      <c r="H3135" s="1"/>
      <c r="I3135" s="1"/>
      <c r="J3135" s="1"/>
      <c r="K3135" s="1"/>
      <c r="L3135" s="1"/>
      <c r="M3135" s="1"/>
      <c r="N3135" s="1"/>
      <c r="O3135" s="1"/>
      <c r="P3135" s="1"/>
      <c r="Q3135" s="1"/>
      <c r="R3135" s="1"/>
      <c r="S3135" s="1"/>
      <c r="T3135" s="1"/>
      <c r="X3135" s="1"/>
      <c r="Y3135" s="1"/>
      <c r="Z3135" s="1"/>
    </row>
    <row r="3136" spans="1:26" x14ac:dyDescent="0.25">
      <c r="A3136" s="1"/>
      <c r="B3136" s="33" t="str">
        <f t="shared" si="96"/>
        <v/>
      </c>
      <c r="C3136" s="33" t="str">
        <f t="shared" si="97"/>
        <v/>
      </c>
      <c r="D3136" s="22"/>
      <c r="E3136" s="1"/>
      <c r="F3136" s="1"/>
      <c r="G3136" s="1"/>
      <c r="H3136" s="1"/>
      <c r="I3136" s="1"/>
      <c r="J3136" s="1"/>
      <c r="K3136" s="1"/>
      <c r="L3136" s="1"/>
      <c r="M3136" s="1"/>
      <c r="N3136" s="1"/>
      <c r="O3136" s="1"/>
      <c r="P3136" s="1"/>
      <c r="Q3136" s="1"/>
      <c r="R3136" s="1"/>
      <c r="S3136" s="1"/>
      <c r="T3136" s="1"/>
      <c r="U3136" s="28"/>
      <c r="V3136" s="28"/>
      <c r="W3136" s="28"/>
      <c r="X3136" s="1"/>
      <c r="Y3136" s="1"/>
      <c r="Z3136" s="1"/>
    </row>
    <row r="3137" spans="1:26" x14ac:dyDescent="0.25">
      <c r="A3137" s="1"/>
      <c r="B3137" s="33" t="str">
        <f t="shared" si="96"/>
        <v/>
      </c>
      <c r="C3137" s="33" t="str">
        <f t="shared" si="97"/>
        <v/>
      </c>
      <c r="D3137" s="22"/>
      <c r="E3137" s="1"/>
      <c r="F3137" s="1"/>
      <c r="G3137" s="1"/>
      <c r="H3137" s="1"/>
      <c r="I3137" s="1"/>
      <c r="J3137" s="1"/>
      <c r="K3137" s="1"/>
      <c r="L3137" s="1"/>
      <c r="M3137" s="1"/>
      <c r="N3137" s="1"/>
      <c r="O3137" s="1"/>
      <c r="P3137" s="1"/>
      <c r="Q3137" s="1"/>
      <c r="R3137" s="1"/>
      <c r="S3137" s="1"/>
      <c r="T3137" s="1"/>
      <c r="U3137" s="28"/>
      <c r="V3137" s="28"/>
      <c r="W3137" s="28"/>
      <c r="X3137" s="1"/>
      <c r="Y3137" s="1"/>
      <c r="Z3137" s="1"/>
    </row>
    <row r="3138" spans="1:26" x14ac:dyDescent="0.25">
      <c r="A3138" s="1"/>
      <c r="B3138" s="33" t="str">
        <f t="shared" si="96"/>
        <v/>
      </c>
      <c r="C3138" s="33" t="str">
        <f t="shared" si="97"/>
        <v/>
      </c>
      <c r="D3138" s="22"/>
      <c r="E3138" s="1"/>
      <c r="F3138" s="1"/>
      <c r="G3138" s="1"/>
      <c r="H3138" s="1"/>
      <c r="I3138" s="1"/>
      <c r="J3138" s="1"/>
      <c r="K3138" s="1"/>
      <c r="L3138" s="1"/>
      <c r="M3138" s="1"/>
      <c r="N3138" s="1"/>
      <c r="O3138" s="1"/>
      <c r="P3138" s="1"/>
      <c r="Q3138" s="1"/>
      <c r="R3138" s="1"/>
      <c r="S3138" s="1"/>
      <c r="T3138" s="1"/>
      <c r="U3138" s="28"/>
      <c r="V3138" s="28"/>
      <c r="W3138" s="28"/>
      <c r="X3138" s="1"/>
      <c r="Y3138" s="1"/>
      <c r="Z3138" s="1"/>
    </row>
    <row r="3139" spans="1:26" x14ac:dyDescent="0.25">
      <c r="A3139" s="1"/>
      <c r="B3139" s="33" t="str">
        <f t="shared" si="96"/>
        <v/>
      </c>
      <c r="C3139" s="33" t="str">
        <f t="shared" si="97"/>
        <v/>
      </c>
      <c r="D3139" s="22"/>
      <c r="E3139" s="1"/>
      <c r="F3139" s="1"/>
      <c r="G3139" s="1"/>
      <c r="H3139" s="1"/>
      <c r="I3139" s="1"/>
      <c r="J3139" s="1"/>
      <c r="K3139" s="1"/>
      <c r="L3139" s="1"/>
      <c r="M3139" s="1"/>
      <c r="N3139" s="1"/>
      <c r="O3139" s="1"/>
      <c r="P3139" s="1"/>
      <c r="Q3139" s="1"/>
      <c r="R3139" s="1"/>
      <c r="S3139" s="1"/>
      <c r="T3139" s="1"/>
      <c r="U3139" s="28"/>
      <c r="V3139" s="28"/>
      <c r="W3139" s="28"/>
      <c r="X3139" s="1"/>
      <c r="Y3139" s="1"/>
      <c r="Z3139" s="1"/>
    </row>
    <row r="3140" spans="1:26" x14ac:dyDescent="0.25">
      <c r="A3140" s="1"/>
      <c r="B3140" s="33" t="str">
        <f t="shared" si="96"/>
        <v/>
      </c>
      <c r="C3140" s="33" t="str">
        <f t="shared" si="97"/>
        <v/>
      </c>
      <c r="D3140" s="22"/>
      <c r="E3140" s="1"/>
      <c r="F3140" s="1"/>
      <c r="G3140" s="1"/>
      <c r="H3140" s="1"/>
      <c r="I3140" s="1"/>
      <c r="J3140" s="1"/>
      <c r="K3140" s="1"/>
      <c r="L3140" s="1"/>
      <c r="M3140" s="1"/>
      <c r="N3140" s="1"/>
      <c r="O3140" s="1"/>
      <c r="P3140" s="1"/>
      <c r="Q3140" s="1"/>
      <c r="R3140" s="1"/>
      <c r="S3140" s="1"/>
      <c r="T3140" s="1"/>
      <c r="U3140" s="28"/>
      <c r="V3140" s="28"/>
      <c r="W3140" s="28"/>
      <c r="X3140" s="1"/>
      <c r="Y3140" s="1"/>
      <c r="Z3140" s="1"/>
    </row>
    <row r="3141" spans="1:26" x14ac:dyDescent="0.25">
      <c r="A3141" s="1"/>
      <c r="B3141" s="33" t="str">
        <f t="shared" si="96"/>
        <v/>
      </c>
      <c r="C3141" s="33" t="str">
        <f t="shared" si="97"/>
        <v/>
      </c>
      <c r="D3141" s="22"/>
      <c r="E3141" s="1"/>
      <c r="F3141" s="1"/>
      <c r="G3141" s="1"/>
      <c r="H3141" s="1"/>
      <c r="I3141" s="1"/>
      <c r="J3141" s="1"/>
      <c r="K3141" s="1"/>
      <c r="L3141" s="1"/>
      <c r="M3141" s="1"/>
      <c r="N3141" s="1"/>
      <c r="O3141" s="1"/>
      <c r="P3141" s="1"/>
      <c r="Q3141" s="1"/>
      <c r="R3141" s="1"/>
      <c r="S3141" s="1"/>
      <c r="T3141" s="1"/>
      <c r="U3141" s="28"/>
      <c r="V3141" s="28"/>
      <c r="W3141" s="28"/>
      <c r="X3141" s="1"/>
      <c r="Y3141" s="1"/>
      <c r="Z3141" s="1"/>
    </row>
    <row r="3142" spans="1:26" x14ac:dyDescent="0.25">
      <c r="A3142" s="1"/>
      <c r="B3142" s="33" t="str">
        <f t="shared" si="96"/>
        <v/>
      </c>
      <c r="C3142" s="33" t="str">
        <f t="shared" si="97"/>
        <v/>
      </c>
      <c r="D3142" s="22"/>
      <c r="E3142" s="1"/>
      <c r="F3142" s="1"/>
      <c r="G3142" s="1"/>
      <c r="H3142" s="1"/>
      <c r="I3142" s="1"/>
      <c r="J3142" s="1"/>
      <c r="K3142" s="1"/>
      <c r="L3142" s="1"/>
      <c r="M3142" s="1"/>
      <c r="N3142" s="1"/>
      <c r="O3142" s="1"/>
      <c r="P3142" s="1"/>
      <c r="Q3142" s="1"/>
      <c r="R3142" s="1"/>
      <c r="S3142" s="1"/>
      <c r="T3142" s="1"/>
      <c r="U3142" s="28"/>
      <c r="V3142" s="28"/>
      <c r="W3142" s="28"/>
      <c r="X3142" s="1"/>
      <c r="Y3142" s="1"/>
      <c r="Z3142" s="1"/>
    </row>
    <row r="3143" spans="1:26" x14ac:dyDescent="0.25">
      <c r="A3143" s="1"/>
      <c r="B3143" s="33" t="str">
        <f t="shared" si="96"/>
        <v/>
      </c>
      <c r="C3143" s="33" t="str">
        <f t="shared" si="97"/>
        <v/>
      </c>
      <c r="D3143" s="22"/>
      <c r="E3143" s="1"/>
      <c r="F3143" s="1"/>
      <c r="G3143" s="1"/>
      <c r="H3143" s="1"/>
      <c r="I3143" s="1"/>
      <c r="J3143" s="1"/>
      <c r="K3143" s="1"/>
      <c r="L3143" s="1"/>
      <c r="M3143" s="1"/>
      <c r="N3143" s="1"/>
      <c r="O3143" s="1"/>
      <c r="P3143" s="1"/>
      <c r="Q3143" s="1"/>
      <c r="R3143" s="1"/>
      <c r="S3143" s="1"/>
      <c r="T3143" s="1"/>
      <c r="U3143" s="28"/>
      <c r="V3143" s="28"/>
      <c r="W3143" s="28"/>
      <c r="X3143" s="1"/>
      <c r="Y3143" s="1"/>
      <c r="Z3143" s="1"/>
    </row>
    <row r="3144" spans="1:26" x14ac:dyDescent="0.25">
      <c r="A3144" s="1"/>
      <c r="B3144" s="33" t="str">
        <f t="shared" si="96"/>
        <v/>
      </c>
      <c r="C3144" s="33" t="str">
        <f t="shared" si="97"/>
        <v/>
      </c>
      <c r="D3144" s="22"/>
      <c r="E3144" s="1"/>
      <c r="F3144" s="1"/>
      <c r="G3144" s="1"/>
      <c r="H3144" s="1"/>
      <c r="I3144" s="1"/>
      <c r="J3144" s="1"/>
      <c r="K3144" s="1"/>
      <c r="L3144" s="1"/>
      <c r="M3144" s="1"/>
      <c r="N3144" s="1"/>
      <c r="O3144" s="1"/>
      <c r="P3144" s="1"/>
      <c r="Q3144" s="1"/>
      <c r="R3144" s="1"/>
      <c r="S3144" s="1"/>
      <c r="T3144" s="1"/>
      <c r="U3144" s="28"/>
      <c r="V3144" s="28"/>
      <c r="W3144" s="28"/>
      <c r="X3144" s="1"/>
      <c r="Y3144" s="1"/>
      <c r="Z3144" s="1"/>
    </row>
    <row r="3145" spans="1:26" x14ac:dyDescent="0.25">
      <c r="A3145" s="1"/>
      <c r="B3145" s="33" t="str">
        <f t="shared" si="96"/>
        <v/>
      </c>
      <c r="C3145" s="33" t="str">
        <f t="shared" si="97"/>
        <v/>
      </c>
      <c r="D3145" s="22"/>
      <c r="E3145" s="1"/>
      <c r="F3145" s="1"/>
      <c r="G3145" s="1"/>
      <c r="H3145" s="1"/>
      <c r="I3145" s="1"/>
      <c r="J3145" s="1"/>
      <c r="K3145" s="1"/>
      <c r="L3145" s="1"/>
      <c r="M3145" s="1"/>
      <c r="N3145" s="1"/>
      <c r="O3145" s="1"/>
      <c r="P3145" s="1"/>
      <c r="Q3145" s="1"/>
      <c r="R3145" s="1"/>
      <c r="S3145" s="1"/>
      <c r="T3145" s="1"/>
      <c r="U3145" s="28"/>
      <c r="V3145" s="28"/>
      <c r="W3145" s="28"/>
      <c r="X3145" s="1"/>
      <c r="Y3145" s="1"/>
      <c r="Z3145" s="1"/>
    </row>
    <row r="3146" spans="1:26" x14ac:dyDescent="0.25">
      <c r="A3146" s="1"/>
      <c r="B3146" s="33" t="str">
        <f t="shared" si="96"/>
        <v/>
      </c>
      <c r="C3146" s="33" t="str">
        <f t="shared" si="97"/>
        <v/>
      </c>
      <c r="D3146" s="22"/>
      <c r="E3146" s="1"/>
      <c r="F3146" s="1"/>
      <c r="G3146" s="1"/>
      <c r="H3146" s="1"/>
      <c r="I3146" s="1"/>
      <c r="J3146" s="1"/>
      <c r="K3146" s="1"/>
      <c r="L3146" s="1"/>
      <c r="M3146" s="1"/>
      <c r="N3146" s="1"/>
      <c r="O3146" s="1"/>
      <c r="P3146" s="1"/>
      <c r="Q3146" s="1"/>
      <c r="R3146" s="1"/>
      <c r="S3146" s="1"/>
      <c r="T3146" s="1"/>
      <c r="U3146" s="28"/>
      <c r="V3146" s="28"/>
      <c r="W3146" s="28"/>
      <c r="X3146" s="1"/>
      <c r="Y3146" s="1"/>
      <c r="Z3146" s="1"/>
    </row>
    <row r="3147" spans="1:26" x14ac:dyDescent="0.25">
      <c r="A3147" s="1"/>
      <c r="B3147" s="33" t="str">
        <f t="shared" si="96"/>
        <v/>
      </c>
      <c r="C3147" s="33" t="str">
        <f t="shared" si="97"/>
        <v/>
      </c>
      <c r="D3147" s="22"/>
      <c r="E3147" s="1"/>
      <c r="F3147" s="1"/>
      <c r="G3147" s="1"/>
      <c r="H3147" s="1"/>
      <c r="I3147" s="1"/>
      <c r="J3147" s="1"/>
      <c r="K3147" s="1"/>
      <c r="L3147" s="1"/>
      <c r="M3147" s="1"/>
      <c r="N3147" s="1"/>
      <c r="O3147" s="1"/>
      <c r="P3147" s="1"/>
      <c r="Q3147" s="1"/>
      <c r="R3147" s="1"/>
      <c r="S3147" s="1"/>
      <c r="T3147" s="1"/>
      <c r="U3147" s="28"/>
      <c r="V3147" s="28"/>
      <c r="W3147" s="28"/>
      <c r="X3147" s="1"/>
      <c r="Y3147" s="1"/>
      <c r="Z3147" s="1"/>
    </row>
    <row r="3148" spans="1:26" x14ac:dyDescent="0.25">
      <c r="A3148" s="1"/>
      <c r="B3148" s="33" t="str">
        <f t="shared" si="96"/>
        <v/>
      </c>
      <c r="C3148" s="33" t="str">
        <f t="shared" si="97"/>
        <v/>
      </c>
      <c r="D3148" s="22"/>
      <c r="E3148" s="1"/>
      <c r="F3148" s="1"/>
      <c r="G3148" s="1"/>
      <c r="H3148" s="1"/>
      <c r="I3148" s="1"/>
      <c r="J3148" s="1"/>
      <c r="K3148" s="1"/>
      <c r="L3148" s="1"/>
      <c r="M3148" s="1"/>
      <c r="N3148" s="1"/>
      <c r="O3148" s="1"/>
      <c r="P3148" s="1"/>
      <c r="Q3148" s="1"/>
      <c r="R3148" s="1"/>
      <c r="S3148" s="1"/>
      <c r="T3148" s="1"/>
      <c r="U3148" s="28"/>
      <c r="V3148" s="28"/>
      <c r="W3148" s="28"/>
      <c r="X3148" s="1"/>
      <c r="Y3148" s="1"/>
      <c r="Z3148" s="1"/>
    </row>
    <row r="3149" spans="1:26" x14ac:dyDescent="0.25">
      <c r="A3149" s="1"/>
      <c r="B3149" s="33" t="str">
        <f t="shared" si="96"/>
        <v/>
      </c>
      <c r="C3149" s="33" t="str">
        <f t="shared" si="97"/>
        <v/>
      </c>
      <c r="D3149" s="22"/>
      <c r="E3149" s="1"/>
      <c r="F3149" s="1"/>
      <c r="G3149" s="1"/>
      <c r="H3149" s="1"/>
      <c r="I3149" s="1"/>
      <c r="J3149" s="1"/>
      <c r="K3149" s="1"/>
      <c r="L3149" s="1"/>
      <c r="M3149" s="1"/>
      <c r="N3149" s="1"/>
      <c r="O3149" s="1"/>
      <c r="P3149" s="1"/>
      <c r="Q3149" s="1"/>
      <c r="R3149" s="1"/>
      <c r="S3149" s="1"/>
      <c r="T3149" s="1"/>
      <c r="U3149" s="28"/>
      <c r="V3149" s="28"/>
      <c r="W3149" s="28"/>
      <c r="X3149" s="1"/>
      <c r="Y3149" s="1"/>
      <c r="Z3149" s="1"/>
    </row>
    <row r="3150" spans="1:26" x14ac:dyDescent="0.25">
      <c r="A3150" s="1"/>
      <c r="B3150" s="33" t="str">
        <f t="shared" si="96"/>
        <v/>
      </c>
      <c r="C3150" s="33" t="str">
        <f t="shared" si="97"/>
        <v/>
      </c>
      <c r="D3150" s="22"/>
      <c r="E3150" s="1"/>
      <c r="F3150" s="1"/>
      <c r="G3150" s="1"/>
      <c r="H3150" s="1"/>
      <c r="I3150" s="1"/>
      <c r="J3150" s="1"/>
      <c r="K3150" s="1"/>
      <c r="L3150" s="1"/>
      <c r="M3150" s="1"/>
      <c r="N3150" s="1"/>
      <c r="O3150" s="1"/>
      <c r="P3150" s="1"/>
      <c r="Q3150" s="1"/>
      <c r="R3150" s="1"/>
      <c r="S3150" s="1"/>
      <c r="T3150" s="1"/>
      <c r="U3150" s="28"/>
      <c r="V3150" s="28"/>
      <c r="W3150" s="28"/>
      <c r="X3150" s="1"/>
      <c r="Y3150" s="1"/>
      <c r="Z3150" s="1"/>
    </row>
    <row r="3151" spans="1:26" x14ac:dyDescent="0.25">
      <c r="A3151" s="1"/>
      <c r="B3151" s="33" t="str">
        <f t="shared" si="96"/>
        <v/>
      </c>
      <c r="C3151" s="33" t="str">
        <f t="shared" si="97"/>
        <v/>
      </c>
      <c r="D3151" s="22"/>
      <c r="E3151" s="1"/>
      <c r="F3151" s="1"/>
      <c r="G3151" s="1"/>
      <c r="H3151" s="1"/>
      <c r="I3151" s="1"/>
      <c r="J3151" s="1"/>
      <c r="K3151" s="1"/>
      <c r="L3151" s="1"/>
      <c r="M3151" s="1"/>
      <c r="N3151" s="1"/>
      <c r="O3151" s="1"/>
      <c r="P3151" s="1"/>
      <c r="Q3151" s="1"/>
      <c r="R3151" s="1"/>
      <c r="S3151" s="1"/>
      <c r="T3151" s="1"/>
      <c r="U3151" s="28"/>
      <c r="V3151" s="28"/>
      <c r="W3151" s="28"/>
      <c r="X3151" s="1"/>
      <c r="Y3151" s="1"/>
      <c r="Z3151" s="1"/>
    </row>
    <row r="3152" spans="1:26" x14ac:dyDescent="0.25">
      <c r="A3152" s="1"/>
      <c r="B3152" s="33" t="str">
        <f t="shared" si="96"/>
        <v/>
      </c>
      <c r="C3152" s="33" t="str">
        <f t="shared" si="97"/>
        <v/>
      </c>
      <c r="D3152" s="22"/>
      <c r="E3152" s="1"/>
      <c r="F3152" s="1"/>
      <c r="G3152" s="1"/>
      <c r="H3152" s="1"/>
      <c r="I3152" s="1"/>
      <c r="J3152" s="1"/>
      <c r="K3152" s="1"/>
      <c r="L3152" s="1"/>
      <c r="M3152" s="1"/>
      <c r="N3152" s="1"/>
      <c r="O3152" s="1"/>
      <c r="P3152" s="1"/>
      <c r="Q3152" s="1"/>
      <c r="R3152" s="1"/>
      <c r="S3152" s="1"/>
      <c r="T3152" s="1"/>
      <c r="U3152" s="28"/>
      <c r="V3152" s="28"/>
      <c r="W3152" s="28"/>
      <c r="X3152" s="1"/>
      <c r="Y3152" s="1"/>
      <c r="Z3152" s="1"/>
    </row>
    <row r="3153" spans="1:26" x14ac:dyDescent="0.25">
      <c r="A3153" s="1"/>
      <c r="B3153" s="33" t="str">
        <f t="shared" si="96"/>
        <v/>
      </c>
      <c r="C3153" s="33" t="str">
        <f t="shared" si="97"/>
        <v/>
      </c>
      <c r="D3153" s="22"/>
      <c r="E3153" s="1"/>
      <c r="F3153" s="1"/>
      <c r="G3153" s="1"/>
      <c r="H3153" s="1"/>
      <c r="I3153" s="1"/>
      <c r="J3153" s="1"/>
      <c r="K3153" s="1"/>
      <c r="L3153" s="1"/>
      <c r="M3153" s="1"/>
      <c r="N3153" s="1"/>
      <c r="O3153" s="1"/>
      <c r="P3153" s="1"/>
      <c r="Q3153" s="1"/>
      <c r="R3153" s="1"/>
      <c r="S3153" s="1"/>
      <c r="T3153" s="1"/>
      <c r="U3153" s="28"/>
      <c r="V3153" s="28"/>
      <c r="W3153" s="28"/>
      <c r="X3153" s="1"/>
      <c r="Y3153" s="1"/>
      <c r="Z3153" s="1"/>
    </row>
    <row r="3154" spans="1:26" x14ac:dyDescent="0.25">
      <c r="A3154" s="1"/>
      <c r="B3154" s="33" t="str">
        <f t="shared" si="96"/>
        <v/>
      </c>
      <c r="C3154" s="33" t="str">
        <f t="shared" si="97"/>
        <v/>
      </c>
      <c r="D3154" s="22"/>
      <c r="E3154" s="1"/>
      <c r="F3154" s="1"/>
      <c r="G3154" s="1"/>
      <c r="H3154" s="1"/>
      <c r="I3154" s="1"/>
      <c r="J3154" s="1"/>
      <c r="K3154" s="1"/>
      <c r="L3154" s="1"/>
      <c r="M3154" s="1"/>
      <c r="N3154" s="1"/>
      <c r="O3154" s="1"/>
      <c r="P3154" s="1"/>
      <c r="Q3154" s="1"/>
      <c r="R3154" s="1"/>
      <c r="S3154" s="1"/>
      <c r="T3154" s="1"/>
      <c r="U3154" s="28"/>
      <c r="V3154" s="28"/>
      <c r="W3154" s="28"/>
      <c r="X3154" s="1"/>
      <c r="Y3154" s="1"/>
      <c r="Z3154" s="1"/>
    </row>
    <row r="3155" spans="1:26" x14ac:dyDescent="0.25">
      <c r="A3155" s="1"/>
      <c r="B3155" s="33" t="str">
        <f t="shared" si="96"/>
        <v/>
      </c>
      <c r="C3155" s="33" t="str">
        <f t="shared" si="97"/>
        <v/>
      </c>
      <c r="D3155" s="22"/>
      <c r="E3155" s="1"/>
      <c r="F3155" s="1"/>
      <c r="G3155" s="1"/>
      <c r="H3155" s="1"/>
      <c r="I3155" s="1"/>
      <c r="J3155" s="1"/>
      <c r="K3155" s="1"/>
      <c r="L3155" s="1"/>
      <c r="M3155" s="1"/>
      <c r="N3155" s="1"/>
      <c r="O3155" s="1"/>
      <c r="P3155" s="1"/>
      <c r="Q3155" s="1"/>
      <c r="R3155" s="1"/>
      <c r="S3155" s="1"/>
      <c r="T3155" s="1"/>
      <c r="U3155" s="28"/>
      <c r="V3155" s="28"/>
      <c r="W3155" s="28"/>
      <c r="X3155" s="1"/>
      <c r="Y3155" s="1"/>
      <c r="Z3155" s="1"/>
    </row>
    <row r="3156" spans="1:26" x14ac:dyDescent="0.25">
      <c r="A3156" s="1"/>
      <c r="B3156" s="33" t="str">
        <f t="shared" si="96"/>
        <v/>
      </c>
      <c r="C3156" s="33" t="str">
        <f t="shared" si="97"/>
        <v/>
      </c>
      <c r="D3156" s="22"/>
      <c r="E3156" s="1"/>
      <c r="F3156" s="1"/>
      <c r="G3156" s="1"/>
      <c r="H3156" s="1"/>
      <c r="I3156" s="1"/>
      <c r="J3156" s="1"/>
      <c r="K3156" s="1"/>
      <c r="L3156" s="1"/>
      <c r="M3156" s="1"/>
      <c r="N3156" s="1"/>
      <c r="O3156" s="1"/>
      <c r="P3156" s="1"/>
      <c r="Q3156" s="1"/>
      <c r="R3156" s="1"/>
      <c r="S3156" s="1"/>
      <c r="T3156" s="1"/>
      <c r="U3156" s="28"/>
      <c r="V3156" s="28"/>
      <c r="W3156" s="28"/>
      <c r="X3156" s="1"/>
      <c r="Y3156" s="1"/>
      <c r="Z3156" s="1"/>
    </row>
    <row r="3157" spans="1:26" x14ac:dyDescent="0.25">
      <c r="A3157" s="1"/>
      <c r="B3157" s="33" t="str">
        <f t="shared" si="96"/>
        <v/>
      </c>
      <c r="C3157" s="33" t="str">
        <f t="shared" si="97"/>
        <v/>
      </c>
      <c r="D3157" s="22"/>
      <c r="E3157" s="1"/>
      <c r="F3157" s="1"/>
      <c r="G3157" s="1"/>
      <c r="H3157" s="1"/>
      <c r="I3157" s="1"/>
      <c r="J3157" s="1"/>
      <c r="K3157" s="1"/>
      <c r="L3157" s="1"/>
      <c r="M3157" s="1"/>
      <c r="N3157" s="1"/>
      <c r="O3157" s="1"/>
      <c r="P3157" s="1"/>
      <c r="Q3157" s="1"/>
      <c r="R3157" s="1"/>
      <c r="S3157" s="1"/>
      <c r="T3157" s="1"/>
      <c r="U3157" s="28"/>
      <c r="V3157" s="28"/>
      <c r="W3157" s="28"/>
      <c r="X3157" s="1"/>
      <c r="Y3157" s="1"/>
      <c r="Z3157" s="1"/>
    </row>
    <row r="3158" spans="1:26" x14ac:dyDescent="0.25">
      <c r="A3158" s="1"/>
      <c r="B3158" s="33" t="str">
        <f t="shared" si="96"/>
        <v/>
      </c>
      <c r="C3158" s="33" t="str">
        <f t="shared" si="97"/>
        <v/>
      </c>
      <c r="D3158" s="22"/>
      <c r="E3158" s="1"/>
      <c r="F3158" s="1"/>
      <c r="G3158" s="1"/>
      <c r="H3158" s="1"/>
      <c r="I3158" s="1"/>
      <c r="J3158" s="1"/>
      <c r="K3158" s="1"/>
      <c r="L3158" s="1"/>
      <c r="M3158" s="1"/>
      <c r="N3158" s="1"/>
      <c r="O3158" s="1"/>
      <c r="P3158" s="1"/>
      <c r="Q3158" s="1"/>
      <c r="R3158" s="1"/>
      <c r="S3158" s="1"/>
      <c r="T3158" s="1"/>
      <c r="U3158" s="28"/>
      <c r="V3158" s="28"/>
      <c r="W3158" s="28"/>
      <c r="X3158" s="1"/>
      <c r="Y3158" s="1"/>
      <c r="Z3158" s="1"/>
    </row>
    <row r="3159" spans="1:26" x14ac:dyDescent="0.25">
      <c r="A3159" s="1"/>
      <c r="B3159" s="33" t="str">
        <f t="shared" si="96"/>
        <v/>
      </c>
      <c r="C3159" s="33" t="str">
        <f t="shared" si="97"/>
        <v/>
      </c>
      <c r="D3159" s="22"/>
      <c r="E3159" s="1"/>
      <c r="F3159" s="1"/>
      <c r="G3159" s="1"/>
      <c r="H3159" s="1"/>
      <c r="I3159" s="1"/>
      <c r="J3159" s="1"/>
      <c r="K3159" s="1"/>
      <c r="L3159" s="1"/>
      <c r="M3159" s="1"/>
      <c r="N3159" s="1"/>
      <c r="O3159" s="1"/>
      <c r="P3159" s="1"/>
      <c r="Q3159" s="1"/>
      <c r="R3159" s="1"/>
      <c r="S3159" s="1"/>
      <c r="T3159" s="1"/>
      <c r="U3159" s="28"/>
      <c r="V3159" s="28"/>
      <c r="W3159" s="28"/>
      <c r="X3159" s="1"/>
      <c r="Y3159" s="1"/>
      <c r="Z3159" s="1"/>
    </row>
    <row r="3160" spans="1:26" x14ac:dyDescent="0.25">
      <c r="A3160" s="1"/>
      <c r="B3160" s="33" t="str">
        <f t="shared" si="96"/>
        <v/>
      </c>
      <c r="C3160" s="33" t="str">
        <f t="shared" si="97"/>
        <v/>
      </c>
      <c r="D3160" s="22"/>
      <c r="E3160" s="1"/>
      <c r="F3160" s="1"/>
      <c r="G3160" s="1"/>
      <c r="H3160" s="1"/>
      <c r="I3160" s="1"/>
      <c r="J3160" s="1"/>
      <c r="K3160" s="1"/>
      <c r="L3160" s="1"/>
      <c r="M3160" s="1"/>
      <c r="N3160" s="1"/>
      <c r="O3160" s="1"/>
      <c r="P3160" s="1"/>
      <c r="Q3160" s="1"/>
      <c r="R3160" s="1"/>
      <c r="S3160" s="1"/>
      <c r="T3160" s="1"/>
      <c r="U3160" s="28"/>
      <c r="V3160" s="28"/>
      <c r="W3160" s="28"/>
      <c r="X3160" s="1"/>
      <c r="Y3160" s="1"/>
      <c r="Z3160" s="1"/>
    </row>
    <row r="3161" spans="1:26" x14ac:dyDescent="0.25">
      <c r="A3161" s="1"/>
      <c r="B3161" s="33" t="str">
        <f t="shared" si="96"/>
        <v/>
      </c>
      <c r="C3161" s="33" t="str">
        <f t="shared" si="97"/>
        <v/>
      </c>
      <c r="D3161" s="22"/>
      <c r="E3161" s="1"/>
      <c r="F3161" s="1"/>
      <c r="G3161" s="1"/>
      <c r="H3161" s="1"/>
      <c r="I3161" s="1"/>
      <c r="J3161" s="1"/>
      <c r="K3161" s="1"/>
      <c r="L3161" s="1"/>
      <c r="M3161" s="1"/>
      <c r="N3161" s="1"/>
      <c r="O3161" s="1"/>
      <c r="P3161" s="1"/>
      <c r="Q3161" s="1"/>
      <c r="R3161" s="1"/>
      <c r="S3161" s="1"/>
      <c r="T3161" s="1"/>
      <c r="U3161" s="28"/>
      <c r="V3161" s="28"/>
      <c r="W3161" s="28"/>
      <c r="X3161" s="1"/>
      <c r="Y3161" s="1"/>
      <c r="Z3161" s="1"/>
    </row>
    <row r="3162" spans="1:26" x14ac:dyDescent="0.25">
      <c r="A3162" s="1"/>
      <c r="B3162" s="33" t="str">
        <f t="shared" si="96"/>
        <v/>
      </c>
      <c r="C3162" s="33" t="str">
        <f t="shared" si="97"/>
        <v/>
      </c>
      <c r="D3162" s="22"/>
      <c r="E3162" s="1"/>
      <c r="F3162" s="1"/>
      <c r="G3162" s="1"/>
      <c r="H3162" s="1"/>
      <c r="I3162" s="1"/>
      <c r="J3162" s="1"/>
      <c r="K3162" s="1"/>
      <c r="L3162" s="1"/>
      <c r="M3162" s="1"/>
      <c r="N3162" s="1"/>
      <c r="O3162" s="1"/>
      <c r="P3162" s="1"/>
      <c r="Q3162" s="1"/>
      <c r="R3162" s="1"/>
      <c r="S3162" s="1"/>
      <c r="T3162" s="1"/>
      <c r="U3162" s="28"/>
      <c r="V3162" s="28"/>
      <c r="W3162" s="28"/>
      <c r="X3162" s="1"/>
      <c r="Y3162" s="1"/>
      <c r="Z3162" s="1"/>
    </row>
    <row r="3163" spans="1:26" x14ac:dyDescent="0.25">
      <c r="A3163" s="1"/>
      <c r="B3163" s="33" t="str">
        <f t="shared" si="96"/>
        <v/>
      </c>
      <c r="C3163" s="33" t="str">
        <f t="shared" si="97"/>
        <v/>
      </c>
      <c r="D3163" s="22"/>
      <c r="E3163" s="1"/>
      <c r="F3163" s="1"/>
      <c r="G3163" s="1"/>
      <c r="H3163" s="1"/>
      <c r="I3163" s="1"/>
      <c r="J3163" s="1"/>
      <c r="K3163" s="1"/>
      <c r="L3163" s="1"/>
      <c r="M3163" s="1"/>
      <c r="N3163" s="1"/>
      <c r="O3163" s="1"/>
      <c r="P3163" s="1"/>
      <c r="Q3163" s="1"/>
      <c r="R3163" s="1"/>
      <c r="S3163" s="1"/>
      <c r="T3163" s="1"/>
      <c r="U3163" s="28"/>
      <c r="V3163" s="28"/>
      <c r="W3163" s="28"/>
      <c r="X3163" s="1"/>
      <c r="Y3163" s="1"/>
      <c r="Z3163" s="1"/>
    </row>
    <row r="3164" spans="1:26" x14ac:dyDescent="0.25">
      <c r="A3164" s="1"/>
      <c r="B3164" s="33" t="str">
        <f t="shared" ref="B3164:B3227" si="98">IF(W3166=1,U3166,"")</f>
        <v/>
      </c>
      <c r="C3164" s="33" t="str">
        <f t="shared" ref="C3164:C3227" si="99">IF(W3166=1,V3166,"")</f>
        <v/>
      </c>
      <c r="D3164" s="22"/>
      <c r="E3164" s="1"/>
      <c r="F3164" s="1"/>
      <c r="G3164" s="1"/>
      <c r="H3164" s="1"/>
      <c r="I3164" s="1"/>
      <c r="J3164" s="1"/>
      <c r="K3164" s="1"/>
      <c r="L3164" s="1"/>
      <c r="M3164" s="1"/>
      <c r="N3164" s="1"/>
      <c r="O3164" s="1"/>
      <c r="P3164" s="1"/>
      <c r="Q3164" s="1"/>
      <c r="R3164" s="1"/>
      <c r="S3164" s="1"/>
      <c r="T3164" s="1"/>
      <c r="U3164" s="28"/>
      <c r="V3164" s="28"/>
      <c r="W3164" s="28"/>
      <c r="X3164" s="1"/>
      <c r="Y3164" s="1"/>
      <c r="Z3164" s="1"/>
    </row>
    <row r="3165" spans="1:26" x14ac:dyDescent="0.25">
      <c r="A3165" s="1"/>
      <c r="B3165" s="33" t="str">
        <f t="shared" si="98"/>
        <v/>
      </c>
      <c r="C3165" s="33" t="str">
        <f t="shared" si="99"/>
        <v/>
      </c>
      <c r="D3165" s="22"/>
      <c r="E3165" s="1"/>
      <c r="F3165" s="1"/>
      <c r="G3165" s="1"/>
      <c r="H3165" s="1"/>
      <c r="I3165" s="1"/>
      <c r="J3165" s="1"/>
      <c r="K3165" s="1"/>
      <c r="L3165" s="1"/>
      <c r="M3165" s="1"/>
      <c r="N3165" s="1"/>
      <c r="O3165" s="1"/>
      <c r="P3165" s="1"/>
      <c r="Q3165" s="1"/>
      <c r="R3165" s="1"/>
      <c r="S3165" s="1"/>
      <c r="T3165" s="1"/>
      <c r="U3165" s="28"/>
      <c r="V3165" s="28"/>
      <c r="W3165" s="28"/>
      <c r="X3165" s="1"/>
      <c r="Y3165" s="1"/>
      <c r="Z3165" s="1"/>
    </row>
    <row r="3166" spans="1:26" x14ac:dyDescent="0.25">
      <c r="A3166" s="1"/>
      <c r="B3166" s="33" t="str">
        <f t="shared" si="98"/>
        <v/>
      </c>
      <c r="C3166" s="33" t="str">
        <f t="shared" si="99"/>
        <v/>
      </c>
      <c r="D3166" s="22"/>
      <c r="E3166" s="1"/>
      <c r="F3166" s="1"/>
      <c r="G3166" s="1"/>
      <c r="H3166" s="1"/>
      <c r="I3166" s="1"/>
      <c r="J3166" s="1"/>
      <c r="K3166" s="1"/>
      <c r="L3166" s="1"/>
      <c r="M3166" s="1"/>
      <c r="N3166" s="1"/>
      <c r="O3166" s="1"/>
      <c r="P3166" s="1"/>
      <c r="Q3166" s="1"/>
      <c r="R3166" s="1"/>
      <c r="S3166" s="1"/>
      <c r="T3166" s="1"/>
      <c r="U3166" s="28"/>
      <c r="V3166" s="28"/>
      <c r="W3166" s="28"/>
      <c r="X3166" s="1"/>
      <c r="Y3166" s="1"/>
      <c r="Z3166" s="1"/>
    </row>
    <row r="3167" spans="1:26" x14ac:dyDescent="0.25">
      <c r="A3167" s="1"/>
      <c r="B3167" s="33" t="str">
        <f t="shared" si="98"/>
        <v/>
      </c>
      <c r="C3167" s="33" t="str">
        <f t="shared" si="99"/>
        <v/>
      </c>
      <c r="D3167" s="22"/>
      <c r="E3167" s="1"/>
      <c r="F3167" s="1"/>
      <c r="G3167" s="1"/>
      <c r="H3167" s="1"/>
      <c r="I3167" s="1"/>
      <c r="J3167" s="1"/>
      <c r="K3167" s="1"/>
      <c r="L3167" s="1"/>
      <c r="M3167" s="1"/>
      <c r="N3167" s="1"/>
      <c r="O3167" s="1"/>
      <c r="P3167" s="1"/>
      <c r="Q3167" s="1"/>
      <c r="R3167" s="1"/>
      <c r="S3167" s="1"/>
      <c r="T3167" s="1"/>
      <c r="U3167" s="28"/>
      <c r="V3167" s="28"/>
      <c r="W3167" s="28"/>
      <c r="X3167" s="1"/>
      <c r="Y3167" s="1"/>
      <c r="Z3167" s="1"/>
    </row>
    <row r="3168" spans="1:26" x14ac:dyDescent="0.25">
      <c r="A3168" s="1"/>
      <c r="B3168" s="33" t="str">
        <f t="shared" si="98"/>
        <v/>
      </c>
      <c r="C3168" s="33" t="str">
        <f t="shared" si="99"/>
        <v/>
      </c>
      <c r="D3168" s="22"/>
      <c r="E3168" s="1"/>
      <c r="F3168" s="1"/>
      <c r="G3168" s="1"/>
      <c r="H3168" s="1"/>
      <c r="I3168" s="1"/>
      <c r="J3168" s="1"/>
      <c r="K3168" s="1"/>
      <c r="L3168" s="1"/>
      <c r="M3168" s="1"/>
      <c r="N3168" s="1"/>
      <c r="O3168" s="1"/>
      <c r="P3168" s="1"/>
      <c r="Q3168" s="1"/>
      <c r="R3168" s="1"/>
      <c r="S3168" s="1"/>
      <c r="T3168" s="1"/>
      <c r="U3168" s="28"/>
      <c r="V3168" s="28"/>
      <c r="W3168" s="28"/>
      <c r="X3168" s="1"/>
      <c r="Y3168" s="1"/>
      <c r="Z3168" s="1"/>
    </row>
    <row r="3169" spans="1:26" x14ac:dyDescent="0.25">
      <c r="A3169" s="1"/>
      <c r="B3169" s="33" t="str">
        <f t="shared" si="98"/>
        <v/>
      </c>
      <c r="C3169" s="33" t="str">
        <f t="shared" si="99"/>
        <v/>
      </c>
      <c r="D3169" s="22"/>
      <c r="E3169" s="1"/>
      <c r="F3169" s="1"/>
      <c r="G3169" s="1"/>
      <c r="H3169" s="1"/>
      <c r="I3169" s="1"/>
      <c r="J3169" s="1"/>
      <c r="K3169" s="1"/>
      <c r="L3169" s="1"/>
      <c r="M3169" s="1"/>
      <c r="N3169" s="1"/>
      <c r="O3169" s="1"/>
      <c r="P3169" s="1"/>
      <c r="Q3169" s="1"/>
      <c r="R3169" s="1"/>
      <c r="S3169" s="1"/>
      <c r="T3169" s="1"/>
      <c r="X3169" s="1"/>
      <c r="Y3169" s="1"/>
      <c r="Z3169" s="1"/>
    </row>
    <row r="3170" spans="1:26" x14ac:dyDescent="0.25">
      <c r="A3170" s="1"/>
      <c r="B3170" s="33" t="str">
        <f t="shared" si="98"/>
        <v/>
      </c>
      <c r="C3170" s="33" t="str">
        <f t="shared" si="99"/>
        <v/>
      </c>
      <c r="D3170" s="22"/>
      <c r="E3170" s="1"/>
      <c r="F3170" s="1"/>
      <c r="G3170" s="1"/>
      <c r="H3170" s="1"/>
      <c r="I3170" s="1"/>
      <c r="J3170" s="1"/>
      <c r="K3170" s="1"/>
      <c r="L3170" s="1"/>
      <c r="M3170" s="1"/>
      <c r="N3170" s="1"/>
      <c r="O3170" s="1"/>
      <c r="P3170" s="1"/>
      <c r="Q3170" s="1"/>
      <c r="R3170" s="1"/>
      <c r="S3170" s="1"/>
      <c r="T3170" s="1"/>
      <c r="X3170" s="1"/>
      <c r="Y3170" s="1"/>
      <c r="Z3170" s="1"/>
    </row>
    <row r="3171" spans="1:26" x14ac:dyDescent="0.25">
      <c r="A3171" s="1"/>
      <c r="B3171" s="33" t="str">
        <f t="shared" si="98"/>
        <v/>
      </c>
      <c r="C3171" s="33" t="str">
        <f t="shared" si="99"/>
        <v/>
      </c>
      <c r="D3171" s="22"/>
      <c r="E3171" s="1"/>
      <c r="F3171" s="1"/>
      <c r="G3171" s="1"/>
      <c r="H3171" s="1"/>
      <c r="I3171" s="1"/>
      <c r="J3171" s="1"/>
      <c r="K3171" s="1"/>
      <c r="L3171" s="1"/>
      <c r="M3171" s="1"/>
      <c r="N3171" s="1"/>
      <c r="O3171" s="1"/>
      <c r="P3171" s="1"/>
      <c r="Q3171" s="1"/>
      <c r="R3171" s="1"/>
      <c r="S3171" s="1"/>
      <c r="T3171" s="1"/>
      <c r="X3171" s="1"/>
      <c r="Y3171" s="1"/>
      <c r="Z3171" s="1"/>
    </row>
    <row r="3172" spans="1:26" x14ac:dyDescent="0.25">
      <c r="A3172" s="1"/>
      <c r="B3172" s="33" t="str">
        <f t="shared" si="98"/>
        <v/>
      </c>
      <c r="C3172" s="33" t="str">
        <f t="shared" si="99"/>
        <v/>
      </c>
      <c r="D3172" s="22"/>
      <c r="E3172" s="1"/>
      <c r="F3172" s="1"/>
      <c r="G3172" s="1"/>
      <c r="H3172" s="1"/>
      <c r="I3172" s="1"/>
      <c r="J3172" s="1"/>
      <c r="K3172" s="1"/>
      <c r="L3172" s="1"/>
      <c r="M3172" s="1"/>
      <c r="N3172" s="1"/>
      <c r="O3172" s="1"/>
      <c r="P3172" s="1"/>
      <c r="Q3172" s="1"/>
      <c r="R3172" s="1"/>
      <c r="S3172" s="1"/>
      <c r="T3172" s="1"/>
      <c r="X3172" s="1"/>
      <c r="Y3172" s="1"/>
      <c r="Z3172" s="1"/>
    </row>
    <row r="3173" spans="1:26" x14ac:dyDescent="0.25">
      <c r="A3173" s="1"/>
      <c r="B3173" s="33" t="str">
        <f t="shared" si="98"/>
        <v/>
      </c>
      <c r="C3173" s="33" t="str">
        <f t="shared" si="99"/>
        <v/>
      </c>
      <c r="D3173" s="22"/>
      <c r="E3173" s="1"/>
      <c r="F3173" s="1"/>
      <c r="G3173" s="1"/>
      <c r="H3173" s="1"/>
      <c r="I3173" s="1"/>
      <c r="J3173" s="1"/>
      <c r="K3173" s="1"/>
      <c r="L3173" s="1"/>
      <c r="M3173" s="1"/>
      <c r="N3173" s="1"/>
      <c r="O3173" s="1"/>
      <c r="P3173" s="1"/>
      <c r="Q3173" s="1"/>
      <c r="R3173" s="1"/>
      <c r="S3173" s="1"/>
      <c r="T3173" s="1"/>
      <c r="X3173" s="1"/>
      <c r="Y3173" s="1"/>
      <c r="Z3173" s="1"/>
    </row>
    <row r="3174" spans="1:26" x14ac:dyDescent="0.25">
      <c r="A3174" s="1"/>
      <c r="B3174" s="33" t="str">
        <f t="shared" si="98"/>
        <v/>
      </c>
      <c r="C3174" s="33" t="str">
        <f t="shared" si="99"/>
        <v/>
      </c>
      <c r="D3174" s="22"/>
      <c r="E3174" s="1"/>
      <c r="F3174" s="1"/>
      <c r="G3174" s="1"/>
      <c r="H3174" s="1"/>
      <c r="I3174" s="1"/>
      <c r="J3174" s="1"/>
      <c r="K3174" s="1"/>
      <c r="L3174" s="1"/>
      <c r="M3174" s="1"/>
      <c r="N3174" s="1"/>
      <c r="O3174" s="1"/>
      <c r="P3174" s="1"/>
      <c r="Q3174" s="1"/>
      <c r="R3174" s="1"/>
      <c r="S3174" s="1"/>
      <c r="T3174" s="1"/>
      <c r="X3174" s="1"/>
      <c r="Y3174" s="1"/>
      <c r="Z3174" s="1"/>
    </row>
    <row r="3175" spans="1:26" x14ac:dyDescent="0.25">
      <c r="A3175" s="1"/>
      <c r="B3175" s="33" t="str">
        <f t="shared" si="98"/>
        <v/>
      </c>
      <c r="C3175" s="33" t="str">
        <f t="shared" si="99"/>
        <v/>
      </c>
      <c r="D3175" s="22"/>
      <c r="E3175" s="1"/>
      <c r="F3175" s="1"/>
      <c r="G3175" s="1"/>
      <c r="H3175" s="1"/>
      <c r="I3175" s="1"/>
      <c r="J3175" s="1"/>
      <c r="K3175" s="1"/>
      <c r="L3175" s="1"/>
      <c r="M3175" s="1"/>
      <c r="N3175" s="1"/>
      <c r="O3175" s="1"/>
      <c r="P3175" s="1"/>
      <c r="Q3175" s="1"/>
      <c r="R3175" s="1"/>
      <c r="S3175" s="1"/>
      <c r="T3175" s="1"/>
      <c r="U3175" s="28"/>
      <c r="V3175" s="28"/>
      <c r="W3175" s="28"/>
      <c r="X3175" s="1"/>
      <c r="Y3175" s="1"/>
      <c r="Z3175" s="1"/>
    </row>
    <row r="3176" spans="1:26" x14ac:dyDescent="0.25">
      <c r="A3176" s="1"/>
      <c r="B3176" s="33" t="str">
        <f t="shared" si="98"/>
        <v/>
      </c>
      <c r="C3176" s="33" t="str">
        <f t="shared" si="99"/>
        <v/>
      </c>
      <c r="D3176" s="22"/>
      <c r="E3176" s="1"/>
      <c r="F3176" s="1"/>
      <c r="G3176" s="1"/>
      <c r="H3176" s="1"/>
      <c r="I3176" s="1"/>
      <c r="J3176" s="1"/>
      <c r="K3176" s="1"/>
      <c r="L3176" s="1"/>
      <c r="M3176" s="1"/>
      <c r="N3176" s="1"/>
      <c r="O3176" s="1"/>
      <c r="P3176" s="1"/>
      <c r="Q3176" s="1"/>
      <c r="R3176" s="1"/>
      <c r="S3176" s="1"/>
      <c r="T3176" s="1"/>
      <c r="U3176" s="28"/>
      <c r="V3176" s="28"/>
      <c r="W3176" s="28"/>
      <c r="X3176" s="1"/>
      <c r="Y3176" s="1"/>
      <c r="Z3176" s="1"/>
    </row>
    <row r="3177" spans="1:26" x14ac:dyDescent="0.25">
      <c r="A3177" s="1"/>
      <c r="B3177" s="33" t="str">
        <f t="shared" si="98"/>
        <v/>
      </c>
      <c r="C3177" s="33" t="str">
        <f t="shared" si="99"/>
        <v/>
      </c>
      <c r="D3177" s="22"/>
      <c r="E3177" s="1"/>
      <c r="F3177" s="1"/>
      <c r="G3177" s="1"/>
      <c r="H3177" s="1"/>
      <c r="I3177" s="1"/>
      <c r="J3177" s="1"/>
      <c r="K3177" s="1"/>
      <c r="L3177" s="1"/>
      <c r="M3177" s="1"/>
      <c r="N3177" s="1"/>
      <c r="O3177" s="1"/>
      <c r="P3177" s="1"/>
      <c r="Q3177" s="1"/>
      <c r="R3177" s="1"/>
      <c r="S3177" s="1"/>
      <c r="T3177" s="1"/>
      <c r="U3177" s="28"/>
      <c r="V3177" s="28"/>
      <c r="W3177" s="28"/>
      <c r="X3177" s="1"/>
      <c r="Y3177" s="1"/>
      <c r="Z3177" s="1"/>
    </row>
    <row r="3178" spans="1:26" x14ac:dyDescent="0.25">
      <c r="A3178" s="1"/>
      <c r="B3178" s="33" t="str">
        <f t="shared" si="98"/>
        <v/>
      </c>
      <c r="C3178" s="33" t="str">
        <f t="shared" si="99"/>
        <v/>
      </c>
      <c r="D3178" s="22"/>
      <c r="E3178" s="1"/>
      <c r="F3178" s="1"/>
      <c r="G3178" s="1"/>
      <c r="H3178" s="1"/>
      <c r="I3178" s="1"/>
      <c r="J3178" s="1"/>
      <c r="K3178" s="1"/>
      <c r="L3178" s="1"/>
      <c r="M3178" s="1"/>
      <c r="N3178" s="1"/>
      <c r="O3178" s="1"/>
      <c r="P3178" s="1"/>
      <c r="Q3178" s="1"/>
      <c r="R3178" s="1"/>
      <c r="S3178" s="1"/>
      <c r="T3178" s="1"/>
      <c r="U3178" s="28"/>
      <c r="V3178" s="28"/>
      <c r="W3178" s="28"/>
      <c r="X3178" s="1"/>
      <c r="Y3178" s="1"/>
      <c r="Z3178" s="1"/>
    </row>
    <row r="3179" spans="1:26" x14ac:dyDescent="0.25">
      <c r="A3179" s="1"/>
      <c r="B3179" s="33" t="str">
        <f t="shared" si="98"/>
        <v/>
      </c>
      <c r="C3179" s="33" t="str">
        <f t="shared" si="99"/>
        <v/>
      </c>
      <c r="D3179" s="22"/>
      <c r="E3179" s="1"/>
      <c r="F3179" s="1"/>
      <c r="G3179" s="1"/>
      <c r="H3179" s="1"/>
      <c r="I3179" s="1"/>
      <c r="J3179" s="1"/>
      <c r="K3179" s="1"/>
      <c r="L3179" s="1"/>
      <c r="M3179" s="1"/>
      <c r="N3179" s="1"/>
      <c r="O3179" s="1"/>
      <c r="P3179" s="1"/>
      <c r="Q3179" s="1"/>
      <c r="R3179" s="1"/>
      <c r="S3179" s="1"/>
      <c r="T3179" s="1"/>
      <c r="U3179" s="28"/>
      <c r="V3179" s="28"/>
      <c r="W3179" s="28"/>
      <c r="X3179" s="1"/>
      <c r="Y3179" s="1"/>
      <c r="Z3179" s="1"/>
    </row>
    <row r="3180" spans="1:26" x14ac:dyDescent="0.25">
      <c r="A3180" s="1"/>
      <c r="B3180" s="33" t="str">
        <f t="shared" si="98"/>
        <v/>
      </c>
      <c r="C3180" s="33" t="str">
        <f t="shared" si="99"/>
        <v/>
      </c>
      <c r="D3180" s="22"/>
      <c r="E3180" s="1"/>
      <c r="F3180" s="1"/>
      <c r="G3180" s="1"/>
      <c r="H3180" s="1"/>
      <c r="I3180" s="1"/>
      <c r="J3180" s="1"/>
      <c r="K3180" s="1"/>
      <c r="L3180" s="1"/>
      <c r="M3180" s="1"/>
      <c r="N3180" s="1"/>
      <c r="O3180" s="1"/>
      <c r="P3180" s="1"/>
      <c r="Q3180" s="1"/>
      <c r="R3180" s="1"/>
      <c r="S3180" s="1"/>
      <c r="T3180" s="1"/>
      <c r="U3180" s="28"/>
      <c r="V3180" s="28"/>
      <c r="W3180" s="28"/>
      <c r="X3180" s="1"/>
      <c r="Y3180" s="1"/>
      <c r="Z3180" s="1"/>
    </row>
    <row r="3181" spans="1:26" x14ac:dyDescent="0.25">
      <c r="A3181" s="1"/>
      <c r="B3181" s="33" t="str">
        <f t="shared" si="98"/>
        <v/>
      </c>
      <c r="C3181" s="33" t="str">
        <f t="shared" si="99"/>
        <v/>
      </c>
      <c r="D3181" s="22"/>
      <c r="E3181" s="1"/>
      <c r="F3181" s="1"/>
      <c r="G3181" s="1"/>
      <c r="H3181" s="1"/>
      <c r="I3181" s="1"/>
      <c r="J3181" s="1"/>
      <c r="K3181" s="1"/>
      <c r="L3181" s="1"/>
      <c r="M3181" s="1"/>
      <c r="N3181" s="1"/>
      <c r="O3181" s="1"/>
      <c r="P3181" s="1"/>
      <c r="Q3181" s="1"/>
      <c r="R3181" s="1"/>
      <c r="S3181" s="1"/>
      <c r="T3181" s="1"/>
      <c r="U3181" s="28"/>
      <c r="V3181" s="28"/>
      <c r="W3181" s="28"/>
      <c r="X3181" s="1"/>
      <c r="Y3181" s="1"/>
      <c r="Z3181" s="1"/>
    </row>
    <row r="3182" spans="1:26" x14ac:dyDescent="0.25">
      <c r="A3182" s="1"/>
      <c r="B3182" s="33" t="str">
        <f t="shared" si="98"/>
        <v/>
      </c>
      <c r="C3182" s="33" t="str">
        <f t="shared" si="99"/>
        <v/>
      </c>
      <c r="D3182" s="22"/>
      <c r="E3182" s="1"/>
      <c r="F3182" s="1"/>
      <c r="G3182" s="1"/>
      <c r="H3182" s="1"/>
      <c r="I3182" s="1"/>
      <c r="J3182" s="1"/>
      <c r="K3182" s="1"/>
      <c r="L3182" s="1"/>
      <c r="M3182" s="1"/>
      <c r="N3182" s="1"/>
      <c r="O3182" s="1"/>
      <c r="P3182" s="1"/>
      <c r="Q3182" s="1"/>
      <c r="R3182" s="1"/>
      <c r="S3182" s="1"/>
      <c r="T3182" s="1"/>
      <c r="X3182" s="1"/>
      <c r="Y3182" s="1"/>
      <c r="Z3182" s="1"/>
    </row>
    <row r="3183" spans="1:26" x14ac:dyDescent="0.25">
      <c r="A3183" s="1"/>
      <c r="B3183" s="33" t="str">
        <f t="shared" si="98"/>
        <v/>
      </c>
      <c r="C3183" s="33" t="str">
        <f t="shared" si="99"/>
        <v/>
      </c>
      <c r="D3183" s="22"/>
      <c r="E3183" s="1"/>
      <c r="F3183" s="1"/>
      <c r="G3183" s="1"/>
      <c r="H3183" s="1"/>
      <c r="I3183" s="1"/>
      <c r="J3183" s="1"/>
      <c r="K3183" s="1"/>
      <c r="L3183" s="1"/>
      <c r="M3183" s="1"/>
      <c r="N3183" s="1"/>
      <c r="O3183" s="1"/>
      <c r="P3183" s="1"/>
      <c r="Q3183" s="1"/>
      <c r="R3183" s="1"/>
      <c r="S3183" s="1"/>
      <c r="T3183" s="1"/>
      <c r="U3183" s="28"/>
      <c r="V3183" s="28"/>
      <c r="W3183" s="28"/>
      <c r="X3183" s="1"/>
      <c r="Y3183" s="1"/>
      <c r="Z3183" s="1"/>
    </row>
    <row r="3184" spans="1:26" x14ac:dyDescent="0.25">
      <c r="A3184" s="1"/>
      <c r="B3184" s="33" t="str">
        <f t="shared" si="98"/>
        <v/>
      </c>
      <c r="C3184" s="33" t="str">
        <f t="shared" si="99"/>
        <v/>
      </c>
      <c r="D3184" s="22"/>
      <c r="E3184" s="1"/>
      <c r="F3184" s="1"/>
      <c r="G3184" s="1"/>
      <c r="H3184" s="1"/>
      <c r="I3184" s="1"/>
      <c r="J3184" s="1"/>
      <c r="K3184" s="1"/>
      <c r="L3184" s="1"/>
      <c r="M3184" s="1"/>
      <c r="N3184" s="1"/>
      <c r="O3184" s="1"/>
      <c r="P3184" s="1"/>
      <c r="Q3184" s="1"/>
      <c r="R3184" s="1"/>
      <c r="S3184" s="1"/>
      <c r="T3184" s="1"/>
      <c r="U3184" s="28"/>
      <c r="V3184" s="28"/>
      <c r="W3184" s="28"/>
      <c r="X3184" s="1"/>
      <c r="Y3184" s="1"/>
      <c r="Z3184" s="1"/>
    </row>
    <row r="3185" spans="1:26" x14ac:dyDescent="0.25">
      <c r="A3185" s="1"/>
      <c r="B3185" s="33" t="str">
        <f t="shared" si="98"/>
        <v/>
      </c>
      <c r="C3185" s="33" t="str">
        <f t="shared" si="99"/>
        <v/>
      </c>
      <c r="D3185" s="22"/>
      <c r="E3185" s="1"/>
      <c r="F3185" s="1"/>
      <c r="G3185" s="1"/>
      <c r="H3185" s="1"/>
      <c r="I3185" s="1"/>
      <c r="J3185" s="1"/>
      <c r="K3185" s="1"/>
      <c r="L3185" s="1"/>
      <c r="M3185" s="1"/>
      <c r="N3185" s="1"/>
      <c r="O3185" s="1"/>
      <c r="P3185" s="1"/>
      <c r="Q3185" s="1"/>
      <c r="R3185" s="1"/>
      <c r="S3185" s="1"/>
      <c r="T3185" s="1"/>
      <c r="U3185" s="28"/>
      <c r="V3185" s="28"/>
      <c r="W3185" s="28"/>
      <c r="X3185" s="1"/>
      <c r="Y3185" s="1"/>
      <c r="Z3185" s="1"/>
    </row>
    <row r="3186" spans="1:26" x14ac:dyDescent="0.25">
      <c r="A3186" s="1"/>
      <c r="B3186" s="33" t="str">
        <f t="shared" si="98"/>
        <v/>
      </c>
      <c r="C3186" s="33" t="str">
        <f t="shared" si="99"/>
        <v/>
      </c>
      <c r="D3186" s="22"/>
      <c r="E3186" s="1"/>
      <c r="F3186" s="1"/>
      <c r="G3186" s="1"/>
      <c r="H3186" s="1"/>
      <c r="I3186" s="1"/>
      <c r="J3186" s="1"/>
      <c r="K3186" s="1"/>
      <c r="L3186" s="1"/>
      <c r="M3186" s="1"/>
      <c r="N3186" s="1"/>
      <c r="O3186" s="1"/>
      <c r="P3186" s="1"/>
      <c r="Q3186" s="1"/>
      <c r="R3186" s="1"/>
      <c r="S3186" s="1"/>
      <c r="T3186" s="1"/>
      <c r="U3186" s="28"/>
      <c r="V3186" s="28"/>
      <c r="W3186" s="28"/>
      <c r="X3186" s="1"/>
      <c r="Y3186" s="1"/>
      <c r="Z3186" s="1"/>
    </row>
    <row r="3187" spans="1:26" x14ac:dyDescent="0.25">
      <c r="A3187" s="1"/>
      <c r="B3187" s="33" t="str">
        <f t="shared" si="98"/>
        <v/>
      </c>
      <c r="C3187" s="33" t="str">
        <f t="shared" si="99"/>
        <v/>
      </c>
      <c r="D3187" s="22"/>
      <c r="E3187" s="1"/>
      <c r="F3187" s="1"/>
      <c r="G3187" s="1"/>
      <c r="H3187" s="1"/>
      <c r="I3187" s="1"/>
      <c r="J3187" s="1"/>
      <c r="K3187" s="1"/>
      <c r="L3187" s="1"/>
      <c r="M3187" s="1"/>
      <c r="N3187" s="1"/>
      <c r="O3187" s="1"/>
      <c r="P3187" s="1"/>
      <c r="Q3187" s="1"/>
      <c r="R3187" s="1"/>
      <c r="S3187" s="1"/>
      <c r="T3187" s="1"/>
      <c r="U3187" s="28"/>
      <c r="V3187" s="28"/>
      <c r="W3187" s="28"/>
      <c r="X3187" s="1"/>
      <c r="Y3187" s="1"/>
      <c r="Z3187" s="1"/>
    </row>
    <row r="3188" spans="1:26" x14ac:dyDescent="0.25">
      <c r="A3188" s="1"/>
      <c r="B3188" s="33" t="str">
        <f t="shared" si="98"/>
        <v/>
      </c>
      <c r="C3188" s="33" t="str">
        <f t="shared" si="99"/>
        <v/>
      </c>
      <c r="D3188" s="22"/>
      <c r="E3188" s="1"/>
      <c r="F3188" s="1"/>
      <c r="G3188" s="1"/>
      <c r="H3188" s="1"/>
      <c r="I3188" s="1"/>
      <c r="J3188" s="1"/>
      <c r="K3188" s="1"/>
      <c r="L3188" s="1"/>
      <c r="M3188" s="1"/>
      <c r="N3188" s="1"/>
      <c r="O3188" s="1"/>
      <c r="P3188" s="1"/>
      <c r="Q3188" s="1"/>
      <c r="R3188" s="1"/>
      <c r="S3188" s="1"/>
      <c r="T3188" s="1"/>
      <c r="X3188" s="1"/>
      <c r="Y3188" s="1"/>
      <c r="Z3188" s="1"/>
    </row>
    <row r="3189" spans="1:26" x14ac:dyDescent="0.25">
      <c r="A3189" s="1"/>
      <c r="B3189" s="33" t="str">
        <f t="shared" si="98"/>
        <v/>
      </c>
      <c r="C3189" s="33" t="str">
        <f t="shared" si="99"/>
        <v/>
      </c>
      <c r="D3189" s="22"/>
      <c r="E3189" s="1"/>
      <c r="F3189" s="1"/>
      <c r="G3189" s="1"/>
      <c r="H3189" s="1"/>
      <c r="I3189" s="1"/>
      <c r="J3189" s="1"/>
      <c r="K3189" s="1"/>
      <c r="L3189" s="1"/>
      <c r="M3189" s="1"/>
      <c r="N3189" s="1"/>
      <c r="O3189" s="1"/>
      <c r="P3189" s="1"/>
      <c r="Q3189" s="1"/>
      <c r="R3189" s="1"/>
      <c r="S3189" s="1"/>
      <c r="T3189" s="1"/>
      <c r="U3189" s="28"/>
      <c r="V3189" s="28"/>
      <c r="W3189" s="28"/>
      <c r="X3189" s="1"/>
      <c r="Y3189" s="1"/>
      <c r="Z3189" s="1"/>
    </row>
    <row r="3190" spans="1:26" x14ac:dyDescent="0.25">
      <c r="A3190" s="1"/>
      <c r="B3190" s="33" t="str">
        <f t="shared" si="98"/>
        <v/>
      </c>
      <c r="C3190" s="33" t="str">
        <f t="shared" si="99"/>
        <v/>
      </c>
      <c r="D3190" s="22"/>
      <c r="E3190" s="1"/>
      <c r="F3190" s="1"/>
      <c r="G3190" s="1"/>
      <c r="H3190" s="1"/>
      <c r="I3190" s="1"/>
      <c r="J3190" s="1"/>
      <c r="K3190" s="1"/>
      <c r="L3190" s="1"/>
      <c r="M3190" s="1"/>
      <c r="N3190" s="1"/>
      <c r="O3190" s="1"/>
      <c r="P3190" s="1"/>
      <c r="Q3190" s="1"/>
      <c r="R3190" s="1"/>
      <c r="S3190" s="1"/>
      <c r="T3190" s="1"/>
      <c r="U3190" s="28"/>
      <c r="V3190" s="28"/>
      <c r="W3190" s="28"/>
      <c r="X3190" s="1"/>
      <c r="Y3190" s="1"/>
      <c r="Z3190" s="1"/>
    </row>
    <row r="3191" spans="1:26" x14ac:dyDescent="0.25">
      <c r="A3191" s="1"/>
      <c r="B3191" s="33" t="str">
        <f t="shared" si="98"/>
        <v/>
      </c>
      <c r="C3191" s="33" t="str">
        <f t="shared" si="99"/>
        <v/>
      </c>
      <c r="D3191" s="22"/>
      <c r="E3191" s="1"/>
      <c r="F3191" s="1"/>
      <c r="G3191" s="1"/>
      <c r="H3191" s="1"/>
      <c r="I3191" s="1"/>
      <c r="J3191" s="1"/>
      <c r="K3191" s="1"/>
      <c r="L3191" s="1"/>
      <c r="M3191" s="1"/>
      <c r="N3191" s="1"/>
      <c r="O3191" s="1"/>
      <c r="P3191" s="1"/>
      <c r="Q3191" s="1"/>
      <c r="R3191" s="1"/>
      <c r="S3191" s="1"/>
      <c r="T3191" s="1"/>
      <c r="U3191" s="28"/>
      <c r="V3191" s="28"/>
      <c r="W3191" s="28"/>
      <c r="X3191" s="1"/>
      <c r="Y3191" s="1"/>
      <c r="Z3191" s="1"/>
    </row>
    <row r="3192" spans="1:26" x14ac:dyDescent="0.25">
      <c r="A3192" s="1"/>
      <c r="B3192" s="33" t="str">
        <f t="shared" si="98"/>
        <v/>
      </c>
      <c r="C3192" s="33" t="str">
        <f t="shared" si="99"/>
        <v/>
      </c>
      <c r="D3192" s="22"/>
      <c r="E3192" s="1"/>
      <c r="F3192" s="1"/>
      <c r="G3192" s="1"/>
      <c r="H3192" s="1"/>
      <c r="I3192" s="1"/>
      <c r="J3192" s="1"/>
      <c r="K3192" s="1"/>
      <c r="L3192" s="1"/>
      <c r="M3192" s="1"/>
      <c r="N3192" s="1"/>
      <c r="O3192" s="1"/>
      <c r="P3192" s="1"/>
      <c r="Q3192" s="1"/>
      <c r="R3192" s="1"/>
      <c r="S3192" s="1"/>
      <c r="T3192" s="1"/>
      <c r="U3192" s="28"/>
      <c r="V3192" s="28"/>
      <c r="W3192" s="28"/>
      <c r="X3192" s="1"/>
      <c r="Y3192" s="1"/>
      <c r="Z3192" s="1"/>
    </row>
    <row r="3193" spans="1:26" x14ac:dyDescent="0.25">
      <c r="A3193" s="1"/>
      <c r="B3193" s="33" t="str">
        <f t="shared" si="98"/>
        <v/>
      </c>
      <c r="C3193" s="33" t="str">
        <f t="shared" si="99"/>
        <v/>
      </c>
      <c r="D3193" s="22"/>
      <c r="E3193" s="1"/>
      <c r="F3193" s="1"/>
      <c r="G3193" s="1"/>
      <c r="H3193" s="1"/>
      <c r="I3193" s="1"/>
      <c r="J3193" s="1"/>
      <c r="K3193" s="1"/>
      <c r="L3193" s="1"/>
      <c r="M3193" s="1"/>
      <c r="N3193" s="1"/>
      <c r="O3193" s="1"/>
      <c r="P3193" s="1"/>
      <c r="Q3193" s="1"/>
      <c r="R3193" s="1"/>
      <c r="S3193" s="1"/>
      <c r="T3193" s="1"/>
      <c r="U3193" s="28"/>
      <c r="V3193" s="28"/>
      <c r="W3193" s="28"/>
      <c r="X3193" s="1"/>
      <c r="Y3193" s="1"/>
      <c r="Z3193" s="1"/>
    </row>
    <row r="3194" spans="1:26" x14ac:dyDescent="0.25">
      <c r="A3194" s="1"/>
      <c r="B3194" s="33" t="str">
        <f t="shared" si="98"/>
        <v/>
      </c>
      <c r="C3194" s="33" t="str">
        <f t="shared" si="99"/>
        <v/>
      </c>
      <c r="D3194" s="22"/>
      <c r="E3194" s="1"/>
      <c r="F3194" s="1"/>
      <c r="G3194" s="1"/>
      <c r="H3194" s="1"/>
      <c r="I3194" s="1"/>
      <c r="J3194" s="1"/>
      <c r="K3194" s="1"/>
      <c r="L3194" s="1"/>
      <c r="M3194" s="1"/>
      <c r="N3194" s="1"/>
      <c r="O3194" s="1"/>
      <c r="P3194" s="1"/>
      <c r="Q3194" s="1"/>
      <c r="R3194" s="1"/>
      <c r="S3194" s="1"/>
      <c r="T3194" s="1"/>
      <c r="U3194" s="28"/>
      <c r="V3194" s="28"/>
      <c r="W3194" s="28"/>
      <c r="X3194" s="1"/>
      <c r="Y3194" s="1"/>
      <c r="Z3194" s="1"/>
    </row>
    <row r="3195" spans="1:26" x14ac:dyDescent="0.25">
      <c r="A3195" s="1"/>
      <c r="B3195" s="33" t="str">
        <f t="shared" si="98"/>
        <v/>
      </c>
      <c r="C3195" s="33" t="str">
        <f t="shared" si="99"/>
        <v/>
      </c>
      <c r="D3195" s="22"/>
      <c r="E3195" s="1"/>
      <c r="F3195" s="1"/>
      <c r="G3195" s="1"/>
      <c r="H3195" s="1"/>
      <c r="I3195" s="1"/>
      <c r="J3195" s="1"/>
      <c r="K3195" s="1"/>
      <c r="L3195" s="1"/>
      <c r="M3195" s="1"/>
      <c r="N3195" s="1"/>
      <c r="O3195" s="1"/>
      <c r="P3195" s="1"/>
      <c r="Q3195" s="1"/>
      <c r="R3195" s="1"/>
      <c r="S3195" s="1"/>
      <c r="T3195" s="1"/>
      <c r="U3195" s="28"/>
      <c r="V3195" s="28"/>
      <c r="W3195" s="28"/>
      <c r="X3195" s="1"/>
      <c r="Y3195" s="1"/>
      <c r="Z3195" s="1"/>
    </row>
    <row r="3196" spans="1:26" x14ac:dyDescent="0.25">
      <c r="A3196" s="1"/>
      <c r="B3196" s="33" t="str">
        <f t="shared" si="98"/>
        <v/>
      </c>
      <c r="C3196" s="33" t="str">
        <f t="shared" si="99"/>
        <v/>
      </c>
      <c r="D3196" s="22"/>
      <c r="E3196" s="1"/>
      <c r="F3196" s="1"/>
      <c r="G3196" s="1"/>
      <c r="H3196" s="1"/>
      <c r="I3196" s="1"/>
      <c r="J3196" s="1"/>
      <c r="K3196" s="1"/>
      <c r="L3196" s="1"/>
      <c r="M3196" s="1"/>
      <c r="N3196" s="1"/>
      <c r="O3196" s="1"/>
      <c r="P3196" s="1"/>
      <c r="Q3196" s="1"/>
      <c r="R3196" s="1"/>
      <c r="S3196" s="1"/>
      <c r="T3196" s="1"/>
      <c r="U3196" s="28"/>
      <c r="V3196" s="28"/>
      <c r="W3196" s="28"/>
      <c r="X3196" s="1"/>
      <c r="Y3196" s="1"/>
      <c r="Z3196" s="1"/>
    </row>
    <row r="3197" spans="1:26" x14ac:dyDescent="0.25">
      <c r="A3197" s="1"/>
      <c r="B3197" s="33" t="str">
        <f t="shared" si="98"/>
        <v/>
      </c>
      <c r="C3197" s="33" t="str">
        <f t="shared" si="99"/>
        <v/>
      </c>
      <c r="D3197" s="22"/>
      <c r="E3197" s="1"/>
      <c r="F3197" s="1"/>
      <c r="G3197" s="1"/>
      <c r="H3197" s="1"/>
      <c r="I3197" s="1"/>
      <c r="J3197" s="1"/>
      <c r="K3197" s="1"/>
      <c r="L3197" s="1"/>
      <c r="M3197" s="1"/>
      <c r="N3197" s="1"/>
      <c r="O3197" s="1"/>
      <c r="P3197" s="1"/>
      <c r="Q3197" s="1"/>
      <c r="R3197" s="1"/>
      <c r="S3197" s="1"/>
      <c r="T3197" s="1"/>
      <c r="X3197" s="1"/>
      <c r="Y3197" s="1"/>
      <c r="Z3197" s="1"/>
    </row>
    <row r="3198" spans="1:26" x14ac:dyDescent="0.25">
      <c r="A3198" s="1"/>
      <c r="B3198" s="33" t="str">
        <f t="shared" si="98"/>
        <v/>
      </c>
      <c r="C3198" s="33" t="str">
        <f t="shared" si="99"/>
        <v/>
      </c>
      <c r="D3198" s="22"/>
      <c r="E3198" s="1"/>
      <c r="F3198" s="1"/>
      <c r="G3198" s="1"/>
      <c r="H3198" s="1"/>
      <c r="I3198" s="1"/>
      <c r="J3198" s="1"/>
      <c r="K3198" s="1"/>
      <c r="L3198" s="1"/>
      <c r="M3198" s="1"/>
      <c r="N3198" s="1"/>
      <c r="O3198" s="1"/>
      <c r="P3198" s="1"/>
      <c r="Q3198" s="1"/>
      <c r="R3198" s="1"/>
      <c r="S3198" s="1"/>
      <c r="T3198" s="1"/>
      <c r="U3198" s="28"/>
      <c r="V3198" s="28"/>
      <c r="W3198" s="28"/>
      <c r="X3198" s="1"/>
      <c r="Y3198" s="1"/>
      <c r="Z3198" s="1"/>
    </row>
    <row r="3199" spans="1:26" x14ac:dyDescent="0.25">
      <c r="A3199" s="1"/>
      <c r="B3199" s="33" t="str">
        <f t="shared" si="98"/>
        <v/>
      </c>
      <c r="C3199" s="33" t="str">
        <f t="shared" si="99"/>
        <v/>
      </c>
      <c r="D3199" s="22"/>
      <c r="E3199" s="1"/>
      <c r="F3199" s="1"/>
      <c r="G3199" s="1"/>
      <c r="H3199" s="1"/>
      <c r="I3199" s="1"/>
      <c r="J3199" s="1"/>
      <c r="K3199" s="1"/>
      <c r="L3199" s="1"/>
      <c r="M3199" s="1"/>
      <c r="N3199" s="1"/>
      <c r="O3199" s="1"/>
      <c r="P3199" s="1"/>
      <c r="Q3199" s="1"/>
      <c r="R3199" s="1"/>
      <c r="S3199" s="1"/>
      <c r="T3199" s="1"/>
      <c r="U3199" s="28"/>
      <c r="V3199" s="28"/>
      <c r="W3199" s="28"/>
      <c r="X3199" s="1"/>
      <c r="Y3199" s="1"/>
      <c r="Z3199" s="1"/>
    </row>
    <row r="3200" spans="1:26" x14ac:dyDescent="0.25">
      <c r="A3200" s="1"/>
      <c r="B3200" s="33" t="str">
        <f t="shared" si="98"/>
        <v/>
      </c>
      <c r="C3200" s="33" t="str">
        <f t="shared" si="99"/>
        <v/>
      </c>
      <c r="D3200" s="22"/>
      <c r="E3200" s="1"/>
      <c r="F3200" s="1"/>
      <c r="G3200" s="1"/>
      <c r="H3200" s="1"/>
      <c r="I3200" s="1"/>
      <c r="J3200" s="1"/>
      <c r="K3200" s="1"/>
      <c r="L3200" s="1"/>
      <c r="M3200" s="1"/>
      <c r="N3200" s="1"/>
      <c r="O3200" s="1"/>
      <c r="P3200" s="1"/>
      <c r="Q3200" s="1"/>
      <c r="R3200" s="1"/>
      <c r="S3200" s="1"/>
      <c r="T3200" s="1"/>
      <c r="U3200" s="28"/>
      <c r="V3200" s="28"/>
      <c r="W3200" s="28"/>
      <c r="X3200" s="1"/>
      <c r="Y3200" s="1"/>
      <c r="Z3200" s="1"/>
    </row>
    <row r="3201" spans="1:26" x14ac:dyDescent="0.25">
      <c r="A3201" s="1"/>
      <c r="B3201" s="33" t="str">
        <f t="shared" si="98"/>
        <v/>
      </c>
      <c r="C3201" s="33" t="str">
        <f t="shared" si="99"/>
        <v/>
      </c>
      <c r="D3201" s="22"/>
      <c r="E3201" s="1"/>
      <c r="F3201" s="1"/>
      <c r="G3201" s="1"/>
      <c r="H3201" s="1"/>
      <c r="I3201" s="1"/>
      <c r="J3201" s="1"/>
      <c r="K3201" s="1"/>
      <c r="L3201" s="1"/>
      <c r="M3201" s="1"/>
      <c r="N3201" s="1"/>
      <c r="O3201" s="1"/>
      <c r="P3201" s="1"/>
      <c r="Q3201" s="1"/>
      <c r="R3201" s="1"/>
      <c r="S3201" s="1"/>
      <c r="T3201" s="1"/>
      <c r="U3201" s="28"/>
      <c r="V3201" s="28"/>
      <c r="W3201" s="28"/>
      <c r="X3201" s="1"/>
      <c r="Y3201" s="1"/>
      <c r="Z3201" s="1"/>
    </row>
    <row r="3202" spans="1:26" x14ac:dyDescent="0.25">
      <c r="A3202" s="1"/>
      <c r="B3202" s="33" t="str">
        <f t="shared" si="98"/>
        <v/>
      </c>
      <c r="C3202" s="33" t="str">
        <f t="shared" si="99"/>
        <v/>
      </c>
      <c r="D3202" s="22"/>
      <c r="E3202" s="1"/>
      <c r="F3202" s="1"/>
      <c r="G3202" s="1"/>
      <c r="H3202" s="1"/>
      <c r="I3202" s="1"/>
      <c r="J3202" s="1"/>
      <c r="K3202" s="1"/>
      <c r="L3202" s="1"/>
      <c r="M3202" s="1"/>
      <c r="N3202" s="1"/>
      <c r="O3202" s="1"/>
      <c r="P3202" s="1"/>
      <c r="Q3202" s="1"/>
      <c r="R3202" s="1"/>
      <c r="S3202" s="1"/>
      <c r="T3202" s="1"/>
      <c r="U3202" s="28"/>
      <c r="V3202" s="28"/>
      <c r="W3202" s="28"/>
      <c r="X3202" s="1"/>
      <c r="Y3202" s="1"/>
      <c r="Z3202" s="1"/>
    </row>
    <row r="3203" spans="1:26" x14ac:dyDescent="0.25">
      <c r="A3203" s="1"/>
      <c r="B3203" s="33" t="str">
        <f t="shared" si="98"/>
        <v/>
      </c>
      <c r="C3203" s="33" t="str">
        <f t="shared" si="99"/>
        <v/>
      </c>
      <c r="D3203" s="22"/>
      <c r="E3203" s="1"/>
      <c r="F3203" s="1"/>
      <c r="G3203" s="1"/>
      <c r="H3203" s="1"/>
      <c r="I3203" s="1"/>
      <c r="J3203" s="1"/>
      <c r="K3203" s="1"/>
      <c r="L3203" s="1"/>
      <c r="M3203" s="1"/>
      <c r="N3203" s="1"/>
      <c r="O3203" s="1"/>
      <c r="P3203" s="1"/>
      <c r="Q3203" s="1"/>
      <c r="R3203" s="1"/>
      <c r="S3203" s="1"/>
      <c r="T3203" s="1"/>
      <c r="U3203" s="28"/>
      <c r="V3203" s="28"/>
      <c r="W3203" s="28"/>
      <c r="X3203" s="1"/>
      <c r="Y3203" s="1"/>
      <c r="Z3203" s="1"/>
    </row>
    <row r="3204" spans="1:26" x14ac:dyDescent="0.25">
      <c r="A3204" s="1"/>
      <c r="B3204" s="33" t="str">
        <f t="shared" si="98"/>
        <v/>
      </c>
      <c r="C3204" s="33" t="str">
        <f t="shared" si="99"/>
        <v/>
      </c>
      <c r="D3204" s="22"/>
      <c r="E3204" s="1"/>
      <c r="F3204" s="1"/>
      <c r="G3204" s="1"/>
      <c r="H3204" s="1"/>
      <c r="I3204" s="1"/>
      <c r="J3204" s="1"/>
      <c r="K3204" s="1"/>
      <c r="L3204" s="1"/>
      <c r="M3204" s="1"/>
      <c r="N3204" s="1"/>
      <c r="O3204" s="1"/>
      <c r="P3204" s="1"/>
      <c r="Q3204" s="1"/>
      <c r="R3204" s="1"/>
      <c r="S3204" s="1"/>
      <c r="T3204" s="1"/>
      <c r="U3204" s="28"/>
      <c r="V3204" s="28"/>
      <c r="W3204" s="28"/>
      <c r="X3204" s="1"/>
      <c r="Y3204" s="1"/>
      <c r="Z3204" s="1"/>
    </row>
    <row r="3205" spans="1:26" x14ac:dyDescent="0.25">
      <c r="A3205" s="1"/>
      <c r="B3205" s="33" t="str">
        <f t="shared" si="98"/>
        <v/>
      </c>
      <c r="C3205" s="33" t="str">
        <f t="shared" si="99"/>
        <v/>
      </c>
      <c r="D3205" s="22"/>
      <c r="E3205" s="1"/>
      <c r="F3205" s="1"/>
      <c r="G3205" s="1"/>
      <c r="H3205" s="1"/>
      <c r="I3205" s="1"/>
      <c r="J3205" s="1"/>
      <c r="K3205" s="1"/>
      <c r="L3205" s="1"/>
      <c r="M3205" s="1"/>
      <c r="N3205" s="1"/>
      <c r="O3205" s="1"/>
      <c r="P3205" s="1"/>
      <c r="Q3205" s="1"/>
      <c r="R3205" s="1"/>
      <c r="S3205" s="1"/>
      <c r="T3205" s="1"/>
      <c r="X3205" s="1"/>
      <c r="Y3205" s="1"/>
      <c r="Z3205" s="1"/>
    </row>
    <row r="3206" spans="1:26" x14ac:dyDescent="0.25">
      <c r="A3206" s="1"/>
      <c r="B3206" s="33" t="str">
        <f t="shared" si="98"/>
        <v/>
      </c>
      <c r="C3206" s="33" t="str">
        <f t="shared" si="99"/>
        <v/>
      </c>
      <c r="D3206" s="22"/>
      <c r="E3206" s="1"/>
      <c r="F3206" s="1"/>
      <c r="G3206" s="1"/>
      <c r="H3206" s="1"/>
      <c r="I3206" s="1"/>
      <c r="J3206" s="1"/>
      <c r="K3206" s="1"/>
      <c r="L3206" s="1"/>
      <c r="M3206" s="1"/>
      <c r="N3206" s="1"/>
      <c r="O3206" s="1"/>
      <c r="P3206" s="1"/>
      <c r="Q3206" s="1"/>
      <c r="R3206" s="1"/>
      <c r="S3206" s="1"/>
      <c r="T3206" s="1"/>
      <c r="U3206" s="28"/>
      <c r="V3206" s="28"/>
      <c r="W3206" s="28"/>
      <c r="X3206" s="1"/>
      <c r="Y3206" s="1"/>
      <c r="Z3206" s="1"/>
    </row>
    <row r="3207" spans="1:26" x14ac:dyDescent="0.25">
      <c r="A3207" s="1"/>
      <c r="B3207" s="33" t="str">
        <f t="shared" si="98"/>
        <v/>
      </c>
      <c r="C3207" s="33" t="str">
        <f t="shared" si="99"/>
        <v/>
      </c>
      <c r="D3207" s="22"/>
      <c r="E3207" s="1"/>
      <c r="F3207" s="1"/>
      <c r="G3207" s="1"/>
      <c r="H3207" s="1"/>
      <c r="I3207" s="1"/>
      <c r="J3207" s="1"/>
      <c r="K3207" s="1"/>
      <c r="L3207" s="1"/>
      <c r="M3207" s="1"/>
      <c r="N3207" s="1"/>
      <c r="O3207" s="1"/>
      <c r="P3207" s="1"/>
      <c r="Q3207" s="1"/>
      <c r="R3207" s="1"/>
      <c r="S3207" s="1"/>
      <c r="T3207" s="1"/>
      <c r="U3207" s="28"/>
      <c r="V3207" s="28"/>
      <c r="W3207" s="28"/>
      <c r="X3207" s="1"/>
      <c r="Y3207" s="1"/>
      <c r="Z3207" s="1"/>
    </row>
    <row r="3208" spans="1:26" x14ac:dyDescent="0.25">
      <c r="A3208" s="1"/>
      <c r="B3208" s="33" t="str">
        <f t="shared" si="98"/>
        <v/>
      </c>
      <c r="C3208" s="33" t="str">
        <f t="shared" si="99"/>
        <v/>
      </c>
      <c r="D3208" s="22"/>
      <c r="E3208" s="1"/>
      <c r="F3208" s="1"/>
      <c r="G3208" s="1"/>
      <c r="H3208" s="1"/>
      <c r="I3208" s="1"/>
      <c r="J3208" s="1"/>
      <c r="K3208" s="1"/>
      <c r="L3208" s="1"/>
      <c r="M3208" s="1"/>
      <c r="N3208" s="1"/>
      <c r="O3208" s="1"/>
      <c r="P3208" s="1"/>
      <c r="Q3208" s="1"/>
      <c r="R3208" s="1"/>
      <c r="S3208" s="1"/>
      <c r="T3208" s="1"/>
      <c r="U3208" s="28"/>
      <c r="V3208" s="28"/>
      <c r="W3208" s="28"/>
      <c r="X3208" s="1"/>
      <c r="Y3208" s="1"/>
      <c r="Z3208" s="1"/>
    </row>
    <row r="3209" spans="1:26" x14ac:dyDescent="0.25">
      <c r="A3209" s="1"/>
      <c r="B3209" s="33" t="str">
        <f t="shared" si="98"/>
        <v/>
      </c>
      <c r="C3209" s="33" t="str">
        <f t="shared" si="99"/>
        <v/>
      </c>
      <c r="D3209" s="22"/>
      <c r="E3209" s="1"/>
      <c r="F3209" s="1"/>
      <c r="G3209" s="1"/>
      <c r="H3209" s="1"/>
      <c r="I3209" s="1"/>
      <c r="J3209" s="1"/>
      <c r="K3209" s="1"/>
      <c r="L3209" s="1"/>
      <c r="M3209" s="1"/>
      <c r="N3209" s="1"/>
      <c r="O3209" s="1"/>
      <c r="P3209" s="1"/>
      <c r="Q3209" s="1"/>
      <c r="R3209" s="1"/>
      <c r="S3209" s="1"/>
      <c r="T3209" s="1"/>
      <c r="U3209" s="28"/>
      <c r="V3209" s="28"/>
      <c r="W3209" s="28"/>
      <c r="X3209" s="1"/>
      <c r="Y3209" s="1"/>
      <c r="Z3209" s="1"/>
    </row>
    <row r="3210" spans="1:26" x14ac:dyDescent="0.25">
      <c r="A3210" s="1"/>
      <c r="B3210" s="33" t="str">
        <f t="shared" si="98"/>
        <v/>
      </c>
      <c r="C3210" s="33" t="str">
        <f t="shared" si="99"/>
        <v/>
      </c>
      <c r="D3210" s="22"/>
      <c r="E3210" s="1"/>
      <c r="F3210" s="1"/>
      <c r="G3210" s="1"/>
      <c r="H3210" s="1"/>
      <c r="I3210" s="1"/>
      <c r="J3210" s="1"/>
      <c r="K3210" s="1"/>
      <c r="L3210" s="1"/>
      <c r="M3210" s="1"/>
      <c r="N3210" s="1"/>
      <c r="O3210" s="1"/>
      <c r="P3210" s="1"/>
      <c r="Q3210" s="1"/>
      <c r="R3210" s="1"/>
      <c r="S3210" s="1"/>
      <c r="T3210" s="1"/>
      <c r="U3210" s="28"/>
      <c r="V3210" s="28"/>
      <c r="W3210" s="28"/>
      <c r="X3210" s="1"/>
      <c r="Y3210" s="1"/>
      <c r="Z3210" s="1"/>
    </row>
    <row r="3211" spans="1:26" x14ac:dyDescent="0.25">
      <c r="A3211" s="1"/>
      <c r="B3211" s="33" t="str">
        <f t="shared" si="98"/>
        <v/>
      </c>
      <c r="C3211" s="33" t="str">
        <f t="shared" si="99"/>
        <v/>
      </c>
      <c r="D3211" s="22"/>
      <c r="E3211" s="1"/>
      <c r="F3211" s="1"/>
      <c r="G3211" s="1"/>
      <c r="H3211" s="1"/>
      <c r="I3211" s="1"/>
      <c r="J3211" s="1"/>
      <c r="K3211" s="1"/>
      <c r="L3211" s="1"/>
      <c r="M3211" s="1"/>
      <c r="N3211" s="1"/>
      <c r="O3211" s="1"/>
      <c r="P3211" s="1"/>
      <c r="Q3211" s="1"/>
      <c r="R3211" s="1"/>
      <c r="S3211" s="1"/>
      <c r="T3211" s="1"/>
      <c r="U3211" s="28"/>
      <c r="V3211" s="28"/>
      <c r="W3211" s="28"/>
      <c r="X3211" s="1"/>
      <c r="Y3211" s="1"/>
      <c r="Z3211" s="1"/>
    </row>
    <row r="3212" spans="1:26" x14ac:dyDescent="0.25">
      <c r="A3212" s="1"/>
      <c r="B3212" s="33" t="str">
        <f t="shared" si="98"/>
        <v/>
      </c>
      <c r="C3212" s="33" t="str">
        <f t="shared" si="99"/>
        <v/>
      </c>
      <c r="D3212" s="22"/>
      <c r="E3212" s="1"/>
      <c r="F3212" s="1"/>
      <c r="G3212" s="1"/>
      <c r="H3212" s="1"/>
      <c r="I3212" s="1"/>
      <c r="J3212" s="1"/>
      <c r="K3212" s="1"/>
      <c r="L3212" s="1"/>
      <c r="M3212" s="1"/>
      <c r="N3212" s="1"/>
      <c r="O3212" s="1"/>
      <c r="P3212" s="1"/>
      <c r="Q3212" s="1"/>
      <c r="R3212" s="1"/>
      <c r="S3212" s="1"/>
      <c r="T3212" s="1"/>
      <c r="U3212" s="28"/>
      <c r="V3212" s="28"/>
      <c r="W3212" s="28"/>
      <c r="X3212" s="1"/>
      <c r="Y3212" s="1"/>
      <c r="Z3212" s="1"/>
    </row>
    <row r="3213" spans="1:26" x14ac:dyDescent="0.25">
      <c r="A3213" s="1"/>
      <c r="B3213" s="33" t="str">
        <f t="shared" si="98"/>
        <v/>
      </c>
      <c r="C3213" s="33" t="str">
        <f t="shared" si="99"/>
        <v/>
      </c>
      <c r="D3213" s="22"/>
      <c r="E3213" s="1"/>
      <c r="F3213" s="1"/>
      <c r="G3213" s="1"/>
      <c r="H3213" s="1"/>
      <c r="I3213" s="1"/>
      <c r="J3213" s="1"/>
      <c r="K3213" s="1"/>
      <c r="L3213" s="1"/>
      <c r="M3213" s="1"/>
      <c r="N3213" s="1"/>
      <c r="O3213" s="1"/>
      <c r="P3213" s="1"/>
      <c r="Q3213" s="1"/>
      <c r="R3213" s="1"/>
      <c r="S3213" s="1"/>
      <c r="T3213" s="1"/>
      <c r="U3213" s="28"/>
      <c r="V3213" s="28"/>
      <c r="W3213" s="28"/>
      <c r="X3213" s="1"/>
      <c r="Y3213" s="1"/>
      <c r="Z3213" s="1"/>
    </row>
    <row r="3214" spans="1:26" x14ac:dyDescent="0.25">
      <c r="A3214" s="1"/>
      <c r="B3214" s="33" t="str">
        <f t="shared" si="98"/>
        <v/>
      </c>
      <c r="C3214" s="33" t="str">
        <f t="shared" si="99"/>
        <v/>
      </c>
      <c r="D3214" s="22"/>
      <c r="E3214" s="1"/>
      <c r="F3214" s="1"/>
      <c r="G3214" s="1"/>
      <c r="H3214" s="1"/>
      <c r="I3214" s="1"/>
      <c r="J3214" s="1"/>
      <c r="K3214" s="1"/>
      <c r="L3214" s="1"/>
      <c r="M3214" s="1"/>
      <c r="N3214" s="1"/>
      <c r="O3214" s="1"/>
      <c r="P3214" s="1"/>
      <c r="Q3214" s="1"/>
      <c r="R3214" s="1"/>
      <c r="S3214" s="1"/>
      <c r="T3214" s="1"/>
      <c r="U3214" s="28"/>
      <c r="V3214" s="28"/>
      <c r="W3214" s="28"/>
      <c r="X3214" s="1"/>
      <c r="Y3214" s="1"/>
      <c r="Z3214" s="1"/>
    </row>
    <row r="3215" spans="1:26" x14ac:dyDescent="0.25">
      <c r="A3215" s="1"/>
      <c r="B3215" s="33" t="str">
        <f t="shared" si="98"/>
        <v/>
      </c>
      <c r="C3215" s="33" t="str">
        <f t="shared" si="99"/>
        <v/>
      </c>
      <c r="D3215" s="22"/>
      <c r="E3215" s="1"/>
      <c r="F3215" s="1"/>
      <c r="G3215" s="1"/>
      <c r="H3215" s="1"/>
      <c r="I3215" s="1"/>
      <c r="J3215" s="1"/>
      <c r="K3215" s="1"/>
      <c r="L3215" s="1"/>
      <c r="M3215" s="1"/>
      <c r="N3215" s="1"/>
      <c r="O3215" s="1"/>
      <c r="P3215" s="1"/>
      <c r="Q3215" s="1"/>
      <c r="R3215" s="1"/>
      <c r="S3215" s="1"/>
      <c r="T3215" s="1"/>
      <c r="U3215" s="28"/>
      <c r="V3215" s="28"/>
      <c r="W3215" s="28"/>
      <c r="X3215" s="1"/>
      <c r="Y3215" s="1"/>
      <c r="Z3215" s="1"/>
    </row>
    <row r="3216" spans="1:26" x14ac:dyDescent="0.25">
      <c r="A3216" s="1"/>
      <c r="B3216" s="33" t="str">
        <f t="shared" si="98"/>
        <v/>
      </c>
      <c r="C3216" s="33" t="str">
        <f t="shared" si="99"/>
        <v/>
      </c>
      <c r="D3216" s="22"/>
      <c r="E3216" s="1"/>
      <c r="F3216" s="1"/>
      <c r="G3216" s="1"/>
      <c r="H3216" s="1"/>
      <c r="I3216" s="1"/>
      <c r="J3216" s="1"/>
      <c r="K3216" s="1"/>
      <c r="L3216" s="1"/>
      <c r="M3216" s="1"/>
      <c r="N3216" s="1"/>
      <c r="O3216" s="1"/>
      <c r="P3216" s="1"/>
      <c r="Q3216" s="1"/>
      <c r="R3216" s="1"/>
      <c r="S3216" s="1"/>
      <c r="T3216" s="1"/>
      <c r="X3216" s="1"/>
      <c r="Y3216" s="1"/>
      <c r="Z3216" s="1"/>
    </row>
    <row r="3217" spans="1:26" x14ac:dyDescent="0.25">
      <c r="A3217" s="1"/>
      <c r="B3217" s="33" t="str">
        <f t="shared" si="98"/>
        <v/>
      </c>
      <c r="C3217" s="33" t="str">
        <f t="shared" si="99"/>
        <v/>
      </c>
      <c r="D3217" s="22"/>
      <c r="E3217" s="1"/>
      <c r="F3217" s="1"/>
      <c r="G3217" s="1"/>
      <c r="H3217" s="1"/>
      <c r="I3217" s="1"/>
      <c r="J3217" s="1"/>
      <c r="K3217" s="1"/>
      <c r="L3217" s="1"/>
      <c r="M3217" s="1"/>
      <c r="N3217" s="1"/>
      <c r="O3217" s="1"/>
      <c r="P3217" s="1"/>
      <c r="Q3217" s="1"/>
      <c r="R3217" s="1"/>
      <c r="S3217" s="1"/>
      <c r="T3217" s="1"/>
      <c r="X3217" s="1"/>
      <c r="Y3217" s="1"/>
      <c r="Z3217" s="1"/>
    </row>
    <row r="3218" spans="1:26" x14ac:dyDescent="0.25">
      <c r="A3218" s="1"/>
      <c r="B3218" s="33" t="str">
        <f t="shared" si="98"/>
        <v/>
      </c>
      <c r="C3218" s="33" t="str">
        <f t="shared" si="99"/>
        <v/>
      </c>
      <c r="D3218" s="22"/>
      <c r="E3218" s="1"/>
      <c r="F3218" s="1"/>
      <c r="G3218" s="1"/>
      <c r="H3218" s="1"/>
      <c r="I3218" s="1"/>
      <c r="J3218" s="1"/>
      <c r="K3218" s="1"/>
      <c r="L3218" s="1"/>
      <c r="M3218" s="1"/>
      <c r="N3218" s="1"/>
      <c r="O3218" s="1"/>
      <c r="P3218" s="1"/>
      <c r="Q3218" s="1"/>
      <c r="R3218" s="1"/>
      <c r="S3218" s="1"/>
      <c r="T3218" s="1"/>
      <c r="U3218" s="28"/>
      <c r="V3218" s="28"/>
      <c r="W3218" s="28"/>
      <c r="X3218" s="1"/>
      <c r="Y3218" s="1"/>
      <c r="Z3218" s="1"/>
    </row>
    <row r="3219" spans="1:26" x14ac:dyDescent="0.25">
      <c r="A3219" s="1"/>
      <c r="B3219" s="33" t="str">
        <f t="shared" si="98"/>
        <v/>
      </c>
      <c r="C3219" s="33" t="str">
        <f t="shared" si="99"/>
        <v/>
      </c>
      <c r="D3219" s="22"/>
      <c r="E3219" s="1"/>
      <c r="F3219" s="1"/>
      <c r="G3219" s="1"/>
      <c r="H3219" s="1"/>
      <c r="I3219" s="1"/>
      <c r="J3219" s="1"/>
      <c r="K3219" s="1"/>
      <c r="L3219" s="1"/>
      <c r="M3219" s="1"/>
      <c r="N3219" s="1"/>
      <c r="O3219" s="1"/>
      <c r="P3219" s="1"/>
      <c r="Q3219" s="1"/>
      <c r="R3219" s="1"/>
      <c r="S3219" s="1"/>
      <c r="T3219" s="1"/>
      <c r="U3219" s="28"/>
      <c r="V3219" s="28"/>
      <c r="W3219" s="28"/>
      <c r="X3219" s="1"/>
      <c r="Y3219" s="1"/>
      <c r="Z3219" s="1"/>
    </row>
    <row r="3220" spans="1:26" x14ac:dyDescent="0.25">
      <c r="A3220" s="1"/>
      <c r="B3220" s="33" t="str">
        <f t="shared" si="98"/>
        <v/>
      </c>
      <c r="C3220" s="33" t="str">
        <f t="shared" si="99"/>
        <v/>
      </c>
      <c r="D3220" s="22"/>
      <c r="E3220" s="1"/>
      <c r="F3220" s="1"/>
      <c r="G3220" s="1"/>
      <c r="H3220" s="1"/>
      <c r="I3220" s="1"/>
      <c r="J3220" s="1"/>
      <c r="K3220" s="1"/>
      <c r="L3220" s="1"/>
      <c r="M3220" s="1"/>
      <c r="N3220" s="1"/>
      <c r="O3220" s="1"/>
      <c r="P3220" s="1"/>
      <c r="Q3220" s="1"/>
      <c r="R3220" s="1"/>
      <c r="S3220" s="1"/>
      <c r="T3220" s="1"/>
      <c r="U3220" s="28"/>
      <c r="V3220" s="28"/>
      <c r="W3220" s="28"/>
      <c r="X3220" s="1"/>
      <c r="Y3220" s="1"/>
      <c r="Z3220" s="1"/>
    </row>
    <row r="3221" spans="1:26" x14ac:dyDescent="0.25">
      <c r="A3221" s="1"/>
      <c r="B3221" s="33" t="str">
        <f t="shared" si="98"/>
        <v/>
      </c>
      <c r="C3221" s="33" t="str">
        <f t="shared" si="99"/>
        <v/>
      </c>
      <c r="D3221" s="22"/>
      <c r="E3221" s="1"/>
      <c r="F3221" s="1"/>
      <c r="G3221" s="1"/>
      <c r="H3221" s="1"/>
      <c r="I3221" s="1"/>
      <c r="J3221" s="1"/>
      <c r="K3221" s="1"/>
      <c r="L3221" s="1"/>
      <c r="M3221" s="1"/>
      <c r="N3221" s="1"/>
      <c r="O3221" s="1"/>
      <c r="P3221" s="1"/>
      <c r="Q3221" s="1"/>
      <c r="R3221" s="1"/>
      <c r="S3221" s="1"/>
      <c r="T3221" s="1"/>
      <c r="U3221" s="28"/>
      <c r="V3221" s="28"/>
      <c r="W3221" s="28"/>
      <c r="X3221" s="1"/>
      <c r="Y3221" s="1"/>
      <c r="Z3221" s="1"/>
    </row>
    <row r="3222" spans="1:26" x14ac:dyDescent="0.25">
      <c r="A3222" s="1"/>
      <c r="B3222" s="33" t="str">
        <f t="shared" si="98"/>
        <v/>
      </c>
      <c r="C3222" s="33" t="str">
        <f t="shared" si="99"/>
        <v/>
      </c>
      <c r="D3222" s="22"/>
      <c r="E3222" s="1"/>
      <c r="F3222" s="1"/>
      <c r="G3222" s="1"/>
      <c r="H3222" s="1"/>
      <c r="I3222" s="1"/>
      <c r="J3222" s="1"/>
      <c r="K3222" s="1"/>
      <c r="L3222" s="1"/>
      <c r="M3222" s="1"/>
      <c r="N3222" s="1"/>
      <c r="O3222" s="1"/>
      <c r="P3222" s="1"/>
      <c r="Q3222" s="1"/>
      <c r="R3222" s="1"/>
      <c r="S3222" s="1"/>
      <c r="T3222" s="1"/>
      <c r="U3222" s="28"/>
      <c r="V3222" s="28"/>
      <c r="W3222" s="28"/>
      <c r="X3222" s="1"/>
      <c r="Y3222" s="1"/>
      <c r="Z3222" s="1"/>
    </row>
    <row r="3223" spans="1:26" x14ac:dyDescent="0.25">
      <c r="A3223" s="1"/>
      <c r="B3223" s="33" t="str">
        <f t="shared" si="98"/>
        <v/>
      </c>
      <c r="C3223" s="33" t="str">
        <f t="shared" si="99"/>
        <v/>
      </c>
      <c r="D3223" s="22"/>
      <c r="E3223" s="1"/>
      <c r="F3223" s="1"/>
      <c r="G3223" s="1"/>
      <c r="H3223" s="1"/>
      <c r="I3223" s="1"/>
      <c r="J3223" s="1"/>
      <c r="K3223" s="1"/>
      <c r="L3223" s="1"/>
      <c r="M3223" s="1"/>
      <c r="N3223" s="1"/>
      <c r="O3223" s="1"/>
      <c r="P3223" s="1"/>
      <c r="Q3223" s="1"/>
      <c r="R3223" s="1"/>
      <c r="S3223" s="1"/>
      <c r="T3223" s="1"/>
      <c r="U3223" s="28"/>
      <c r="V3223" s="28"/>
      <c r="W3223" s="28"/>
      <c r="X3223" s="1"/>
      <c r="Y3223" s="1"/>
      <c r="Z3223" s="1"/>
    </row>
    <row r="3224" spans="1:26" x14ac:dyDescent="0.25">
      <c r="A3224" s="1"/>
      <c r="B3224" s="33" t="str">
        <f t="shared" si="98"/>
        <v/>
      </c>
      <c r="C3224" s="33" t="str">
        <f t="shared" si="99"/>
        <v/>
      </c>
      <c r="D3224" s="22"/>
      <c r="E3224" s="1"/>
      <c r="F3224" s="1"/>
      <c r="G3224" s="1"/>
      <c r="H3224" s="1"/>
      <c r="I3224" s="1"/>
      <c r="J3224" s="1"/>
      <c r="K3224" s="1"/>
      <c r="L3224" s="1"/>
      <c r="M3224" s="1"/>
      <c r="N3224" s="1"/>
      <c r="O3224" s="1"/>
      <c r="P3224" s="1"/>
      <c r="Q3224" s="1"/>
      <c r="R3224" s="1"/>
      <c r="S3224" s="1"/>
      <c r="T3224" s="1"/>
      <c r="U3224" s="28"/>
      <c r="V3224" s="28"/>
      <c r="W3224" s="28"/>
      <c r="X3224" s="1"/>
      <c r="Y3224" s="1"/>
      <c r="Z3224" s="1"/>
    </row>
    <row r="3225" spans="1:26" x14ac:dyDescent="0.25">
      <c r="A3225" s="1"/>
      <c r="B3225" s="33" t="str">
        <f t="shared" si="98"/>
        <v/>
      </c>
      <c r="C3225" s="33" t="str">
        <f t="shared" si="99"/>
        <v/>
      </c>
      <c r="D3225" s="22"/>
      <c r="E3225" s="1"/>
      <c r="F3225" s="1"/>
      <c r="G3225" s="1"/>
      <c r="H3225" s="1"/>
      <c r="I3225" s="1"/>
      <c r="J3225" s="1"/>
      <c r="K3225" s="1"/>
      <c r="L3225" s="1"/>
      <c r="M3225" s="1"/>
      <c r="N3225" s="1"/>
      <c r="O3225" s="1"/>
      <c r="P3225" s="1"/>
      <c r="Q3225" s="1"/>
      <c r="R3225" s="1"/>
      <c r="S3225" s="1"/>
      <c r="T3225" s="1"/>
      <c r="U3225" s="28"/>
      <c r="V3225" s="28"/>
      <c r="W3225" s="28"/>
      <c r="X3225" s="1"/>
      <c r="Y3225" s="1"/>
      <c r="Z3225" s="1"/>
    </row>
    <row r="3226" spans="1:26" x14ac:dyDescent="0.25">
      <c r="A3226" s="1"/>
      <c r="B3226" s="33" t="str">
        <f t="shared" si="98"/>
        <v/>
      </c>
      <c r="C3226" s="33" t="str">
        <f t="shared" si="99"/>
        <v/>
      </c>
      <c r="D3226" s="22"/>
      <c r="E3226" s="1"/>
      <c r="F3226" s="1"/>
      <c r="G3226" s="1"/>
      <c r="H3226" s="1"/>
      <c r="I3226" s="1"/>
      <c r="J3226" s="1"/>
      <c r="K3226" s="1"/>
      <c r="L3226" s="1"/>
      <c r="M3226" s="1"/>
      <c r="N3226" s="1"/>
      <c r="O3226" s="1"/>
      <c r="P3226" s="1"/>
      <c r="Q3226" s="1"/>
      <c r="R3226" s="1"/>
      <c r="S3226" s="1"/>
      <c r="T3226" s="1"/>
      <c r="U3226" s="28"/>
      <c r="V3226" s="28"/>
      <c r="W3226" s="28"/>
      <c r="X3226" s="1"/>
      <c r="Y3226" s="1"/>
      <c r="Z3226" s="1"/>
    </row>
    <row r="3227" spans="1:26" x14ac:dyDescent="0.25">
      <c r="A3227" s="1"/>
      <c r="B3227" s="33" t="str">
        <f t="shared" si="98"/>
        <v/>
      </c>
      <c r="C3227" s="33" t="str">
        <f t="shared" si="99"/>
        <v/>
      </c>
      <c r="D3227" s="22"/>
      <c r="E3227" s="1"/>
      <c r="F3227" s="1"/>
      <c r="G3227" s="1"/>
      <c r="H3227" s="1"/>
      <c r="I3227" s="1"/>
      <c r="J3227" s="1"/>
      <c r="K3227" s="1"/>
      <c r="L3227" s="1"/>
      <c r="M3227" s="1"/>
      <c r="N3227" s="1"/>
      <c r="O3227" s="1"/>
      <c r="P3227" s="1"/>
      <c r="Q3227" s="1"/>
      <c r="R3227" s="1"/>
      <c r="S3227" s="1"/>
      <c r="T3227" s="1"/>
      <c r="U3227" s="28"/>
      <c r="V3227" s="28"/>
      <c r="W3227" s="28"/>
      <c r="X3227" s="1"/>
      <c r="Y3227" s="1"/>
      <c r="Z3227" s="1"/>
    </row>
    <row r="3228" spans="1:26" x14ac:dyDescent="0.25">
      <c r="A3228" s="1"/>
      <c r="B3228" s="33" t="str">
        <f t="shared" ref="B3228:B3291" si="100">IF(W3230=1,U3230,"")</f>
        <v/>
      </c>
      <c r="C3228" s="33" t="str">
        <f t="shared" ref="C3228:C3291" si="101">IF(W3230=1,V3230,"")</f>
        <v/>
      </c>
      <c r="D3228" s="22"/>
      <c r="E3228" s="1"/>
      <c r="F3228" s="1"/>
      <c r="G3228" s="1"/>
      <c r="H3228" s="1"/>
      <c r="I3228" s="1"/>
      <c r="J3228" s="1"/>
      <c r="K3228" s="1"/>
      <c r="L3228" s="1"/>
      <c r="M3228" s="1"/>
      <c r="N3228" s="1"/>
      <c r="O3228" s="1"/>
      <c r="P3228" s="1"/>
      <c r="Q3228" s="1"/>
      <c r="R3228" s="1"/>
      <c r="S3228" s="1"/>
      <c r="T3228" s="1"/>
      <c r="U3228" s="28"/>
      <c r="V3228" s="28"/>
      <c r="W3228" s="28"/>
      <c r="X3228" s="1"/>
      <c r="Y3228" s="1"/>
      <c r="Z3228" s="1"/>
    </row>
    <row r="3229" spans="1:26" x14ac:dyDescent="0.25">
      <c r="A3229" s="1"/>
      <c r="B3229" s="33" t="str">
        <f t="shared" si="100"/>
        <v/>
      </c>
      <c r="C3229" s="33" t="str">
        <f t="shared" si="101"/>
        <v/>
      </c>
      <c r="D3229" s="22"/>
      <c r="E3229" s="1"/>
      <c r="F3229" s="1"/>
      <c r="G3229" s="1"/>
      <c r="H3229" s="1"/>
      <c r="I3229" s="1"/>
      <c r="J3229" s="1"/>
      <c r="K3229" s="1"/>
      <c r="L3229" s="1"/>
      <c r="M3229" s="1"/>
      <c r="N3229" s="1"/>
      <c r="O3229" s="1"/>
      <c r="P3229" s="1"/>
      <c r="Q3229" s="1"/>
      <c r="R3229" s="1"/>
      <c r="S3229" s="1"/>
      <c r="T3229" s="1"/>
      <c r="U3229" s="28"/>
      <c r="V3229" s="28"/>
      <c r="W3229" s="28"/>
      <c r="X3229" s="1"/>
      <c r="Y3229" s="1"/>
      <c r="Z3229" s="1"/>
    </row>
    <row r="3230" spans="1:26" x14ac:dyDescent="0.25">
      <c r="A3230" s="1"/>
      <c r="B3230" s="33" t="str">
        <f t="shared" si="100"/>
        <v/>
      </c>
      <c r="C3230" s="33" t="str">
        <f t="shared" si="101"/>
        <v/>
      </c>
      <c r="D3230" s="22"/>
      <c r="E3230" s="1"/>
      <c r="F3230" s="1"/>
      <c r="G3230" s="1"/>
      <c r="H3230" s="1"/>
      <c r="I3230" s="1"/>
      <c r="J3230" s="1"/>
      <c r="K3230" s="1"/>
      <c r="L3230" s="1"/>
      <c r="M3230" s="1"/>
      <c r="N3230" s="1"/>
      <c r="O3230" s="1"/>
      <c r="P3230" s="1"/>
      <c r="Q3230" s="1"/>
      <c r="R3230" s="1"/>
      <c r="S3230" s="1"/>
      <c r="T3230" s="1"/>
      <c r="U3230" s="28"/>
      <c r="V3230" s="28"/>
      <c r="W3230" s="28"/>
      <c r="X3230" s="1"/>
      <c r="Y3230" s="1"/>
      <c r="Z3230" s="1"/>
    </row>
    <row r="3231" spans="1:26" x14ac:dyDescent="0.25">
      <c r="A3231" s="1"/>
      <c r="B3231" s="33" t="str">
        <f t="shared" si="100"/>
        <v/>
      </c>
      <c r="C3231" s="33" t="str">
        <f t="shared" si="101"/>
        <v/>
      </c>
      <c r="D3231" s="22"/>
      <c r="E3231" s="1"/>
      <c r="F3231" s="1"/>
      <c r="G3231" s="1"/>
      <c r="H3231" s="1"/>
      <c r="I3231" s="1"/>
      <c r="J3231" s="1"/>
      <c r="K3231" s="1"/>
      <c r="L3231" s="1"/>
      <c r="M3231" s="1"/>
      <c r="N3231" s="1"/>
      <c r="O3231" s="1"/>
      <c r="P3231" s="1"/>
      <c r="Q3231" s="1"/>
      <c r="R3231" s="1"/>
      <c r="S3231" s="1"/>
      <c r="T3231" s="1"/>
      <c r="U3231" s="28"/>
      <c r="V3231" s="28"/>
      <c r="W3231" s="28"/>
      <c r="X3231" s="1"/>
      <c r="Y3231" s="1"/>
      <c r="Z3231" s="1"/>
    </row>
    <row r="3232" spans="1:26" x14ac:dyDescent="0.25">
      <c r="A3232" s="1"/>
      <c r="B3232" s="33" t="str">
        <f t="shared" si="100"/>
        <v/>
      </c>
      <c r="C3232" s="33" t="str">
        <f t="shared" si="101"/>
        <v/>
      </c>
      <c r="D3232" s="22"/>
      <c r="E3232" s="1"/>
      <c r="F3232" s="1"/>
      <c r="G3232" s="1"/>
      <c r="H3232" s="1"/>
      <c r="I3232" s="1"/>
      <c r="J3232" s="1"/>
      <c r="K3232" s="1"/>
      <c r="L3232" s="1"/>
      <c r="M3232" s="1"/>
      <c r="N3232" s="1"/>
      <c r="O3232" s="1"/>
      <c r="P3232" s="1"/>
      <c r="Q3232" s="1"/>
      <c r="R3232" s="1"/>
      <c r="S3232" s="1"/>
      <c r="T3232" s="1"/>
      <c r="X3232" s="1"/>
      <c r="Y3232" s="1"/>
      <c r="Z3232" s="1"/>
    </row>
    <row r="3233" spans="1:26" x14ac:dyDescent="0.25">
      <c r="A3233" s="1"/>
      <c r="B3233" s="33" t="str">
        <f t="shared" si="100"/>
        <v/>
      </c>
      <c r="C3233" s="33" t="str">
        <f t="shared" si="101"/>
        <v/>
      </c>
      <c r="D3233" s="22"/>
      <c r="E3233" s="1"/>
      <c r="F3233" s="1"/>
      <c r="G3233" s="1"/>
      <c r="H3233" s="1"/>
      <c r="I3233" s="1"/>
      <c r="J3233" s="1"/>
      <c r="K3233" s="1"/>
      <c r="L3233" s="1"/>
      <c r="M3233" s="1"/>
      <c r="N3233" s="1"/>
      <c r="O3233" s="1"/>
      <c r="P3233" s="1"/>
      <c r="Q3233" s="1"/>
      <c r="R3233" s="1"/>
      <c r="S3233" s="1"/>
      <c r="T3233" s="1"/>
      <c r="U3233" s="28"/>
      <c r="V3233" s="28"/>
      <c r="W3233" s="28"/>
      <c r="X3233" s="1"/>
      <c r="Y3233" s="1"/>
      <c r="Z3233" s="1"/>
    </row>
    <row r="3234" spans="1:26" x14ac:dyDescent="0.25">
      <c r="A3234" s="1"/>
      <c r="B3234" s="33" t="str">
        <f t="shared" si="100"/>
        <v/>
      </c>
      <c r="C3234" s="33" t="str">
        <f t="shared" si="101"/>
        <v/>
      </c>
      <c r="D3234" s="22"/>
      <c r="E3234" s="1"/>
      <c r="F3234" s="1"/>
      <c r="G3234" s="1"/>
      <c r="H3234" s="1"/>
      <c r="I3234" s="1"/>
      <c r="J3234" s="1"/>
      <c r="K3234" s="1"/>
      <c r="L3234" s="1"/>
      <c r="M3234" s="1"/>
      <c r="N3234" s="1"/>
      <c r="O3234" s="1"/>
      <c r="P3234" s="1"/>
      <c r="Q3234" s="1"/>
      <c r="R3234" s="1"/>
      <c r="S3234" s="1"/>
      <c r="T3234" s="1"/>
      <c r="U3234" s="28"/>
      <c r="V3234" s="28"/>
      <c r="W3234" s="28"/>
      <c r="X3234" s="1"/>
      <c r="Y3234" s="1"/>
      <c r="Z3234" s="1"/>
    </row>
    <row r="3235" spans="1:26" x14ac:dyDescent="0.25">
      <c r="A3235" s="1"/>
      <c r="B3235" s="33" t="str">
        <f t="shared" si="100"/>
        <v/>
      </c>
      <c r="C3235" s="33" t="str">
        <f t="shared" si="101"/>
        <v/>
      </c>
      <c r="D3235" s="22"/>
      <c r="E3235" s="1"/>
      <c r="F3235" s="1"/>
      <c r="G3235" s="1"/>
      <c r="H3235" s="1"/>
      <c r="I3235" s="1"/>
      <c r="J3235" s="1"/>
      <c r="K3235" s="1"/>
      <c r="L3235" s="1"/>
      <c r="M3235" s="1"/>
      <c r="N3235" s="1"/>
      <c r="O3235" s="1"/>
      <c r="P3235" s="1"/>
      <c r="Q3235" s="1"/>
      <c r="R3235" s="1"/>
      <c r="S3235" s="1"/>
      <c r="T3235" s="1"/>
      <c r="U3235" s="28"/>
      <c r="V3235" s="28"/>
      <c r="W3235" s="28"/>
      <c r="X3235" s="1"/>
      <c r="Y3235" s="1"/>
      <c r="Z3235" s="1"/>
    </row>
    <row r="3236" spans="1:26" x14ac:dyDescent="0.25">
      <c r="A3236" s="1"/>
      <c r="B3236" s="33" t="str">
        <f t="shared" si="100"/>
        <v/>
      </c>
      <c r="C3236" s="33" t="str">
        <f t="shared" si="101"/>
        <v/>
      </c>
      <c r="D3236" s="22"/>
      <c r="E3236" s="1"/>
      <c r="F3236" s="1"/>
      <c r="G3236" s="1"/>
      <c r="H3236" s="1"/>
      <c r="I3236" s="1"/>
      <c r="J3236" s="1"/>
      <c r="K3236" s="1"/>
      <c r="L3236" s="1"/>
      <c r="M3236" s="1"/>
      <c r="N3236" s="1"/>
      <c r="O3236" s="1"/>
      <c r="P3236" s="1"/>
      <c r="Q3236" s="1"/>
      <c r="R3236" s="1"/>
      <c r="S3236" s="1"/>
      <c r="T3236" s="1"/>
      <c r="U3236" s="28"/>
      <c r="V3236" s="28"/>
      <c r="W3236" s="28"/>
      <c r="X3236" s="1"/>
      <c r="Y3236" s="1"/>
      <c r="Z3236" s="1"/>
    </row>
    <row r="3237" spans="1:26" x14ac:dyDescent="0.25">
      <c r="A3237" s="1"/>
      <c r="B3237" s="33" t="str">
        <f t="shared" si="100"/>
        <v/>
      </c>
      <c r="C3237" s="33" t="str">
        <f t="shared" si="101"/>
        <v/>
      </c>
      <c r="D3237" s="22"/>
      <c r="E3237" s="1"/>
      <c r="F3237" s="1"/>
      <c r="G3237" s="1"/>
      <c r="H3237" s="1"/>
      <c r="I3237" s="1"/>
      <c r="J3237" s="1"/>
      <c r="K3237" s="1"/>
      <c r="L3237" s="1"/>
      <c r="M3237" s="1"/>
      <c r="N3237" s="1"/>
      <c r="O3237" s="1"/>
      <c r="P3237" s="1"/>
      <c r="Q3237" s="1"/>
      <c r="R3237" s="1"/>
      <c r="S3237" s="1"/>
      <c r="T3237" s="1"/>
      <c r="U3237" s="28"/>
      <c r="V3237" s="28"/>
      <c r="W3237" s="28"/>
      <c r="X3237" s="1"/>
      <c r="Y3237" s="1"/>
      <c r="Z3237" s="1"/>
    </row>
    <row r="3238" spans="1:26" x14ac:dyDescent="0.25">
      <c r="A3238" s="1"/>
      <c r="B3238" s="33" t="str">
        <f t="shared" si="100"/>
        <v/>
      </c>
      <c r="C3238" s="33" t="str">
        <f t="shared" si="101"/>
        <v/>
      </c>
      <c r="D3238" s="22"/>
      <c r="E3238" s="1"/>
      <c r="F3238" s="1"/>
      <c r="G3238" s="1"/>
      <c r="H3238" s="1"/>
      <c r="I3238" s="1"/>
      <c r="J3238" s="1"/>
      <c r="K3238" s="1"/>
      <c r="L3238" s="1"/>
      <c r="M3238" s="1"/>
      <c r="N3238" s="1"/>
      <c r="O3238" s="1"/>
      <c r="P3238" s="1"/>
      <c r="Q3238" s="1"/>
      <c r="R3238" s="1"/>
      <c r="S3238" s="1"/>
      <c r="T3238" s="1"/>
      <c r="U3238" s="28"/>
      <c r="V3238" s="28"/>
      <c r="W3238" s="28"/>
      <c r="X3238" s="1"/>
      <c r="Y3238" s="1"/>
      <c r="Z3238" s="1"/>
    </row>
    <row r="3239" spans="1:26" x14ac:dyDescent="0.25">
      <c r="A3239" s="1"/>
      <c r="B3239" s="33" t="str">
        <f t="shared" si="100"/>
        <v/>
      </c>
      <c r="C3239" s="33" t="str">
        <f t="shared" si="101"/>
        <v/>
      </c>
      <c r="D3239" s="22"/>
      <c r="E3239" s="1"/>
      <c r="F3239" s="1"/>
      <c r="G3239" s="1"/>
      <c r="H3239" s="1"/>
      <c r="I3239" s="1"/>
      <c r="J3239" s="1"/>
      <c r="K3239" s="1"/>
      <c r="L3239" s="1"/>
      <c r="M3239" s="1"/>
      <c r="N3239" s="1"/>
      <c r="O3239" s="1"/>
      <c r="P3239" s="1"/>
      <c r="Q3239" s="1"/>
      <c r="R3239" s="1"/>
      <c r="S3239" s="1"/>
      <c r="T3239" s="1"/>
      <c r="X3239" s="1"/>
      <c r="Y3239" s="1"/>
      <c r="Z3239" s="1"/>
    </row>
    <row r="3240" spans="1:26" x14ac:dyDescent="0.25">
      <c r="A3240" s="1"/>
      <c r="B3240" s="33" t="str">
        <f t="shared" si="100"/>
        <v/>
      </c>
      <c r="C3240" s="33" t="str">
        <f t="shared" si="101"/>
        <v/>
      </c>
      <c r="D3240" s="22"/>
      <c r="E3240" s="1"/>
      <c r="F3240" s="1"/>
      <c r="G3240" s="1"/>
      <c r="H3240" s="1"/>
      <c r="I3240" s="1"/>
      <c r="J3240" s="1"/>
      <c r="K3240" s="1"/>
      <c r="L3240" s="1"/>
      <c r="M3240" s="1"/>
      <c r="N3240" s="1"/>
      <c r="O3240" s="1"/>
      <c r="P3240" s="1"/>
      <c r="Q3240" s="1"/>
      <c r="R3240" s="1"/>
      <c r="S3240" s="1"/>
      <c r="T3240" s="1"/>
      <c r="U3240" s="28"/>
      <c r="V3240" s="28"/>
      <c r="W3240" s="28"/>
      <c r="X3240" s="1"/>
      <c r="Y3240" s="1"/>
      <c r="Z3240" s="1"/>
    </row>
    <row r="3241" spans="1:26" x14ac:dyDescent="0.25">
      <c r="A3241" s="1"/>
      <c r="B3241" s="33" t="str">
        <f t="shared" si="100"/>
        <v/>
      </c>
      <c r="C3241" s="33" t="str">
        <f t="shared" si="101"/>
        <v/>
      </c>
      <c r="D3241" s="22"/>
      <c r="E3241" s="1"/>
      <c r="F3241" s="1"/>
      <c r="G3241" s="1"/>
      <c r="H3241" s="1"/>
      <c r="I3241" s="1"/>
      <c r="J3241" s="1"/>
      <c r="K3241" s="1"/>
      <c r="L3241" s="1"/>
      <c r="M3241" s="1"/>
      <c r="N3241" s="1"/>
      <c r="O3241" s="1"/>
      <c r="P3241" s="1"/>
      <c r="Q3241" s="1"/>
      <c r="R3241" s="1"/>
      <c r="S3241" s="1"/>
      <c r="T3241" s="1"/>
      <c r="U3241" s="28"/>
      <c r="V3241" s="28"/>
      <c r="W3241" s="28"/>
      <c r="X3241" s="1"/>
      <c r="Y3241" s="1"/>
      <c r="Z3241" s="1"/>
    </row>
    <row r="3242" spans="1:26" x14ac:dyDescent="0.25">
      <c r="A3242" s="1"/>
      <c r="B3242" s="33" t="str">
        <f t="shared" si="100"/>
        <v/>
      </c>
      <c r="C3242" s="33" t="str">
        <f t="shared" si="101"/>
        <v/>
      </c>
      <c r="D3242" s="22"/>
      <c r="E3242" s="1"/>
      <c r="F3242" s="1"/>
      <c r="G3242" s="1"/>
      <c r="H3242" s="1"/>
      <c r="I3242" s="1"/>
      <c r="J3242" s="1"/>
      <c r="K3242" s="1"/>
      <c r="L3242" s="1"/>
      <c r="M3242" s="1"/>
      <c r="N3242" s="1"/>
      <c r="O3242" s="1"/>
      <c r="P3242" s="1"/>
      <c r="Q3242" s="1"/>
      <c r="R3242" s="1"/>
      <c r="S3242" s="1"/>
      <c r="T3242" s="1"/>
      <c r="U3242" s="28"/>
      <c r="V3242" s="28"/>
      <c r="W3242" s="28"/>
      <c r="X3242" s="1"/>
      <c r="Y3242" s="1"/>
      <c r="Z3242" s="1"/>
    </row>
    <row r="3243" spans="1:26" x14ac:dyDescent="0.25">
      <c r="A3243" s="1"/>
      <c r="B3243" s="33" t="str">
        <f t="shared" si="100"/>
        <v/>
      </c>
      <c r="C3243" s="33" t="str">
        <f t="shared" si="101"/>
        <v/>
      </c>
      <c r="D3243" s="22"/>
      <c r="E3243" s="1"/>
      <c r="F3243" s="1"/>
      <c r="G3243" s="1"/>
      <c r="H3243" s="1"/>
      <c r="I3243" s="1"/>
      <c r="J3243" s="1"/>
      <c r="K3243" s="1"/>
      <c r="L3243" s="1"/>
      <c r="M3243" s="1"/>
      <c r="N3243" s="1"/>
      <c r="O3243" s="1"/>
      <c r="P3243" s="1"/>
      <c r="Q3243" s="1"/>
      <c r="R3243" s="1"/>
      <c r="S3243" s="1"/>
      <c r="T3243" s="1"/>
      <c r="X3243" s="1"/>
      <c r="Y3243" s="1"/>
      <c r="Z3243" s="1"/>
    </row>
    <row r="3244" spans="1:26" x14ac:dyDescent="0.25">
      <c r="A3244" s="1"/>
      <c r="B3244" s="33" t="str">
        <f t="shared" si="100"/>
        <v/>
      </c>
      <c r="C3244" s="33" t="str">
        <f t="shared" si="101"/>
        <v/>
      </c>
      <c r="D3244" s="22"/>
      <c r="E3244" s="1"/>
      <c r="F3244" s="1"/>
      <c r="G3244" s="1"/>
      <c r="H3244" s="1"/>
      <c r="I3244" s="1"/>
      <c r="J3244" s="1"/>
      <c r="K3244" s="1"/>
      <c r="L3244" s="1"/>
      <c r="M3244" s="1"/>
      <c r="N3244" s="1"/>
      <c r="O3244" s="1"/>
      <c r="P3244" s="1"/>
      <c r="Q3244" s="1"/>
      <c r="R3244" s="1"/>
      <c r="S3244" s="1"/>
      <c r="T3244" s="1"/>
      <c r="U3244" s="28"/>
      <c r="V3244" s="28"/>
      <c r="W3244" s="28"/>
      <c r="X3244" s="1"/>
      <c r="Y3244" s="1"/>
      <c r="Z3244" s="1"/>
    </row>
    <row r="3245" spans="1:26" x14ac:dyDescent="0.25">
      <c r="A3245" s="1"/>
      <c r="B3245" s="33" t="str">
        <f t="shared" si="100"/>
        <v/>
      </c>
      <c r="C3245" s="33" t="str">
        <f t="shared" si="101"/>
        <v/>
      </c>
      <c r="D3245" s="22"/>
      <c r="E3245" s="1"/>
      <c r="F3245" s="1"/>
      <c r="G3245" s="1"/>
      <c r="H3245" s="1"/>
      <c r="I3245" s="1"/>
      <c r="J3245" s="1"/>
      <c r="K3245" s="1"/>
      <c r="L3245" s="1"/>
      <c r="M3245" s="1"/>
      <c r="N3245" s="1"/>
      <c r="O3245" s="1"/>
      <c r="P3245" s="1"/>
      <c r="Q3245" s="1"/>
      <c r="R3245" s="1"/>
      <c r="S3245" s="1"/>
      <c r="T3245" s="1"/>
      <c r="U3245" s="28"/>
      <c r="V3245" s="28"/>
      <c r="W3245" s="28"/>
      <c r="X3245" s="1"/>
      <c r="Y3245" s="1"/>
      <c r="Z3245" s="1"/>
    </row>
    <row r="3246" spans="1:26" x14ac:dyDescent="0.25">
      <c r="A3246" s="1"/>
      <c r="B3246" s="33" t="str">
        <f t="shared" si="100"/>
        <v/>
      </c>
      <c r="C3246" s="33" t="str">
        <f t="shared" si="101"/>
        <v/>
      </c>
      <c r="D3246" s="22"/>
      <c r="E3246" s="1"/>
      <c r="F3246" s="1"/>
      <c r="G3246" s="1"/>
      <c r="H3246" s="1"/>
      <c r="I3246" s="1"/>
      <c r="J3246" s="1"/>
      <c r="K3246" s="1"/>
      <c r="L3246" s="1"/>
      <c r="M3246" s="1"/>
      <c r="N3246" s="1"/>
      <c r="O3246" s="1"/>
      <c r="P3246" s="1"/>
      <c r="Q3246" s="1"/>
      <c r="R3246" s="1"/>
      <c r="S3246" s="1"/>
      <c r="T3246" s="1"/>
      <c r="U3246" s="28"/>
      <c r="V3246" s="28"/>
      <c r="W3246" s="28"/>
      <c r="X3246" s="1"/>
      <c r="Y3246" s="1"/>
      <c r="Z3246" s="1"/>
    </row>
    <row r="3247" spans="1:26" x14ac:dyDescent="0.25">
      <c r="A3247" s="1"/>
      <c r="B3247" s="33" t="str">
        <f t="shared" si="100"/>
        <v/>
      </c>
      <c r="C3247" s="33" t="str">
        <f t="shared" si="101"/>
        <v/>
      </c>
      <c r="D3247" s="22"/>
      <c r="E3247" s="1"/>
      <c r="F3247" s="1"/>
      <c r="G3247" s="1"/>
      <c r="H3247" s="1"/>
      <c r="I3247" s="1"/>
      <c r="J3247" s="1"/>
      <c r="K3247" s="1"/>
      <c r="L3247" s="1"/>
      <c r="M3247" s="1"/>
      <c r="N3247" s="1"/>
      <c r="O3247" s="1"/>
      <c r="P3247" s="1"/>
      <c r="Q3247" s="1"/>
      <c r="R3247" s="1"/>
      <c r="S3247" s="1"/>
      <c r="T3247" s="1"/>
      <c r="U3247" s="28"/>
      <c r="V3247" s="28"/>
      <c r="W3247" s="28"/>
      <c r="X3247" s="1"/>
      <c r="Y3247" s="1"/>
      <c r="Z3247" s="1"/>
    </row>
    <row r="3248" spans="1:26" x14ac:dyDescent="0.25">
      <c r="A3248" s="1"/>
      <c r="B3248" s="33" t="str">
        <f t="shared" si="100"/>
        <v/>
      </c>
      <c r="C3248" s="33" t="str">
        <f t="shared" si="101"/>
        <v/>
      </c>
      <c r="D3248" s="22"/>
      <c r="E3248" s="1"/>
      <c r="F3248" s="1"/>
      <c r="G3248" s="1"/>
      <c r="H3248" s="1"/>
      <c r="I3248" s="1"/>
      <c r="J3248" s="1"/>
      <c r="K3248" s="1"/>
      <c r="L3248" s="1"/>
      <c r="M3248" s="1"/>
      <c r="N3248" s="1"/>
      <c r="O3248" s="1"/>
      <c r="P3248" s="1"/>
      <c r="Q3248" s="1"/>
      <c r="R3248" s="1"/>
      <c r="S3248" s="1"/>
      <c r="T3248" s="1"/>
      <c r="U3248" s="28"/>
      <c r="V3248" s="28"/>
      <c r="W3248" s="28"/>
      <c r="X3248" s="1"/>
      <c r="Y3248" s="1"/>
      <c r="Z3248" s="1"/>
    </row>
    <row r="3249" spans="1:26" x14ac:dyDescent="0.25">
      <c r="A3249" s="1"/>
      <c r="B3249" s="33" t="str">
        <f t="shared" si="100"/>
        <v/>
      </c>
      <c r="C3249" s="33" t="str">
        <f t="shared" si="101"/>
        <v/>
      </c>
      <c r="D3249" s="22"/>
      <c r="E3249" s="1"/>
      <c r="F3249" s="1"/>
      <c r="G3249" s="1"/>
      <c r="H3249" s="1"/>
      <c r="I3249" s="1"/>
      <c r="J3249" s="1"/>
      <c r="K3249" s="1"/>
      <c r="L3249" s="1"/>
      <c r="M3249" s="1"/>
      <c r="N3249" s="1"/>
      <c r="O3249" s="1"/>
      <c r="P3249" s="1"/>
      <c r="Q3249" s="1"/>
      <c r="R3249" s="1"/>
      <c r="S3249" s="1"/>
      <c r="T3249" s="1"/>
      <c r="U3249" s="28"/>
      <c r="V3249" s="28"/>
      <c r="W3249" s="28"/>
      <c r="X3249" s="1"/>
      <c r="Y3249" s="1"/>
      <c r="Z3249" s="1"/>
    </row>
    <row r="3250" spans="1:26" x14ac:dyDescent="0.25">
      <c r="A3250" s="1"/>
      <c r="B3250" s="33" t="str">
        <f t="shared" si="100"/>
        <v/>
      </c>
      <c r="C3250" s="33" t="str">
        <f t="shared" si="101"/>
        <v/>
      </c>
      <c r="D3250" s="22"/>
      <c r="E3250" s="1"/>
      <c r="F3250" s="1"/>
      <c r="G3250" s="1"/>
      <c r="H3250" s="1"/>
      <c r="I3250" s="1"/>
      <c r="J3250" s="1"/>
      <c r="K3250" s="1"/>
      <c r="L3250" s="1"/>
      <c r="M3250" s="1"/>
      <c r="N3250" s="1"/>
      <c r="O3250" s="1"/>
      <c r="P3250" s="1"/>
      <c r="Q3250" s="1"/>
      <c r="R3250" s="1"/>
      <c r="S3250" s="1"/>
      <c r="T3250" s="1"/>
      <c r="U3250" s="28"/>
      <c r="V3250" s="28"/>
      <c r="W3250" s="28"/>
      <c r="X3250" s="1"/>
      <c r="Y3250" s="1"/>
      <c r="Z3250" s="1"/>
    </row>
    <row r="3251" spans="1:26" x14ac:dyDescent="0.25">
      <c r="A3251" s="1"/>
      <c r="B3251" s="33" t="str">
        <f t="shared" si="100"/>
        <v/>
      </c>
      <c r="C3251" s="33" t="str">
        <f t="shared" si="101"/>
        <v/>
      </c>
      <c r="D3251" s="22"/>
      <c r="E3251" s="1"/>
      <c r="F3251" s="1"/>
      <c r="G3251" s="1"/>
      <c r="H3251" s="1"/>
      <c r="I3251" s="1"/>
      <c r="J3251" s="1"/>
      <c r="K3251" s="1"/>
      <c r="L3251" s="1"/>
      <c r="M3251" s="1"/>
      <c r="N3251" s="1"/>
      <c r="O3251" s="1"/>
      <c r="P3251" s="1"/>
      <c r="Q3251" s="1"/>
      <c r="R3251" s="1"/>
      <c r="S3251" s="1"/>
      <c r="T3251" s="1"/>
      <c r="X3251" s="1"/>
      <c r="Y3251" s="1"/>
      <c r="Z3251" s="1"/>
    </row>
    <row r="3252" spans="1:26" x14ac:dyDescent="0.25">
      <c r="A3252" s="1"/>
      <c r="B3252" s="33" t="str">
        <f t="shared" si="100"/>
        <v/>
      </c>
      <c r="C3252" s="33" t="str">
        <f t="shared" si="101"/>
        <v/>
      </c>
      <c r="D3252" s="22"/>
      <c r="E3252" s="1"/>
      <c r="F3252" s="1"/>
      <c r="G3252" s="1"/>
      <c r="H3252" s="1"/>
      <c r="I3252" s="1"/>
      <c r="J3252" s="1"/>
      <c r="K3252" s="1"/>
      <c r="L3252" s="1"/>
      <c r="M3252" s="1"/>
      <c r="N3252" s="1"/>
      <c r="O3252" s="1"/>
      <c r="P3252" s="1"/>
      <c r="Q3252" s="1"/>
      <c r="R3252" s="1"/>
      <c r="S3252" s="1"/>
      <c r="T3252" s="1"/>
      <c r="U3252" s="28"/>
      <c r="V3252" s="28"/>
      <c r="W3252" s="28"/>
      <c r="X3252" s="1"/>
      <c r="Y3252" s="1"/>
      <c r="Z3252" s="1"/>
    </row>
    <row r="3253" spans="1:26" x14ac:dyDescent="0.25">
      <c r="A3253" s="1"/>
      <c r="B3253" s="33" t="str">
        <f t="shared" si="100"/>
        <v/>
      </c>
      <c r="C3253" s="33" t="str">
        <f t="shared" si="101"/>
        <v/>
      </c>
      <c r="D3253" s="22"/>
      <c r="E3253" s="1"/>
      <c r="F3253" s="1"/>
      <c r="G3253" s="1"/>
      <c r="H3253" s="1"/>
      <c r="I3253" s="1"/>
      <c r="J3253" s="1"/>
      <c r="K3253" s="1"/>
      <c r="L3253" s="1"/>
      <c r="M3253" s="1"/>
      <c r="N3253" s="1"/>
      <c r="O3253" s="1"/>
      <c r="P3253" s="1"/>
      <c r="Q3253" s="1"/>
      <c r="R3253" s="1"/>
      <c r="S3253" s="1"/>
      <c r="T3253" s="1"/>
      <c r="U3253" s="28"/>
      <c r="V3253" s="28"/>
      <c r="W3253" s="28"/>
      <c r="X3253" s="1"/>
      <c r="Y3253" s="1"/>
      <c r="Z3253" s="1"/>
    </row>
    <row r="3254" spans="1:26" x14ac:dyDescent="0.25">
      <c r="A3254" s="1"/>
      <c r="B3254" s="33" t="str">
        <f t="shared" si="100"/>
        <v/>
      </c>
      <c r="C3254" s="33" t="str">
        <f t="shared" si="101"/>
        <v/>
      </c>
      <c r="D3254" s="22"/>
      <c r="E3254" s="1"/>
      <c r="F3254" s="1"/>
      <c r="G3254" s="1"/>
      <c r="H3254" s="1"/>
      <c r="I3254" s="1"/>
      <c r="J3254" s="1"/>
      <c r="K3254" s="1"/>
      <c r="L3254" s="1"/>
      <c r="M3254" s="1"/>
      <c r="N3254" s="1"/>
      <c r="O3254" s="1"/>
      <c r="P3254" s="1"/>
      <c r="Q3254" s="1"/>
      <c r="R3254" s="1"/>
      <c r="S3254" s="1"/>
      <c r="T3254" s="1"/>
      <c r="U3254" s="28"/>
      <c r="V3254" s="28"/>
      <c r="W3254" s="28"/>
      <c r="X3254" s="1"/>
      <c r="Y3254" s="1"/>
      <c r="Z3254" s="1"/>
    </row>
    <row r="3255" spans="1:26" x14ac:dyDescent="0.25">
      <c r="A3255" s="1"/>
      <c r="B3255" s="33" t="str">
        <f t="shared" si="100"/>
        <v/>
      </c>
      <c r="C3255" s="33" t="str">
        <f t="shared" si="101"/>
        <v/>
      </c>
      <c r="D3255" s="22"/>
      <c r="E3255" s="1"/>
      <c r="F3255" s="1"/>
      <c r="G3255" s="1"/>
      <c r="H3255" s="1"/>
      <c r="I3255" s="1"/>
      <c r="J3255" s="1"/>
      <c r="K3255" s="1"/>
      <c r="L3255" s="1"/>
      <c r="M3255" s="1"/>
      <c r="N3255" s="1"/>
      <c r="O3255" s="1"/>
      <c r="P3255" s="1"/>
      <c r="Q3255" s="1"/>
      <c r="R3255" s="1"/>
      <c r="S3255" s="1"/>
      <c r="T3255" s="1"/>
      <c r="U3255" s="28"/>
      <c r="V3255" s="28"/>
      <c r="W3255" s="28"/>
      <c r="X3255" s="1"/>
      <c r="Y3255" s="1"/>
      <c r="Z3255" s="1"/>
    </row>
    <row r="3256" spans="1:26" x14ac:dyDescent="0.25">
      <c r="A3256" s="1"/>
      <c r="B3256" s="33" t="str">
        <f t="shared" si="100"/>
        <v/>
      </c>
      <c r="C3256" s="33" t="str">
        <f t="shared" si="101"/>
        <v/>
      </c>
      <c r="D3256" s="22"/>
      <c r="E3256" s="1"/>
      <c r="F3256" s="1"/>
      <c r="G3256" s="1"/>
      <c r="H3256" s="1"/>
      <c r="I3256" s="1"/>
      <c r="J3256" s="1"/>
      <c r="K3256" s="1"/>
      <c r="L3256" s="1"/>
      <c r="M3256" s="1"/>
      <c r="N3256" s="1"/>
      <c r="O3256" s="1"/>
      <c r="P3256" s="1"/>
      <c r="Q3256" s="1"/>
      <c r="R3256" s="1"/>
      <c r="S3256" s="1"/>
      <c r="T3256" s="1"/>
      <c r="U3256" s="28"/>
      <c r="V3256" s="28"/>
      <c r="W3256" s="28"/>
      <c r="X3256" s="1"/>
      <c r="Y3256" s="1"/>
      <c r="Z3256" s="1"/>
    </row>
    <row r="3257" spans="1:26" x14ac:dyDescent="0.25">
      <c r="A3257" s="1"/>
      <c r="B3257" s="33" t="str">
        <f t="shared" si="100"/>
        <v/>
      </c>
      <c r="C3257" s="33" t="str">
        <f t="shared" si="101"/>
        <v/>
      </c>
      <c r="D3257" s="22"/>
      <c r="E3257" s="1"/>
      <c r="F3257" s="1"/>
      <c r="G3257" s="1"/>
      <c r="H3257" s="1"/>
      <c r="I3257" s="1"/>
      <c r="J3257" s="1"/>
      <c r="K3257" s="1"/>
      <c r="L3257" s="1"/>
      <c r="M3257" s="1"/>
      <c r="N3257" s="1"/>
      <c r="O3257" s="1"/>
      <c r="P3257" s="1"/>
      <c r="Q3257" s="1"/>
      <c r="R3257" s="1"/>
      <c r="S3257" s="1"/>
      <c r="T3257" s="1"/>
      <c r="U3257" s="28"/>
      <c r="V3257" s="28"/>
      <c r="W3257" s="28"/>
      <c r="X3257" s="1"/>
      <c r="Y3257" s="1"/>
      <c r="Z3257" s="1"/>
    </row>
    <row r="3258" spans="1:26" x14ac:dyDescent="0.25">
      <c r="A3258" s="1"/>
      <c r="B3258" s="33" t="str">
        <f t="shared" si="100"/>
        <v/>
      </c>
      <c r="C3258" s="33" t="str">
        <f t="shared" si="101"/>
        <v/>
      </c>
      <c r="D3258" s="22"/>
      <c r="E3258" s="1"/>
      <c r="F3258" s="1"/>
      <c r="G3258" s="1"/>
      <c r="H3258" s="1"/>
      <c r="I3258" s="1"/>
      <c r="J3258" s="1"/>
      <c r="K3258" s="1"/>
      <c r="L3258" s="1"/>
      <c r="M3258" s="1"/>
      <c r="N3258" s="1"/>
      <c r="O3258" s="1"/>
      <c r="P3258" s="1"/>
      <c r="Q3258" s="1"/>
      <c r="R3258" s="1"/>
      <c r="S3258" s="1"/>
      <c r="T3258" s="1"/>
      <c r="U3258" s="28"/>
      <c r="V3258" s="28"/>
      <c r="W3258" s="28"/>
      <c r="X3258" s="1"/>
      <c r="Y3258" s="1"/>
      <c r="Z3258" s="1"/>
    </row>
    <row r="3259" spans="1:26" x14ac:dyDescent="0.25">
      <c r="A3259" s="1"/>
      <c r="B3259" s="33" t="str">
        <f t="shared" si="100"/>
        <v/>
      </c>
      <c r="C3259" s="33" t="str">
        <f t="shared" si="101"/>
        <v/>
      </c>
      <c r="D3259" s="22"/>
      <c r="E3259" s="1"/>
      <c r="F3259" s="1"/>
      <c r="G3259" s="1"/>
      <c r="H3259" s="1"/>
      <c r="I3259" s="1"/>
      <c r="J3259" s="1"/>
      <c r="K3259" s="1"/>
      <c r="L3259" s="1"/>
      <c r="M3259" s="1"/>
      <c r="N3259" s="1"/>
      <c r="O3259" s="1"/>
      <c r="P3259" s="1"/>
      <c r="Q3259" s="1"/>
      <c r="R3259" s="1"/>
      <c r="S3259" s="1"/>
      <c r="T3259" s="1"/>
      <c r="U3259" s="28"/>
      <c r="V3259" s="28"/>
      <c r="W3259" s="28"/>
      <c r="X3259" s="1"/>
      <c r="Y3259" s="1"/>
      <c r="Z3259" s="1"/>
    </row>
    <row r="3260" spans="1:26" x14ac:dyDescent="0.25">
      <c r="A3260" s="1"/>
      <c r="B3260" s="33" t="str">
        <f t="shared" si="100"/>
        <v/>
      </c>
      <c r="C3260" s="33" t="str">
        <f t="shared" si="101"/>
        <v/>
      </c>
      <c r="D3260" s="22"/>
      <c r="E3260" s="1"/>
      <c r="F3260" s="1"/>
      <c r="G3260" s="1"/>
      <c r="H3260" s="1"/>
      <c r="I3260" s="1"/>
      <c r="J3260" s="1"/>
      <c r="K3260" s="1"/>
      <c r="L3260" s="1"/>
      <c r="M3260" s="1"/>
      <c r="N3260" s="1"/>
      <c r="O3260" s="1"/>
      <c r="P3260" s="1"/>
      <c r="Q3260" s="1"/>
      <c r="R3260" s="1"/>
      <c r="S3260" s="1"/>
      <c r="T3260" s="1"/>
      <c r="U3260" s="28"/>
      <c r="V3260" s="28"/>
      <c r="W3260" s="28"/>
      <c r="X3260" s="1"/>
      <c r="Y3260" s="1"/>
      <c r="Z3260" s="1"/>
    </row>
    <row r="3261" spans="1:26" x14ac:dyDescent="0.25">
      <c r="A3261" s="1"/>
      <c r="B3261" s="33" t="str">
        <f t="shared" si="100"/>
        <v/>
      </c>
      <c r="C3261" s="33" t="str">
        <f t="shared" si="101"/>
        <v/>
      </c>
      <c r="D3261" s="22"/>
      <c r="E3261" s="1"/>
      <c r="F3261" s="1"/>
      <c r="G3261" s="1"/>
      <c r="H3261" s="1"/>
      <c r="I3261" s="1"/>
      <c r="J3261" s="1"/>
      <c r="K3261" s="1"/>
      <c r="L3261" s="1"/>
      <c r="M3261" s="1"/>
      <c r="N3261" s="1"/>
      <c r="O3261" s="1"/>
      <c r="P3261" s="1"/>
      <c r="Q3261" s="1"/>
      <c r="R3261" s="1"/>
      <c r="S3261" s="1"/>
      <c r="T3261" s="1"/>
      <c r="U3261" s="28"/>
      <c r="V3261" s="28"/>
      <c r="W3261" s="28"/>
      <c r="X3261" s="1"/>
      <c r="Y3261" s="1"/>
      <c r="Z3261" s="1"/>
    </row>
    <row r="3262" spans="1:26" x14ac:dyDescent="0.25">
      <c r="A3262" s="1"/>
      <c r="B3262" s="33" t="str">
        <f t="shared" si="100"/>
        <v/>
      </c>
      <c r="C3262" s="33" t="str">
        <f t="shared" si="101"/>
        <v/>
      </c>
      <c r="D3262" s="22"/>
      <c r="E3262" s="1"/>
      <c r="F3262" s="1"/>
      <c r="G3262" s="1"/>
      <c r="H3262" s="1"/>
      <c r="I3262" s="1"/>
      <c r="J3262" s="1"/>
      <c r="K3262" s="1"/>
      <c r="L3262" s="1"/>
      <c r="M3262" s="1"/>
      <c r="N3262" s="1"/>
      <c r="O3262" s="1"/>
      <c r="P3262" s="1"/>
      <c r="Q3262" s="1"/>
      <c r="R3262" s="1"/>
      <c r="S3262" s="1"/>
      <c r="T3262" s="1"/>
      <c r="U3262" s="28"/>
      <c r="V3262" s="28"/>
      <c r="W3262" s="28"/>
      <c r="X3262" s="1"/>
      <c r="Y3262" s="1"/>
      <c r="Z3262" s="1"/>
    </row>
    <row r="3263" spans="1:26" x14ac:dyDescent="0.25">
      <c r="A3263" s="1"/>
      <c r="B3263" s="33" t="str">
        <f t="shared" si="100"/>
        <v/>
      </c>
      <c r="C3263" s="33" t="str">
        <f t="shared" si="101"/>
        <v/>
      </c>
      <c r="D3263" s="22"/>
      <c r="E3263" s="1"/>
      <c r="F3263" s="1"/>
      <c r="G3263" s="1"/>
      <c r="H3263" s="1"/>
      <c r="I3263" s="1"/>
      <c r="J3263" s="1"/>
      <c r="K3263" s="1"/>
      <c r="L3263" s="1"/>
      <c r="M3263" s="1"/>
      <c r="N3263" s="1"/>
      <c r="O3263" s="1"/>
      <c r="P3263" s="1"/>
      <c r="Q3263" s="1"/>
      <c r="R3263" s="1"/>
      <c r="S3263" s="1"/>
      <c r="T3263" s="1"/>
      <c r="U3263" s="28"/>
      <c r="V3263" s="28"/>
      <c r="W3263" s="28"/>
      <c r="X3263" s="1"/>
      <c r="Y3263" s="1"/>
      <c r="Z3263" s="1"/>
    </row>
    <row r="3264" spans="1:26" x14ac:dyDescent="0.25">
      <c r="A3264" s="1"/>
      <c r="B3264" s="33" t="str">
        <f t="shared" si="100"/>
        <v/>
      </c>
      <c r="C3264" s="33" t="str">
        <f t="shared" si="101"/>
        <v/>
      </c>
      <c r="D3264" s="22"/>
      <c r="E3264" s="1"/>
      <c r="F3264" s="1"/>
      <c r="G3264" s="1"/>
      <c r="H3264" s="1"/>
      <c r="I3264" s="1"/>
      <c r="J3264" s="1"/>
      <c r="K3264" s="1"/>
      <c r="L3264" s="1"/>
      <c r="M3264" s="1"/>
      <c r="N3264" s="1"/>
      <c r="O3264" s="1"/>
      <c r="P3264" s="1"/>
      <c r="Q3264" s="1"/>
      <c r="R3264" s="1"/>
      <c r="S3264" s="1"/>
      <c r="T3264" s="1"/>
      <c r="U3264" s="28"/>
      <c r="V3264" s="28"/>
      <c r="W3264" s="28"/>
      <c r="X3264" s="1"/>
      <c r="Y3264" s="1"/>
      <c r="Z3264" s="1"/>
    </row>
    <row r="3265" spans="1:26" x14ac:dyDescent="0.25">
      <c r="A3265" s="1"/>
      <c r="B3265" s="33" t="str">
        <f t="shared" si="100"/>
        <v/>
      </c>
      <c r="C3265" s="33" t="str">
        <f t="shared" si="101"/>
        <v/>
      </c>
      <c r="D3265" s="22"/>
      <c r="E3265" s="1"/>
      <c r="F3265" s="1"/>
      <c r="G3265" s="1"/>
      <c r="H3265" s="1"/>
      <c r="I3265" s="1"/>
      <c r="J3265" s="1"/>
      <c r="K3265" s="1"/>
      <c r="L3265" s="1"/>
      <c r="M3265" s="1"/>
      <c r="N3265" s="1"/>
      <c r="O3265" s="1"/>
      <c r="P3265" s="1"/>
      <c r="Q3265" s="1"/>
      <c r="R3265" s="1"/>
      <c r="S3265" s="1"/>
      <c r="T3265" s="1"/>
      <c r="U3265" s="28"/>
      <c r="V3265" s="28"/>
      <c r="W3265" s="28"/>
      <c r="X3265" s="1"/>
      <c r="Y3265" s="1"/>
      <c r="Z3265" s="1"/>
    </row>
    <row r="3266" spans="1:26" x14ac:dyDescent="0.25">
      <c r="A3266" s="1"/>
      <c r="B3266" s="33" t="str">
        <f t="shared" si="100"/>
        <v/>
      </c>
      <c r="C3266" s="33" t="str">
        <f t="shared" si="101"/>
        <v/>
      </c>
      <c r="D3266" s="22"/>
      <c r="E3266" s="1"/>
      <c r="F3266" s="1"/>
      <c r="G3266" s="1"/>
      <c r="H3266" s="1"/>
      <c r="I3266" s="1"/>
      <c r="J3266" s="1"/>
      <c r="K3266" s="1"/>
      <c r="L3266" s="1"/>
      <c r="M3266" s="1"/>
      <c r="N3266" s="1"/>
      <c r="O3266" s="1"/>
      <c r="P3266" s="1"/>
      <c r="Q3266" s="1"/>
      <c r="R3266" s="1"/>
      <c r="S3266" s="1"/>
      <c r="T3266" s="1"/>
      <c r="U3266" s="28"/>
      <c r="V3266" s="28"/>
      <c r="W3266" s="28"/>
      <c r="X3266" s="1"/>
      <c r="Y3266" s="1"/>
      <c r="Z3266" s="1"/>
    </row>
    <row r="3267" spans="1:26" x14ac:dyDescent="0.25">
      <c r="A3267" s="1"/>
      <c r="B3267" s="33" t="str">
        <f t="shared" si="100"/>
        <v/>
      </c>
      <c r="C3267" s="33" t="str">
        <f t="shared" si="101"/>
        <v/>
      </c>
      <c r="D3267" s="22"/>
      <c r="E3267" s="1"/>
      <c r="F3267" s="1"/>
      <c r="G3267" s="1"/>
      <c r="H3267" s="1"/>
      <c r="I3267" s="1"/>
      <c r="J3267" s="1"/>
      <c r="K3267" s="1"/>
      <c r="L3267" s="1"/>
      <c r="M3267" s="1"/>
      <c r="N3267" s="1"/>
      <c r="O3267" s="1"/>
      <c r="P3267" s="1"/>
      <c r="Q3267" s="1"/>
      <c r="R3267" s="1"/>
      <c r="S3267" s="1"/>
      <c r="T3267" s="1"/>
      <c r="U3267" s="28"/>
      <c r="V3267" s="28"/>
      <c r="W3267" s="28"/>
      <c r="X3267" s="1"/>
      <c r="Y3267" s="1"/>
      <c r="Z3267" s="1"/>
    </row>
    <row r="3268" spans="1:26" x14ac:dyDescent="0.25">
      <c r="A3268" s="1"/>
      <c r="B3268" s="33" t="str">
        <f t="shared" si="100"/>
        <v/>
      </c>
      <c r="C3268" s="33" t="str">
        <f t="shared" si="101"/>
        <v/>
      </c>
      <c r="D3268" s="22"/>
      <c r="E3268" s="1"/>
      <c r="F3268" s="1"/>
      <c r="G3268" s="1"/>
      <c r="H3268" s="1"/>
      <c r="I3268" s="1"/>
      <c r="J3268" s="1"/>
      <c r="K3268" s="1"/>
      <c r="L3268" s="1"/>
      <c r="M3268" s="1"/>
      <c r="N3268" s="1"/>
      <c r="O3268" s="1"/>
      <c r="P3268" s="1"/>
      <c r="Q3268" s="1"/>
      <c r="R3268" s="1"/>
      <c r="S3268" s="1"/>
      <c r="T3268" s="1"/>
      <c r="U3268" s="28"/>
      <c r="V3268" s="28"/>
      <c r="W3268" s="28"/>
      <c r="X3268" s="1"/>
      <c r="Y3268" s="1"/>
      <c r="Z3268" s="1"/>
    </row>
    <row r="3269" spans="1:26" x14ac:dyDescent="0.25">
      <c r="A3269" s="1"/>
      <c r="B3269" s="33" t="str">
        <f t="shared" si="100"/>
        <v/>
      </c>
      <c r="C3269" s="33" t="str">
        <f t="shared" si="101"/>
        <v/>
      </c>
      <c r="D3269" s="22"/>
      <c r="E3269" s="1"/>
      <c r="F3269" s="1"/>
      <c r="G3269" s="1"/>
      <c r="H3269" s="1"/>
      <c r="I3269" s="1"/>
      <c r="J3269" s="1"/>
      <c r="K3269" s="1"/>
      <c r="L3269" s="1"/>
      <c r="M3269" s="1"/>
      <c r="N3269" s="1"/>
      <c r="O3269" s="1"/>
      <c r="P3269" s="1"/>
      <c r="Q3269" s="1"/>
      <c r="R3269" s="1"/>
      <c r="S3269" s="1"/>
      <c r="T3269" s="1"/>
      <c r="U3269" s="28"/>
      <c r="V3269" s="28"/>
      <c r="W3269" s="28"/>
      <c r="X3269" s="1"/>
      <c r="Y3269" s="1"/>
      <c r="Z3269" s="1"/>
    </row>
    <row r="3270" spans="1:26" x14ac:dyDescent="0.25">
      <c r="A3270" s="1"/>
      <c r="B3270" s="33" t="str">
        <f t="shared" si="100"/>
        <v/>
      </c>
      <c r="C3270" s="33" t="str">
        <f t="shared" si="101"/>
        <v/>
      </c>
      <c r="D3270" s="22"/>
      <c r="E3270" s="1"/>
      <c r="F3270" s="1"/>
      <c r="G3270" s="1"/>
      <c r="H3270" s="1"/>
      <c r="I3270" s="1"/>
      <c r="J3270" s="1"/>
      <c r="K3270" s="1"/>
      <c r="L3270" s="1"/>
      <c r="M3270" s="1"/>
      <c r="N3270" s="1"/>
      <c r="O3270" s="1"/>
      <c r="P3270" s="1"/>
      <c r="Q3270" s="1"/>
      <c r="R3270" s="1"/>
      <c r="S3270" s="1"/>
      <c r="T3270" s="1"/>
      <c r="X3270" s="1"/>
      <c r="Y3270" s="1"/>
      <c r="Z3270" s="1"/>
    </row>
    <row r="3271" spans="1:26" x14ac:dyDescent="0.25">
      <c r="A3271" s="1"/>
      <c r="B3271" s="33" t="str">
        <f t="shared" si="100"/>
        <v/>
      </c>
      <c r="C3271" s="33" t="str">
        <f t="shared" si="101"/>
        <v/>
      </c>
      <c r="D3271" s="22"/>
      <c r="E3271" s="1"/>
      <c r="F3271" s="1"/>
      <c r="G3271" s="1"/>
      <c r="H3271" s="1"/>
      <c r="I3271" s="1"/>
      <c r="J3271" s="1"/>
      <c r="K3271" s="1"/>
      <c r="L3271" s="1"/>
      <c r="M3271" s="1"/>
      <c r="N3271" s="1"/>
      <c r="O3271" s="1"/>
      <c r="P3271" s="1"/>
      <c r="Q3271" s="1"/>
      <c r="R3271" s="1"/>
      <c r="S3271" s="1"/>
      <c r="T3271" s="1"/>
      <c r="U3271" s="28"/>
      <c r="V3271" s="28"/>
      <c r="W3271" s="28"/>
      <c r="X3271" s="1"/>
      <c r="Y3271" s="1"/>
      <c r="Z3271" s="1"/>
    </row>
    <row r="3272" spans="1:26" x14ac:dyDescent="0.25">
      <c r="A3272" s="1"/>
      <c r="B3272" s="33" t="str">
        <f t="shared" si="100"/>
        <v/>
      </c>
      <c r="C3272" s="33" t="str">
        <f t="shared" si="101"/>
        <v/>
      </c>
      <c r="D3272" s="22"/>
      <c r="E3272" s="1"/>
      <c r="F3272" s="1"/>
      <c r="G3272" s="1"/>
      <c r="H3272" s="1"/>
      <c r="I3272" s="1"/>
      <c r="J3272" s="1"/>
      <c r="K3272" s="1"/>
      <c r="L3272" s="1"/>
      <c r="M3272" s="1"/>
      <c r="N3272" s="1"/>
      <c r="O3272" s="1"/>
      <c r="P3272" s="1"/>
      <c r="Q3272" s="1"/>
      <c r="R3272" s="1"/>
      <c r="S3272" s="1"/>
      <c r="T3272" s="1"/>
      <c r="U3272" s="28"/>
      <c r="V3272" s="28"/>
      <c r="W3272" s="28"/>
      <c r="X3272" s="1"/>
      <c r="Y3272" s="1"/>
      <c r="Z3272" s="1"/>
    </row>
    <row r="3273" spans="1:26" x14ac:dyDescent="0.25">
      <c r="A3273" s="1"/>
      <c r="B3273" s="33" t="str">
        <f t="shared" si="100"/>
        <v/>
      </c>
      <c r="C3273" s="33" t="str">
        <f t="shared" si="101"/>
        <v/>
      </c>
      <c r="D3273" s="22"/>
      <c r="E3273" s="1"/>
      <c r="F3273" s="1"/>
      <c r="G3273" s="1"/>
      <c r="H3273" s="1"/>
      <c r="I3273" s="1"/>
      <c r="J3273" s="1"/>
      <c r="K3273" s="1"/>
      <c r="L3273" s="1"/>
      <c r="M3273" s="1"/>
      <c r="N3273" s="1"/>
      <c r="O3273" s="1"/>
      <c r="P3273" s="1"/>
      <c r="Q3273" s="1"/>
      <c r="R3273" s="1"/>
      <c r="S3273" s="1"/>
      <c r="T3273" s="1"/>
      <c r="U3273" s="28"/>
      <c r="V3273" s="28"/>
      <c r="W3273" s="28"/>
      <c r="X3273" s="1"/>
      <c r="Y3273" s="1"/>
      <c r="Z3273" s="1"/>
    </row>
    <row r="3274" spans="1:26" x14ac:dyDescent="0.25">
      <c r="A3274" s="1"/>
      <c r="B3274" s="33" t="str">
        <f t="shared" si="100"/>
        <v/>
      </c>
      <c r="C3274" s="33" t="str">
        <f t="shared" si="101"/>
        <v/>
      </c>
      <c r="D3274" s="22"/>
      <c r="E3274" s="1"/>
      <c r="F3274" s="1"/>
      <c r="G3274" s="1"/>
      <c r="H3274" s="1"/>
      <c r="I3274" s="1"/>
      <c r="J3274" s="1"/>
      <c r="K3274" s="1"/>
      <c r="L3274" s="1"/>
      <c r="M3274" s="1"/>
      <c r="N3274" s="1"/>
      <c r="O3274" s="1"/>
      <c r="P3274" s="1"/>
      <c r="Q3274" s="1"/>
      <c r="R3274" s="1"/>
      <c r="S3274" s="1"/>
      <c r="T3274" s="1"/>
      <c r="U3274" s="28"/>
      <c r="V3274" s="28"/>
      <c r="W3274" s="28"/>
      <c r="X3274" s="1"/>
      <c r="Y3274" s="1"/>
      <c r="Z3274" s="1"/>
    </row>
    <row r="3275" spans="1:26" x14ac:dyDescent="0.25">
      <c r="A3275" s="1"/>
      <c r="B3275" s="33" t="str">
        <f t="shared" si="100"/>
        <v/>
      </c>
      <c r="C3275" s="33" t="str">
        <f t="shared" si="101"/>
        <v/>
      </c>
      <c r="D3275" s="22"/>
      <c r="E3275" s="1"/>
      <c r="F3275" s="1"/>
      <c r="G3275" s="1"/>
      <c r="H3275" s="1"/>
      <c r="I3275" s="1"/>
      <c r="J3275" s="1"/>
      <c r="K3275" s="1"/>
      <c r="L3275" s="1"/>
      <c r="M3275" s="1"/>
      <c r="N3275" s="1"/>
      <c r="O3275" s="1"/>
      <c r="P3275" s="1"/>
      <c r="Q3275" s="1"/>
      <c r="R3275" s="1"/>
      <c r="S3275" s="1"/>
      <c r="T3275" s="1"/>
      <c r="U3275" s="28"/>
      <c r="V3275" s="28"/>
      <c r="W3275" s="28"/>
      <c r="X3275" s="1"/>
      <c r="Y3275" s="1"/>
      <c r="Z3275" s="1"/>
    </row>
    <row r="3276" spans="1:26" x14ac:dyDescent="0.25">
      <c r="A3276" s="1"/>
      <c r="B3276" s="33" t="str">
        <f t="shared" si="100"/>
        <v/>
      </c>
      <c r="C3276" s="33" t="str">
        <f t="shared" si="101"/>
        <v/>
      </c>
      <c r="D3276" s="22"/>
      <c r="E3276" s="1"/>
      <c r="F3276" s="1"/>
      <c r="G3276" s="1"/>
      <c r="H3276" s="1"/>
      <c r="I3276" s="1"/>
      <c r="J3276" s="1"/>
      <c r="K3276" s="1"/>
      <c r="L3276" s="1"/>
      <c r="M3276" s="1"/>
      <c r="N3276" s="1"/>
      <c r="O3276" s="1"/>
      <c r="P3276" s="1"/>
      <c r="Q3276" s="1"/>
      <c r="R3276" s="1"/>
      <c r="S3276" s="1"/>
      <c r="T3276" s="1"/>
      <c r="U3276" s="28"/>
      <c r="V3276" s="28"/>
      <c r="W3276" s="28"/>
      <c r="X3276" s="1"/>
      <c r="Y3276" s="1"/>
      <c r="Z3276" s="1"/>
    </row>
    <row r="3277" spans="1:26" x14ac:dyDescent="0.25">
      <c r="A3277" s="1"/>
      <c r="B3277" s="33" t="str">
        <f t="shared" si="100"/>
        <v/>
      </c>
      <c r="C3277" s="33" t="str">
        <f t="shared" si="101"/>
        <v/>
      </c>
      <c r="D3277" s="22"/>
      <c r="E3277" s="1"/>
      <c r="F3277" s="1"/>
      <c r="G3277" s="1"/>
      <c r="H3277" s="1"/>
      <c r="I3277" s="1"/>
      <c r="J3277" s="1"/>
      <c r="K3277" s="1"/>
      <c r="L3277" s="1"/>
      <c r="M3277" s="1"/>
      <c r="N3277" s="1"/>
      <c r="O3277" s="1"/>
      <c r="P3277" s="1"/>
      <c r="Q3277" s="1"/>
      <c r="R3277" s="1"/>
      <c r="S3277" s="1"/>
      <c r="T3277" s="1"/>
      <c r="U3277" s="28"/>
      <c r="V3277" s="28"/>
      <c r="W3277" s="28"/>
      <c r="X3277" s="1"/>
      <c r="Y3277" s="1"/>
      <c r="Z3277" s="1"/>
    </row>
    <row r="3278" spans="1:26" x14ac:dyDescent="0.25">
      <c r="A3278" s="1"/>
      <c r="B3278" s="33" t="str">
        <f t="shared" si="100"/>
        <v/>
      </c>
      <c r="C3278" s="33" t="str">
        <f t="shared" si="101"/>
        <v/>
      </c>
      <c r="D3278" s="22"/>
      <c r="E3278" s="1"/>
      <c r="F3278" s="1"/>
      <c r="G3278" s="1"/>
      <c r="H3278" s="1"/>
      <c r="I3278" s="1"/>
      <c r="J3278" s="1"/>
      <c r="K3278" s="1"/>
      <c r="L3278" s="1"/>
      <c r="M3278" s="1"/>
      <c r="N3278" s="1"/>
      <c r="O3278" s="1"/>
      <c r="P3278" s="1"/>
      <c r="Q3278" s="1"/>
      <c r="R3278" s="1"/>
      <c r="S3278" s="1"/>
      <c r="T3278" s="1"/>
      <c r="X3278" s="1"/>
      <c r="Y3278" s="1"/>
      <c r="Z3278" s="1"/>
    </row>
    <row r="3279" spans="1:26" x14ac:dyDescent="0.25">
      <c r="A3279" s="1"/>
      <c r="B3279" s="33" t="str">
        <f t="shared" si="100"/>
        <v/>
      </c>
      <c r="C3279" s="33" t="str">
        <f t="shared" si="101"/>
        <v/>
      </c>
      <c r="D3279" s="22"/>
      <c r="E3279" s="1"/>
      <c r="F3279" s="1"/>
      <c r="G3279" s="1"/>
      <c r="H3279" s="1"/>
      <c r="I3279" s="1"/>
      <c r="J3279" s="1"/>
      <c r="K3279" s="1"/>
      <c r="L3279" s="1"/>
      <c r="M3279" s="1"/>
      <c r="N3279" s="1"/>
      <c r="O3279" s="1"/>
      <c r="P3279" s="1"/>
      <c r="Q3279" s="1"/>
      <c r="R3279" s="1"/>
      <c r="S3279" s="1"/>
      <c r="T3279" s="1"/>
      <c r="U3279" s="28"/>
      <c r="V3279" s="28"/>
      <c r="W3279" s="28"/>
      <c r="X3279" s="1"/>
      <c r="Y3279" s="1"/>
      <c r="Z3279" s="1"/>
    </row>
    <row r="3280" spans="1:26" x14ac:dyDescent="0.25">
      <c r="A3280" s="1"/>
      <c r="B3280" s="33" t="str">
        <f t="shared" si="100"/>
        <v/>
      </c>
      <c r="C3280" s="33" t="str">
        <f t="shared" si="101"/>
        <v/>
      </c>
      <c r="D3280" s="22"/>
      <c r="E3280" s="1"/>
      <c r="F3280" s="1"/>
      <c r="G3280" s="1"/>
      <c r="H3280" s="1"/>
      <c r="I3280" s="1"/>
      <c r="J3280" s="1"/>
      <c r="K3280" s="1"/>
      <c r="L3280" s="1"/>
      <c r="M3280" s="1"/>
      <c r="N3280" s="1"/>
      <c r="O3280" s="1"/>
      <c r="P3280" s="1"/>
      <c r="Q3280" s="1"/>
      <c r="R3280" s="1"/>
      <c r="S3280" s="1"/>
      <c r="T3280" s="1"/>
      <c r="U3280" s="28"/>
      <c r="V3280" s="28"/>
      <c r="W3280" s="28"/>
      <c r="X3280" s="1"/>
      <c r="Y3280" s="1"/>
      <c r="Z3280" s="1"/>
    </row>
    <row r="3281" spans="1:26" x14ac:dyDescent="0.25">
      <c r="A3281" s="1"/>
      <c r="B3281" s="33" t="str">
        <f t="shared" si="100"/>
        <v/>
      </c>
      <c r="C3281" s="33" t="str">
        <f t="shared" si="101"/>
        <v/>
      </c>
      <c r="D3281" s="22"/>
      <c r="E3281" s="1"/>
      <c r="F3281" s="1"/>
      <c r="G3281" s="1"/>
      <c r="H3281" s="1"/>
      <c r="I3281" s="1"/>
      <c r="J3281" s="1"/>
      <c r="K3281" s="1"/>
      <c r="L3281" s="1"/>
      <c r="M3281" s="1"/>
      <c r="N3281" s="1"/>
      <c r="O3281" s="1"/>
      <c r="P3281" s="1"/>
      <c r="Q3281" s="1"/>
      <c r="R3281" s="1"/>
      <c r="S3281" s="1"/>
      <c r="T3281" s="1"/>
      <c r="X3281" s="1"/>
      <c r="Y3281" s="1"/>
      <c r="Z3281" s="1"/>
    </row>
    <row r="3282" spans="1:26" x14ac:dyDescent="0.25">
      <c r="A3282" s="1"/>
      <c r="B3282" s="33" t="str">
        <f t="shared" si="100"/>
        <v/>
      </c>
      <c r="C3282" s="33" t="str">
        <f t="shared" si="101"/>
        <v/>
      </c>
      <c r="D3282" s="22"/>
      <c r="E3282" s="1"/>
      <c r="F3282" s="1"/>
      <c r="G3282" s="1"/>
      <c r="H3282" s="1"/>
      <c r="I3282" s="1"/>
      <c r="J3282" s="1"/>
      <c r="K3282" s="1"/>
      <c r="L3282" s="1"/>
      <c r="M3282" s="1"/>
      <c r="N3282" s="1"/>
      <c r="O3282" s="1"/>
      <c r="P3282" s="1"/>
      <c r="Q3282" s="1"/>
      <c r="R3282" s="1"/>
      <c r="S3282" s="1"/>
      <c r="T3282" s="1"/>
      <c r="X3282" s="1"/>
      <c r="Y3282" s="1"/>
      <c r="Z3282" s="1"/>
    </row>
    <row r="3283" spans="1:26" x14ac:dyDescent="0.25">
      <c r="A3283" s="1"/>
      <c r="B3283" s="33" t="str">
        <f t="shared" si="100"/>
        <v/>
      </c>
      <c r="C3283" s="33" t="str">
        <f t="shared" si="101"/>
        <v/>
      </c>
      <c r="D3283" s="22"/>
      <c r="E3283" s="1"/>
      <c r="F3283" s="1"/>
      <c r="G3283" s="1"/>
      <c r="H3283" s="1"/>
      <c r="I3283" s="1"/>
      <c r="J3283" s="1"/>
      <c r="K3283" s="1"/>
      <c r="L3283" s="1"/>
      <c r="M3283" s="1"/>
      <c r="N3283" s="1"/>
      <c r="O3283" s="1"/>
      <c r="P3283" s="1"/>
      <c r="Q3283" s="1"/>
      <c r="R3283" s="1"/>
      <c r="S3283" s="1"/>
      <c r="T3283" s="1"/>
      <c r="U3283" s="28"/>
      <c r="V3283" s="28"/>
      <c r="W3283" s="28"/>
      <c r="X3283" s="1"/>
      <c r="Y3283" s="1"/>
      <c r="Z3283" s="1"/>
    </row>
    <row r="3284" spans="1:26" x14ac:dyDescent="0.25">
      <c r="A3284" s="1"/>
      <c r="B3284" s="33" t="str">
        <f t="shared" si="100"/>
        <v/>
      </c>
      <c r="C3284" s="33" t="str">
        <f t="shared" si="101"/>
        <v/>
      </c>
      <c r="D3284" s="22"/>
      <c r="E3284" s="1"/>
      <c r="F3284" s="1"/>
      <c r="G3284" s="1"/>
      <c r="H3284" s="1"/>
      <c r="I3284" s="1"/>
      <c r="J3284" s="1"/>
      <c r="K3284" s="1"/>
      <c r="L3284" s="1"/>
      <c r="M3284" s="1"/>
      <c r="N3284" s="1"/>
      <c r="O3284" s="1"/>
      <c r="P3284" s="1"/>
      <c r="Q3284" s="1"/>
      <c r="R3284" s="1"/>
      <c r="S3284" s="1"/>
      <c r="T3284" s="1"/>
      <c r="U3284" s="28"/>
      <c r="V3284" s="28"/>
      <c r="W3284" s="28"/>
      <c r="X3284" s="1"/>
      <c r="Y3284" s="1"/>
      <c r="Z3284" s="1"/>
    </row>
    <row r="3285" spans="1:26" x14ac:dyDescent="0.25">
      <c r="A3285" s="1"/>
      <c r="B3285" s="33" t="str">
        <f t="shared" si="100"/>
        <v/>
      </c>
      <c r="C3285" s="33" t="str">
        <f t="shared" si="101"/>
        <v/>
      </c>
      <c r="D3285" s="22"/>
      <c r="E3285" s="1"/>
      <c r="F3285" s="1"/>
      <c r="G3285" s="1"/>
      <c r="H3285" s="1"/>
      <c r="I3285" s="1"/>
      <c r="J3285" s="1"/>
      <c r="K3285" s="1"/>
      <c r="L3285" s="1"/>
      <c r="M3285" s="1"/>
      <c r="N3285" s="1"/>
      <c r="O3285" s="1"/>
      <c r="P3285" s="1"/>
      <c r="Q3285" s="1"/>
      <c r="R3285" s="1"/>
      <c r="S3285" s="1"/>
      <c r="T3285" s="1"/>
      <c r="X3285" s="1"/>
      <c r="Y3285" s="1"/>
      <c r="Z3285" s="1"/>
    </row>
    <row r="3286" spans="1:26" x14ac:dyDescent="0.25">
      <c r="A3286" s="1"/>
      <c r="B3286" s="33" t="str">
        <f t="shared" si="100"/>
        <v/>
      </c>
      <c r="C3286" s="33" t="str">
        <f t="shared" si="101"/>
        <v/>
      </c>
      <c r="D3286" s="22"/>
      <c r="E3286" s="1"/>
      <c r="F3286" s="1"/>
      <c r="G3286" s="1"/>
      <c r="H3286" s="1"/>
      <c r="I3286" s="1"/>
      <c r="J3286" s="1"/>
      <c r="K3286" s="1"/>
      <c r="L3286" s="1"/>
      <c r="M3286" s="1"/>
      <c r="N3286" s="1"/>
      <c r="O3286" s="1"/>
      <c r="P3286" s="1"/>
      <c r="Q3286" s="1"/>
      <c r="R3286" s="1"/>
      <c r="S3286" s="1"/>
      <c r="T3286" s="1"/>
      <c r="U3286" s="28"/>
      <c r="V3286" s="28"/>
      <c r="W3286" s="28"/>
      <c r="X3286" s="1"/>
      <c r="Y3286" s="1"/>
      <c r="Z3286" s="1"/>
    </row>
    <row r="3287" spans="1:26" x14ac:dyDescent="0.25">
      <c r="A3287" s="1"/>
      <c r="B3287" s="33" t="str">
        <f t="shared" si="100"/>
        <v/>
      </c>
      <c r="C3287" s="33" t="str">
        <f t="shared" si="101"/>
        <v/>
      </c>
      <c r="D3287" s="22"/>
      <c r="E3287" s="1"/>
      <c r="F3287" s="1"/>
      <c r="G3287" s="1"/>
      <c r="H3287" s="1"/>
      <c r="I3287" s="1"/>
      <c r="J3287" s="1"/>
      <c r="K3287" s="1"/>
      <c r="L3287" s="1"/>
      <c r="M3287" s="1"/>
      <c r="N3287" s="1"/>
      <c r="O3287" s="1"/>
      <c r="P3287" s="1"/>
      <c r="Q3287" s="1"/>
      <c r="R3287" s="1"/>
      <c r="S3287" s="1"/>
      <c r="T3287" s="1"/>
      <c r="U3287" s="28"/>
      <c r="V3287" s="28"/>
      <c r="W3287" s="28"/>
      <c r="X3287" s="1"/>
      <c r="Y3287" s="1"/>
      <c r="Z3287" s="1"/>
    </row>
    <row r="3288" spans="1:26" x14ac:dyDescent="0.25">
      <c r="A3288" s="1"/>
      <c r="B3288" s="33" t="str">
        <f t="shared" si="100"/>
        <v/>
      </c>
      <c r="C3288" s="33" t="str">
        <f t="shared" si="101"/>
        <v/>
      </c>
      <c r="D3288" s="22"/>
      <c r="E3288" s="1"/>
      <c r="F3288" s="1"/>
      <c r="G3288" s="1"/>
      <c r="H3288" s="1"/>
      <c r="I3288" s="1"/>
      <c r="J3288" s="1"/>
      <c r="K3288" s="1"/>
      <c r="L3288" s="1"/>
      <c r="M3288" s="1"/>
      <c r="N3288" s="1"/>
      <c r="O3288" s="1"/>
      <c r="P3288" s="1"/>
      <c r="Q3288" s="1"/>
      <c r="R3288" s="1"/>
      <c r="S3288" s="1"/>
      <c r="T3288" s="1"/>
      <c r="U3288" s="28"/>
      <c r="V3288" s="28"/>
      <c r="W3288" s="28"/>
      <c r="X3288" s="1"/>
      <c r="Y3288" s="1"/>
      <c r="Z3288" s="1"/>
    </row>
    <row r="3289" spans="1:26" x14ac:dyDescent="0.25">
      <c r="A3289" s="1"/>
      <c r="B3289" s="33" t="str">
        <f t="shared" si="100"/>
        <v/>
      </c>
      <c r="C3289" s="33" t="str">
        <f t="shared" si="101"/>
        <v/>
      </c>
      <c r="D3289" s="22"/>
      <c r="E3289" s="1"/>
      <c r="F3289" s="1"/>
      <c r="G3289" s="1"/>
      <c r="H3289" s="1"/>
      <c r="I3289" s="1"/>
      <c r="J3289" s="1"/>
      <c r="K3289" s="1"/>
      <c r="L3289" s="1"/>
      <c r="M3289" s="1"/>
      <c r="N3289" s="1"/>
      <c r="O3289" s="1"/>
      <c r="P3289" s="1"/>
      <c r="Q3289" s="1"/>
      <c r="R3289" s="1"/>
      <c r="S3289" s="1"/>
      <c r="T3289" s="1"/>
      <c r="U3289" s="28"/>
      <c r="V3289" s="28"/>
      <c r="W3289" s="28"/>
      <c r="X3289" s="1"/>
      <c r="Y3289" s="1"/>
      <c r="Z3289" s="1"/>
    </row>
    <row r="3290" spans="1:26" x14ac:dyDescent="0.25">
      <c r="A3290" s="1"/>
      <c r="B3290" s="33" t="str">
        <f t="shared" si="100"/>
        <v/>
      </c>
      <c r="C3290" s="33" t="str">
        <f t="shared" si="101"/>
        <v/>
      </c>
      <c r="D3290" s="22"/>
      <c r="E3290" s="1"/>
      <c r="F3290" s="1"/>
      <c r="G3290" s="1"/>
      <c r="H3290" s="1"/>
      <c r="I3290" s="1"/>
      <c r="J3290" s="1"/>
      <c r="K3290" s="1"/>
      <c r="L3290" s="1"/>
      <c r="M3290" s="1"/>
      <c r="N3290" s="1"/>
      <c r="O3290" s="1"/>
      <c r="P3290" s="1"/>
      <c r="Q3290" s="1"/>
      <c r="R3290" s="1"/>
      <c r="S3290" s="1"/>
      <c r="T3290" s="1"/>
      <c r="U3290" s="28"/>
      <c r="V3290" s="28"/>
      <c r="W3290" s="28"/>
      <c r="X3290" s="1"/>
      <c r="Y3290" s="1"/>
      <c r="Z3290" s="1"/>
    </row>
    <row r="3291" spans="1:26" x14ac:dyDescent="0.25">
      <c r="A3291" s="1"/>
      <c r="B3291" s="33" t="str">
        <f t="shared" si="100"/>
        <v/>
      </c>
      <c r="C3291" s="33" t="str">
        <f t="shared" si="101"/>
        <v/>
      </c>
      <c r="D3291" s="22"/>
      <c r="E3291" s="1"/>
      <c r="F3291" s="1"/>
      <c r="G3291" s="1"/>
      <c r="H3291" s="1"/>
      <c r="I3291" s="1"/>
      <c r="J3291" s="1"/>
      <c r="K3291" s="1"/>
      <c r="L3291" s="1"/>
      <c r="M3291" s="1"/>
      <c r="N3291" s="1"/>
      <c r="O3291" s="1"/>
      <c r="P3291" s="1"/>
      <c r="Q3291" s="1"/>
      <c r="R3291" s="1"/>
      <c r="S3291" s="1"/>
      <c r="T3291" s="1"/>
      <c r="U3291" s="28"/>
      <c r="V3291" s="28"/>
      <c r="W3291" s="28"/>
      <c r="X3291" s="1"/>
      <c r="Y3291" s="1"/>
      <c r="Z3291" s="1"/>
    </row>
    <row r="3292" spans="1:26" x14ac:dyDescent="0.25">
      <c r="A3292" s="1"/>
      <c r="B3292" s="33" t="str">
        <f t="shared" ref="B3292:B3355" si="102">IF(W3294=1,U3294,"")</f>
        <v/>
      </c>
      <c r="C3292" s="33" t="str">
        <f t="shared" ref="C3292:C3355" si="103">IF(W3294=1,V3294,"")</f>
        <v/>
      </c>
      <c r="D3292" s="22"/>
      <c r="E3292" s="1"/>
      <c r="F3292" s="1"/>
      <c r="G3292" s="1"/>
      <c r="H3292" s="1"/>
      <c r="I3292" s="1"/>
      <c r="J3292" s="1"/>
      <c r="K3292" s="1"/>
      <c r="L3292" s="1"/>
      <c r="M3292" s="1"/>
      <c r="N3292" s="1"/>
      <c r="O3292" s="1"/>
      <c r="P3292" s="1"/>
      <c r="Q3292" s="1"/>
      <c r="R3292" s="1"/>
      <c r="S3292" s="1"/>
      <c r="T3292" s="1"/>
      <c r="U3292" s="28"/>
      <c r="V3292" s="28"/>
      <c r="W3292" s="28"/>
      <c r="X3292" s="1"/>
      <c r="Y3292" s="1"/>
      <c r="Z3292" s="1"/>
    </row>
    <row r="3293" spans="1:26" x14ac:dyDescent="0.25">
      <c r="A3293" s="1"/>
      <c r="B3293" s="33" t="str">
        <f t="shared" si="102"/>
        <v/>
      </c>
      <c r="C3293" s="33" t="str">
        <f t="shared" si="103"/>
        <v/>
      </c>
      <c r="D3293" s="22"/>
      <c r="E3293" s="1"/>
      <c r="F3293" s="1"/>
      <c r="G3293" s="1"/>
      <c r="H3293" s="1"/>
      <c r="I3293" s="1"/>
      <c r="J3293" s="1"/>
      <c r="K3293" s="1"/>
      <c r="L3293" s="1"/>
      <c r="M3293" s="1"/>
      <c r="N3293" s="1"/>
      <c r="O3293" s="1"/>
      <c r="P3293" s="1"/>
      <c r="Q3293" s="1"/>
      <c r="R3293" s="1"/>
      <c r="S3293" s="1"/>
      <c r="T3293" s="1"/>
      <c r="U3293" s="28"/>
      <c r="V3293" s="28"/>
      <c r="W3293" s="28"/>
      <c r="X3293" s="1"/>
      <c r="Y3293" s="1"/>
      <c r="Z3293" s="1"/>
    </row>
    <row r="3294" spans="1:26" x14ac:dyDescent="0.25">
      <c r="A3294" s="1"/>
      <c r="B3294" s="33" t="str">
        <f t="shared" si="102"/>
        <v/>
      </c>
      <c r="C3294" s="33" t="str">
        <f t="shared" si="103"/>
        <v/>
      </c>
      <c r="D3294" s="22"/>
      <c r="E3294" s="1"/>
      <c r="F3294" s="1"/>
      <c r="G3294" s="1"/>
      <c r="H3294" s="1"/>
      <c r="I3294" s="1"/>
      <c r="J3294" s="1"/>
      <c r="K3294" s="1"/>
      <c r="L3294" s="1"/>
      <c r="M3294" s="1"/>
      <c r="N3294" s="1"/>
      <c r="O3294" s="1"/>
      <c r="P3294" s="1"/>
      <c r="Q3294" s="1"/>
      <c r="R3294" s="1"/>
      <c r="S3294" s="1"/>
      <c r="T3294" s="1"/>
      <c r="U3294" s="28"/>
      <c r="V3294" s="28"/>
      <c r="W3294" s="28"/>
      <c r="X3294" s="1"/>
      <c r="Y3294" s="1"/>
      <c r="Z3294" s="1"/>
    </row>
    <row r="3295" spans="1:26" x14ac:dyDescent="0.25">
      <c r="A3295" s="1"/>
      <c r="B3295" s="33" t="str">
        <f t="shared" si="102"/>
        <v/>
      </c>
      <c r="C3295" s="33" t="str">
        <f t="shared" si="103"/>
        <v/>
      </c>
      <c r="D3295" s="22"/>
      <c r="E3295" s="1"/>
      <c r="F3295" s="1"/>
      <c r="G3295" s="1"/>
      <c r="H3295" s="1"/>
      <c r="I3295" s="1"/>
      <c r="J3295" s="1"/>
      <c r="K3295" s="1"/>
      <c r="L3295" s="1"/>
      <c r="M3295" s="1"/>
      <c r="N3295" s="1"/>
      <c r="O3295" s="1"/>
      <c r="P3295" s="1"/>
      <c r="Q3295" s="1"/>
      <c r="R3295" s="1"/>
      <c r="S3295" s="1"/>
      <c r="T3295" s="1"/>
      <c r="U3295" s="28"/>
      <c r="V3295" s="28"/>
      <c r="W3295" s="28"/>
      <c r="X3295" s="1"/>
      <c r="Y3295" s="1"/>
      <c r="Z3295" s="1"/>
    </row>
    <row r="3296" spans="1:26" x14ac:dyDescent="0.25">
      <c r="A3296" s="1"/>
      <c r="B3296" s="33" t="str">
        <f t="shared" si="102"/>
        <v/>
      </c>
      <c r="C3296" s="33" t="str">
        <f t="shared" si="103"/>
        <v/>
      </c>
      <c r="D3296" s="22"/>
      <c r="E3296" s="1"/>
      <c r="F3296" s="1"/>
      <c r="G3296" s="1"/>
      <c r="H3296" s="1"/>
      <c r="I3296" s="1"/>
      <c r="J3296" s="1"/>
      <c r="K3296" s="1"/>
      <c r="L3296" s="1"/>
      <c r="M3296" s="1"/>
      <c r="N3296" s="1"/>
      <c r="O3296" s="1"/>
      <c r="P3296" s="1"/>
      <c r="Q3296" s="1"/>
      <c r="R3296" s="1"/>
      <c r="S3296" s="1"/>
      <c r="T3296" s="1"/>
      <c r="U3296" s="28"/>
      <c r="V3296" s="28"/>
      <c r="W3296" s="28"/>
      <c r="X3296" s="1"/>
      <c r="Y3296" s="1"/>
      <c r="Z3296" s="1"/>
    </row>
    <row r="3297" spans="1:26" x14ac:dyDescent="0.25">
      <c r="A3297" s="1"/>
      <c r="B3297" s="33" t="str">
        <f t="shared" si="102"/>
        <v/>
      </c>
      <c r="C3297" s="33" t="str">
        <f t="shared" si="103"/>
        <v/>
      </c>
      <c r="D3297" s="22"/>
      <c r="E3297" s="1"/>
      <c r="F3297" s="1"/>
      <c r="G3297" s="1"/>
      <c r="H3297" s="1"/>
      <c r="I3297" s="1"/>
      <c r="J3297" s="1"/>
      <c r="K3297" s="1"/>
      <c r="L3297" s="1"/>
      <c r="M3297" s="1"/>
      <c r="N3297" s="1"/>
      <c r="O3297" s="1"/>
      <c r="P3297" s="1"/>
      <c r="Q3297" s="1"/>
      <c r="R3297" s="1"/>
      <c r="S3297" s="1"/>
      <c r="T3297" s="1"/>
      <c r="U3297" s="28"/>
      <c r="V3297" s="28"/>
      <c r="W3297" s="28"/>
      <c r="X3297" s="1"/>
      <c r="Y3297" s="1"/>
      <c r="Z3297" s="1"/>
    </row>
    <row r="3298" spans="1:26" x14ac:dyDescent="0.25">
      <c r="A3298" s="1"/>
      <c r="B3298" s="33" t="str">
        <f t="shared" si="102"/>
        <v/>
      </c>
      <c r="C3298" s="33" t="str">
        <f t="shared" si="103"/>
        <v/>
      </c>
      <c r="D3298" s="22"/>
      <c r="E3298" s="1"/>
      <c r="F3298" s="1"/>
      <c r="G3298" s="1"/>
      <c r="H3298" s="1"/>
      <c r="I3298" s="1"/>
      <c r="J3298" s="1"/>
      <c r="K3298" s="1"/>
      <c r="L3298" s="1"/>
      <c r="M3298" s="1"/>
      <c r="N3298" s="1"/>
      <c r="O3298" s="1"/>
      <c r="P3298" s="1"/>
      <c r="Q3298" s="1"/>
      <c r="R3298" s="1"/>
      <c r="S3298" s="1"/>
      <c r="T3298" s="1"/>
      <c r="U3298" s="28"/>
      <c r="V3298" s="28"/>
      <c r="W3298" s="28"/>
      <c r="X3298" s="1"/>
      <c r="Y3298" s="1"/>
      <c r="Z3298" s="1"/>
    </row>
    <row r="3299" spans="1:26" x14ac:dyDescent="0.25">
      <c r="A3299" s="1"/>
      <c r="B3299" s="33" t="str">
        <f t="shared" si="102"/>
        <v/>
      </c>
      <c r="C3299" s="33" t="str">
        <f t="shared" si="103"/>
        <v/>
      </c>
      <c r="D3299" s="22"/>
      <c r="E3299" s="1"/>
      <c r="F3299" s="1"/>
      <c r="G3299" s="1"/>
      <c r="H3299" s="1"/>
      <c r="I3299" s="1"/>
      <c r="J3299" s="1"/>
      <c r="K3299" s="1"/>
      <c r="L3299" s="1"/>
      <c r="M3299" s="1"/>
      <c r="N3299" s="1"/>
      <c r="O3299" s="1"/>
      <c r="P3299" s="1"/>
      <c r="Q3299" s="1"/>
      <c r="R3299" s="1"/>
      <c r="S3299" s="1"/>
      <c r="T3299" s="1"/>
      <c r="U3299" s="28"/>
      <c r="V3299" s="28"/>
      <c r="W3299" s="28"/>
      <c r="X3299" s="1"/>
      <c r="Y3299" s="1"/>
      <c r="Z3299" s="1"/>
    </row>
    <row r="3300" spans="1:26" x14ac:dyDescent="0.25">
      <c r="A3300" s="1"/>
      <c r="B3300" s="33" t="str">
        <f t="shared" si="102"/>
        <v/>
      </c>
      <c r="C3300" s="33" t="str">
        <f t="shared" si="103"/>
        <v/>
      </c>
      <c r="D3300" s="22"/>
      <c r="E3300" s="1"/>
      <c r="F3300" s="1"/>
      <c r="G3300" s="1"/>
      <c r="H3300" s="1"/>
      <c r="I3300" s="1"/>
      <c r="J3300" s="1"/>
      <c r="K3300" s="1"/>
      <c r="L3300" s="1"/>
      <c r="M3300" s="1"/>
      <c r="N3300" s="1"/>
      <c r="O3300" s="1"/>
      <c r="P3300" s="1"/>
      <c r="Q3300" s="1"/>
      <c r="R3300" s="1"/>
      <c r="S3300" s="1"/>
      <c r="T3300" s="1"/>
      <c r="U3300" s="28"/>
      <c r="V3300" s="28"/>
      <c r="W3300" s="28"/>
      <c r="X3300" s="1"/>
      <c r="Y3300" s="1"/>
      <c r="Z3300" s="1"/>
    </row>
    <row r="3301" spans="1:26" x14ac:dyDescent="0.25">
      <c r="A3301" s="1"/>
      <c r="B3301" s="33" t="str">
        <f t="shared" si="102"/>
        <v/>
      </c>
      <c r="C3301" s="33" t="str">
        <f t="shared" si="103"/>
        <v/>
      </c>
      <c r="D3301" s="22"/>
      <c r="E3301" s="1"/>
      <c r="F3301" s="1"/>
      <c r="G3301" s="1"/>
      <c r="H3301" s="1"/>
      <c r="I3301" s="1"/>
      <c r="J3301" s="1"/>
      <c r="K3301" s="1"/>
      <c r="L3301" s="1"/>
      <c r="M3301" s="1"/>
      <c r="N3301" s="1"/>
      <c r="O3301" s="1"/>
      <c r="P3301" s="1"/>
      <c r="Q3301" s="1"/>
      <c r="R3301" s="1"/>
      <c r="S3301" s="1"/>
      <c r="T3301" s="1"/>
      <c r="U3301" s="28"/>
      <c r="V3301" s="28"/>
      <c r="W3301" s="28"/>
      <c r="X3301" s="1"/>
      <c r="Y3301" s="1"/>
      <c r="Z3301" s="1"/>
    </row>
    <row r="3302" spans="1:26" x14ac:dyDescent="0.25">
      <c r="A3302" s="1"/>
      <c r="B3302" s="33" t="str">
        <f t="shared" si="102"/>
        <v/>
      </c>
      <c r="C3302" s="33" t="str">
        <f t="shared" si="103"/>
        <v/>
      </c>
      <c r="D3302" s="22"/>
      <c r="E3302" s="1"/>
      <c r="F3302" s="1"/>
      <c r="G3302" s="1"/>
      <c r="H3302" s="1"/>
      <c r="I3302" s="1"/>
      <c r="J3302" s="1"/>
      <c r="K3302" s="1"/>
      <c r="L3302" s="1"/>
      <c r="M3302" s="1"/>
      <c r="N3302" s="1"/>
      <c r="O3302" s="1"/>
      <c r="P3302" s="1"/>
      <c r="Q3302" s="1"/>
      <c r="R3302" s="1"/>
      <c r="S3302" s="1"/>
      <c r="T3302" s="1"/>
      <c r="X3302" s="1"/>
      <c r="Y3302" s="1"/>
      <c r="Z3302" s="1"/>
    </row>
    <row r="3303" spans="1:26" x14ac:dyDescent="0.25">
      <c r="A3303" s="1"/>
      <c r="B3303" s="33" t="str">
        <f t="shared" si="102"/>
        <v/>
      </c>
      <c r="C3303" s="33" t="str">
        <f t="shared" si="103"/>
        <v/>
      </c>
      <c r="D3303" s="22"/>
      <c r="E3303" s="1"/>
      <c r="F3303" s="1"/>
      <c r="G3303" s="1"/>
      <c r="H3303" s="1"/>
      <c r="I3303" s="1"/>
      <c r="J3303" s="1"/>
      <c r="K3303" s="1"/>
      <c r="L3303" s="1"/>
      <c r="M3303" s="1"/>
      <c r="N3303" s="1"/>
      <c r="O3303" s="1"/>
      <c r="P3303" s="1"/>
      <c r="Q3303" s="1"/>
      <c r="R3303" s="1"/>
      <c r="S3303" s="1"/>
      <c r="T3303" s="1"/>
      <c r="U3303" s="28"/>
      <c r="V3303" s="28"/>
      <c r="W3303" s="28"/>
      <c r="X3303" s="1"/>
      <c r="Y3303" s="1"/>
      <c r="Z3303" s="1"/>
    </row>
    <row r="3304" spans="1:26" x14ac:dyDescent="0.25">
      <c r="A3304" s="1"/>
      <c r="B3304" s="33" t="str">
        <f t="shared" si="102"/>
        <v/>
      </c>
      <c r="C3304" s="33" t="str">
        <f t="shared" si="103"/>
        <v/>
      </c>
      <c r="D3304" s="22"/>
      <c r="E3304" s="1"/>
      <c r="F3304" s="1"/>
      <c r="G3304" s="1"/>
      <c r="H3304" s="1"/>
      <c r="I3304" s="1"/>
      <c r="J3304" s="1"/>
      <c r="K3304" s="1"/>
      <c r="L3304" s="1"/>
      <c r="M3304" s="1"/>
      <c r="N3304" s="1"/>
      <c r="O3304" s="1"/>
      <c r="P3304" s="1"/>
      <c r="Q3304" s="1"/>
      <c r="R3304" s="1"/>
      <c r="S3304" s="1"/>
      <c r="T3304" s="1"/>
      <c r="U3304" s="28"/>
      <c r="V3304" s="28"/>
      <c r="W3304" s="28"/>
      <c r="X3304" s="1"/>
      <c r="Y3304" s="1"/>
      <c r="Z3304" s="1"/>
    </row>
    <row r="3305" spans="1:26" x14ac:dyDescent="0.25">
      <c r="A3305" s="1"/>
      <c r="B3305" s="33" t="str">
        <f t="shared" si="102"/>
        <v/>
      </c>
      <c r="C3305" s="33" t="str">
        <f t="shared" si="103"/>
        <v/>
      </c>
      <c r="D3305" s="22"/>
      <c r="E3305" s="1"/>
      <c r="F3305" s="1"/>
      <c r="G3305" s="1"/>
      <c r="H3305" s="1"/>
      <c r="I3305" s="1"/>
      <c r="J3305" s="1"/>
      <c r="K3305" s="1"/>
      <c r="L3305" s="1"/>
      <c r="M3305" s="1"/>
      <c r="N3305" s="1"/>
      <c r="O3305" s="1"/>
      <c r="P3305" s="1"/>
      <c r="Q3305" s="1"/>
      <c r="R3305" s="1"/>
      <c r="S3305" s="1"/>
      <c r="T3305" s="1"/>
      <c r="U3305" s="28"/>
      <c r="V3305" s="28"/>
      <c r="W3305" s="28"/>
      <c r="X3305" s="1"/>
      <c r="Y3305" s="1"/>
      <c r="Z3305" s="1"/>
    </row>
    <row r="3306" spans="1:26" x14ac:dyDescent="0.25">
      <c r="A3306" s="1"/>
      <c r="B3306" s="33" t="str">
        <f t="shared" si="102"/>
        <v/>
      </c>
      <c r="C3306" s="33" t="str">
        <f t="shared" si="103"/>
        <v/>
      </c>
      <c r="D3306" s="22"/>
      <c r="E3306" s="1"/>
      <c r="F3306" s="1"/>
      <c r="G3306" s="1"/>
      <c r="H3306" s="1"/>
      <c r="I3306" s="1"/>
      <c r="J3306" s="1"/>
      <c r="K3306" s="1"/>
      <c r="L3306" s="1"/>
      <c r="M3306" s="1"/>
      <c r="N3306" s="1"/>
      <c r="O3306" s="1"/>
      <c r="P3306" s="1"/>
      <c r="Q3306" s="1"/>
      <c r="R3306" s="1"/>
      <c r="S3306" s="1"/>
      <c r="T3306" s="1"/>
      <c r="U3306" s="28"/>
      <c r="V3306" s="28"/>
      <c r="W3306" s="28"/>
      <c r="X3306" s="1"/>
      <c r="Y3306" s="1"/>
      <c r="Z3306" s="1"/>
    </row>
    <row r="3307" spans="1:26" x14ac:dyDescent="0.25">
      <c r="A3307" s="1"/>
      <c r="B3307" s="33" t="str">
        <f t="shared" si="102"/>
        <v/>
      </c>
      <c r="C3307" s="33" t="str">
        <f t="shared" si="103"/>
        <v/>
      </c>
      <c r="D3307" s="22"/>
      <c r="E3307" s="1"/>
      <c r="F3307" s="1"/>
      <c r="G3307" s="1"/>
      <c r="H3307" s="1"/>
      <c r="I3307" s="1"/>
      <c r="J3307" s="1"/>
      <c r="K3307" s="1"/>
      <c r="L3307" s="1"/>
      <c r="M3307" s="1"/>
      <c r="N3307" s="1"/>
      <c r="O3307" s="1"/>
      <c r="P3307" s="1"/>
      <c r="Q3307" s="1"/>
      <c r="R3307" s="1"/>
      <c r="S3307" s="1"/>
      <c r="T3307" s="1"/>
      <c r="U3307" s="28"/>
      <c r="V3307" s="28"/>
      <c r="W3307" s="28"/>
      <c r="X3307" s="1"/>
      <c r="Y3307" s="1"/>
      <c r="Z3307" s="1"/>
    </row>
    <row r="3308" spans="1:26" x14ac:dyDescent="0.25">
      <c r="A3308" s="1"/>
      <c r="B3308" s="33" t="str">
        <f t="shared" si="102"/>
        <v/>
      </c>
      <c r="C3308" s="33" t="str">
        <f t="shared" si="103"/>
        <v/>
      </c>
      <c r="D3308" s="22"/>
      <c r="E3308" s="1"/>
      <c r="F3308" s="1"/>
      <c r="G3308" s="1"/>
      <c r="H3308" s="1"/>
      <c r="I3308" s="1"/>
      <c r="J3308" s="1"/>
      <c r="K3308" s="1"/>
      <c r="L3308" s="1"/>
      <c r="M3308" s="1"/>
      <c r="N3308" s="1"/>
      <c r="O3308" s="1"/>
      <c r="P3308" s="1"/>
      <c r="Q3308" s="1"/>
      <c r="R3308" s="1"/>
      <c r="S3308" s="1"/>
      <c r="T3308" s="1"/>
      <c r="U3308" s="28"/>
      <c r="V3308" s="28"/>
      <c r="W3308" s="28"/>
      <c r="X3308" s="1"/>
      <c r="Y3308" s="1"/>
      <c r="Z3308" s="1"/>
    </row>
    <row r="3309" spans="1:26" x14ac:dyDescent="0.25">
      <c r="A3309" s="1"/>
      <c r="B3309" s="33" t="str">
        <f t="shared" si="102"/>
        <v/>
      </c>
      <c r="C3309" s="33" t="str">
        <f t="shared" si="103"/>
        <v/>
      </c>
      <c r="D3309" s="22"/>
      <c r="E3309" s="1"/>
      <c r="F3309" s="1"/>
      <c r="G3309" s="1"/>
      <c r="H3309" s="1"/>
      <c r="I3309" s="1"/>
      <c r="J3309" s="1"/>
      <c r="K3309" s="1"/>
      <c r="L3309" s="1"/>
      <c r="M3309" s="1"/>
      <c r="N3309" s="1"/>
      <c r="O3309" s="1"/>
      <c r="P3309" s="1"/>
      <c r="Q3309" s="1"/>
      <c r="R3309" s="1"/>
      <c r="S3309" s="1"/>
      <c r="T3309" s="1"/>
      <c r="U3309" s="28"/>
      <c r="V3309" s="28"/>
      <c r="W3309" s="28"/>
      <c r="X3309" s="1"/>
      <c r="Y3309" s="1"/>
      <c r="Z3309" s="1"/>
    </row>
    <row r="3310" spans="1:26" x14ac:dyDescent="0.25">
      <c r="A3310" s="1"/>
      <c r="B3310" s="33" t="str">
        <f t="shared" si="102"/>
        <v/>
      </c>
      <c r="C3310" s="33" t="str">
        <f t="shared" si="103"/>
        <v/>
      </c>
      <c r="D3310" s="22"/>
      <c r="E3310" s="1"/>
      <c r="F3310" s="1"/>
      <c r="G3310" s="1"/>
      <c r="H3310" s="1"/>
      <c r="I3310" s="1"/>
      <c r="J3310" s="1"/>
      <c r="K3310" s="1"/>
      <c r="L3310" s="1"/>
      <c r="M3310" s="1"/>
      <c r="N3310" s="1"/>
      <c r="O3310" s="1"/>
      <c r="P3310" s="1"/>
      <c r="Q3310" s="1"/>
      <c r="R3310" s="1"/>
      <c r="S3310" s="1"/>
      <c r="T3310" s="1"/>
      <c r="U3310" s="28"/>
      <c r="V3310" s="28"/>
      <c r="W3310" s="28"/>
      <c r="X3310" s="1"/>
      <c r="Y3310" s="1"/>
      <c r="Z3310" s="1"/>
    </row>
    <row r="3311" spans="1:26" x14ac:dyDescent="0.25">
      <c r="A3311" s="1"/>
      <c r="B3311" s="33" t="str">
        <f t="shared" si="102"/>
        <v/>
      </c>
      <c r="C3311" s="33" t="str">
        <f t="shared" si="103"/>
        <v/>
      </c>
      <c r="D3311" s="22"/>
      <c r="E3311" s="1"/>
      <c r="F3311" s="1"/>
      <c r="G3311" s="1"/>
      <c r="H3311" s="1"/>
      <c r="I3311" s="1"/>
      <c r="J3311" s="1"/>
      <c r="K3311" s="1"/>
      <c r="L3311" s="1"/>
      <c r="M3311" s="1"/>
      <c r="N3311" s="1"/>
      <c r="O3311" s="1"/>
      <c r="P3311" s="1"/>
      <c r="Q3311" s="1"/>
      <c r="R3311" s="1"/>
      <c r="S3311" s="1"/>
      <c r="T3311" s="1"/>
      <c r="U3311" s="28"/>
      <c r="V3311" s="28"/>
      <c r="W3311" s="28"/>
      <c r="X3311" s="1"/>
      <c r="Y3311" s="1"/>
      <c r="Z3311" s="1"/>
    </row>
    <row r="3312" spans="1:26" x14ac:dyDescent="0.25">
      <c r="A3312" s="1"/>
      <c r="B3312" s="33" t="str">
        <f t="shared" si="102"/>
        <v/>
      </c>
      <c r="C3312" s="33" t="str">
        <f t="shared" si="103"/>
        <v/>
      </c>
      <c r="D3312" s="22"/>
      <c r="E3312" s="1"/>
      <c r="F3312" s="1"/>
      <c r="G3312" s="1"/>
      <c r="H3312" s="1"/>
      <c r="I3312" s="1"/>
      <c r="J3312" s="1"/>
      <c r="K3312" s="1"/>
      <c r="L3312" s="1"/>
      <c r="M3312" s="1"/>
      <c r="N3312" s="1"/>
      <c r="O3312" s="1"/>
      <c r="P3312" s="1"/>
      <c r="Q3312" s="1"/>
      <c r="R3312" s="1"/>
      <c r="S3312" s="1"/>
      <c r="T3312" s="1"/>
      <c r="U3312" s="28"/>
      <c r="V3312" s="28"/>
      <c r="W3312" s="28"/>
      <c r="X3312" s="1"/>
      <c r="Y3312" s="1"/>
      <c r="Z3312" s="1"/>
    </row>
    <row r="3313" spans="1:26" x14ac:dyDescent="0.25">
      <c r="A3313" s="1"/>
      <c r="B3313" s="33" t="str">
        <f t="shared" si="102"/>
        <v/>
      </c>
      <c r="C3313" s="33" t="str">
        <f t="shared" si="103"/>
        <v/>
      </c>
      <c r="D3313" s="22"/>
      <c r="E3313" s="1"/>
      <c r="F3313" s="1"/>
      <c r="G3313" s="1"/>
      <c r="H3313" s="1"/>
      <c r="I3313" s="1"/>
      <c r="J3313" s="1"/>
      <c r="K3313" s="1"/>
      <c r="L3313" s="1"/>
      <c r="M3313" s="1"/>
      <c r="N3313" s="1"/>
      <c r="O3313" s="1"/>
      <c r="P3313" s="1"/>
      <c r="Q3313" s="1"/>
      <c r="R3313" s="1"/>
      <c r="S3313" s="1"/>
      <c r="T3313" s="1"/>
      <c r="U3313" s="28"/>
      <c r="V3313" s="28"/>
      <c r="W3313" s="28"/>
      <c r="X3313" s="1"/>
      <c r="Y3313" s="1"/>
      <c r="Z3313" s="1"/>
    </row>
    <row r="3314" spans="1:26" x14ac:dyDescent="0.25">
      <c r="A3314" s="1"/>
      <c r="B3314" s="33" t="str">
        <f t="shared" si="102"/>
        <v/>
      </c>
      <c r="C3314" s="33" t="str">
        <f t="shared" si="103"/>
        <v/>
      </c>
      <c r="D3314" s="22"/>
      <c r="E3314" s="1"/>
      <c r="F3314" s="1"/>
      <c r="G3314" s="1"/>
      <c r="H3314" s="1"/>
      <c r="I3314" s="1"/>
      <c r="J3314" s="1"/>
      <c r="K3314" s="1"/>
      <c r="L3314" s="1"/>
      <c r="M3314" s="1"/>
      <c r="N3314" s="1"/>
      <c r="O3314" s="1"/>
      <c r="P3314" s="1"/>
      <c r="Q3314" s="1"/>
      <c r="R3314" s="1"/>
      <c r="S3314" s="1"/>
      <c r="T3314" s="1"/>
      <c r="U3314" s="28"/>
      <c r="V3314" s="28"/>
      <c r="W3314" s="28"/>
      <c r="X3314" s="1"/>
      <c r="Y3314" s="1"/>
      <c r="Z3314" s="1"/>
    </row>
    <row r="3315" spans="1:26" x14ac:dyDescent="0.25">
      <c r="A3315" s="1"/>
      <c r="B3315" s="33" t="str">
        <f t="shared" si="102"/>
        <v/>
      </c>
      <c r="C3315" s="33" t="str">
        <f t="shared" si="103"/>
        <v/>
      </c>
      <c r="D3315" s="22"/>
      <c r="E3315" s="1"/>
      <c r="F3315" s="1"/>
      <c r="G3315" s="1"/>
      <c r="H3315" s="1"/>
      <c r="I3315" s="1"/>
      <c r="J3315" s="1"/>
      <c r="K3315" s="1"/>
      <c r="L3315" s="1"/>
      <c r="M3315" s="1"/>
      <c r="N3315" s="1"/>
      <c r="O3315" s="1"/>
      <c r="P3315" s="1"/>
      <c r="Q3315" s="1"/>
      <c r="R3315" s="1"/>
      <c r="S3315" s="1"/>
      <c r="T3315" s="1"/>
      <c r="U3315" s="28"/>
      <c r="V3315" s="28"/>
      <c r="W3315" s="28"/>
      <c r="X3315" s="1"/>
      <c r="Y3315" s="1"/>
      <c r="Z3315" s="1"/>
    </row>
    <row r="3316" spans="1:26" x14ac:dyDescent="0.25">
      <c r="A3316" s="1"/>
      <c r="B3316" s="33" t="str">
        <f t="shared" si="102"/>
        <v/>
      </c>
      <c r="C3316" s="33" t="str">
        <f t="shared" si="103"/>
        <v/>
      </c>
      <c r="D3316" s="22"/>
      <c r="E3316" s="1"/>
      <c r="F3316" s="1"/>
      <c r="G3316" s="1"/>
      <c r="H3316" s="1"/>
      <c r="I3316" s="1"/>
      <c r="J3316" s="1"/>
      <c r="K3316" s="1"/>
      <c r="L3316" s="1"/>
      <c r="M3316" s="1"/>
      <c r="N3316" s="1"/>
      <c r="O3316" s="1"/>
      <c r="P3316" s="1"/>
      <c r="Q3316" s="1"/>
      <c r="R3316" s="1"/>
      <c r="S3316" s="1"/>
      <c r="T3316" s="1"/>
      <c r="U3316" s="28"/>
      <c r="V3316" s="28"/>
      <c r="W3316" s="28"/>
      <c r="X3316" s="1"/>
      <c r="Y3316" s="1"/>
      <c r="Z3316" s="1"/>
    </row>
    <row r="3317" spans="1:26" x14ac:dyDescent="0.25">
      <c r="A3317" s="1"/>
      <c r="B3317" s="33" t="str">
        <f t="shared" si="102"/>
        <v/>
      </c>
      <c r="C3317" s="33" t="str">
        <f t="shared" si="103"/>
        <v/>
      </c>
      <c r="D3317" s="22"/>
      <c r="E3317" s="1"/>
      <c r="F3317" s="1"/>
      <c r="G3317" s="1"/>
      <c r="H3317" s="1"/>
      <c r="I3317" s="1"/>
      <c r="J3317" s="1"/>
      <c r="K3317" s="1"/>
      <c r="L3317" s="1"/>
      <c r="M3317" s="1"/>
      <c r="N3317" s="1"/>
      <c r="O3317" s="1"/>
      <c r="P3317" s="1"/>
      <c r="Q3317" s="1"/>
      <c r="R3317" s="1"/>
      <c r="S3317" s="1"/>
      <c r="T3317" s="1"/>
      <c r="U3317" s="28"/>
      <c r="V3317" s="28"/>
      <c r="W3317" s="28"/>
      <c r="X3317" s="1"/>
      <c r="Y3317" s="1"/>
      <c r="Z3317" s="1"/>
    </row>
    <row r="3318" spans="1:26" x14ac:dyDescent="0.25">
      <c r="A3318" s="1"/>
      <c r="B3318" s="33" t="str">
        <f t="shared" si="102"/>
        <v/>
      </c>
      <c r="C3318" s="33" t="str">
        <f t="shared" si="103"/>
        <v/>
      </c>
      <c r="D3318" s="22"/>
      <c r="E3318" s="1"/>
      <c r="F3318" s="1"/>
      <c r="G3318" s="1"/>
      <c r="H3318" s="1"/>
      <c r="I3318" s="1"/>
      <c r="J3318" s="1"/>
      <c r="K3318" s="1"/>
      <c r="L3318" s="1"/>
      <c r="M3318" s="1"/>
      <c r="N3318" s="1"/>
      <c r="O3318" s="1"/>
      <c r="P3318" s="1"/>
      <c r="Q3318" s="1"/>
      <c r="R3318" s="1"/>
      <c r="S3318" s="1"/>
      <c r="T3318" s="1"/>
      <c r="U3318" s="28"/>
      <c r="V3318" s="28"/>
      <c r="W3318" s="28"/>
      <c r="X3318" s="1"/>
      <c r="Y3318" s="1"/>
      <c r="Z3318" s="1"/>
    </row>
    <row r="3319" spans="1:26" x14ac:dyDescent="0.25">
      <c r="A3319" s="1"/>
      <c r="B3319" s="33" t="str">
        <f t="shared" si="102"/>
        <v/>
      </c>
      <c r="C3319" s="33" t="str">
        <f t="shared" si="103"/>
        <v/>
      </c>
      <c r="D3319" s="22"/>
      <c r="E3319" s="1"/>
      <c r="F3319" s="1"/>
      <c r="G3319" s="1"/>
      <c r="H3319" s="1"/>
      <c r="I3319" s="1"/>
      <c r="J3319" s="1"/>
      <c r="K3319" s="1"/>
      <c r="L3319" s="1"/>
      <c r="M3319" s="1"/>
      <c r="N3319" s="1"/>
      <c r="O3319" s="1"/>
      <c r="P3319" s="1"/>
      <c r="Q3319" s="1"/>
      <c r="R3319" s="1"/>
      <c r="S3319" s="1"/>
      <c r="T3319" s="1"/>
      <c r="U3319" s="28"/>
      <c r="V3319" s="28"/>
      <c r="W3319" s="28"/>
      <c r="X3319" s="1"/>
      <c r="Y3319" s="1"/>
      <c r="Z3319" s="1"/>
    </row>
    <row r="3320" spans="1:26" x14ac:dyDescent="0.25">
      <c r="A3320" s="1"/>
      <c r="B3320" s="33" t="str">
        <f t="shared" si="102"/>
        <v/>
      </c>
      <c r="C3320" s="33" t="str">
        <f t="shared" si="103"/>
        <v/>
      </c>
      <c r="D3320" s="22"/>
      <c r="E3320" s="1"/>
      <c r="F3320" s="1"/>
      <c r="G3320" s="1"/>
      <c r="H3320" s="1"/>
      <c r="I3320" s="1"/>
      <c r="J3320" s="1"/>
      <c r="K3320" s="1"/>
      <c r="L3320" s="1"/>
      <c r="M3320" s="1"/>
      <c r="N3320" s="1"/>
      <c r="O3320" s="1"/>
      <c r="P3320" s="1"/>
      <c r="Q3320" s="1"/>
      <c r="R3320" s="1"/>
      <c r="S3320" s="1"/>
      <c r="T3320" s="1"/>
      <c r="U3320" s="28"/>
      <c r="V3320" s="28"/>
      <c r="W3320" s="28"/>
      <c r="X3320" s="1"/>
      <c r="Y3320" s="1"/>
      <c r="Z3320" s="1"/>
    </row>
    <row r="3321" spans="1:26" x14ac:dyDescent="0.25">
      <c r="A3321" s="1"/>
      <c r="B3321" s="33" t="str">
        <f t="shared" si="102"/>
        <v/>
      </c>
      <c r="C3321" s="33" t="str">
        <f t="shared" si="103"/>
        <v/>
      </c>
      <c r="D3321" s="22"/>
      <c r="E3321" s="1"/>
      <c r="F3321" s="1"/>
      <c r="G3321" s="1"/>
      <c r="H3321" s="1"/>
      <c r="I3321" s="1"/>
      <c r="J3321" s="1"/>
      <c r="K3321" s="1"/>
      <c r="L3321" s="1"/>
      <c r="M3321" s="1"/>
      <c r="N3321" s="1"/>
      <c r="O3321" s="1"/>
      <c r="P3321" s="1"/>
      <c r="Q3321" s="1"/>
      <c r="R3321" s="1"/>
      <c r="S3321" s="1"/>
      <c r="T3321" s="1"/>
      <c r="U3321" s="28"/>
      <c r="V3321" s="28"/>
      <c r="W3321" s="28"/>
      <c r="X3321" s="1"/>
      <c r="Y3321" s="1"/>
      <c r="Z3321" s="1"/>
    </row>
    <row r="3322" spans="1:26" x14ac:dyDescent="0.25">
      <c r="A3322" s="1"/>
      <c r="B3322" s="33" t="str">
        <f t="shared" si="102"/>
        <v/>
      </c>
      <c r="C3322" s="33" t="str">
        <f t="shared" si="103"/>
        <v/>
      </c>
      <c r="D3322" s="22"/>
      <c r="E3322" s="1"/>
      <c r="F3322" s="1"/>
      <c r="G3322" s="1"/>
      <c r="H3322" s="1"/>
      <c r="I3322" s="1"/>
      <c r="J3322" s="1"/>
      <c r="K3322" s="1"/>
      <c r="L3322" s="1"/>
      <c r="M3322" s="1"/>
      <c r="N3322" s="1"/>
      <c r="O3322" s="1"/>
      <c r="P3322" s="1"/>
      <c r="Q3322" s="1"/>
      <c r="R3322" s="1"/>
      <c r="S3322" s="1"/>
      <c r="T3322" s="1"/>
      <c r="U3322" s="28"/>
      <c r="V3322" s="28"/>
      <c r="W3322" s="28"/>
      <c r="X3322" s="1"/>
      <c r="Y3322" s="1"/>
      <c r="Z3322" s="1"/>
    </row>
    <row r="3323" spans="1:26" x14ac:dyDescent="0.25">
      <c r="A3323" s="1"/>
      <c r="B3323" s="33" t="str">
        <f t="shared" si="102"/>
        <v/>
      </c>
      <c r="C3323" s="33" t="str">
        <f t="shared" si="103"/>
        <v/>
      </c>
      <c r="D3323" s="22"/>
      <c r="E3323" s="1"/>
      <c r="F3323" s="1"/>
      <c r="G3323" s="1"/>
      <c r="H3323" s="1"/>
      <c r="I3323" s="1"/>
      <c r="J3323" s="1"/>
      <c r="K3323" s="1"/>
      <c r="L3323" s="1"/>
      <c r="M3323" s="1"/>
      <c r="N3323" s="1"/>
      <c r="O3323" s="1"/>
      <c r="P3323" s="1"/>
      <c r="Q3323" s="1"/>
      <c r="R3323" s="1"/>
      <c r="S3323" s="1"/>
      <c r="T3323" s="1"/>
      <c r="U3323" s="28"/>
      <c r="V3323" s="28"/>
      <c r="W3323" s="28"/>
      <c r="X3323" s="1"/>
      <c r="Y3323" s="1"/>
      <c r="Z3323" s="1"/>
    </row>
    <row r="3324" spans="1:26" x14ac:dyDescent="0.25">
      <c r="A3324" s="1"/>
      <c r="B3324" s="33" t="str">
        <f t="shared" si="102"/>
        <v/>
      </c>
      <c r="C3324" s="33" t="str">
        <f t="shared" si="103"/>
        <v/>
      </c>
      <c r="D3324" s="22"/>
      <c r="E3324" s="1"/>
      <c r="F3324" s="1"/>
      <c r="G3324" s="1"/>
      <c r="H3324" s="1"/>
      <c r="I3324" s="1"/>
      <c r="J3324" s="1"/>
      <c r="K3324" s="1"/>
      <c r="L3324" s="1"/>
      <c r="M3324" s="1"/>
      <c r="N3324" s="1"/>
      <c r="O3324" s="1"/>
      <c r="P3324" s="1"/>
      <c r="Q3324" s="1"/>
      <c r="R3324" s="1"/>
      <c r="S3324" s="1"/>
      <c r="T3324" s="1"/>
      <c r="U3324" s="28"/>
      <c r="V3324" s="28"/>
      <c r="W3324" s="28"/>
      <c r="X3324" s="1"/>
      <c r="Y3324" s="1"/>
      <c r="Z3324" s="1"/>
    </row>
    <row r="3325" spans="1:26" x14ac:dyDescent="0.25">
      <c r="A3325" s="1"/>
      <c r="B3325" s="33" t="str">
        <f t="shared" si="102"/>
        <v/>
      </c>
      <c r="C3325" s="33" t="str">
        <f t="shared" si="103"/>
        <v/>
      </c>
      <c r="D3325" s="22"/>
      <c r="E3325" s="1"/>
      <c r="F3325" s="1"/>
      <c r="G3325" s="1"/>
      <c r="H3325" s="1"/>
      <c r="I3325" s="1"/>
      <c r="J3325" s="1"/>
      <c r="K3325" s="1"/>
      <c r="L3325" s="1"/>
      <c r="M3325" s="1"/>
      <c r="N3325" s="1"/>
      <c r="O3325" s="1"/>
      <c r="P3325" s="1"/>
      <c r="Q3325" s="1"/>
      <c r="R3325" s="1"/>
      <c r="S3325" s="1"/>
      <c r="T3325" s="1"/>
      <c r="U3325" s="28"/>
      <c r="V3325" s="28"/>
      <c r="W3325" s="28"/>
      <c r="X3325" s="1"/>
      <c r="Y3325" s="1"/>
      <c r="Z3325" s="1"/>
    </row>
    <row r="3326" spans="1:26" x14ac:dyDescent="0.25">
      <c r="A3326" s="1"/>
      <c r="B3326" s="33" t="str">
        <f t="shared" si="102"/>
        <v/>
      </c>
      <c r="C3326" s="33" t="str">
        <f t="shared" si="103"/>
        <v/>
      </c>
      <c r="D3326" s="22"/>
      <c r="E3326" s="1"/>
      <c r="F3326" s="1"/>
      <c r="G3326" s="1"/>
      <c r="H3326" s="1"/>
      <c r="I3326" s="1"/>
      <c r="J3326" s="1"/>
      <c r="K3326" s="1"/>
      <c r="L3326" s="1"/>
      <c r="M3326" s="1"/>
      <c r="N3326" s="1"/>
      <c r="O3326" s="1"/>
      <c r="P3326" s="1"/>
      <c r="Q3326" s="1"/>
      <c r="R3326" s="1"/>
      <c r="S3326" s="1"/>
      <c r="T3326" s="1"/>
      <c r="U3326" s="28"/>
      <c r="V3326" s="28"/>
      <c r="W3326" s="28"/>
      <c r="X3326" s="1"/>
      <c r="Y3326" s="1"/>
      <c r="Z3326" s="1"/>
    </row>
    <row r="3327" spans="1:26" x14ac:dyDescent="0.25">
      <c r="A3327" s="1"/>
      <c r="B3327" s="33" t="str">
        <f t="shared" si="102"/>
        <v/>
      </c>
      <c r="C3327" s="33" t="str">
        <f t="shared" si="103"/>
        <v/>
      </c>
      <c r="D3327" s="22"/>
      <c r="E3327" s="1"/>
      <c r="F3327" s="1"/>
      <c r="G3327" s="1"/>
      <c r="H3327" s="1"/>
      <c r="I3327" s="1"/>
      <c r="J3327" s="1"/>
      <c r="K3327" s="1"/>
      <c r="L3327" s="1"/>
      <c r="M3327" s="1"/>
      <c r="N3327" s="1"/>
      <c r="O3327" s="1"/>
      <c r="P3327" s="1"/>
      <c r="Q3327" s="1"/>
      <c r="R3327" s="1"/>
      <c r="S3327" s="1"/>
      <c r="T3327" s="1"/>
      <c r="U3327" s="28"/>
      <c r="V3327" s="28"/>
      <c r="W3327" s="28"/>
      <c r="X3327" s="1"/>
      <c r="Y3327" s="1"/>
      <c r="Z3327" s="1"/>
    </row>
    <row r="3328" spans="1:26" x14ac:dyDescent="0.25">
      <c r="A3328" s="1"/>
      <c r="B3328" s="33" t="str">
        <f t="shared" si="102"/>
        <v/>
      </c>
      <c r="C3328" s="33" t="str">
        <f t="shared" si="103"/>
        <v/>
      </c>
      <c r="D3328" s="22"/>
      <c r="E3328" s="1"/>
      <c r="F3328" s="1"/>
      <c r="G3328" s="1"/>
      <c r="H3328" s="1"/>
      <c r="I3328" s="1"/>
      <c r="J3328" s="1"/>
      <c r="K3328" s="1"/>
      <c r="L3328" s="1"/>
      <c r="M3328" s="1"/>
      <c r="N3328" s="1"/>
      <c r="O3328" s="1"/>
      <c r="P3328" s="1"/>
      <c r="Q3328" s="1"/>
      <c r="R3328" s="1"/>
      <c r="S3328" s="1"/>
      <c r="T3328" s="1"/>
      <c r="U3328" s="28"/>
      <c r="V3328" s="28"/>
      <c r="W3328" s="28"/>
      <c r="X3328" s="1"/>
      <c r="Y3328" s="1"/>
      <c r="Z3328" s="1"/>
    </row>
    <row r="3329" spans="1:26" x14ac:dyDescent="0.25">
      <c r="A3329" s="1"/>
      <c r="B3329" s="33" t="str">
        <f t="shared" si="102"/>
        <v/>
      </c>
      <c r="C3329" s="33" t="str">
        <f t="shared" si="103"/>
        <v/>
      </c>
      <c r="D3329" s="22"/>
      <c r="E3329" s="1"/>
      <c r="F3329" s="1"/>
      <c r="G3329" s="1"/>
      <c r="H3329" s="1"/>
      <c r="I3329" s="1"/>
      <c r="J3329" s="1"/>
      <c r="K3329" s="1"/>
      <c r="L3329" s="1"/>
      <c r="M3329" s="1"/>
      <c r="N3329" s="1"/>
      <c r="O3329" s="1"/>
      <c r="P3329" s="1"/>
      <c r="Q3329" s="1"/>
      <c r="R3329" s="1"/>
      <c r="S3329" s="1"/>
      <c r="T3329" s="1"/>
      <c r="U3329" s="28"/>
      <c r="V3329" s="28"/>
      <c r="W3329" s="28"/>
      <c r="X3329" s="1"/>
      <c r="Y3329" s="1"/>
      <c r="Z3329" s="1"/>
    </row>
    <row r="3330" spans="1:26" x14ac:dyDescent="0.25">
      <c r="A3330" s="1"/>
      <c r="B3330" s="33" t="str">
        <f t="shared" si="102"/>
        <v/>
      </c>
      <c r="C3330" s="33" t="str">
        <f t="shared" si="103"/>
        <v/>
      </c>
      <c r="D3330" s="22"/>
      <c r="E3330" s="1"/>
      <c r="F3330" s="1"/>
      <c r="G3330" s="1"/>
      <c r="H3330" s="1"/>
      <c r="I3330" s="1"/>
      <c r="J3330" s="1"/>
      <c r="K3330" s="1"/>
      <c r="L3330" s="1"/>
      <c r="M3330" s="1"/>
      <c r="N3330" s="1"/>
      <c r="O3330" s="1"/>
      <c r="P3330" s="1"/>
      <c r="Q3330" s="1"/>
      <c r="R3330" s="1"/>
      <c r="S3330" s="1"/>
      <c r="T3330" s="1"/>
      <c r="U3330" s="28"/>
      <c r="V3330" s="28"/>
      <c r="W3330" s="28"/>
      <c r="X3330" s="1"/>
      <c r="Y3330" s="1"/>
      <c r="Z3330" s="1"/>
    </row>
    <row r="3331" spans="1:26" x14ac:dyDescent="0.25">
      <c r="A3331" s="1"/>
      <c r="B3331" s="33" t="str">
        <f t="shared" si="102"/>
        <v/>
      </c>
      <c r="C3331" s="33" t="str">
        <f t="shared" si="103"/>
        <v/>
      </c>
      <c r="D3331" s="22"/>
      <c r="E3331" s="1"/>
      <c r="F3331" s="1"/>
      <c r="G3331" s="1"/>
      <c r="H3331" s="1"/>
      <c r="I3331" s="1"/>
      <c r="J3331" s="1"/>
      <c r="K3331" s="1"/>
      <c r="L3331" s="1"/>
      <c r="M3331" s="1"/>
      <c r="N3331" s="1"/>
      <c r="O3331" s="1"/>
      <c r="P3331" s="1"/>
      <c r="Q3331" s="1"/>
      <c r="R3331" s="1"/>
      <c r="S3331" s="1"/>
      <c r="T3331" s="1"/>
      <c r="U3331" s="28"/>
      <c r="V3331" s="28"/>
      <c r="W3331" s="28"/>
      <c r="X3331" s="1"/>
      <c r="Y3331" s="1"/>
      <c r="Z3331" s="1"/>
    </row>
    <row r="3332" spans="1:26" x14ac:dyDescent="0.25">
      <c r="A3332" s="1"/>
      <c r="B3332" s="33" t="str">
        <f t="shared" si="102"/>
        <v/>
      </c>
      <c r="C3332" s="33" t="str">
        <f t="shared" si="103"/>
        <v/>
      </c>
      <c r="D3332" s="22"/>
      <c r="E3332" s="1"/>
      <c r="F3332" s="1"/>
      <c r="G3332" s="1"/>
      <c r="H3332" s="1"/>
      <c r="I3332" s="1"/>
      <c r="J3332" s="1"/>
      <c r="K3332" s="1"/>
      <c r="L3332" s="1"/>
      <c r="M3332" s="1"/>
      <c r="N3332" s="1"/>
      <c r="O3332" s="1"/>
      <c r="P3332" s="1"/>
      <c r="Q3332" s="1"/>
      <c r="R3332" s="1"/>
      <c r="S3332" s="1"/>
      <c r="T3332" s="1"/>
      <c r="U3332" s="28"/>
      <c r="V3332" s="28"/>
      <c r="W3332" s="28"/>
      <c r="X3332" s="1"/>
      <c r="Y3332" s="1"/>
      <c r="Z3332" s="1"/>
    </row>
    <row r="3333" spans="1:26" x14ac:dyDescent="0.25">
      <c r="A3333" s="1"/>
      <c r="B3333" s="33" t="str">
        <f t="shared" si="102"/>
        <v/>
      </c>
      <c r="C3333" s="33" t="str">
        <f t="shared" si="103"/>
        <v/>
      </c>
      <c r="D3333" s="22"/>
      <c r="E3333" s="1"/>
      <c r="F3333" s="1"/>
      <c r="G3333" s="1"/>
      <c r="H3333" s="1"/>
      <c r="I3333" s="1"/>
      <c r="J3333" s="1"/>
      <c r="K3333" s="1"/>
      <c r="L3333" s="1"/>
      <c r="M3333" s="1"/>
      <c r="N3333" s="1"/>
      <c r="O3333" s="1"/>
      <c r="P3333" s="1"/>
      <c r="Q3333" s="1"/>
      <c r="R3333" s="1"/>
      <c r="S3333" s="1"/>
      <c r="T3333" s="1"/>
      <c r="U3333" s="28"/>
      <c r="V3333" s="28"/>
      <c r="W3333" s="28"/>
      <c r="X3333" s="1"/>
      <c r="Y3333" s="1"/>
      <c r="Z3333" s="1"/>
    </row>
    <row r="3334" spans="1:26" x14ac:dyDescent="0.25">
      <c r="A3334" s="1"/>
      <c r="B3334" s="33" t="str">
        <f t="shared" si="102"/>
        <v/>
      </c>
      <c r="C3334" s="33" t="str">
        <f t="shared" si="103"/>
        <v/>
      </c>
      <c r="D3334" s="22"/>
      <c r="E3334" s="1"/>
      <c r="F3334" s="1"/>
      <c r="G3334" s="1"/>
      <c r="H3334" s="1"/>
      <c r="I3334" s="1"/>
      <c r="J3334" s="1"/>
      <c r="K3334" s="1"/>
      <c r="L3334" s="1"/>
      <c r="M3334" s="1"/>
      <c r="N3334" s="1"/>
      <c r="O3334" s="1"/>
      <c r="P3334" s="1"/>
      <c r="Q3334" s="1"/>
      <c r="R3334" s="1"/>
      <c r="S3334" s="1"/>
      <c r="T3334" s="1"/>
      <c r="X3334" s="1"/>
      <c r="Y3334" s="1"/>
      <c r="Z3334" s="1"/>
    </row>
    <row r="3335" spans="1:26" x14ac:dyDescent="0.25">
      <c r="A3335" s="1"/>
      <c r="B3335" s="33" t="str">
        <f t="shared" si="102"/>
        <v/>
      </c>
      <c r="C3335" s="33" t="str">
        <f t="shared" si="103"/>
        <v/>
      </c>
      <c r="D3335" s="22"/>
      <c r="E3335" s="1"/>
      <c r="F3335" s="1"/>
      <c r="G3335" s="1"/>
      <c r="H3335" s="1"/>
      <c r="I3335" s="1"/>
      <c r="J3335" s="1"/>
      <c r="K3335" s="1"/>
      <c r="L3335" s="1"/>
      <c r="M3335" s="1"/>
      <c r="N3335" s="1"/>
      <c r="O3335" s="1"/>
      <c r="P3335" s="1"/>
      <c r="Q3335" s="1"/>
      <c r="R3335" s="1"/>
      <c r="S3335" s="1"/>
      <c r="T3335" s="1"/>
      <c r="U3335" s="28"/>
      <c r="V3335" s="28"/>
      <c r="W3335" s="28"/>
      <c r="X3335" s="1"/>
      <c r="Y3335" s="1"/>
      <c r="Z3335" s="1"/>
    </row>
    <row r="3336" spans="1:26" x14ac:dyDescent="0.25">
      <c r="A3336" s="1"/>
      <c r="B3336" s="33" t="str">
        <f t="shared" si="102"/>
        <v/>
      </c>
      <c r="C3336" s="33" t="str">
        <f t="shared" si="103"/>
        <v/>
      </c>
      <c r="D3336" s="22"/>
      <c r="E3336" s="1"/>
      <c r="F3336" s="1"/>
      <c r="G3336" s="1"/>
      <c r="H3336" s="1"/>
      <c r="I3336" s="1"/>
      <c r="J3336" s="1"/>
      <c r="K3336" s="1"/>
      <c r="L3336" s="1"/>
      <c r="M3336" s="1"/>
      <c r="N3336" s="1"/>
      <c r="O3336" s="1"/>
      <c r="P3336" s="1"/>
      <c r="Q3336" s="1"/>
      <c r="R3336" s="1"/>
      <c r="S3336" s="1"/>
      <c r="T3336" s="1"/>
      <c r="U3336" s="28"/>
      <c r="V3336" s="28"/>
      <c r="W3336" s="28"/>
      <c r="X3336" s="1"/>
      <c r="Y3336" s="1"/>
      <c r="Z3336" s="1"/>
    </row>
    <row r="3337" spans="1:26" x14ac:dyDescent="0.25">
      <c r="A3337" s="1"/>
      <c r="B3337" s="33" t="str">
        <f t="shared" si="102"/>
        <v/>
      </c>
      <c r="C3337" s="33" t="str">
        <f t="shared" si="103"/>
        <v/>
      </c>
      <c r="D3337" s="22"/>
      <c r="E3337" s="1"/>
      <c r="F3337" s="1"/>
      <c r="G3337" s="1"/>
      <c r="H3337" s="1"/>
      <c r="I3337" s="1"/>
      <c r="J3337" s="1"/>
      <c r="K3337" s="1"/>
      <c r="L3337" s="1"/>
      <c r="M3337" s="1"/>
      <c r="N3337" s="1"/>
      <c r="O3337" s="1"/>
      <c r="P3337" s="1"/>
      <c r="Q3337" s="1"/>
      <c r="R3337" s="1"/>
      <c r="S3337" s="1"/>
      <c r="T3337" s="1"/>
      <c r="U3337" s="28"/>
      <c r="V3337" s="28"/>
      <c r="W3337" s="28"/>
      <c r="X3337" s="1"/>
      <c r="Y3337" s="1"/>
      <c r="Z3337" s="1"/>
    </row>
    <row r="3338" spans="1:26" x14ac:dyDescent="0.25">
      <c r="A3338" s="1"/>
      <c r="B3338" s="33" t="str">
        <f t="shared" si="102"/>
        <v/>
      </c>
      <c r="C3338" s="33" t="str">
        <f t="shared" si="103"/>
        <v/>
      </c>
      <c r="D3338" s="22"/>
      <c r="E3338" s="1"/>
      <c r="F3338" s="1"/>
      <c r="G3338" s="1"/>
      <c r="H3338" s="1"/>
      <c r="I3338" s="1"/>
      <c r="J3338" s="1"/>
      <c r="K3338" s="1"/>
      <c r="L3338" s="1"/>
      <c r="M3338" s="1"/>
      <c r="N3338" s="1"/>
      <c r="O3338" s="1"/>
      <c r="P3338" s="1"/>
      <c r="Q3338" s="1"/>
      <c r="R3338" s="1"/>
      <c r="S3338" s="1"/>
      <c r="T3338" s="1"/>
      <c r="U3338" s="28"/>
      <c r="V3338" s="28"/>
      <c r="W3338" s="28"/>
      <c r="X3338" s="1"/>
      <c r="Y3338" s="1"/>
      <c r="Z3338" s="1"/>
    </row>
    <row r="3339" spans="1:26" x14ac:dyDescent="0.25">
      <c r="A3339" s="1"/>
      <c r="B3339" s="33" t="str">
        <f t="shared" si="102"/>
        <v/>
      </c>
      <c r="C3339" s="33" t="str">
        <f t="shared" si="103"/>
        <v/>
      </c>
      <c r="D3339" s="22"/>
      <c r="E3339" s="1"/>
      <c r="F3339" s="1"/>
      <c r="G3339" s="1"/>
      <c r="H3339" s="1"/>
      <c r="I3339" s="1"/>
      <c r="J3339" s="1"/>
      <c r="K3339" s="1"/>
      <c r="L3339" s="1"/>
      <c r="M3339" s="1"/>
      <c r="N3339" s="1"/>
      <c r="O3339" s="1"/>
      <c r="P3339" s="1"/>
      <c r="Q3339" s="1"/>
      <c r="R3339" s="1"/>
      <c r="S3339" s="1"/>
      <c r="T3339" s="1"/>
      <c r="U3339" s="28"/>
      <c r="V3339" s="28"/>
      <c r="W3339" s="28"/>
      <c r="X3339" s="1"/>
      <c r="Y3339" s="1"/>
      <c r="Z3339" s="1"/>
    </row>
    <row r="3340" spans="1:26" x14ac:dyDescent="0.25">
      <c r="A3340" s="1"/>
      <c r="B3340" s="33" t="str">
        <f t="shared" si="102"/>
        <v/>
      </c>
      <c r="C3340" s="33" t="str">
        <f t="shared" si="103"/>
        <v/>
      </c>
      <c r="D3340" s="22"/>
      <c r="E3340" s="1"/>
      <c r="F3340" s="1"/>
      <c r="G3340" s="1"/>
      <c r="H3340" s="1"/>
      <c r="I3340" s="1"/>
      <c r="J3340" s="1"/>
      <c r="K3340" s="1"/>
      <c r="L3340" s="1"/>
      <c r="M3340" s="1"/>
      <c r="N3340" s="1"/>
      <c r="O3340" s="1"/>
      <c r="P3340" s="1"/>
      <c r="Q3340" s="1"/>
      <c r="R3340" s="1"/>
      <c r="S3340" s="1"/>
      <c r="T3340" s="1"/>
      <c r="U3340" s="28"/>
      <c r="V3340" s="28"/>
      <c r="W3340" s="28"/>
      <c r="X3340" s="1"/>
      <c r="Y3340" s="1"/>
      <c r="Z3340" s="1"/>
    </row>
    <row r="3341" spans="1:26" x14ac:dyDescent="0.25">
      <c r="A3341" s="1"/>
      <c r="B3341" s="33" t="str">
        <f t="shared" si="102"/>
        <v/>
      </c>
      <c r="C3341" s="33" t="str">
        <f t="shared" si="103"/>
        <v/>
      </c>
      <c r="D3341" s="22"/>
      <c r="E3341" s="1"/>
      <c r="F3341" s="1"/>
      <c r="G3341" s="1"/>
      <c r="H3341" s="1"/>
      <c r="I3341" s="1"/>
      <c r="J3341" s="1"/>
      <c r="K3341" s="1"/>
      <c r="L3341" s="1"/>
      <c r="M3341" s="1"/>
      <c r="N3341" s="1"/>
      <c r="O3341" s="1"/>
      <c r="P3341" s="1"/>
      <c r="Q3341" s="1"/>
      <c r="R3341" s="1"/>
      <c r="S3341" s="1"/>
      <c r="T3341" s="1"/>
      <c r="U3341" s="28"/>
      <c r="V3341" s="28"/>
      <c r="W3341" s="28"/>
      <c r="X3341" s="1"/>
      <c r="Y3341" s="1"/>
      <c r="Z3341" s="1"/>
    </row>
    <row r="3342" spans="1:26" x14ac:dyDescent="0.25">
      <c r="A3342" s="1"/>
      <c r="B3342" s="33" t="str">
        <f t="shared" si="102"/>
        <v/>
      </c>
      <c r="C3342" s="33" t="str">
        <f t="shared" si="103"/>
        <v/>
      </c>
      <c r="D3342" s="22"/>
      <c r="E3342" s="1"/>
      <c r="F3342" s="1"/>
      <c r="G3342" s="1"/>
      <c r="H3342" s="1"/>
      <c r="I3342" s="1"/>
      <c r="J3342" s="1"/>
      <c r="K3342" s="1"/>
      <c r="L3342" s="1"/>
      <c r="M3342" s="1"/>
      <c r="N3342" s="1"/>
      <c r="O3342" s="1"/>
      <c r="P3342" s="1"/>
      <c r="Q3342" s="1"/>
      <c r="R3342" s="1"/>
      <c r="S3342" s="1"/>
      <c r="T3342" s="1"/>
      <c r="U3342" s="28"/>
      <c r="V3342" s="28"/>
      <c r="W3342" s="28"/>
      <c r="X3342" s="1"/>
      <c r="Y3342" s="1"/>
      <c r="Z3342" s="1"/>
    </row>
    <row r="3343" spans="1:26" x14ac:dyDescent="0.25">
      <c r="A3343" s="1"/>
      <c r="B3343" s="33" t="str">
        <f t="shared" si="102"/>
        <v/>
      </c>
      <c r="C3343" s="33" t="str">
        <f t="shared" si="103"/>
        <v/>
      </c>
      <c r="D3343" s="22"/>
      <c r="E3343" s="1"/>
      <c r="F3343" s="1"/>
      <c r="G3343" s="1"/>
      <c r="H3343" s="1"/>
      <c r="I3343" s="1"/>
      <c r="J3343" s="1"/>
      <c r="K3343" s="1"/>
      <c r="L3343" s="1"/>
      <c r="M3343" s="1"/>
      <c r="N3343" s="1"/>
      <c r="O3343" s="1"/>
      <c r="P3343" s="1"/>
      <c r="Q3343" s="1"/>
      <c r="R3343" s="1"/>
      <c r="S3343" s="1"/>
      <c r="T3343" s="1"/>
      <c r="U3343" s="28"/>
      <c r="V3343" s="28"/>
      <c r="W3343" s="28"/>
      <c r="X3343" s="1"/>
      <c r="Y3343" s="1"/>
      <c r="Z3343" s="1"/>
    </row>
    <row r="3344" spans="1:26" x14ac:dyDescent="0.25">
      <c r="A3344" s="1"/>
      <c r="B3344" s="33" t="str">
        <f t="shared" si="102"/>
        <v/>
      </c>
      <c r="C3344" s="33" t="str">
        <f t="shared" si="103"/>
        <v/>
      </c>
      <c r="D3344" s="22"/>
      <c r="E3344" s="1"/>
      <c r="F3344" s="1"/>
      <c r="G3344" s="1"/>
      <c r="H3344" s="1"/>
      <c r="I3344" s="1"/>
      <c r="J3344" s="1"/>
      <c r="K3344" s="1"/>
      <c r="L3344" s="1"/>
      <c r="M3344" s="1"/>
      <c r="N3344" s="1"/>
      <c r="O3344" s="1"/>
      <c r="P3344" s="1"/>
      <c r="Q3344" s="1"/>
      <c r="R3344" s="1"/>
      <c r="S3344" s="1"/>
      <c r="T3344" s="1"/>
      <c r="U3344" s="28"/>
      <c r="V3344" s="28"/>
      <c r="W3344" s="28"/>
      <c r="X3344" s="1"/>
      <c r="Y3344" s="1"/>
      <c r="Z3344" s="1"/>
    </row>
    <row r="3345" spans="1:26" x14ac:dyDescent="0.25">
      <c r="A3345" s="1"/>
      <c r="B3345" s="33" t="str">
        <f t="shared" si="102"/>
        <v/>
      </c>
      <c r="C3345" s="33" t="str">
        <f t="shared" si="103"/>
        <v/>
      </c>
      <c r="D3345" s="22"/>
      <c r="E3345" s="1"/>
      <c r="F3345" s="1"/>
      <c r="G3345" s="1"/>
      <c r="H3345" s="1"/>
      <c r="I3345" s="1"/>
      <c r="J3345" s="1"/>
      <c r="K3345" s="1"/>
      <c r="L3345" s="1"/>
      <c r="M3345" s="1"/>
      <c r="N3345" s="1"/>
      <c r="O3345" s="1"/>
      <c r="P3345" s="1"/>
      <c r="Q3345" s="1"/>
      <c r="R3345" s="1"/>
      <c r="S3345" s="1"/>
      <c r="T3345" s="1"/>
      <c r="U3345" s="28"/>
      <c r="V3345" s="28"/>
      <c r="W3345" s="28"/>
      <c r="X3345" s="1"/>
      <c r="Y3345" s="1"/>
      <c r="Z3345" s="1"/>
    </row>
    <row r="3346" spans="1:26" x14ac:dyDescent="0.25">
      <c r="A3346" s="1"/>
      <c r="B3346" s="33" t="str">
        <f t="shared" si="102"/>
        <v/>
      </c>
      <c r="C3346" s="33" t="str">
        <f t="shared" si="103"/>
        <v/>
      </c>
      <c r="D3346" s="22"/>
      <c r="E3346" s="1"/>
      <c r="F3346" s="1"/>
      <c r="G3346" s="1"/>
      <c r="H3346" s="1"/>
      <c r="I3346" s="1"/>
      <c r="J3346" s="1"/>
      <c r="K3346" s="1"/>
      <c r="L3346" s="1"/>
      <c r="M3346" s="1"/>
      <c r="N3346" s="1"/>
      <c r="O3346" s="1"/>
      <c r="P3346" s="1"/>
      <c r="Q3346" s="1"/>
      <c r="R3346" s="1"/>
      <c r="S3346" s="1"/>
      <c r="T3346" s="1"/>
      <c r="U3346" s="28"/>
      <c r="V3346" s="28"/>
      <c r="W3346" s="28"/>
      <c r="X3346" s="1"/>
      <c r="Y3346" s="1"/>
      <c r="Z3346" s="1"/>
    </row>
    <row r="3347" spans="1:26" x14ac:dyDescent="0.25">
      <c r="A3347" s="1"/>
      <c r="B3347" s="33" t="str">
        <f t="shared" si="102"/>
        <v/>
      </c>
      <c r="C3347" s="33" t="str">
        <f t="shared" si="103"/>
        <v/>
      </c>
      <c r="D3347" s="22"/>
      <c r="E3347" s="1"/>
      <c r="F3347" s="1"/>
      <c r="G3347" s="1"/>
      <c r="H3347" s="1"/>
      <c r="I3347" s="1"/>
      <c r="J3347" s="1"/>
      <c r="K3347" s="1"/>
      <c r="L3347" s="1"/>
      <c r="M3347" s="1"/>
      <c r="N3347" s="1"/>
      <c r="O3347" s="1"/>
      <c r="P3347" s="1"/>
      <c r="Q3347" s="1"/>
      <c r="R3347" s="1"/>
      <c r="S3347" s="1"/>
      <c r="T3347" s="1"/>
      <c r="U3347" s="28"/>
      <c r="V3347" s="28"/>
      <c r="W3347" s="28"/>
      <c r="X3347" s="1"/>
      <c r="Y3347" s="1"/>
      <c r="Z3347" s="1"/>
    </row>
    <row r="3348" spans="1:26" x14ac:dyDescent="0.25">
      <c r="A3348" s="1"/>
      <c r="B3348" s="33" t="str">
        <f t="shared" si="102"/>
        <v/>
      </c>
      <c r="C3348" s="33" t="str">
        <f t="shared" si="103"/>
        <v/>
      </c>
      <c r="D3348" s="22"/>
      <c r="E3348" s="1"/>
      <c r="F3348" s="1"/>
      <c r="G3348" s="1"/>
      <c r="H3348" s="1"/>
      <c r="I3348" s="1"/>
      <c r="J3348" s="1"/>
      <c r="K3348" s="1"/>
      <c r="L3348" s="1"/>
      <c r="M3348" s="1"/>
      <c r="N3348" s="1"/>
      <c r="O3348" s="1"/>
      <c r="P3348" s="1"/>
      <c r="Q3348" s="1"/>
      <c r="R3348" s="1"/>
      <c r="S3348" s="1"/>
      <c r="T3348" s="1"/>
      <c r="U3348" s="28"/>
      <c r="V3348" s="28"/>
      <c r="W3348" s="28"/>
      <c r="X3348" s="1"/>
      <c r="Y3348" s="1"/>
      <c r="Z3348" s="1"/>
    </row>
    <row r="3349" spans="1:26" x14ac:dyDescent="0.25">
      <c r="A3349" s="1"/>
      <c r="B3349" s="33" t="str">
        <f t="shared" si="102"/>
        <v/>
      </c>
      <c r="C3349" s="33" t="str">
        <f t="shared" si="103"/>
        <v/>
      </c>
      <c r="D3349" s="22"/>
      <c r="E3349" s="1"/>
      <c r="F3349" s="1"/>
      <c r="G3349" s="1"/>
      <c r="H3349" s="1"/>
      <c r="I3349" s="1"/>
      <c r="J3349" s="1"/>
      <c r="K3349" s="1"/>
      <c r="L3349" s="1"/>
      <c r="M3349" s="1"/>
      <c r="N3349" s="1"/>
      <c r="O3349" s="1"/>
      <c r="P3349" s="1"/>
      <c r="Q3349" s="1"/>
      <c r="R3349" s="1"/>
      <c r="S3349" s="1"/>
      <c r="T3349" s="1"/>
      <c r="U3349" s="28"/>
      <c r="V3349" s="28"/>
      <c r="W3349" s="28"/>
      <c r="X3349" s="1"/>
      <c r="Y3349" s="1"/>
      <c r="Z3349" s="1"/>
    </row>
    <row r="3350" spans="1:26" x14ac:dyDescent="0.25">
      <c r="A3350" s="1"/>
      <c r="B3350" s="33" t="str">
        <f t="shared" si="102"/>
        <v/>
      </c>
      <c r="C3350" s="33" t="str">
        <f t="shared" si="103"/>
        <v/>
      </c>
      <c r="D3350" s="22"/>
      <c r="E3350" s="1"/>
      <c r="F3350" s="1"/>
      <c r="G3350" s="1"/>
      <c r="H3350" s="1"/>
      <c r="I3350" s="1"/>
      <c r="J3350" s="1"/>
      <c r="K3350" s="1"/>
      <c r="L3350" s="1"/>
      <c r="M3350" s="1"/>
      <c r="N3350" s="1"/>
      <c r="O3350" s="1"/>
      <c r="P3350" s="1"/>
      <c r="Q3350" s="1"/>
      <c r="R3350" s="1"/>
      <c r="S3350" s="1"/>
      <c r="T3350" s="1"/>
      <c r="U3350" s="28"/>
      <c r="V3350" s="28"/>
      <c r="W3350" s="28"/>
      <c r="X3350" s="1"/>
      <c r="Y3350" s="1"/>
      <c r="Z3350" s="1"/>
    </row>
    <row r="3351" spans="1:26" x14ac:dyDescent="0.25">
      <c r="A3351" s="1"/>
      <c r="B3351" s="33" t="str">
        <f t="shared" si="102"/>
        <v/>
      </c>
      <c r="C3351" s="33" t="str">
        <f t="shared" si="103"/>
        <v/>
      </c>
      <c r="D3351" s="22"/>
      <c r="E3351" s="1"/>
      <c r="F3351" s="1"/>
      <c r="G3351" s="1"/>
      <c r="H3351" s="1"/>
      <c r="I3351" s="1"/>
      <c r="J3351" s="1"/>
      <c r="K3351" s="1"/>
      <c r="L3351" s="1"/>
      <c r="M3351" s="1"/>
      <c r="N3351" s="1"/>
      <c r="O3351" s="1"/>
      <c r="P3351" s="1"/>
      <c r="Q3351" s="1"/>
      <c r="R3351" s="1"/>
      <c r="S3351" s="1"/>
      <c r="T3351" s="1"/>
      <c r="U3351" s="28"/>
      <c r="V3351" s="28"/>
      <c r="W3351" s="28"/>
      <c r="X3351" s="1"/>
      <c r="Y3351" s="1"/>
      <c r="Z3351" s="1"/>
    </row>
    <row r="3352" spans="1:26" x14ac:dyDescent="0.25">
      <c r="A3352" s="1"/>
      <c r="B3352" s="33" t="str">
        <f t="shared" si="102"/>
        <v/>
      </c>
      <c r="C3352" s="33" t="str">
        <f t="shared" si="103"/>
        <v/>
      </c>
      <c r="D3352" s="22"/>
      <c r="E3352" s="1"/>
      <c r="F3352" s="1"/>
      <c r="G3352" s="1"/>
      <c r="H3352" s="1"/>
      <c r="I3352" s="1"/>
      <c r="J3352" s="1"/>
      <c r="K3352" s="1"/>
      <c r="L3352" s="1"/>
      <c r="M3352" s="1"/>
      <c r="N3352" s="1"/>
      <c r="O3352" s="1"/>
      <c r="P3352" s="1"/>
      <c r="Q3352" s="1"/>
      <c r="R3352" s="1"/>
      <c r="S3352" s="1"/>
      <c r="T3352" s="1"/>
      <c r="U3352" s="28"/>
      <c r="V3352" s="28"/>
      <c r="W3352" s="28"/>
      <c r="X3352" s="1"/>
      <c r="Y3352" s="1"/>
      <c r="Z3352" s="1"/>
    </row>
    <row r="3353" spans="1:26" x14ac:dyDescent="0.25">
      <c r="A3353" s="1"/>
      <c r="B3353" s="33" t="str">
        <f t="shared" si="102"/>
        <v/>
      </c>
      <c r="C3353" s="33" t="str">
        <f t="shared" si="103"/>
        <v/>
      </c>
      <c r="D3353" s="22"/>
      <c r="E3353" s="1"/>
      <c r="F3353" s="1"/>
      <c r="G3353" s="1"/>
      <c r="H3353" s="1"/>
      <c r="I3353" s="1"/>
      <c r="J3353" s="1"/>
      <c r="K3353" s="1"/>
      <c r="L3353" s="1"/>
      <c r="M3353" s="1"/>
      <c r="N3353" s="1"/>
      <c r="O3353" s="1"/>
      <c r="P3353" s="1"/>
      <c r="Q3353" s="1"/>
      <c r="R3353" s="1"/>
      <c r="S3353" s="1"/>
      <c r="T3353" s="1"/>
      <c r="U3353" s="28"/>
      <c r="V3353" s="28"/>
      <c r="W3353" s="28"/>
      <c r="X3353" s="1"/>
      <c r="Y3353" s="1"/>
      <c r="Z3353" s="1"/>
    </row>
    <row r="3354" spans="1:26" x14ac:dyDescent="0.25">
      <c r="A3354" s="1"/>
      <c r="B3354" s="33" t="str">
        <f t="shared" si="102"/>
        <v/>
      </c>
      <c r="C3354" s="33" t="str">
        <f t="shared" si="103"/>
        <v/>
      </c>
      <c r="D3354" s="22"/>
      <c r="E3354" s="1"/>
      <c r="F3354" s="1"/>
      <c r="G3354" s="1"/>
      <c r="H3354" s="1"/>
      <c r="I3354" s="1"/>
      <c r="J3354" s="1"/>
      <c r="K3354" s="1"/>
      <c r="L3354" s="1"/>
      <c r="M3354" s="1"/>
      <c r="N3354" s="1"/>
      <c r="O3354" s="1"/>
      <c r="P3354" s="1"/>
      <c r="Q3354" s="1"/>
      <c r="R3354" s="1"/>
      <c r="S3354" s="1"/>
      <c r="T3354" s="1"/>
      <c r="U3354" s="28"/>
      <c r="V3354" s="28"/>
      <c r="W3354" s="28"/>
      <c r="X3354" s="1"/>
      <c r="Y3354" s="1"/>
      <c r="Z3354" s="1"/>
    </row>
    <row r="3355" spans="1:26" x14ac:dyDescent="0.25">
      <c r="A3355" s="1"/>
      <c r="B3355" s="33" t="str">
        <f t="shared" si="102"/>
        <v/>
      </c>
      <c r="C3355" s="33" t="str">
        <f t="shared" si="103"/>
        <v/>
      </c>
      <c r="D3355" s="22"/>
      <c r="E3355" s="1"/>
      <c r="F3355" s="1"/>
      <c r="G3355" s="1"/>
      <c r="H3355" s="1"/>
      <c r="I3355" s="1"/>
      <c r="J3355" s="1"/>
      <c r="K3355" s="1"/>
      <c r="L3355" s="1"/>
      <c r="M3355" s="1"/>
      <c r="N3355" s="1"/>
      <c r="O3355" s="1"/>
      <c r="P3355" s="1"/>
      <c r="Q3355" s="1"/>
      <c r="R3355" s="1"/>
      <c r="S3355" s="1"/>
      <c r="T3355" s="1"/>
      <c r="U3355" s="28"/>
      <c r="V3355" s="28"/>
      <c r="W3355" s="28"/>
      <c r="X3355" s="1"/>
      <c r="Y3355" s="1"/>
      <c r="Z3355" s="1"/>
    </row>
    <row r="3356" spans="1:26" x14ac:dyDescent="0.25">
      <c r="A3356" s="1"/>
      <c r="B3356" s="33" t="str">
        <f t="shared" ref="B3356:B3419" si="104">IF(W3358=1,U3358,"")</f>
        <v/>
      </c>
      <c r="C3356" s="33" t="str">
        <f t="shared" ref="C3356:C3419" si="105">IF(W3358=1,V3358,"")</f>
        <v/>
      </c>
      <c r="D3356" s="22"/>
      <c r="E3356" s="1"/>
      <c r="F3356" s="1"/>
      <c r="G3356" s="1"/>
      <c r="H3356" s="1"/>
      <c r="I3356" s="1"/>
      <c r="J3356" s="1"/>
      <c r="K3356" s="1"/>
      <c r="L3356" s="1"/>
      <c r="M3356" s="1"/>
      <c r="N3356" s="1"/>
      <c r="O3356" s="1"/>
      <c r="P3356" s="1"/>
      <c r="Q3356" s="1"/>
      <c r="R3356" s="1"/>
      <c r="S3356" s="1"/>
      <c r="T3356" s="1"/>
      <c r="X3356" s="1"/>
      <c r="Y3356" s="1"/>
      <c r="Z3356" s="1"/>
    </row>
    <row r="3357" spans="1:26" x14ac:dyDescent="0.25">
      <c r="A3357" s="1"/>
      <c r="B3357" s="33" t="str">
        <f t="shared" si="104"/>
        <v/>
      </c>
      <c r="C3357" s="33" t="str">
        <f t="shared" si="105"/>
        <v/>
      </c>
      <c r="D3357" s="22"/>
      <c r="E3357" s="1"/>
      <c r="F3357" s="1"/>
      <c r="G3357" s="1"/>
      <c r="H3357" s="1"/>
      <c r="I3357" s="1"/>
      <c r="J3357" s="1"/>
      <c r="K3357" s="1"/>
      <c r="L3357" s="1"/>
      <c r="M3357" s="1"/>
      <c r="N3357" s="1"/>
      <c r="O3357" s="1"/>
      <c r="P3357" s="1"/>
      <c r="Q3357" s="1"/>
      <c r="R3357" s="1"/>
      <c r="S3357" s="1"/>
      <c r="T3357" s="1"/>
      <c r="U3357" s="28"/>
      <c r="V3357" s="28"/>
      <c r="W3357" s="28"/>
      <c r="X3357" s="1"/>
      <c r="Y3357" s="1"/>
      <c r="Z3357" s="1"/>
    </row>
    <row r="3358" spans="1:26" x14ac:dyDescent="0.25">
      <c r="A3358" s="1"/>
      <c r="B3358" s="33" t="str">
        <f t="shared" si="104"/>
        <v/>
      </c>
      <c r="C3358" s="33" t="str">
        <f t="shared" si="105"/>
        <v/>
      </c>
      <c r="D3358" s="22"/>
      <c r="E3358" s="1"/>
      <c r="F3358" s="1"/>
      <c r="G3358" s="1"/>
      <c r="H3358" s="1"/>
      <c r="I3358" s="1"/>
      <c r="J3358" s="1"/>
      <c r="K3358" s="1"/>
      <c r="L3358" s="1"/>
      <c r="M3358" s="1"/>
      <c r="N3358" s="1"/>
      <c r="O3358" s="1"/>
      <c r="P3358" s="1"/>
      <c r="Q3358" s="1"/>
      <c r="R3358" s="1"/>
      <c r="S3358" s="1"/>
      <c r="T3358" s="1"/>
      <c r="U3358" s="28"/>
      <c r="V3358" s="28"/>
      <c r="W3358" s="28"/>
      <c r="X3358" s="1"/>
      <c r="Y3358" s="1"/>
      <c r="Z3358" s="1"/>
    </row>
    <row r="3359" spans="1:26" x14ac:dyDescent="0.25">
      <c r="A3359" s="1"/>
      <c r="B3359" s="33" t="str">
        <f t="shared" si="104"/>
        <v/>
      </c>
      <c r="C3359" s="33" t="str">
        <f t="shared" si="105"/>
        <v/>
      </c>
      <c r="D3359" s="22"/>
      <c r="E3359" s="1"/>
      <c r="F3359" s="1"/>
      <c r="G3359" s="1"/>
      <c r="H3359" s="1"/>
      <c r="I3359" s="1"/>
      <c r="J3359" s="1"/>
      <c r="K3359" s="1"/>
      <c r="L3359" s="1"/>
      <c r="M3359" s="1"/>
      <c r="N3359" s="1"/>
      <c r="O3359" s="1"/>
      <c r="P3359" s="1"/>
      <c r="Q3359" s="1"/>
      <c r="R3359" s="1"/>
      <c r="S3359" s="1"/>
      <c r="T3359" s="1"/>
      <c r="U3359" s="28"/>
      <c r="V3359" s="28"/>
      <c r="W3359" s="28"/>
      <c r="X3359" s="1"/>
      <c r="Y3359" s="1"/>
      <c r="Z3359" s="1"/>
    </row>
    <row r="3360" spans="1:26" x14ac:dyDescent="0.25">
      <c r="A3360" s="1"/>
      <c r="B3360" s="33" t="str">
        <f t="shared" si="104"/>
        <v/>
      </c>
      <c r="C3360" s="33" t="str">
        <f t="shared" si="105"/>
        <v/>
      </c>
      <c r="D3360" s="22"/>
      <c r="E3360" s="1"/>
      <c r="F3360" s="1"/>
      <c r="G3360" s="1"/>
      <c r="H3360" s="1"/>
      <c r="I3360" s="1"/>
      <c r="J3360" s="1"/>
      <c r="K3360" s="1"/>
      <c r="L3360" s="1"/>
      <c r="M3360" s="1"/>
      <c r="N3360" s="1"/>
      <c r="O3360" s="1"/>
      <c r="P3360" s="1"/>
      <c r="Q3360" s="1"/>
      <c r="R3360" s="1"/>
      <c r="S3360" s="1"/>
      <c r="T3360" s="1"/>
      <c r="U3360" s="28"/>
      <c r="V3360" s="28"/>
      <c r="W3360" s="28"/>
      <c r="X3360" s="1"/>
      <c r="Y3360" s="1"/>
      <c r="Z3360" s="1"/>
    </row>
    <row r="3361" spans="1:26" x14ac:dyDescent="0.25">
      <c r="A3361" s="1"/>
      <c r="B3361" s="33" t="str">
        <f t="shared" si="104"/>
        <v/>
      </c>
      <c r="C3361" s="33" t="str">
        <f t="shared" si="105"/>
        <v/>
      </c>
      <c r="D3361" s="22"/>
      <c r="E3361" s="1"/>
      <c r="F3361" s="1"/>
      <c r="G3361" s="1"/>
      <c r="H3361" s="1"/>
      <c r="I3361" s="1"/>
      <c r="J3361" s="1"/>
      <c r="K3361" s="1"/>
      <c r="L3361" s="1"/>
      <c r="M3361" s="1"/>
      <c r="N3361" s="1"/>
      <c r="O3361" s="1"/>
      <c r="P3361" s="1"/>
      <c r="Q3361" s="1"/>
      <c r="R3361" s="1"/>
      <c r="S3361" s="1"/>
      <c r="T3361" s="1"/>
      <c r="U3361" s="28"/>
      <c r="V3361" s="28"/>
      <c r="W3361" s="28"/>
      <c r="X3361" s="1"/>
      <c r="Y3361" s="1"/>
      <c r="Z3361" s="1"/>
    </row>
    <row r="3362" spans="1:26" x14ac:dyDescent="0.25">
      <c r="A3362" s="1"/>
      <c r="B3362" s="33" t="str">
        <f t="shared" si="104"/>
        <v/>
      </c>
      <c r="C3362" s="33" t="str">
        <f t="shared" si="105"/>
        <v/>
      </c>
      <c r="D3362" s="22"/>
      <c r="E3362" s="1"/>
      <c r="F3362" s="1"/>
      <c r="G3362" s="1"/>
      <c r="H3362" s="1"/>
      <c r="I3362" s="1"/>
      <c r="J3362" s="1"/>
      <c r="K3362" s="1"/>
      <c r="L3362" s="1"/>
      <c r="M3362" s="1"/>
      <c r="N3362" s="1"/>
      <c r="O3362" s="1"/>
      <c r="P3362" s="1"/>
      <c r="Q3362" s="1"/>
      <c r="R3362" s="1"/>
      <c r="S3362" s="1"/>
      <c r="T3362" s="1"/>
      <c r="U3362" s="28"/>
      <c r="V3362" s="28"/>
      <c r="W3362" s="28"/>
      <c r="X3362" s="1"/>
      <c r="Y3362" s="1"/>
      <c r="Z3362" s="1"/>
    </row>
    <row r="3363" spans="1:26" x14ac:dyDescent="0.25">
      <c r="A3363" s="1"/>
      <c r="B3363" s="33" t="str">
        <f t="shared" si="104"/>
        <v/>
      </c>
      <c r="C3363" s="33" t="str">
        <f t="shared" si="105"/>
        <v/>
      </c>
      <c r="D3363" s="22"/>
      <c r="E3363" s="1"/>
      <c r="F3363" s="1"/>
      <c r="G3363" s="1"/>
      <c r="H3363" s="1"/>
      <c r="I3363" s="1"/>
      <c r="J3363" s="1"/>
      <c r="K3363" s="1"/>
      <c r="L3363" s="1"/>
      <c r="M3363" s="1"/>
      <c r="N3363" s="1"/>
      <c r="O3363" s="1"/>
      <c r="P3363" s="1"/>
      <c r="Q3363" s="1"/>
      <c r="R3363" s="1"/>
      <c r="S3363" s="1"/>
      <c r="T3363" s="1"/>
      <c r="U3363" s="28"/>
      <c r="V3363" s="28"/>
      <c r="W3363" s="28"/>
      <c r="X3363" s="1"/>
      <c r="Y3363" s="1"/>
      <c r="Z3363" s="1"/>
    </row>
    <row r="3364" spans="1:26" x14ac:dyDescent="0.25">
      <c r="A3364" s="1"/>
      <c r="B3364" s="33" t="str">
        <f t="shared" si="104"/>
        <v/>
      </c>
      <c r="C3364" s="33" t="str">
        <f t="shared" si="105"/>
        <v/>
      </c>
      <c r="D3364" s="22"/>
      <c r="E3364" s="1"/>
      <c r="F3364" s="1"/>
      <c r="G3364" s="1"/>
      <c r="H3364" s="1"/>
      <c r="I3364" s="1"/>
      <c r="J3364" s="1"/>
      <c r="K3364" s="1"/>
      <c r="L3364" s="1"/>
      <c r="M3364" s="1"/>
      <c r="N3364" s="1"/>
      <c r="O3364" s="1"/>
      <c r="P3364" s="1"/>
      <c r="Q3364" s="1"/>
      <c r="R3364" s="1"/>
      <c r="S3364" s="1"/>
      <c r="T3364" s="1"/>
      <c r="U3364" s="28"/>
      <c r="V3364" s="28"/>
      <c r="W3364" s="28"/>
      <c r="X3364" s="1"/>
      <c r="Y3364" s="1"/>
      <c r="Z3364" s="1"/>
    </row>
    <row r="3365" spans="1:26" x14ac:dyDescent="0.25">
      <c r="A3365" s="1"/>
      <c r="B3365" s="33" t="str">
        <f t="shared" si="104"/>
        <v/>
      </c>
      <c r="C3365" s="33" t="str">
        <f t="shared" si="105"/>
        <v/>
      </c>
      <c r="D3365" s="22"/>
      <c r="E3365" s="1"/>
      <c r="F3365" s="1"/>
      <c r="G3365" s="1"/>
      <c r="H3365" s="1"/>
      <c r="I3365" s="1"/>
      <c r="J3365" s="1"/>
      <c r="K3365" s="1"/>
      <c r="L3365" s="1"/>
      <c r="M3365" s="1"/>
      <c r="N3365" s="1"/>
      <c r="O3365" s="1"/>
      <c r="P3365" s="1"/>
      <c r="Q3365" s="1"/>
      <c r="R3365" s="1"/>
      <c r="S3365" s="1"/>
      <c r="T3365" s="1"/>
      <c r="U3365" s="28"/>
      <c r="V3365" s="28"/>
      <c r="W3365" s="28"/>
      <c r="X3365" s="1"/>
      <c r="Y3365" s="1"/>
      <c r="Z3365" s="1"/>
    </row>
    <row r="3366" spans="1:26" x14ac:dyDescent="0.25">
      <c r="A3366" s="1"/>
      <c r="B3366" s="33" t="str">
        <f t="shared" si="104"/>
        <v/>
      </c>
      <c r="C3366" s="33" t="str">
        <f t="shared" si="105"/>
        <v/>
      </c>
      <c r="D3366" s="22"/>
      <c r="E3366" s="1"/>
      <c r="F3366" s="1"/>
      <c r="G3366" s="1"/>
      <c r="H3366" s="1"/>
      <c r="I3366" s="1"/>
      <c r="J3366" s="1"/>
      <c r="K3366" s="1"/>
      <c r="L3366" s="1"/>
      <c r="M3366" s="1"/>
      <c r="N3366" s="1"/>
      <c r="O3366" s="1"/>
      <c r="P3366" s="1"/>
      <c r="Q3366" s="1"/>
      <c r="R3366" s="1"/>
      <c r="S3366" s="1"/>
      <c r="T3366" s="1"/>
      <c r="U3366" s="28"/>
      <c r="V3366" s="28"/>
      <c r="W3366" s="28"/>
      <c r="X3366" s="1"/>
      <c r="Y3366" s="1"/>
      <c r="Z3366" s="1"/>
    </row>
    <row r="3367" spans="1:26" x14ac:dyDescent="0.25">
      <c r="A3367" s="1"/>
      <c r="B3367" s="33" t="str">
        <f t="shared" si="104"/>
        <v/>
      </c>
      <c r="C3367" s="33" t="str">
        <f t="shared" si="105"/>
        <v/>
      </c>
      <c r="D3367" s="22"/>
      <c r="E3367" s="1"/>
      <c r="F3367" s="1"/>
      <c r="G3367" s="1"/>
      <c r="H3367" s="1"/>
      <c r="I3367" s="1"/>
      <c r="J3367" s="1"/>
      <c r="K3367" s="1"/>
      <c r="L3367" s="1"/>
      <c r="M3367" s="1"/>
      <c r="N3367" s="1"/>
      <c r="O3367" s="1"/>
      <c r="P3367" s="1"/>
      <c r="Q3367" s="1"/>
      <c r="R3367" s="1"/>
      <c r="S3367" s="1"/>
      <c r="T3367" s="1"/>
      <c r="U3367" s="28"/>
      <c r="V3367" s="28"/>
      <c r="W3367" s="28"/>
      <c r="X3367" s="1"/>
      <c r="Y3367" s="1"/>
      <c r="Z3367" s="1"/>
    </row>
    <row r="3368" spans="1:26" x14ac:dyDescent="0.25">
      <c r="A3368" s="1"/>
      <c r="B3368" s="33" t="str">
        <f t="shared" si="104"/>
        <v/>
      </c>
      <c r="C3368" s="33" t="str">
        <f t="shared" si="105"/>
        <v/>
      </c>
      <c r="D3368" s="22"/>
      <c r="E3368" s="1"/>
      <c r="F3368" s="1"/>
      <c r="G3368" s="1"/>
      <c r="H3368" s="1"/>
      <c r="I3368" s="1"/>
      <c r="J3368" s="1"/>
      <c r="K3368" s="1"/>
      <c r="L3368" s="1"/>
      <c r="M3368" s="1"/>
      <c r="N3368" s="1"/>
      <c r="O3368" s="1"/>
      <c r="P3368" s="1"/>
      <c r="Q3368" s="1"/>
      <c r="R3368" s="1"/>
      <c r="S3368" s="1"/>
      <c r="T3368" s="1"/>
      <c r="U3368" s="28"/>
      <c r="V3368" s="28"/>
      <c r="W3368" s="28"/>
      <c r="X3368" s="1"/>
      <c r="Y3368" s="1"/>
      <c r="Z3368" s="1"/>
    </row>
    <row r="3369" spans="1:26" x14ac:dyDescent="0.25">
      <c r="A3369" s="1"/>
      <c r="B3369" s="33" t="str">
        <f t="shared" si="104"/>
        <v/>
      </c>
      <c r="C3369" s="33" t="str">
        <f t="shared" si="105"/>
        <v/>
      </c>
      <c r="D3369" s="22"/>
      <c r="E3369" s="1"/>
      <c r="F3369" s="1"/>
      <c r="G3369" s="1"/>
      <c r="H3369" s="1"/>
      <c r="I3369" s="1"/>
      <c r="J3369" s="1"/>
      <c r="K3369" s="1"/>
      <c r="L3369" s="1"/>
      <c r="M3369" s="1"/>
      <c r="N3369" s="1"/>
      <c r="O3369" s="1"/>
      <c r="P3369" s="1"/>
      <c r="Q3369" s="1"/>
      <c r="R3369" s="1"/>
      <c r="S3369" s="1"/>
      <c r="T3369" s="1"/>
      <c r="U3369" s="28"/>
      <c r="V3369" s="28"/>
      <c r="W3369" s="28"/>
      <c r="X3369" s="1"/>
      <c r="Y3369" s="1"/>
      <c r="Z3369" s="1"/>
    </row>
    <row r="3370" spans="1:26" x14ac:dyDescent="0.25">
      <c r="A3370" s="1"/>
      <c r="B3370" s="33" t="str">
        <f t="shared" si="104"/>
        <v/>
      </c>
      <c r="C3370" s="33" t="str">
        <f t="shared" si="105"/>
        <v/>
      </c>
      <c r="D3370" s="22"/>
      <c r="E3370" s="1"/>
      <c r="F3370" s="1"/>
      <c r="G3370" s="1"/>
      <c r="H3370" s="1"/>
      <c r="I3370" s="1"/>
      <c r="J3370" s="1"/>
      <c r="K3370" s="1"/>
      <c r="L3370" s="1"/>
      <c r="M3370" s="1"/>
      <c r="N3370" s="1"/>
      <c r="O3370" s="1"/>
      <c r="P3370" s="1"/>
      <c r="Q3370" s="1"/>
      <c r="R3370" s="1"/>
      <c r="S3370" s="1"/>
      <c r="T3370" s="1"/>
      <c r="U3370" s="28"/>
      <c r="V3370" s="28"/>
      <c r="W3370" s="28"/>
      <c r="X3370" s="1"/>
      <c r="Y3370" s="1"/>
      <c r="Z3370" s="1"/>
    </row>
    <row r="3371" spans="1:26" x14ac:dyDescent="0.25">
      <c r="A3371" s="1"/>
      <c r="B3371" s="33" t="str">
        <f t="shared" si="104"/>
        <v/>
      </c>
      <c r="C3371" s="33" t="str">
        <f t="shared" si="105"/>
        <v/>
      </c>
      <c r="D3371" s="22"/>
      <c r="E3371" s="1"/>
      <c r="F3371" s="1"/>
      <c r="G3371" s="1"/>
      <c r="H3371" s="1"/>
      <c r="I3371" s="1"/>
      <c r="J3371" s="1"/>
      <c r="K3371" s="1"/>
      <c r="L3371" s="1"/>
      <c r="M3371" s="1"/>
      <c r="N3371" s="1"/>
      <c r="O3371" s="1"/>
      <c r="P3371" s="1"/>
      <c r="Q3371" s="1"/>
      <c r="R3371" s="1"/>
      <c r="S3371" s="1"/>
      <c r="T3371" s="1"/>
      <c r="U3371" s="28"/>
      <c r="V3371" s="28"/>
      <c r="W3371" s="28"/>
      <c r="X3371" s="1"/>
      <c r="Y3371" s="1"/>
      <c r="Z3371" s="1"/>
    </row>
    <row r="3372" spans="1:26" x14ac:dyDescent="0.25">
      <c r="A3372" s="1"/>
      <c r="B3372" s="33" t="str">
        <f t="shared" si="104"/>
        <v/>
      </c>
      <c r="C3372" s="33" t="str">
        <f t="shared" si="105"/>
        <v/>
      </c>
      <c r="D3372" s="22"/>
      <c r="E3372" s="1"/>
      <c r="F3372" s="1"/>
      <c r="G3372" s="1"/>
      <c r="H3372" s="1"/>
      <c r="I3372" s="1"/>
      <c r="J3372" s="1"/>
      <c r="K3372" s="1"/>
      <c r="L3372" s="1"/>
      <c r="M3372" s="1"/>
      <c r="N3372" s="1"/>
      <c r="O3372" s="1"/>
      <c r="P3372" s="1"/>
      <c r="Q3372" s="1"/>
      <c r="R3372" s="1"/>
      <c r="S3372" s="1"/>
      <c r="T3372" s="1"/>
      <c r="U3372" s="28"/>
      <c r="V3372" s="28"/>
      <c r="W3372" s="28"/>
      <c r="X3372" s="1"/>
      <c r="Y3372" s="1"/>
      <c r="Z3372" s="1"/>
    </row>
    <row r="3373" spans="1:26" x14ac:dyDescent="0.25">
      <c r="A3373" s="1"/>
      <c r="B3373" s="33" t="str">
        <f t="shared" si="104"/>
        <v/>
      </c>
      <c r="C3373" s="33" t="str">
        <f t="shared" si="105"/>
        <v/>
      </c>
      <c r="D3373" s="22"/>
      <c r="E3373" s="1"/>
      <c r="F3373" s="1"/>
      <c r="G3373" s="1"/>
      <c r="H3373" s="1"/>
      <c r="I3373" s="1"/>
      <c r="J3373" s="1"/>
      <c r="K3373" s="1"/>
      <c r="L3373" s="1"/>
      <c r="M3373" s="1"/>
      <c r="N3373" s="1"/>
      <c r="O3373" s="1"/>
      <c r="P3373" s="1"/>
      <c r="Q3373" s="1"/>
      <c r="R3373" s="1"/>
      <c r="S3373" s="1"/>
      <c r="T3373" s="1"/>
      <c r="U3373" s="28"/>
      <c r="V3373" s="28"/>
      <c r="W3373" s="28"/>
      <c r="X3373" s="1"/>
      <c r="Y3373" s="1"/>
      <c r="Z3373" s="1"/>
    </row>
    <row r="3374" spans="1:26" x14ac:dyDescent="0.25">
      <c r="A3374" s="1"/>
      <c r="B3374" s="33" t="str">
        <f t="shared" si="104"/>
        <v/>
      </c>
      <c r="C3374" s="33" t="str">
        <f t="shared" si="105"/>
        <v/>
      </c>
      <c r="D3374" s="22"/>
      <c r="E3374" s="1"/>
      <c r="F3374" s="1"/>
      <c r="G3374" s="1"/>
      <c r="H3374" s="1"/>
      <c r="I3374" s="1"/>
      <c r="J3374" s="1"/>
      <c r="K3374" s="1"/>
      <c r="L3374" s="1"/>
      <c r="M3374" s="1"/>
      <c r="N3374" s="1"/>
      <c r="O3374" s="1"/>
      <c r="P3374" s="1"/>
      <c r="Q3374" s="1"/>
      <c r="R3374" s="1"/>
      <c r="S3374" s="1"/>
      <c r="T3374" s="1"/>
      <c r="U3374" s="28"/>
      <c r="V3374" s="28"/>
      <c r="W3374" s="28"/>
      <c r="X3374" s="1"/>
      <c r="Y3374" s="1"/>
      <c r="Z3374" s="1"/>
    </row>
    <row r="3375" spans="1:26" x14ac:dyDescent="0.25">
      <c r="A3375" s="1"/>
      <c r="B3375" s="33" t="str">
        <f t="shared" si="104"/>
        <v/>
      </c>
      <c r="C3375" s="33" t="str">
        <f t="shared" si="105"/>
        <v/>
      </c>
      <c r="D3375" s="22"/>
      <c r="E3375" s="1"/>
      <c r="F3375" s="1"/>
      <c r="G3375" s="1"/>
      <c r="H3375" s="1"/>
      <c r="I3375" s="1"/>
      <c r="J3375" s="1"/>
      <c r="K3375" s="1"/>
      <c r="L3375" s="1"/>
      <c r="M3375" s="1"/>
      <c r="N3375" s="1"/>
      <c r="O3375" s="1"/>
      <c r="P3375" s="1"/>
      <c r="Q3375" s="1"/>
      <c r="R3375" s="1"/>
      <c r="S3375" s="1"/>
      <c r="T3375" s="1"/>
      <c r="U3375" s="28"/>
      <c r="V3375" s="28"/>
      <c r="W3375" s="28"/>
      <c r="X3375" s="1"/>
      <c r="Y3375" s="1"/>
      <c r="Z3375" s="1"/>
    </row>
    <row r="3376" spans="1:26" x14ac:dyDescent="0.25">
      <c r="A3376" s="1"/>
      <c r="B3376" s="33" t="str">
        <f t="shared" si="104"/>
        <v/>
      </c>
      <c r="C3376" s="33" t="str">
        <f t="shared" si="105"/>
        <v/>
      </c>
      <c r="D3376" s="22"/>
      <c r="E3376" s="1"/>
      <c r="F3376" s="1"/>
      <c r="G3376" s="1"/>
      <c r="H3376" s="1"/>
      <c r="I3376" s="1"/>
      <c r="J3376" s="1"/>
      <c r="K3376" s="1"/>
      <c r="L3376" s="1"/>
      <c r="M3376" s="1"/>
      <c r="N3376" s="1"/>
      <c r="O3376" s="1"/>
      <c r="P3376" s="1"/>
      <c r="Q3376" s="1"/>
      <c r="R3376" s="1"/>
      <c r="S3376" s="1"/>
      <c r="T3376" s="1"/>
      <c r="U3376" s="28"/>
      <c r="V3376" s="28"/>
      <c r="W3376" s="28"/>
      <c r="X3376" s="1"/>
      <c r="Y3376" s="1"/>
      <c r="Z3376" s="1"/>
    </row>
    <row r="3377" spans="1:26" x14ac:dyDescent="0.25">
      <c r="A3377" s="1"/>
      <c r="B3377" s="33" t="str">
        <f t="shared" si="104"/>
        <v/>
      </c>
      <c r="C3377" s="33" t="str">
        <f t="shared" si="105"/>
        <v/>
      </c>
      <c r="D3377" s="22"/>
      <c r="E3377" s="1"/>
      <c r="F3377" s="1"/>
      <c r="G3377" s="1"/>
      <c r="H3377" s="1"/>
      <c r="I3377" s="1"/>
      <c r="J3377" s="1"/>
      <c r="K3377" s="1"/>
      <c r="L3377" s="1"/>
      <c r="M3377" s="1"/>
      <c r="N3377" s="1"/>
      <c r="O3377" s="1"/>
      <c r="P3377" s="1"/>
      <c r="Q3377" s="1"/>
      <c r="R3377" s="1"/>
      <c r="S3377" s="1"/>
      <c r="T3377" s="1"/>
      <c r="U3377" s="28"/>
      <c r="V3377" s="28"/>
      <c r="W3377" s="28"/>
      <c r="X3377" s="1"/>
      <c r="Y3377" s="1"/>
      <c r="Z3377" s="1"/>
    </row>
    <row r="3378" spans="1:26" x14ac:dyDescent="0.25">
      <c r="A3378" s="1"/>
      <c r="B3378" s="33" t="str">
        <f t="shared" si="104"/>
        <v/>
      </c>
      <c r="C3378" s="33" t="str">
        <f t="shared" si="105"/>
        <v/>
      </c>
      <c r="D3378" s="22"/>
      <c r="E3378" s="1"/>
      <c r="F3378" s="1"/>
      <c r="G3378" s="1"/>
      <c r="H3378" s="1"/>
      <c r="I3378" s="1"/>
      <c r="J3378" s="1"/>
      <c r="K3378" s="1"/>
      <c r="L3378" s="1"/>
      <c r="M3378" s="1"/>
      <c r="N3378" s="1"/>
      <c r="O3378" s="1"/>
      <c r="P3378" s="1"/>
      <c r="Q3378" s="1"/>
      <c r="R3378" s="1"/>
      <c r="S3378" s="1"/>
      <c r="T3378" s="1"/>
      <c r="U3378" s="28"/>
      <c r="V3378" s="28"/>
      <c r="W3378" s="28"/>
      <c r="X3378" s="1"/>
      <c r="Y3378" s="1"/>
      <c r="Z3378" s="1"/>
    </row>
    <row r="3379" spans="1:26" x14ac:dyDescent="0.25">
      <c r="A3379" s="1"/>
      <c r="B3379" s="33" t="str">
        <f t="shared" si="104"/>
        <v/>
      </c>
      <c r="C3379" s="33" t="str">
        <f t="shared" si="105"/>
        <v/>
      </c>
      <c r="D3379" s="22"/>
      <c r="E3379" s="1"/>
      <c r="F3379" s="1"/>
      <c r="G3379" s="1"/>
      <c r="H3379" s="1"/>
      <c r="I3379" s="1"/>
      <c r="J3379" s="1"/>
      <c r="K3379" s="1"/>
      <c r="L3379" s="1"/>
      <c r="M3379" s="1"/>
      <c r="N3379" s="1"/>
      <c r="O3379" s="1"/>
      <c r="P3379" s="1"/>
      <c r="Q3379" s="1"/>
      <c r="R3379" s="1"/>
      <c r="S3379" s="1"/>
      <c r="T3379" s="1"/>
      <c r="U3379" s="28"/>
      <c r="V3379" s="28"/>
      <c r="W3379" s="28"/>
      <c r="X3379" s="1"/>
      <c r="Y3379" s="1"/>
      <c r="Z3379" s="1"/>
    </row>
    <row r="3380" spans="1:26" x14ac:dyDescent="0.25">
      <c r="A3380" s="1"/>
      <c r="B3380" s="33" t="str">
        <f t="shared" si="104"/>
        <v/>
      </c>
      <c r="C3380" s="33" t="str">
        <f t="shared" si="105"/>
        <v/>
      </c>
      <c r="D3380" s="22"/>
      <c r="E3380" s="1"/>
      <c r="F3380" s="1"/>
      <c r="G3380" s="1"/>
      <c r="H3380" s="1"/>
      <c r="I3380" s="1"/>
      <c r="J3380" s="1"/>
      <c r="K3380" s="1"/>
      <c r="L3380" s="1"/>
      <c r="M3380" s="1"/>
      <c r="N3380" s="1"/>
      <c r="O3380" s="1"/>
      <c r="P3380" s="1"/>
      <c r="Q3380" s="1"/>
      <c r="R3380" s="1"/>
      <c r="S3380" s="1"/>
      <c r="T3380" s="1"/>
      <c r="U3380" s="28"/>
      <c r="V3380" s="28"/>
      <c r="W3380" s="28"/>
      <c r="X3380" s="1"/>
      <c r="Y3380" s="1"/>
      <c r="Z3380" s="1"/>
    </row>
    <row r="3381" spans="1:26" x14ac:dyDescent="0.25">
      <c r="A3381" s="1"/>
      <c r="B3381" s="33" t="str">
        <f t="shared" si="104"/>
        <v/>
      </c>
      <c r="C3381" s="33" t="str">
        <f t="shared" si="105"/>
        <v/>
      </c>
      <c r="D3381" s="22"/>
      <c r="E3381" s="1"/>
      <c r="F3381" s="1"/>
      <c r="G3381" s="1"/>
      <c r="H3381" s="1"/>
      <c r="I3381" s="1"/>
      <c r="J3381" s="1"/>
      <c r="K3381" s="1"/>
      <c r="L3381" s="1"/>
      <c r="M3381" s="1"/>
      <c r="N3381" s="1"/>
      <c r="O3381" s="1"/>
      <c r="P3381" s="1"/>
      <c r="Q3381" s="1"/>
      <c r="R3381" s="1"/>
      <c r="S3381" s="1"/>
      <c r="T3381" s="1"/>
      <c r="U3381" s="28"/>
      <c r="V3381" s="28"/>
      <c r="W3381" s="28"/>
      <c r="X3381" s="1"/>
      <c r="Y3381" s="1"/>
      <c r="Z3381" s="1"/>
    </row>
    <row r="3382" spans="1:26" x14ac:dyDescent="0.25">
      <c r="A3382" s="1"/>
      <c r="B3382" s="33" t="str">
        <f t="shared" si="104"/>
        <v/>
      </c>
      <c r="C3382" s="33" t="str">
        <f t="shared" si="105"/>
        <v/>
      </c>
      <c r="D3382" s="22"/>
      <c r="E3382" s="1"/>
      <c r="F3382" s="1"/>
      <c r="G3382" s="1"/>
      <c r="H3382" s="1"/>
      <c r="I3382" s="1"/>
      <c r="J3382" s="1"/>
      <c r="K3382" s="1"/>
      <c r="L3382" s="1"/>
      <c r="M3382" s="1"/>
      <c r="N3382" s="1"/>
      <c r="O3382" s="1"/>
      <c r="P3382" s="1"/>
      <c r="Q3382" s="1"/>
      <c r="R3382" s="1"/>
      <c r="S3382" s="1"/>
      <c r="T3382" s="1"/>
      <c r="U3382" s="28"/>
      <c r="V3382" s="28"/>
      <c r="W3382" s="28"/>
      <c r="X3382" s="1"/>
      <c r="Y3382" s="1"/>
      <c r="Z3382" s="1"/>
    </row>
    <row r="3383" spans="1:26" x14ac:dyDescent="0.25">
      <c r="A3383" s="1"/>
      <c r="B3383" s="33" t="str">
        <f t="shared" si="104"/>
        <v/>
      </c>
      <c r="C3383" s="33" t="str">
        <f t="shared" si="105"/>
        <v/>
      </c>
      <c r="D3383" s="22"/>
      <c r="E3383" s="1"/>
      <c r="F3383" s="1"/>
      <c r="G3383" s="1"/>
      <c r="H3383" s="1"/>
      <c r="I3383" s="1"/>
      <c r="J3383" s="1"/>
      <c r="K3383" s="1"/>
      <c r="L3383" s="1"/>
      <c r="M3383" s="1"/>
      <c r="N3383" s="1"/>
      <c r="O3383" s="1"/>
      <c r="P3383" s="1"/>
      <c r="Q3383" s="1"/>
      <c r="R3383" s="1"/>
      <c r="S3383" s="1"/>
      <c r="T3383" s="1"/>
      <c r="X3383" s="1"/>
      <c r="Y3383" s="1"/>
      <c r="Z3383" s="1"/>
    </row>
    <row r="3384" spans="1:26" x14ac:dyDescent="0.25">
      <c r="A3384" s="1"/>
      <c r="B3384" s="33" t="str">
        <f t="shared" si="104"/>
        <v/>
      </c>
      <c r="C3384" s="33" t="str">
        <f t="shared" si="105"/>
        <v/>
      </c>
      <c r="D3384" s="22"/>
      <c r="E3384" s="1"/>
      <c r="F3384" s="1"/>
      <c r="G3384" s="1"/>
      <c r="H3384" s="1"/>
      <c r="I3384" s="1"/>
      <c r="J3384" s="1"/>
      <c r="K3384" s="1"/>
      <c r="L3384" s="1"/>
      <c r="M3384" s="1"/>
      <c r="N3384" s="1"/>
      <c r="O3384" s="1"/>
      <c r="P3384" s="1"/>
      <c r="Q3384" s="1"/>
      <c r="R3384" s="1"/>
      <c r="S3384" s="1"/>
      <c r="T3384" s="1"/>
      <c r="X3384" s="1"/>
      <c r="Y3384" s="1"/>
      <c r="Z3384" s="1"/>
    </row>
    <row r="3385" spans="1:26" x14ac:dyDescent="0.25">
      <c r="A3385" s="1"/>
      <c r="B3385" s="33" t="str">
        <f t="shared" si="104"/>
        <v/>
      </c>
      <c r="C3385" s="33" t="str">
        <f t="shared" si="105"/>
        <v/>
      </c>
      <c r="D3385" s="22"/>
      <c r="E3385" s="1"/>
      <c r="F3385" s="1"/>
      <c r="G3385" s="1"/>
      <c r="H3385" s="1"/>
      <c r="I3385" s="1"/>
      <c r="J3385" s="1"/>
      <c r="K3385" s="1"/>
      <c r="L3385" s="1"/>
      <c r="M3385" s="1"/>
      <c r="N3385" s="1"/>
      <c r="O3385" s="1"/>
      <c r="P3385" s="1"/>
      <c r="Q3385" s="1"/>
      <c r="R3385" s="1"/>
      <c r="S3385" s="1"/>
      <c r="T3385" s="1"/>
      <c r="X3385" s="1"/>
      <c r="Y3385" s="1"/>
      <c r="Z3385" s="1"/>
    </row>
    <row r="3386" spans="1:26" x14ac:dyDescent="0.25">
      <c r="A3386" s="1"/>
      <c r="B3386" s="33" t="str">
        <f t="shared" si="104"/>
        <v/>
      </c>
      <c r="C3386" s="33" t="str">
        <f t="shared" si="105"/>
        <v/>
      </c>
      <c r="D3386" s="22"/>
      <c r="E3386" s="1"/>
      <c r="F3386" s="1"/>
      <c r="G3386" s="1"/>
      <c r="H3386" s="1"/>
      <c r="I3386" s="1"/>
      <c r="J3386" s="1"/>
      <c r="K3386" s="1"/>
      <c r="L3386" s="1"/>
      <c r="M3386" s="1"/>
      <c r="N3386" s="1"/>
      <c r="O3386" s="1"/>
      <c r="P3386" s="1"/>
      <c r="Q3386" s="1"/>
      <c r="R3386" s="1"/>
      <c r="S3386" s="1"/>
      <c r="T3386" s="1"/>
      <c r="U3386" s="28"/>
      <c r="V3386" s="28"/>
      <c r="W3386" s="28"/>
      <c r="X3386" s="1"/>
      <c r="Y3386" s="1"/>
      <c r="Z3386" s="1"/>
    </row>
    <row r="3387" spans="1:26" x14ac:dyDescent="0.25">
      <c r="A3387" s="1"/>
      <c r="B3387" s="33" t="str">
        <f t="shared" si="104"/>
        <v/>
      </c>
      <c r="C3387" s="33" t="str">
        <f t="shared" si="105"/>
        <v/>
      </c>
      <c r="D3387" s="22"/>
      <c r="E3387" s="1"/>
      <c r="F3387" s="1"/>
      <c r="G3387" s="1"/>
      <c r="H3387" s="1"/>
      <c r="I3387" s="1"/>
      <c r="J3387" s="1"/>
      <c r="K3387" s="1"/>
      <c r="L3387" s="1"/>
      <c r="M3387" s="1"/>
      <c r="N3387" s="1"/>
      <c r="O3387" s="1"/>
      <c r="P3387" s="1"/>
      <c r="Q3387" s="1"/>
      <c r="R3387" s="1"/>
      <c r="S3387" s="1"/>
      <c r="T3387" s="1"/>
      <c r="U3387" s="28"/>
      <c r="V3387" s="28"/>
      <c r="W3387" s="28"/>
      <c r="X3387" s="1"/>
      <c r="Y3387" s="1"/>
      <c r="Z3387" s="1"/>
    </row>
    <row r="3388" spans="1:26" x14ac:dyDescent="0.25">
      <c r="A3388" s="1"/>
      <c r="B3388" s="33" t="str">
        <f t="shared" si="104"/>
        <v/>
      </c>
      <c r="C3388" s="33" t="str">
        <f t="shared" si="105"/>
        <v/>
      </c>
      <c r="D3388" s="22"/>
      <c r="E3388" s="1"/>
      <c r="F3388" s="1"/>
      <c r="G3388" s="1"/>
      <c r="H3388" s="1"/>
      <c r="I3388" s="1"/>
      <c r="J3388" s="1"/>
      <c r="K3388" s="1"/>
      <c r="L3388" s="1"/>
      <c r="M3388" s="1"/>
      <c r="N3388" s="1"/>
      <c r="O3388" s="1"/>
      <c r="P3388" s="1"/>
      <c r="Q3388" s="1"/>
      <c r="R3388" s="1"/>
      <c r="S3388" s="1"/>
      <c r="T3388" s="1"/>
      <c r="U3388" s="28"/>
      <c r="V3388" s="28"/>
      <c r="W3388" s="28"/>
      <c r="X3388" s="1"/>
      <c r="Y3388" s="1"/>
      <c r="Z3388" s="1"/>
    </row>
    <row r="3389" spans="1:26" x14ac:dyDescent="0.25">
      <c r="A3389" s="1"/>
      <c r="B3389" s="33" t="str">
        <f t="shared" si="104"/>
        <v/>
      </c>
      <c r="C3389" s="33" t="str">
        <f t="shared" si="105"/>
        <v/>
      </c>
      <c r="D3389" s="22"/>
      <c r="E3389" s="1"/>
      <c r="F3389" s="1"/>
      <c r="G3389" s="1"/>
      <c r="H3389" s="1"/>
      <c r="I3389" s="1"/>
      <c r="J3389" s="1"/>
      <c r="K3389" s="1"/>
      <c r="L3389" s="1"/>
      <c r="M3389" s="1"/>
      <c r="N3389" s="1"/>
      <c r="O3389" s="1"/>
      <c r="P3389" s="1"/>
      <c r="Q3389" s="1"/>
      <c r="R3389" s="1"/>
      <c r="S3389" s="1"/>
      <c r="T3389" s="1"/>
      <c r="U3389" s="28"/>
      <c r="V3389" s="28"/>
      <c r="W3389" s="28"/>
      <c r="X3389" s="1"/>
      <c r="Y3389" s="1"/>
      <c r="Z3389" s="1"/>
    </row>
    <row r="3390" spans="1:26" x14ac:dyDescent="0.25">
      <c r="A3390" s="1"/>
      <c r="B3390" s="33" t="str">
        <f t="shared" si="104"/>
        <v/>
      </c>
      <c r="C3390" s="33" t="str">
        <f t="shared" si="105"/>
        <v/>
      </c>
      <c r="D3390" s="22"/>
      <c r="E3390" s="1"/>
      <c r="F3390" s="1"/>
      <c r="G3390" s="1"/>
      <c r="H3390" s="1"/>
      <c r="I3390" s="1"/>
      <c r="J3390" s="1"/>
      <c r="K3390" s="1"/>
      <c r="L3390" s="1"/>
      <c r="M3390" s="1"/>
      <c r="N3390" s="1"/>
      <c r="O3390" s="1"/>
      <c r="P3390" s="1"/>
      <c r="Q3390" s="1"/>
      <c r="R3390" s="1"/>
      <c r="S3390" s="1"/>
      <c r="T3390" s="1"/>
      <c r="U3390" s="28"/>
      <c r="V3390" s="28"/>
      <c r="W3390" s="28"/>
      <c r="X3390" s="1"/>
      <c r="Y3390" s="1"/>
      <c r="Z3390" s="1"/>
    </row>
    <row r="3391" spans="1:26" x14ac:dyDescent="0.25">
      <c r="A3391" s="1"/>
      <c r="B3391" s="33" t="str">
        <f t="shared" si="104"/>
        <v/>
      </c>
      <c r="C3391" s="33" t="str">
        <f t="shared" si="105"/>
        <v/>
      </c>
      <c r="D3391" s="22"/>
      <c r="E3391" s="1"/>
      <c r="F3391" s="1"/>
      <c r="G3391" s="1"/>
      <c r="H3391" s="1"/>
      <c r="I3391" s="1"/>
      <c r="J3391" s="1"/>
      <c r="K3391" s="1"/>
      <c r="L3391" s="1"/>
      <c r="M3391" s="1"/>
      <c r="N3391" s="1"/>
      <c r="O3391" s="1"/>
      <c r="P3391" s="1"/>
      <c r="Q3391" s="1"/>
      <c r="R3391" s="1"/>
      <c r="S3391" s="1"/>
      <c r="T3391" s="1"/>
      <c r="U3391" s="28"/>
      <c r="V3391" s="28"/>
      <c r="W3391" s="28"/>
      <c r="X3391" s="1"/>
      <c r="Y3391" s="1"/>
      <c r="Z3391" s="1"/>
    </row>
    <row r="3392" spans="1:26" x14ac:dyDescent="0.25">
      <c r="A3392" s="1"/>
      <c r="B3392" s="33" t="str">
        <f t="shared" si="104"/>
        <v/>
      </c>
      <c r="C3392" s="33" t="str">
        <f t="shared" si="105"/>
        <v/>
      </c>
      <c r="D3392" s="22"/>
      <c r="E3392" s="1"/>
      <c r="F3392" s="1"/>
      <c r="G3392" s="1"/>
      <c r="H3392" s="1"/>
      <c r="I3392" s="1"/>
      <c r="J3392" s="1"/>
      <c r="K3392" s="1"/>
      <c r="L3392" s="1"/>
      <c r="M3392" s="1"/>
      <c r="N3392" s="1"/>
      <c r="O3392" s="1"/>
      <c r="P3392" s="1"/>
      <c r="Q3392" s="1"/>
      <c r="R3392" s="1"/>
      <c r="S3392" s="1"/>
      <c r="T3392" s="1"/>
      <c r="U3392" s="28"/>
      <c r="V3392" s="28"/>
      <c r="W3392" s="28"/>
      <c r="X3392" s="1"/>
      <c r="Y3392" s="1"/>
      <c r="Z3392" s="1"/>
    </row>
    <row r="3393" spans="1:26" x14ac:dyDescent="0.25">
      <c r="A3393" s="1"/>
      <c r="B3393" s="33" t="str">
        <f t="shared" si="104"/>
        <v/>
      </c>
      <c r="C3393" s="33" t="str">
        <f t="shared" si="105"/>
        <v/>
      </c>
      <c r="D3393" s="22"/>
      <c r="E3393" s="1"/>
      <c r="F3393" s="1"/>
      <c r="G3393" s="1"/>
      <c r="H3393" s="1"/>
      <c r="I3393" s="1"/>
      <c r="J3393" s="1"/>
      <c r="K3393" s="1"/>
      <c r="L3393" s="1"/>
      <c r="M3393" s="1"/>
      <c r="N3393" s="1"/>
      <c r="O3393" s="1"/>
      <c r="P3393" s="1"/>
      <c r="Q3393" s="1"/>
      <c r="R3393" s="1"/>
      <c r="S3393" s="1"/>
      <c r="T3393" s="1"/>
      <c r="U3393" s="28"/>
      <c r="V3393" s="28"/>
      <c r="W3393" s="28"/>
      <c r="X3393" s="1"/>
      <c r="Y3393" s="1"/>
      <c r="Z3393" s="1"/>
    </row>
    <row r="3394" spans="1:26" x14ac:dyDescent="0.25">
      <c r="A3394" s="1"/>
      <c r="B3394" s="33" t="str">
        <f t="shared" si="104"/>
        <v/>
      </c>
      <c r="C3394" s="33" t="str">
        <f t="shared" si="105"/>
        <v/>
      </c>
      <c r="D3394" s="22"/>
      <c r="E3394" s="1"/>
      <c r="F3394" s="1"/>
      <c r="G3394" s="1"/>
      <c r="H3394" s="1"/>
      <c r="I3394" s="1"/>
      <c r="J3394" s="1"/>
      <c r="K3394" s="1"/>
      <c r="L3394" s="1"/>
      <c r="M3394" s="1"/>
      <c r="N3394" s="1"/>
      <c r="O3394" s="1"/>
      <c r="P3394" s="1"/>
      <c r="Q3394" s="1"/>
      <c r="R3394" s="1"/>
      <c r="S3394" s="1"/>
      <c r="T3394" s="1"/>
      <c r="U3394" s="28"/>
      <c r="V3394" s="28"/>
      <c r="W3394" s="28"/>
      <c r="X3394" s="1"/>
      <c r="Y3394" s="1"/>
      <c r="Z3394" s="1"/>
    </row>
    <row r="3395" spans="1:26" x14ac:dyDescent="0.25">
      <c r="A3395" s="1"/>
      <c r="B3395" s="33" t="str">
        <f t="shared" si="104"/>
        <v/>
      </c>
      <c r="C3395" s="33" t="str">
        <f t="shared" si="105"/>
        <v/>
      </c>
      <c r="D3395" s="22"/>
      <c r="E3395" s="1"/>
      <c r="F3395" s="1"/>
      <c r="G3395" s="1"/>
      <c r="H3395" s="1"/>
      <c r="I3395" s="1"/>
      <c r="J3395" s="1"/>
      <c r="K3395" s="1"/>
      <c r="L3395" s="1"/>
      <c r="M3395" s="1"/>
      <c r="N3395" s="1"/>
      <c r="O3395" s="1"/>
      <c r="P3395" s="1"/>
      <c r="Q3395" s="1"/>
      <c r="R3395" s="1"/>
      <c r="S3395" s="1"/>
      <c r="T3395" s="1"/>
      <c r="U3395" s="28"/>
      <c r="V3395" s="28"/>
      <c r="W3395" s="28"/>
      <c r="X3395" s="1"/>
      <c r="Y3395" s="1"/>
      <c r="Z3395" s="1"/>
    </row>
    <row r="3396" spans="1:26" x14ac:dyDescent="0.25">
      <c r="A3396" s="1"/>
      <c r="B3396" s="33" t="str">
        <f t="shared" si="104"/>
        <v/>
      </c>
      <c r="C3396" s="33" t="str">
        <f t="shared" si="105"/>
        <v/>
      </c>
      <c r="D3396" s="22"/>
      <c r="E3396" s="1"/>
      <c r="F3396" s="1"/>
      <c r="G3396" s="1"/>
      <c r="H3396" s="1"/>
      <c r="I3396" s="1"/>
      <c r="J3396" s="1"/>
      <c r="K3396" s="1"/>
      <c r="L3396" s="1"/>
      <c r="M3396" s="1"/>
      <c r="N3396" s="1"/>
      <c r="O3396" s="1"/>
      <c r="P3396" s="1"/>
      <c r="Q3396" s="1"/>
      <c r="R3396" s="1"/>
      <c r="S3396" s="1"/>
      <c r="T3396" s="1"/>
      <c r="U3396" s="28"/>
      <c r="V3396" s="28"/>
      <c r="W3396" s="28"/>
      <c r="X3396" s="1"/>
      <c r="Y3396" s="1"/>
      <c r="Z3396" s="1"/>
    </row>
    <row r="3397" spans="1:26" x14ac:dyDescent="0.25">
      <c r="A3397" s="1"/>
      <c r="B3397" s="33" t="str">
        <f t="shared" si="104"/>
        <v/>
      </c>
      <c r="C3397" s="33" t="str">
        <f t="shared" si="105"/>
        <v/>
      </c>
      <c r="D3397" s="22"/>
      <c r="E3397" s="1"/>
      <c r="F3397" s="1"/>
      <c r="G3397" s="1"/>
      <c r="H3397" s="1"/>
      <c r="I3397" s="1"/>
      <c r="J3397" s="1"/>
      <c r="K3397" s="1"/>
      <c r="L3397" s="1"/>
      <c r="M3397" s="1"/>
      <c r="N3397" s="1"/>
      <c r="O3397" s="1"/>
      <c r="P3397" s="1"/>
      <c r="Q3397" s="1"/>
      <c r="R3397" s="1"/>
      <c r="S3397" s="1"/>
      <c r="T3397" s="1"/>
      <c r="U3397" s="28"/>
      <c r="V3397" s="28"/>
      <c r="W3397" s="28"/>
      <c r="X3397" s="1"/>
      <c r="Y3397" s="1"/>
      <c r="Z3397" s="1"/>
    </row>
    <row r="3398" spans="1:26" x14ac:dyDescent="0.25">
      <c r="A3398" s="1"/>
      <c r="B3398" s="33" t="str">
        <f t="shared" si="104"/>
        <v/>
      </c>
      <c r="C3398" s="33" t="str">
        <f t="shared" si="105"/>
        <v/>
      </c>
      <c r="D3398" s="22"/>
      <c r="E3398" s="1"/>
      <c r="F3398" s="1"/>
      <c r="G3398" s="1"/>
      <c r="H3398" s="1"/>
      <c r="I3398" s="1"/>
      <c r="J3398" s="1"/>
      <c r="K3398" s="1"/>
      <c r="L3398" s="1"/>
      <c r="M3398" s="1"/>
      <c r="N3398" s="1"/>
      <c r="O3398" s="1"/>
      <c r="P3398" s="1"/>
      <c r="Q3398" s="1"/>
      <c r="R3398" s="1"/>
      <c r="S3398" s="1"/>
      <c r="T3398" s="1"/>
      <c r="U3398" s="28"/>
      <c r="V3398" s="28"/>
      <c r="W3398" s="28"/>
      <c r="X3398" s="1"/>
      <c r="Y3398" s="1"/>
      <c r="Z3398" s="1"/>
    </row>
    <row r="3399" spans="1:26" x14ac:dyDescent="0.25">
      <c r="A3399" s="1"/>
      <c r="B3399" s="33" t="str">
        <f t="shared" si="104"/>
        <v/>
      </c>
      <c r="C3399" s="33" t="str">
        <f t="shared" si="105"/>
        <v/>
      </c>
      <c r="D3399" s="22"/>
      <c r="E3399" s="1"/>
      <c r="F3399" s="1"/>
      <c r="G3399" s="1"/>
      <c r="H3399" s="1"/>
      <c r="I3399" s="1"/>
      <c r="J3399" s="1"/>
      <c r="K3399" s="1"/>
      <c r="L3399" s="1"/>
      <c r="M3399" s="1"/>
      <c r="N3399" s="1"/>
      <c r="O3399" s="1"/>
      <c r="P3399" s="1"/>
      <c r="Q3399" s="1"/>
      <c r="R3399" s="1"/>
      <c r="S3399" s="1"/>
      <c r="T3399" s="1"/>
      <c r="U3399" s="28"/>
      <c r="V3399" s="28"/>
      <c r="W3399" s="28"/>
      <c r="X3399" s="1"/>
      <c r="Y3399" s="1"/>
      <c r="Z3399" s="1"/>
    </row>
    <row r="3400" spans="1:26" x14ac:dyDescent="0.25">
      <c r="A3400" s="1"/>
      <c r="B3400" s="33" t="str">
        <f t="shared" si="104"/>
        <v/>
      </c>
      <c r="C3400" s="33" t="str">
        <f t="shared" si="105"/>
        <v/>
      </c>
      <c r="D3400" s="22"/>
      <c r="E3400" s="1"/>
      <c r="F3400" s="1"/>
      <c r="G3400" s="1"/>
      <c r="H3400" s="1"/>
      <c r="I3400" s="1"/>
      <c r="J3400" s="1"/>
      <c r="K3400" s="1"/>
      <c r="L3400" s="1"/>
      <c r="M3400" s="1"/>
      <c r="N3400" s="1"/>
      <c r="O3400" s="1"/>
      <c r="P3400" s="1"/>
      <c r="Q3400" s="1"/>
      <c r="R3400" s="1"/>
      <c r="S3400" s="1"/>
      <c r="T3400" s="1"/>
      <c r="X3400" s="1"/>
      <c r="Y3400" s="1"/>
      <c r="Z3400" s="1"/>
    </row>
    <row r="3401" spans="1:26" x14ac:dyDescent="0.25">
      <c r="A3401" s="1"/>
      <c r="B3401" s="33" t="str">
        <f t="shared" si="104"/>
        <v/>
      </c>
      <c r="C3401" s="33" t="str">
        <f t="shared" si="105"/>
        <v/>
      </c>
      <c r="D3401" s="22"/>
      <c r="E3401" s="1"/>
      <c r="F3401" s="1"/>
      <c r="G3401" s="1"/>
      <c r="H3401" s="1"/>
      <c r="I3401" s="1"/>
      <c r="J3401" s="1"/>
      <c r="K3401" s="1"/>
      <c r="L3401" s="1"/>
      <c r="M3401" s="1"/>
      <c r="N3401" s="1"/>
      <c r="O3401" s="1"/>
      <c r="P3401" s="1"/>
      <c r="Q3401" s="1"/>
      <c r="R3401" s="1"/>
      <c r="S3401" s="1"/>
      <c r="T3401" s="1"/>
      <c r="U3401" s="28"/>
      <c r="V3401" s="28"/>
      <c r="W3401" s="28"/>
      <c r="X3401" s="1"/>
      <c r="Y3401" s="1"/>
      <c r="Z3401" s="1"/>
    </row>
    <row r="3402" spans="1:26" x14ac:dyDescent="0.25">
      <c r="A3402" s="1"/>
      <c r="B3402" s="33" t="str">
        <f t="shared" si="104"/>
        <v/>
      </c>
      <c r="C3402" s="33" t="str">
        <f t="shared" si="105"/>
        <v/>
      </c>
      <c r="D3402" s="22"/>
      <c r="E3402" s="1"/>
      <c r="F3402" s="1"/>
      <c r="G3402" s="1"/>
      <c r="H3402" s="1"/>
      <c r="I3402" s="1"/>
      <c r="J3402" s="1"/>
      <c r="K3402" s="1"/>
      <c r="L3402" s="1"/>
      <c r="M3402" s="1"/>
      <c r="N3402" s="1"/>
      <c r="O3402" s="1"/>
      <c r="P3402" s="1"/>
      <c r="Q3402" s="1"/>
      <c r="R3402" s="1"/>
      <c r="S3402" s="1"/>
      <c r="T3402" s="1"/>
      <c r="U3402" s="28"/>
      <c r="V3402" s="28"/>
      <c r="W3402" s="28"/>
      <c r="X3402" s="1"/>
      <c r="Y3402" s="1"/>
      <c r="Z3402" s="1"/>
    </row>
    <row r="3403" spans="1:26" x14ac:dyDescent="0.25">
      <c r="A3403" s="1"/>
      <c r="B3403" s="33" t="str">
        <f t="shared" si="104"/>
        <v/>
      </c>
      <c r="C3403" s="33" t="str">
        <f t="shared" si="105"/>
        <v/>
      </c>
      <c r="D3403" s="22"/>
      <c r="E3403" s="1"/>
      <c r="F3403" s="1"/>
      <c r="G3403" s="1"/>
      <c r="H3403" s="1"/>
      <c r="I3403" s="1"/>
      <c r="J3403" s="1"/>
      <c r="K3403" s="1"/>
      <c r="L3403" s="1"/>
      <c r="M3403" s="1"/>
      <c r="N3403" s="1"/>
      <c r="O3403" s="1"/>
      <c r="P3403" s="1"/>
      <c r="Q3403" s="1"/>
      <c r="R3403" s="1"/>
      <c r="S3403" s="1"/>
      <c r="T3403" s="1"/>
      <c r="U3403" s="28"/>
      <c r="V3403" s="28"/>
      <c r="W3403" s="28"/>
      <c r="X3403" s="1"/>
      <c r="Y3403" s="1"/>
      <c r="Z3403" s="1"/>
    </row>
    <row r="3404" spans="1:26" x14ac:dyDescent="0.25">
      <c r="A3404" s="1"/>
      <c r="B3404" s="33" t="str">
        <f t="shared" si="104"/>
        <v/>
      </c>
      <c r="C3404" s="33" t="str">
        <f t="shared" si="105"/>
        <v/>
      </c>
      <c r="D3404" s="22"/>
      <c r="E3404" s="1"/>
      <c r="F3404" s="1"/>
      <c r="G3404" s="1"/>
      <c r="H3404" s="1"/>
      <c r="I3404" s="1"/>
      <c r="J3404" s="1"/>
      <c r="K3404" s="1"/>
      <c r="L3404" s="1"/>
      <c r="M3404" s="1"/>
      <c r="N3404" s="1"/>
      <c r="O3404" s="1"/>
      <c r="P3404" s="1"/>
      <c r="Q3404" s="1"/>
      <c r="R3404" s="1"/>
      <c r="S3404" s="1"/>
      <c r="T3404" s="1"/>
      <c r="U3404" s="28"/>
      <c r="V3404" s="28"/>
      <c r="W3404" s="28"/>
      <c r="X3404" s="1"/>
      <c r="Y3404" s="1"/>
      <c r="Z3404" s="1"/>
    </row>
    <row r="3405" spans="1:26" x14ac:dyDescent="0.25">
      <c r="A3405" s="1"/>
      <c r="B3405" s="33" t="str">
        <f t="shared" si="104"/>
        <v/>
      </c>
      <c r="C3405" s="33" t="str">
        <f t="shared" si="105"/>
        <v/>
      </c>
      <c r="D3405" s="22"/>
      <c r="E3405" s="1"/>
      <c r="F3405" s="1"/>
      <c r="G3405" s="1"/>
      <c r="H3405" s="1"/>
      <c r="I3405" s="1"/>
      <c r="J3405" s="1"/>
      <c r="K3405" s="1"/>
      <c r="L3405" s="1"/>
      <c r="M3405" s="1"/>
      <c r="N3405" s="1"/>
      <c r="O3405" s="1"/>
      <c r="P3405" s="1"/>
      <c r="Q3405" s="1"/>
      <c r="R3405" s="1"/>
      <c r="S3405" s="1"/>
      <c r="T3405" s="1"/>
      <c r="U3405" s="28"/>
      <c r="V3405" s="28"/>
      <c r="W3405" s="28"/>
      <c r="X3405" s="1"/>
      <c r="Y3405" s="1"/>
      <c r="Z3405" s="1"/>
    </row>
    <row r="3406" spans="1:26" x14ac:dyDescent="0.25">
      <c r="A3406" s="1"/>
      <c r="B3406" s="33" t="str">
        <f t="shared" si="104"/>
        <v/>
      </c>
      <c r="C3406" s="33" t="str">
        <f t="shared" si="105"/>
        <v/>
      </c>
      <c r="D3406" s="22"/>
      <c r="E3406" s="1"/>
      <c r="F3406" s="1"/>
      <c r="G3406" s="1"/>
      <c r="H3406" s="1"/>
      <c r="I3406" s="1"/>
      <c r="J3406" s="1"/>
      <c r="K3406" s="1"/>
      <c r="L3406" s="1"/>
      <c r="M3406" s="1"/>
      <c r="N3406" s="1"/>
      <c r="O3406" s="1"/>
      <c r="P3406" s="1"/>
      <c r="Q3406" s="1"/>
      <c r="R3406" s="1"/>
      <c r="S3406" s="1"/>
      <c r="T3406" s="1"/>
      <c r="U3406" s="28"/>
      <c r="V3406" s="28"/>
      <c r="W3406" s="28"/>
      <c r="X3406" s="1"/>
      <c r="Y3406" s="1"/>
      <c r="Z3406" s="1"/>
    </row>
    <row r="3407" spans="1:26" x14ac:dyDescent="0.25">
      <c r="A3407" s="1"/>
      <c r="B3407" s="33" t="str">
        <f t="shared" si="104"/>
        <v/>
      </c>
      <c r="C3407" s="33" t="str">
        <f t="shared" si="105"/>
        <v/>
      </c>
      <c r="D3407" s="22"/>
      <c r="E3407" s="1"/>
      <c r="F3407" s="1"/>
      <c r="G3407" s="1"/>
      <c r="H3407" s="1"/>
      <c r="I3407" s="1"/>
      <c r="J3407" s="1"/>
      <c r="K3407" s="1"/>
      <c r="L3407" s="1"/>
      <c r="M3407" s="1"/>
      <c r="N3407" s="1"/>
      <c r="O3407" s="1"/>
      <c r="P3407" s="1"/>
      <c r="Q3407" s="1"/>
      <c r="R3407" s="1"/>
      <c r="S3407" s="1"/>
      <c r="T3407" s="1"/>
      <c r="U3407" s="28"/>
      <c r="V3407" s="28"/>
      <c r="W3407" s="28"/>
      <c r="X3407" s="1"/>
      <c r="Y3407" s="1"/>
      <c r="Z3407" s="1"/>
    </row>
    <row r="3408" spans="1:26" x14ac:dyDescent="0.25">
      <c r="A3408" s="1"/>
      <c r="B3408" s="33" t="str">
        <f t="shared" si="104"/>
        <v/>
      </c>
      <c r="C3408" s="33" t="str">
        <f t="shared" si="105"/>
        <v/>
      </c>
      <c r="D3408" s="22"/>
      <c r="E3408" s="1"/>
      <c r="F3408" s="1"/>
      <c r="G3408" s="1"/>
      <c r="H3408" s="1"/>
      <c r="I3408" s="1"/>
      <c r="J3408" s="1"/>
      <c r="K3408" s="1"/>
      <c r="L3408" s="1"/>
      <c r="M3408" s="1"/>
      <c r="N3408" s="1"/>
      <c r="O3408" s="1"/>
      <c r="P3408" s="1"/>
      <c r="Q3408" s="1"/>
      <c r="R3408" s="1"/>
      <c r="S3408" s="1"/>
      <c r="T3408" s="1"/>
      <c r="U3408" s="28"/>
      <c r="V3408" s="28"/>
      <c r="W3408" s="28"/>
      <c r="X3408" s="1"/>
      <c r="Y3408" s="1"/>
      <c r="Z3408" s="1"/>
    </row>
    <row r="3409" spans="1:26" x14ac:dyDescent="0.25">
      <c r="A3409" s="1"/>
      <c r="B3409" s="33" t="str">
        <f t="shared" si="104"/>
        <v/>
      </c>
      <c r="C3409" s="33" t="str">
        <f t="shared" si="105"/>
        <v/>
      </c>
      <c r="D3409" s="22"/>
      <c r="E3409" s="1"/>
      <c r="F3409" s="1"/>
      <c r="G3409" s="1"/>
      <c r="H3409" s="1"/>
      <c r="I3409" s="1"/>
      <c r="J3409" s="1"/>
      <c r="K3409" s="1"/>
      <c r="L3409" s="1"/>
      <c r="M3409" s="1"/>
      <c r="N3409" s="1"/>
      <c r="O3409" s="1"/>
      <c r="P3409" s="1"/>
      <c r="Q3409" s="1"/>
      <c r="R3409" s="1"/>
      <c r="S3409" s="1"/>
      <c r="T3409" s="1"/>
      <c r="U3409" s="28"/>
      <c r="V3409" s="28"/>
      <c r="W3409" s="28"/>
      <c r="X3409" s="1"/>
      <c r="Y3409" s="1"/>
      <c r="Z3409" s="1"/>
    </row>
    <row r="3410" spans="1:26" x14ac:dyDescent="0.25">
      <c r="A3410" s="1"/>
      <c r="B3410" s="33" t="str">
        <f t="shared" si="104"/>
        <v/>
      </c>
      <c r="C3410" s="33" t="str">
        <f t="shared" si="105"/>
        <v/>
      </c>
      <c r="D3410" s="22"/>
      <c r="E3410" s="1"/>
      <c r="F3410" s="1"/>
      <c r="G3410" s="1"/>
      <c r="H3410" s="1"/>
      <c r="I3410" s="1"/>
      <c r="J3410" s="1"/>
      <c r="K3410" s="1"/>
      <c r="L3410" s="1"/>
      <c r="M3410" s="1"/>
      <c r="N3410" s="1"/>
      <c r="O3410" s="1"/>
      <c r="P3410" s="1"/>
      <c r="Q3410" s="1"/>
      <c r="R3410" s="1"/>
      <c r="S3410" s="1"/>
      <c r="T3410" s="1"/>
      <c r="X3410" s="1"/>
      <c r="Y3410" s="1"/>
      <c r="Z3410" s="1"/>
    </row>
    <row r="3411" spans="1:26" x14ac:dyDescent="0.25">
      <c r="A3411" s="1"/>
      <c r="B3411" s="33" t="str">
        <f t="shared" si="104"/>
        <v/>
      </c>
      <c r="C3411" s="33" t="str">
        <f t="shared" si="105"/>
        <v/>
      </c>
      <c r="D3411" s="22"/>
      <c r="E3411" s="1"/>
      <c r="F3411" s="1"/>
      <c r="G3411" s="1"/>
      <c r="H3411" s="1"/>
      <c r="I3411" s="1"/>
      <c r="J3411" s="1"/>
      <c r="K3411" s="1"/>
      <c r="L3411" s="1"/>
      <c r="M3411" s="1"/>
      <c r="N3411" s="1"/>
      <c r="O3411" s="1"/>
      <c r="P3411" s="1"/>
      <c r="Q3411" s="1"/>
      <c r="R3411" s="1"/>
      <c r="S3411" s="1"/>
      <c r="T3411" s="1"/>
      <c r="X3411" s="1"/>
      <c r="Y3411" s="1"/>
      <c r="Z3411" s="1"/>
    </row>
    <row r="3412" spans="1:26" x14ac:dyDescent="0.25">
      <c r="A3412" s="1"/>
      <c r="B3412" s="33" t="str">
        <f t="shared" si="104"/>
        <v/>
      </c>
      <c r="C3412" s="33" t="str">
        <f t="shared" si="105"/>
        <v/>
      </c>
      <c r="D3412" s="22"/>
      <c r="E3412" s="1"/>
      <c r="F3412" s="1"/>
      <c r="G3412" s="1"/>
      <c r="H3412" s="1"/>
      <c r="I3412" s="1"/>
      <c r="J3412" s="1"/>
      <c r="K3412" s="1"/>
      <c r="L3412" s="1"/>
      <c r="M3412" s="1"/>
      <c r="N3412" s="1"/>
      <c r="O3412" s="1"/>
      <c r="P3412" s="1"/>
      <c r="Q3412" s="1"/>
      <c r="R3412" s="1"/>
      <c r="S3412" s="1"/>
      <c r="T3412" s="1"/>
      <c r="U3412" s="28"/>
      <c r="V3412" s="28"/>
      <c r="W3412" s="28"/>
      <c r="X3412" s="1"/>
      <c r="Y3412" s="1"/>
      <c r="Z3412" s="1"/>
    </row>
    <row r="3413" spans="1:26" x14ac:dyDescent="0.25">
      <c r="A3413" s="1"/>
      <c r="B3413" s="33" t="str">
        <f t="shared" si="104"/>
        <v/>
      </c>
      <c r="C3413" s="33" t="str">
        <f t="shared" si="105"/>
        <v/>
      </c>
      <c r="D3413" s="22"/>
      <c r="E3413" s="1"/>
      <c r="F3413" s="1"/>
      <c r="G3413" s="1"/>
      <c r="H3413" s="1"/>
      <c r="I3413" s="1"/>
      <c r="J3413" s="1"/>
      <c r="K3413" s="1"/>
      <c r="L3413" s="1"/>
      <c r="M3413" s="1"/>
      <c r="N3413" s="1"/>
      <c r="O3413" s="1"/>
      <c r="P3413" s="1"/>
      <c r="Q3413" s="1"/>
      <c r="R3413" s="1"/>
      <c r="S3413" s="1"/>
      <c r="T3413" s="1"/>
      <c r="U3413" s="28"/>
      <c r="V3413" s="28"/>
      <c r="W3413" s="28"/>
      <c r="X3413" s="1"/>
      <c r="Y3413" s="1"/>
      <c r="Z3413" s="1"/>
    </row>
    <row r="3414" spans="1:26" x14ac:dyDescent="0.25">
      <c r="A3414" s="1"/>
      <c r="B3414" s="33" t="str">
        <f t="shared" si="104"/>
        <v/>
      </c>
      <c r="C3414" s="33" t="str">
        <f t="shared" si="105"/>
        <v/>
      </c>
      <c r="D3414" s="22"/>
      <c r="E3414" s="1"/>
      <c r="F3414" s="1"/>
      <c r="G3414" s="1"/>
      <c r="H3414" s="1"/>
      <c r="I3414" s="1"/>
      <c r="J3414" s="1"/>
      <c r="K3414" s="1"/>
      <c r="L3414" s="1"/>
      <c r="M3414" s="1"/>
      <c r="N3414" s="1"/>
      <c r="O3414" s="1"/>
      <c r="P3414" s="1"/>
      <c r="Q3414" s="1"/>
      <c r="R3414" s="1"/>
      <c r="S3414" s="1"/>
      <c r="T3414" s="1"/>
      <c r="U3414" s="28"/>
      <c r="V3414" s="28"/>
      <c r="W3414" s="28"/>
      <c r="X3414" s="1"/>
      <c r="Y3414" s="1"/>
      <c r="Z3414" s="1"/>
    </row>
    <row r="3415" spans="1:26" x14ac:dyDescent="0.25">
      <c r="A3415" s="1"/>
      <c r="B3415" s="33" t="str">
        <f t="shared" si="104"/>
        <v/>
      </c>
      <c r="C3415" s="33" t="str">
        <f t="shared" si="105"/>
        <v/>
      </c>
      <c r="D3415" s="22"/>
      <c r="E3415" s="1"/>
      <c r="F3415" s="1"/>
      <c r="G3415" s="1"/>
      <c r="H3415" s="1"/>
      <c r="I3415" s="1"/>
      <c r="J3415" s="1"/>
      <c r="K3415" s="1"/>
      <c r="L3415" s="1"/>
      <c r="M3415" s="1"/>
      <c r="N3415" s="1"/>
      <c r="O3415" s="1"/>
      <c r="P3415" s="1"/>
      <c r="Q3415" s="1"/>
      <c r="R3415" s="1"/>
      <c r="S3415" s="1"/>
      <c r="T3415" s="1"/>
      <c r="U3415" s="28"/>
      <c r="V3415" s="28"/>
      <c r="W3415" s="28"/>
      <c r="X3415" s="1"/>
      <c r="Y3415" s="1"/>
      <c r="Z3415" s="1"/>
    </row>
    <row r="3416" spans="1:26" x14ac:dyDescent="0.25">
      <c r="A3416" s="1"/>
      <c r="B3416" s="33" t="str">
        <f t="shared" si="104"/>
        <v/>
      </c>
      <c r="C3416" s="33" t="str">
        <f t="shared" si="105"/>
        <v/>
      </c>
      <c r="D3416" s="22"/>
      <c r="E3416" s="1"/>
      <c r="F3416" s="1"/>
      <c r="G3416" s="1"/>
      <c r="H3416" s="1"/>
      <c r="I3416" s="1"/>
      <c r="J3416" s="1"/>
      <c r="K3416" s="1"/>
      <c r="L3416" s="1"/>
      <c r="M3416" s="1"/>
      <c r="N3416" s="1"/>
      <c r="O3416" s="1"/>
      <c r="P3416" s="1"/>
      <c r="Q3416" s="1"/>
      <c r="R3416" s="1"/>
      <c r="S3416" s="1"/>
      <c r="T3416" s="1"/>
      <c r="U3416" s="28"/>
      <c r="V3416" s="28"/>
      <c r="W3416" s="28"/>
      <c r="X3416" s="1"/>
      <c r="Y3416" s="1"/>
      <c r="Z3416" s="1"/>
    </row>
    <row r="3417" spans="1:26" x14ac:dyDescent="0.25">
      <c r="A3417" s="1"/>
      <c r="B3417" s="33" t="str">
        <f t="shared" si="104"/>
        <v/>
      </c>
      <c r="C3417" s="33" t="str">
        <f t="shared" si="105"/>
        <v/>
      </c>
      <c r="D3417" s="22"/>
      <c r="E3417" s="1"/>
      <c r="F3417" s="1"/>
      <c r="G3417" s="1"/>
      <c r="H3417" s="1"/>
      <c r="I3417" s="1"/>
      <c r="J3417" s="1"/>
      <c r="K3417" s="1"/>
      <c r="L3417" s="1"/>
      <c r="M3417" s="1"/>
      <c r="N3417" s="1"/>
      <c r="O3417" s="1"/>
      <c r="P3417" s="1"/>
      <c r="Q3417" s="1"/>
      <c r="R3417" s="1"/>
      <c r="S3417" s="1"/>
      <c r="T3417" s="1"/>
      <c r="U3417" s="28"/>
      <c r="V3417" s="28"/>
      <c r="W3417" s="28"/>
      <c r="X3417" s="1"/>
      <c r="Y3417" s="1"/>
      <c r="Z3417" s="1"/>
    </row>
    <row r="3418" spans="1:26" x14ac:dyDescent="0.25">
      <c r="A3418" s="1"/>
      <c r="B3418" s="33" t="str">
        <f t="shared" si="104"/>
        <v/>
      </c>
      <c r="C3418" s="33" t="str">
        <f t="shared" si="105"/>
        <v/>
      </c>
      <c r="D3418" s="22"/>
      <c r="E3418" s="1"/>
      <c r="F3418" s="1"/>
      <c r="G3418" s="1"/>
      <c r="H3418" s="1"/>
      <c r="I3418" s="1"/>
      <c r="J3418" s="1"/>
      <c r="K3418" s="1"/>
      <c r="L3418" s="1"/>
      <c r="M3418" s="1"/>
      <c r="N3418" s="1"/>
      <c r="O3418" s="1"/>
      <c r="P3418" s="1"/>
      <c r="Q3418" s="1"/>
      <c r="R3418" s="1"/>
      <c r="S3418" s="1"/>
      <c r="T3418" s="1"/>
      <c r="U3418" s="28"/>
      <c r="V3418" s="28"/>
      <c r="W3418" s="28"/>
      <c r="X3418" s="1"/>
      <c r="Y3418" s="1"/>
      <c r="Z3418" s="1"/>
    </row>
    <row r="3419" spans="1:26" x14ac:dyDescent="0.25">
      <c r="A3419" s="1"/>
      <c r="B3419" s="33" t="str">
        <f t="shared" si="104"/>
        <v/>
      </c>
      <c r="C3419" s="33" t="str">
        <f t="shared" si="105"/>
        <v/>
      </c>
      <c r="D3419" s="22"/>
      <c r="E3419" s="1"/>
      <c r="F3419" s="1"/>
      <c r="G3419" s="1"/>
      <c r="H3419" s="1"/>
      <c r="I3419" s="1"/>
      <c r="J3419" s="1"/>
      <c r="K3419" s="1"/>
      <c r="L3419" s="1"/>
      <c r="M3419" s="1"/>
      <c r="N3419" s="1"/>
      <c r="O3419" s="1"/>
      <c r="P3419" s="1"/>
      <c r="Q3419" s="1"/>
      <c r="R3419" s="1"/>
      <c r="S3419" s="1"/>
      <c r="T3419" s="1"/>
      <c r="U3419" s="28"/>
      <c r="V3419" s="28"/>
      <c r="W3419" s="28"/>
      <c r="X3419" s="1"/>
      <c r="Y3419" s="1"/>
      <c r="Z3419" s="1"/>
    </row>
    <row r="3420" spans="1:26" x14ac:dyDescent="0.25">
      <c r="A3420" s="1"/>
      <c r="B3420" s="33" t="str">
        <f t="shared" ref="B3420:B3483" si="106">IF(W3422=1,U3422,"")</f>
        <v/>
      </c>
      <c r="C3420" s="33" t="str">
        <f t="shared" ref="C3420:C3483" si="107">IF(W3422=1,V3422,"")</f>
        <v/>
      </c>
      <c r="D3420" s="22"/>
      <c r="E3420" s="1"/>
      <c r="F3420" s="1"/>
      <c r="G3420" s="1"/>
      <c r="H3420" s="1"/>
      <c r="I3420" s="1"/>
      <c r="J3420" s="1"/>
      <c r="K3420" s="1"/>
      <c r="L3420" s="1"/>
      <c r="M3420" s="1"/>
      <c r="N3420" s="1"/>
      <c r="O3420" s="1"/>
      <c r="P3420" s="1"/>
      <c r="Q3420" s="1"/>
      <c r="R3420" s="1"/>
      <c r="S3420" s="1"/>
      <c r="T3420" s="1"/>
      <c r="U3420" s="28"/>
      <c r="V3420" s="28"/>
      <c r="W3420" s="28"/>
      <c r="X3420" s="1"/>
      <c r="Y3420" s="1"/>
      <c r="Z3420" s="1"/>
    </row>
    <row r="3421" spans="1:26" x14ac:dyDescent="0.25">
      <c r="A3421" s="1"/>
      <c r="B3421" s="33" t="str">
        <f t="shared" si="106"/>
        <v/>
      </c>
      <c r="C3421" s="33" t="str">
        <f t="shared" si="107"/>
        <v/>
      </c>
      <c r="D3421" s="22"/>
      <c r="E3421" s="1"/>
      <c r="F3421" s="1"/>
      <c r="G3421" s="1"/>
      <c r="H3421" s="1"/>
      <c r="I3421" s="1"/>
      <c r="J3421" s="1"/>
      <c r="K3421" s="1"/>
      <c r="L3421" s="1"/>
      <c r="M3421" s="1"/>
      <c r="N3421" s="1"/>
      <c r="O3421" s="1"/>
      <c r="P3421" s="1"/>
      <c r="Q3421" s="1"/>
      <c r="R3421" s="1"/>
      <c r="S3421" s="1"/>
      <c r="T3421" s="1"/>
      <c r="U3421" s="28"/>
      <c r="V3421" s="28"/>
      <c r="W3421" s="28"/>
      <c r="X3421" s="1"/>
      <c r="Y3421" s="1"/>
      <c r="Z3421" s="1"/>
    </row>
    <row r="3422" spans="1:26" x14ac:dyDescent="0.25">
      <c r="A3422" s="1"/>
      <c r="B3422" s="33" t="str">
        <f t="shared" si="106"/>
        <v/>
      </c>
      <c r="C3422" s="33" t="str">
        <f t="shared" si="107"/>
        <v/>
      </c>
      <c r="D3422" s="22"/>
      <c r="E3422" s="1"/>
      <c r="F3422" s="1"/>
      <c r="G3422" s="1"/>
      <c r="H3422" s="1"/>
      <c r="I3422" s="1"/>
      <c r="J3422" s="1"/>
      <c r="K3422" s="1"/>
      <c r="L3422" s="1"/>
      <c r="M3422" s="1"/>
      <c r="N3422" s="1"/>
      <c r="O3422" s="1"/>
      <c r="P3422" s="1"/>
      <c r="Q3422" s="1"/>
      <c r="R3422" s="1"/>
      <c r="S3422" s="1"/>
      <c r="T3422" s="1"/>
      <c r="U3422" s="28"/>
      <c r="V3422" s="28"/>
      <c r="W3422" s="28"/>
      <c r="X3422" s="1"/>
      <c r="Y3422" s="1"/>
      <c r="Z3422" s="1"/>
    </row>
    <row r="3423" spans="1:26" x14ac:dyDescent="0.25">
      <c r="A3423" s="1"/>
      <c r="B3423" s="33" t="str">
        <f t="shared" si="106"/>
        <v/>
      </c>
      <c r="C3423" s="33" t="str">
        <f t="shared" si="107"/>
        <v/>
      </c>
      <c r="D3423" s="22"/>
      <c r="E3423" s="1"/>
      <c r="F3423" s="1"/>
      <c r="G3423" s="1"/>
      <c r="H3423" s="1"/>
      <c r="I3423" s="1"/>
      <c r="J3423" s="1"/>
      <c r="K3423" s="1"/>
      <c r="L3423" s="1"/>
      <c r="M3423" s="1"/>
      <c r="N3423" s="1"/>
      <c r="O3423" s="1"/>
      <c r="P3423" s="1"/>
      <c r="Q3423" s="1"/>
      <c r="R3423" s="1"/>
      <c r="S3423" s="1"/>
      <c r="T3423" s="1"/>
      <c r="U3423" s="28"/>
      <c r="V3423" s="28"/>
      <c r="W3423" s="28"/>
      <c r="X3423" s="1"/>
      <c r="Y3423" s="1"/>
      <c r="Z3423" s="1"/>
    </row>
    <row r="3424" spans="1:26" x14ac:dyDescent="0.25">
      <c r="A3424" s="1"/>
      <c r="B3424" s="33" t="str">
        <f t="shared" si="106"/>
        <v/>
      </c>
      <c r="C3424" s="33" t="str">
        <f t="shared" si="107"/>
        <v/>
      </c>
      <c r="D3424" s="22"/>
      <c r="E3424" s="1"/>
      <c r="F3424" s="1"/>
      <c r="G3424" s="1"/>
      <c r="H3424" s="1"/>
      <c r="I3424" s="1"/>
      <c r="J3424" s="1"/>
      <c r="K3424" s="1"/>
      <c r="L3424" s="1"/>
      <c r="M3424" s="1"/>
      <c r="N3424" s="1"/>
      <c r="O3424" s="1"/>
      <c r="P3424" s="1"/>
      <c r="Q3424" s="1"/>
      <c r="R3424" s="1"/>
      <c r="S3424" s="1"/>
      <c r="T3424" s="1"/>
      <c r="U3424" s="28"/>
      <c r="V3424" s="28"/>
      <c r="W3424" s="28"/>
      <c r="X3424" s="1"/>
      <c r="Y3424" s="1"/>
      <c r="Z3424" s="1"/>
    </row>
    <row r="3425" spans="1:26" x14ac:dyDescent="0.25">
      <c r="A3425" s="1"/>
      <c r="B3425" s="33" t="str">
        <f t="shared" si="106"/>
        <v/>
      </c>
      <c r="C3425" s="33" t="str">
        <f t="shared" si="107"/>
        <v/>
      </c>
      <c r="D3425" s="22"/>
      <c r="E3425" s="1"/>
      <c r="F3425" s="1"/>
      <c r="G3425" s="1"/>
      <c r="H3425" s="1"/>
      <c r="I3425" s="1"/>
      <c r="J3425" s="1"/>
      <c r="K3425" s="1"/>
      <c r="L3425" s="1"/>
      <c r="M3425" s="1"/>
      <c r="N3425" s="1"/>
      <c r="O3425" s="1"/>
      <c r="P3425" s="1"/>
      <c r="Q3425" s="1"/>
      <c r="R3425" s="1"/>
      <c r="S3425" s="1"/>
      <c r="T3425" s="1"/>
      <c r="X3425" s="1"/>
      <c r="Y3425" s="1"/>
      <c r="Z3425" s="1"/>
    </row>
    <row r="3426" spans="1:26" x14ac:dyDescent="0.25">
      <c r="A3426" s="1"/>
      <c r="B3426" s="33" t="str">
        <f t="shared" si="106"/>
        <v/>
      </c>
      <c r="C3426" s="33" t="str">
        <f t="shared" si="107"/>
        <v/>
      </c>
      <c r="D3426" s="22"/>
      <c r="E3426" s="1"/>
      <c r="F3426" s="1"/>
      <c r="G3426" s="1"/>
      <c r="H3426" s="1"/>
      <c r="I3426" s="1"/>
      <c r="J3426" s="1"/>
      <c r="K3426" s="1"/>
      <c r="L3426" s="1"/>
      <c r="M3426" s="1"/>
      <c r="N3426" s="1"/>
      <c r="O3426" s="1"/>
      <c r="P3426" s="1"/>
      <c r="Q3426" s="1"/>
      <c r="R3426" s="1"/>
      <c r="S3426" s="1"/>
      <c r="T3426" s="1"/>
      <c r="U3426" s="28"/>
      <c r="V3426" s="28"/>
      <c r="W3426" s="28"/>
      <c r="X3426" s="1"/>
      <c r="Y3426" s="1"/>
      <c r="Z3426" s="1"/>
    </row>
    <row r="3427" spans="1:26" x14ac:dyDescent="0.25">
      <c r="A3427" s="1"/>
      <c r="B3427" s="33" t="str">
        <f t="shared" si="106"/>
        <v/>
      </c>
      <c r="C3427" s="33" t="str">
        <f t="shared" si="107"/>
        <v/>
      </c>
      <c r="D3427" s="22"/>
      <c r="E3427" s="1"/>
      <c r="F3427" s="1"/>
      <c r="G3427" s="1"/>
      <c r="H3427" s="1"/>
      <c r="I3427" s="1"/>
      <c r="J3427" s="1"/>
      <c r="K3427" s="1"/>
      <c r="L3427" s="1"/>
      <c r="M3427" s="1"/>
      <c r="N3427" s="1"/>
      <c r="O3427" s="1"/>
      <c r="P3427" s="1"/>
      <c r="Q3427" s="1"/>
      <c r="R3427" s="1"/>
      <c r="S3427" s="1"/>
      <c r="T3427" s="1"/>
      <c r="U3427" s="28"/>
      <c r="V3427" s="28"/>
      <c r="W3427" s="28"/>
      <c r="X3427" s="1"/>
      <c r="Y3427" s="1"/>
      <c r="Z3427" s="1"/>
    </row>
    <row r="3428" spans="1:26" x14ac:dyDescent="0.25">
      <c r="A3428" s="1"/>
      <c r="B3428" s="33" t="str">
        <f t="shared" si="106"/>
        <v/>
      </c>
      <c r="C3428" s="33" t="str">
        <f t="shared" si="107"/>
        <v/>
      </c>
      <c r="D3428" s="22"/>
      <c r="E3428" s="1"/>
      <c r="F3428" s="1"/>
      <c r="G3428" s="1"/>
      <c r="H3428" s="1"/>
      <c r="I3428" s="1"/>
      <c r="J3428" s="1"/>
      <c r="K3428" s="1"/>
      <c r="L3428" s="1"/>
      <c r="M3428" s="1"/>
      <c r="N3428" s="1"/>
      <c r="O3428" s="1"/>
      <c r="P3428" s="1"/>
      <c r="Q3428" s="1"/>
      <c r="R3428" s="1"/>
      <c r="S3428" s="1"/>
      <c r="T3428" s="1"/>
      <c r="U3428" s="28"/>
      <c r="V3428" s="28"/>
      <c r="W3428" s="28"/>
      <c r="X3428" s="1"/>
      <c r="Y3428" s="1"/>
      <c r="Z3428" s="1"/>
    </row>
    <row r="3429" spans="1:26" x14ac:dyDescent="0.25">
      <c r="A3429" s="1"/>
      <c r="B3429" s="33" t="str">
        <f t="shared" si="106"/>
        <v/>
      </c>
      <c r="C3429" s="33" t="str">
        <f t="shared" si="107"/>
        <v/>
      </c>
      <c r="D3429" s="22"/>
      <c r="E3429" s="1"/>
      <c r="F3429" s="1"/>
      <c r="G3429" s="1"/>
      <c r="H3429" s="1"/>
      <c r="I3429" s="1"/>
      <c r="J3429" s="1"/>
      <c r="K3429" s="1"/>
      <c r="L3429" s="1"/>
      <c r="M3429" s="1"/>
      <c r="N3429" s="1"/>
      <c r="O3429" s="1"/>
      <c r="P3429" s="1"/>
      <c r="Q3429" s="1"/>
      <c r="R3429" s="1"/>
      <c r="S3429" s="1"/>
      <c r="T3429" s="1"/>
      <c r="U3429" s="28"/>
      <c r="V3429" s="28"/>
      <c r="W3429" s="28"/>
      <c r="X3429" s="1"/>
      <c r="Y3429" s="1"/>
      <c r="Z3429" s="1"/>
    </row>
    <row r="3430" spans="1:26" x14ac:dyDescent="0.25">
      <c r="A3430" s="1"/>
      <c r="B3430" s="33" t="str">
        <f t="shared" si="106"/>
        <v/>
      </c>
      <c r="C3430" s="33" t="str">
        <f t="shared" si="107"/>
        <v/>
      </c>
      <c r="D3430" s="22"/>
      <c r="E3430" s="1"/>
      <c r="F3430" s="1"/>
      <c r="G3430" s="1"/>
      <c r="H3430" s="1"/>
      <c r="I3430" s="1"/>
      <c r="J3430" s="1"/>
      <c r="K3430" s="1"/>
      <c r="L3430" s="1"/>
      <c r="M3430" s="1"/>
      <c r="N3430" s="1"/>
      <c r="O3430" s="1"/>
      <c r="P3430" s="1"/>
      <c r="Q3430" s="1"/>
      <c r="R3430" s="1"/>
      <c r="S3430" s="1"/>
      <c r="T3430" s="1"/>
      <c r="U3430" s="28"/>
      <c r="V3430" s="28"/>
      <c r="W3430" s="28"/>
      <c r="X3430" s="1"/>
      <c r="Y3430" s="1"/>
      <c r="Z3430" s="1"/>
    </row>
    <row r="3431" spans="1:26" x14ac:dyDescent="0.25">
      <c r="A3431" s="1"/>
      <c r="B3431" s="33" t="str">
        <f t="shared" si="106"/>
        <v/>
      </c>
      <c r="C3431" s="33" t="str">
        <f t="shared" si="107"/>
        <v/>
      </c>
      <c r="D3431" s="22"/>
      <c r="E3431" s="1"/>
      <c r="F3431" s="1"/>
      <c r="G3431" s="1"/>
      <c r="H3431" s="1"/>
      <c r="I3431" s="1"/>
      <c r="J3431" s="1"/>
      <c r="K3431" s="1"/>
      <c r="L3431" s="1"/>
      <c r="M3431" s="1"/>
      <c r="N3431" s="1"/>
      <c r="O3431" s="1"/>
      <c r="P3431" s="1"/>
      <c r="Q3431" s="1"/>
      <c r="R3431" s="1"/>
      <c r="S3431" s="1"/>
      <c r="T3431" s="1"/>
      <c r="U3431" s="28"/>
      <c r="V3431" s="28"/>
      <c r="W3431" s="28"/>
      <c r="X3431" s="1"/>
      <c r="Y3431" s="1"/>
      <c r="Z3431" s="1"/>
    </row>
    <row r="3432" spans="1:26" x14ac:dyDescent="0.25">
      <c r="A3432" s="1"/>
      <c r="B3432" s="33" t="str">
        <f t="shared" si="106"/>
        <v/>
      </c>
      <c r="C3432" s="33" t="str">
        <f t="shared" si="107"/>
        <v/>
      </c>
      <c r="D3432" s="22"/>
      <c r="E3432" s="1"/>
      <c r="F3432" s="1"/>
      <c r="G3432" s="1"/>
      <c r="H3432" s="1"/>
      <c r="I3432" s="1"/>
      <c r="J3432" s="1"/>
      <c r="K3432" s="1"/>
      <c r="L3432" s="1"/>
      <c r="M3432" s="1"/>
      <c r="N3432" s="1"/>
      <c r="O3432" s="1"/>
      <c r="P3432" s="1"/>
      <c r="Q3432" s="1"/>
      <c r="R3432" s="1"/>
      <c r="S3432" s="1"/>
      <c r="T3432" s="1"/>
      <c r="U3432" s="28"/>
      <c r="V3432" s="28"/>
      <c r="W3432" s="28"/>
      <c r="X3432" s="1"/>
      <c r="Y3432" s="1"/>
      <c r="Z3432" s="1"/>
    </row>
    <row r="3433" spans="1:26" x14ac:dyDescent="0.25">
      <c r="A3433" s="1"/>
      <c r="B3433" s="33" t="str">
        <f t="shared" si="106"/>
        <v/>
      </c>
      <c r="C3433" s="33" t="str">
        <f t="shared" si="107"/>
        <v/>
      </c>
      <c r="D3433" s="22"/>
      <c r="E3433" s="1"/>
      <c r="F3433" s="1"/>
      <c r="G3433" s="1"/>
      <c r="H3433" s="1"/>
      <c r="I3433" s="1"/>
      <c r="J3433" s="1"/>
      <c r="K3433" s="1"/>
      <c r="L3433" s="1"/>
      <c r="M3433" s="1"/>
      <c r="N3433" s="1"/>
      <c r="O3433" s="1"/>
      <c r="P3433" s="1"/>
      <c r="Q3433" s="1"/>
      <c r="R3433" s="1"/>
      <c r="S3433" s="1"/>
      <c r="T3433" s="1"/>
      <c r="U3433" s="28"/>
      <c r="V3433" s="28"/>
      <c r="W3433" s="28"/>
      <c r="X3433" s="1"/>
      <c r="Y3433" s="1"/>
      <c r="Z3433" s="1"/>
    </row>
    <row r="3434" spans="1:26" x14ac:dyDescent="0.25">
      <c r="A3434" s="1"/>
      <c r="B3434" s="33" t="str">
        <f t="shared" si="106"/>
        <v/>
      </c>
      <c r="C3434" s="33" t="str">
        <f t="shared" si="107"/>
        <v/>
      </c>
      <c r="D3434" s="22"/>
      <c r="E3434" s="1"/>
      <c r="F3434" s="1"/>
      <c r="G3434" s="1"/>
      <c r="H3434" s="1"/>
      <c r="I3434" s="1"/>
      <c r="J3434" s="1"/>
      <c r="K3434" s="1"/>
      <c r="L3434" s="1"/>
      <c r="M3434" s="1"/>
      <c r="N3434" s="1"/>
      <c r="O3434" s="1"/>
      <c r="P3434" s="1"/>
      <c r="Q3434" s="1"/>
      <c r="R3434" s="1"/>
      <c r="S3434" s="1"/>
      <c r="T3434" s="1"/>
      <c r="U3434" s="28"/>
      <c r="V3434" s="28"/>
      <c r="W3434" s="28"/>
      <c r="X3434" s="1"/>
      <c r="Y3434" s="1"/>
      <c r="Z3434" s="1"/>
    </row>
    <row r="3435" spans="1:26" x14ac:dyDescent="0.25">
      <c r="A3435" s="1"/>
      <c r="B3435" s="33" t="str">
        <f t="shared" si="106"/>
        <v/>
      </c>
      <c r="C3435" s="33" t="str">
        <f t="shared" si="107"/>
        <v/>
      </c>
      <c r="D3435" s="22"/>
      <c r="E3435" s="1"/>
      <c r="F3435" s="1"/>
      <c r="G3435" s="1"/>
      <c r="H3435" s="1"/>
      <c r="I3435" s="1"/>
      <c r="J3435" s="1"/>
      <c r="K3435" s="1"/>
      <c r="L3435" s="1"/>
      <c r="M3435" s="1"/>
      <c r="N3435" s="1"/>
      <c r="O3435" s="1"/>
      <c r="P3435" s="1"/>
      <c r="Q3435" s="1"/>
      <c r="R3435" s="1"/>
      <c r="S3435" s="1"/>
      <c r="T3435" s="1"/>
      <c r="U3435" s="28"/>
      <c r="V3435" s="28"/>
      <c r="W3435" s="28"/>
      <c r="X3435" s="1"/>
      <c r="Y3435" s="1"/>
      <c r="Z3435" s="1"/>
    </row>
    <row r="3436" spans="1:26" x14ac:dyDescent="0.25">
      <c r="A3436" s="1"/>
      <c r="B3436" s="33" t="str">
        <f t="shared" si="106"/>
        <v/>
      </c>
      <c r="C3436" s="33" t="str">
        <f t="shared" si="107"/>
        <v/>
      </c>
      <c r="D3436" s="22"/>
      <c r="E3436" s="1"/>
      <c r="F3436" s="1"/>
      <c r="G3436" s="1"/>
      <c r="H3436" s="1"/>
      <c r="I3436" s="1"/>
      <c r="J3436" s="1"/>
      <c r="K3436" s="1"/>
      <c r="L3436" s="1"/>
      <c r="M3436" s="1"/>
      <c r="N3436" s="1"/>
      <c r="O3436" s="1"/>
      <c r="P3436" s="1"/>
      <c r="Q3436" s="1"/>
      <c r="R3436" s="1"/>
      <c r="S3436" s="1"/>
      <c r="T3436" s="1"/>
      <c r="U3436" s="28"/>
      <c r="V3436" s="28"/>
      <c r="W3436" s="28"/>
      <c r="X3436" s="1"/>
      <c r="Y3436" s="1"/>
      <c r="Z3436" s="1"/>
    </row>
    <row r="3437" spans="1:26" x14ac:dyDescent="0.25">
      <c r="A3437" s="1"/>
      <c r="B3437" s="33" t="str">
        <f t="shared" si="106"/>
        <v/>
      </c>
      <c r="C3437" s="33" t="str">
        <f t="shared" si="107"/>
        <v/>
      </c>
      <c r="D3437" s="22"/>
      <c r="E3437" s="1"/>
      <c r="F3437" s="1"/>
      <c r="G3437" s="1"/>
      <c r="H3437" s="1"/>
      <c r="I3437" s="1"/>
      <c r="J3437" s="1"/>
      <c r="K3437" s="1"/>
      <c r="L3437" s="1"/>
      <c r="M3437" s="1"/>
      <c r="N3437" s="1"/>
      <c r="O3437" s="1"/>
      <c r="P3437" s="1"/>
      <c r="Q3437" s="1"/>
      <c r="R3437" s="1"/>
      <c r="S3437" s="1"/>
      <c r="T3437" s="1"/>
      <c r="U3437" s="28"/>
      <c r="V3437" s="28"/>
      <c r="W3437" s="28"/>
      <c r="X3437" s="1"/>
      <c r="Y3437" s="1"/>
      <c r="Z3437" s="1"/>
    </row>
    <row r="3438" spans="1:26" x14ac:dyDescent="0.25">
      <c r="A3438" s="1"/>
      <c r="B3438" s="33" t="str">
        <f t="shared" si="106"/>
        <v/>
      </c>
      <c r="C3438" s="33" t="str">
        <f t="shared" si="107"/>
        <v/>
      </c>
      <c r="D3438" s="22"/>
      <c r="E3438" s="1"/>
      <c r="F3438" s="1"/>
      <c r="G3438" s="1"/>
      <c r="H3438" s="1"/>
      <c r="I3438" s="1"/>
      <c r="J3438" s="1"/>
      <c r="K3438" s="1"/>
      <c r="L3438" s="1"/>
      <c r="M3438" s="1"/>
      <c r="N3438" s="1"/>
      <c r="O3438" s="1"/>
      <c r="P3438" s="1"/>
      <c r="Q3438" s="1"/>
      <c r="R3438" s="1"/>
      <c r="S3438" s="1"/>
      <c r="T3438" s="1"/>
      <c r="U3438" s="28"/>
      <c r="V3438" s="28"/>
      <c r="W3438" s="28"/>
      <c r="X3438" s="1"/>
      <c r="Y3438" s="1"/>
      <c r="Z3438" s="1"/>
    </row>
    <row r="3439" spans="1:26" x14ac:dyDescent="0.25">
      <c r="A3439" s="1"/>
      <c r="B3439" s="33" t="str">
        <f t="shared" si="106"/>
        <v/>
      </c>
      <c r="C3439" s="33" t="str">
        <f t="shared" si="107"/>
        <v/>
      </c>
      <c r="D3439" s="22"/>
      <c r="E3439" s="1"/>
      <c r="F3439" s="1"/>
      <c r="G3439" s="1"/>
      <c r="H3439" s="1"/>
      <c r="I3439" s="1"/>
      <c r="J3439" s="1"/>
      <c r="K3439" s="1"/>
      <c r="L3439" s="1"/>
      <c r="M3439" s="1"/>
      <c r="N3439" s="1"/>
      <c r="O3439" s="1"/>
      <c r="P3439" s="1"/>
      <c r="Q3439" s="1"/>
      <c r="R3439" s="1"/>
      <c r="S3439" s="1"/>
      <c r="T3439" s="1"/>
      <c r="U3439" s="28"/>
      <c r="V3439" s="28"/>
      <c r="W3439" s="28"/>
      <c r="X3439" s="1"/>
      <c r="Y3439" s="1"/>
      <c r="Z3439" s="1"/>
    </row>
    <row r="3440" spans="1:26" x14ac:dyDescent="0.25">
      <c r="A3440" s="1"/>
      <c r="B3440" s="33" t="str">
        <f t="shared" si="106"/>
        <v/>
      </c>
      <c r="C3440" s="33" t="str">
        <f t="shared" si="107"/>
        <v/>
      </c>
      <c r="D3440" s="22"/>
      <c r="E3440" s="1"/>
      <c r="F3440" s="1"/>
      <c r="G3440" s="1"/>
      <c r="H3440" s="1"/>
      <c r="I3440" s="1"/>
      <c r="J3440" s="1"/>
      <c r="K3440" s="1"/>
      <c r="L3440" s="1"/>
      <c r="M3440" s="1"/>
      <c r="N3440" s="1"/>
      <c r="O3440" s="1"/>
      <c r="P3440" s="1"/>
      <c r="Q3440" s="1"/>
      <c r="R3440" s="1"/>
      <c r="S3440" s="1"/>
      <c r="T3440" s="1"/>
      <c r="X3440" s="1"/>
      <c r="Y3440" s="1"/>
      <c r="Z3440" s="1"/>
    </row>
    <row r="3441" spans="1:26" x14ac:dyDescent="0.25">
      <c r="A3441" s="1"/>
      <c r="B3441" s="33" t="str">
        <f t="shared" si="106"/>
        <v/>
      </c>
      <c r="C3441" s="33" t="str">
        <f t="shared" si="107"/>
        <v/>
      </c>
      <c r="D3441" s="22"/>
      <c r="E3441" s="1"/>
      <c r="F3441" s="1"/>
      <c r="G3441" s="1"/>
      <c r="H3441" s="1"/>
      <c r="I3441" s="1"/>
      <c r="J3441" s="1"/>
      <c r="K3441" s="1"/>
      <c r="L3441" s="1"/>
      <c r="M3441" s="1"/>
      <c r="N3441" s="1"/>
      <c r="O3441" s="1"/>
      <c r="P3441" s="1"/>
      <c r="Q3441" s="1"/>
      <c r="R3441" s="1"/>
      <c r="S3441" s="1"/>
      <c r="T3441" s="1"/>
      <c r="U3441" s="28"/>
      <c r="V3441" s="28"/>
      <c r="W3441" s="28"/>
      <c r="X3441" s="1"/>
      <c r="Y3441" s="1"/>
      <c r="Z3441" s="1"/>
    </row>
    <row r="3442" spans="1:26" x14ac:dyDescent="0.25">
      <c r="A3442" s="1"/>
      <c r="B3442" s="33" t="str">
        <f t="shared" si="106"/>
        <v/>
      </c>
      <c r="C3442" s="33" t="str">
        <f t="shared" si="107"/>
        <v/>
      </c>
      <c r="D3442" s="22"/>
      <c r="E3442" s="1"/>
      <c r="F3442" s="1"/>
      <c r="G3442" s="1"/>
      <c r="H3442" s="1"/>
      <c r="I3442" s="1"/>
      <c r="J3442" s="1"/>
      <c r="K3442" s="1"/>
      <c r="L3442" s="1"/>
      <c r="M3442" s="1"/>
      <c r="N3442" s="1"/>
      <c r="O3442" s="1"/>
      <c r="P3442" s="1"/>
      <c r="Q3442" s="1"/>
      <c r="R3442" s="1"/>
      <c r="S3442" s="1"/>
      <c r="T3442" s="1"/>
      <c r="U3442" s="28"/>
      <c r="V3442" s="28"/>
      <c r="W3442" s="28"/>
      <c r="X3442" s="1"/>
      <c r="Y3442" s="1"/>
      <c r="Z3442" s="1"/>
    </row>
    <row r="3443" spans="1:26" x14ac:dyDescent="0.25">
      <c r="A3443" s="1"/>
      <c r="B3443" s="33" t="str">
        <f t="shared" si="106"/>
        <v/>
      </c>
      <c r="C3443" s="33" t="str">
        <f t="shared" si="107"/>
        <v/>
      </c>
      <c r="D3443" s="22"/>
      <c r="E3443" s="1"/>
      <c r="F3443" s="1"/>
      <c r="G3443" s="1"/>
      <c r="H3443" s="1"/>
      <c r="I3443" s="1"/>
      <c r="J3443" s="1"/>
      <c r="K3443" s="1"/>
      <c r="L3443" s="1"/>
      <c r="M3443" s="1"/>
      <c r="N3443" s="1"/>
      <c r="O3443" s="1"/>
      <c r="P3443" s="1"/>
      <c r="Q3443" s="1"/>
      <c r="R3443" s="1"/>
      <c r="S3443" s="1"/>
      <c r="T3443" s="1"/>
      <c r="U3443" s="28"/>
      <c r="V3443" s="28"/>
      <c r="W3443" s="28"/>
      <c r="X3443" s="1"/>
      <c r="Y3443" s="1"/>
      <c r="Z3443" s="1"/>
    </row>
    <row r="3444" spans="1:26" x14ac:dyDescent="0.25">
      <c r="A3444" s="1"/>
      <c r="B3444" s="33" t="str">
        <f t="shared" si="106"/>
        <v/>
      </c>
      <c r="C3444" s="33" t="str">
        <f t="shared" si="107"/>
        <v/>
      </c>
      <c r="D3444" s="22"/>
      <c r="E3444" s="1"/>
      <c r="F3444" s="1"/>
      <c r="G3444" s="1"/>
      <c r="H3444" s="1"/>
      <c r="I3444" s="1"/>
      <c r="J3444" s="1"/>
      <c r="K3444" s="1"/>
      <c r="L3444" s="1"/>
      <c r="M3444" s="1"/>
      <c r="N3444" s="1"/>
      <c r="O3444" s="1"/>
      <c r="P3444" s="1"/>
      <c r="Q3444" s="1"/>
      <c r="R3444" s="1"/>
      <c r="S3444" s="1"/>
      <c r="T3444" s="1"/>
      <c r="U3444" s="28"/>
      <c r="V3444" s="28"/>
      <c r="W3444" s="28"/>
      <c r="X3444" s="1"/>
      <c r="Y3444" s="1"/>
      <c r="Z3444" s="1"/>
    </row>
    <row r="3445" spans="1:26" x14ac:dyDescent="0.25">
      <c r="A3445" s="1"/>
      <c r="B3445" s="33" t="str">
        <f t="shared" si="106"/>
        <v/>
      </c>
      <c r="C3445" s="33" t="str">
        <f t="shared" si="107"/>
        <v/>
      </c>
      <c r="D3445" s="22"/>
      <c r="E3445" s="1"/>
      <c r="F3445" s="1"/>
      <c r="G3445" s="1"/>
      <c r="H3445" s="1"/>
      <c r="I3445" s="1"/>
      <c r="J3445" s="1"/>
      <c r="K3445" s="1"/>
      <c r="L3445" s="1"/>
      <c r="M3445" s="1"/>
      <c r="N3445" s="1"/>
      <c r="O3445" s="1"/>
      <c r="P3445" s="1"/>
      <c r="Q3445" s="1"/>
      <c r="R3445" s="1"/>
      <c r="S3445" s="1"/>
      <c r="T3445" s="1"/>
      <c r="U3445" s="28"/>
      <c r="V3445" s="28"/>
      <c r="W3445" s="28"/>
      <c r="X3445" s="1"/>
      <c r="Y3445" s="1"/>
      <c r="Z3445" s="1"/>
    </row>
    <row r="3446" spans="1:26" x14ac:dyDescent="0.25">
      <c r="A3446" s="1"/>
      <c r="B3446" s="33" t="str">
        <f t="shared" si="106"/>
        <v/>
      </c>
      <c r="C3446" s="33" t="str">
        <f t="shared" si="107"/>
        <v/>
      </c>
      <c r="D3446" s="22"/>
      <c r="E3446" s="1"/>
      <c r="F3446" s="1"/>
      <c r="G3446" s="1"/>
      <c r="H3446" s="1"/>
      <c r="I3446" s="1"/>
      <c r="J3446" s="1"/>
      <c r="K3446" s="1"/>
      <c r="L3446" s="1"/>
      <c r="M3446" s="1"/>
      <c r="N3446" s="1"/>
      <c r="O3446" s="1"/>
      <c r="P3446" s="1"/>
      <c r="Q3446" s="1"/>
      <c r="R3446" s="1"/>
      <c r="S3446" s="1"/>
      <c r="T3446" s="1"/>
      <c r="U3446" s="28"/>
      <c r="V3446" s="28"/>
      <c r="W3446" s="28"/>
      <c r="X3446" s="1"/>
      <c r="Y3446" s="1"/>
      <c r="Z3446" s="1"/>
    </row>
    <row r="3447" spans="1:26" x14ac:dyDescent="0.25">
      <c r="A3447" s="1"/>
      <c r="B3447" s="33" t="str">
        <f t="shared" si="106"/>
        <v/>
      </c>
      <c r="C3447" s="33" t="str">
        <f t="shared" si="107"/>
        <v/>
      </c>
      <c r="D3447" s="22"/>
      <c r="E3447" s="1"/>
      <c r="F3447" s="1"/>
      <c r="G3447" s="1"/>
      <c r="H3447" s="1"/>
      <c r="I3447" s="1"/>
      <c r="J3447" s="1"/>
      <c r="K3447" s="1"/>
      <c r="L3447" s="1"/>
      <c r="M3447" s="1"/>
      <c r="N3447" s="1"/>
      <c r="O3447" s="1"/>
      <c r="P3447" s="1"/>
      <c r="Q3447" s="1"/>
      <c r="R3447" s="1"/>
      <c r="S3447" s="1"/>
      <c r="T3447" s="1"/>
      <c r="U3447" s="28"/>
      <c r="V3447" s="28"/>
      <c r="W3447" s="28"/>
      <c r="X3447" s="1"/>
      <c r="Y3447" s="1"/>
      <c r="Z3447" s="1"/>
    </row>
    <row r="3448" spans="1:26" x14ac:dyDescent="0.25">
      <c r="A3448" s="1"/>
      <c r="B3448" s="33" t="str">
        <f t="shared" si="106"/>
        <v/>
      </c>
      <c r="C3448" s="33" t="str">
        <f t="shared" si="107"/>
        <v/>
      </c>
      <c r="D3448" s="22"/>
      <c r="E3448" s="1"/>
      <c r="F3448" s="1"/>
      <c r="G3448" s="1"/>
      <c r="H3448" s="1"/>
      <c r="I3448" s="1"/>
      <c r="J3448" s="1"/>
      <c r="K3448" s="1"/>
      <c r="L3448" s="1"/>
      <c r="M3448" s="1"/>
      <c r="N3448" s="1"/>
      <c r="O3448" s="1"/>
      <c r="P3448" s="1"/>
      <c r="Q3448" s="1"/>
      <c r="R3448" s="1"/>
      <c r="S3448" s="1"/>
      <c r="T3448" s="1"/>
      <c r="X3448" s="1"/>
      <c r="Y3448" s="1"/>
      <c r="Z3448" s="1"/>
    </row>
    <row r="3449" spans="1:26" x14ac:dyDescent="0.25">
      <c r="A3449" s="1"/>
      <c r="B3449" s="33" t="str">
        <f t="shared" si="106"/>
        <v/>
      </c>
      <c r="C3449" s="33" t="str">
        <f t="shared" si="107"/>
        <v/>
      </c>
      <c r="D3449" s="22"/>
      <c r="E3449" s="1"/>
      <c r="F3449" s="1"/>
      <c r="G3449" s="1"/>
      <c r="H3449" s="1"/>
      <c r="I3449" s="1"/>
      <c r="J3449" s="1"/>
      <c r="K3449" s="1"/>
      <c r="L3449" s="1"/>
      <c r="M3449" s="1"/>
      <c r="N3449" s="1"/>
      <c r="O3449" s="1"/>
      <c r="P3449" s="1"/>
      <c r="Q3449" s="1"/>
      <c r="R3449" s="1"/>
      <c r="S3449" s="1"/>
      <c r="T3449" s="1"/>
      <c r="U3449" s="28"/>
      <c r="V3449" s="28"/>
      <c r="W3449" s="28"/>
      <c r="X3449" s="1"/>
      <c r="Y3449" s="1"/>
      <c r="Z3449" s="1"/>
    </row>
    <row r="3450" spans="1:26" x14ac:dyDescent="0.25">
      <c r="A3450" s="1"/>
      <c r="B3450" s="33" t="str">
        <f t="shared" si="106"/>
        <v/>
      </c>
      <c r="C3450" s="33" t="str">
        <f t="shared" si="107"/>
        <v/>
      </c>
      <c r="D3450" s="22"/>
      <c r="E3450" s="1"/>
      <c r="F3450" s="1"/>
      <c r="G3450" s="1"/>
      <c r="H3450" s="1"/>
      <c r="I3450" s="1"/>
      <c r="J3450" s="1"/>
      <c r="K3450" s="1"/>
      <c r="L3450" s="1"/>
      <c r="M3450" s="1"/>
      <c r="N3450" s="1"/>
      <c r="O3450" s="1"/>
      <c r="P3450" s="1"/>
      <c r="Q3450" s="1"/>
      <c r="R3450" s="1"/>
      <c r="S3450" s="1"/>
      <c r="T3450" s="1"/>
      <c r="U3450" s="28"/>
      <c r="V3450" s="28"/>
      <c r="W3450" s="28"/>
      <c r="X3450" s="1"/>
      <c r="Y3450" s="1"/>
      <c r="Z3450" s="1"/>
    </row>
    <row r="3451" spans="1:26" x14ac:dyDescent="0.25">
      <c r="A3451" s="1"/>
      <c r="B3451" s="33" t="str">
        <f t="shared" si="106"/>
        <v/>
      </c>
      <c r="C3451" s="33" t="str">
        <f t="shared" si="107"/>
        <v/>
      </c>
      <c r="D3451" s="22"/>
      <c r="E3451" s="1"/>
      <c r="F3451" s="1"/>
      <c r="G3451" s="1"/>
      <c r="H3451" s="1"/>
      <c r="I3451" s="1"/>
      <c r="J3451" s="1"/>
      <c r="K3451" s="1"/>
      <c r="L3451" s="1"/>
      <c r="M3451" s="1"/>
      <c r="N3451" s="1"/>
      <c r="O3451" s="1"/>
      <c r="P3451" s="1"/>
      <c r="Q3451" s="1"/>
      <c r="R3451" s="1"/>
      <c r="S3451" s="1"/>
      <c r="T3451" s="1"/>
      <c r="U3451" s="28"/>
      <c r="V3451" s="28"/>
      <c r="W3451" s="28"/>
      <c r="X3451" s="1"/>
      <c r="Y3451" s="1"/>
      <c r="Z3451" s="1"/>
    </row>
    <row r="3452" spans="1:26" x14ac:dyDescent="0.25">
      <c r="A3452" s="1"/>
      <c r="B3452" s="33" t="str">
        <f t="shared" si="106"/>
        <v/>
      </c>
      <c r="C3452" s="33" t="str">
        <f t="shared" si="107"/>
        <v/>
      </c>
      <c r="D3452" s="22"/>
      <c r="E3452" s="1"/>
      <c r="F3452" s="1"/>
      <c r="G3452" s="1"/>
      <c r="H3452" s="1"/>
      <c r="I3452" s="1"/>
      <c r="J3452" s="1"/>
      <c r="K3452" s="1"/>
      <c r="L3452" s="1"/>
      <c r="M3452" s="1"/>
      <c r="N3452" s="1"/>
      <c r="O3452" s="1"/>
      <c r="P3452" s="1"/>
      <c r="Q3452" s="1"/>
      <c r="R3452" s="1"/>
      <c r="S3452" s="1"/>
      <c r="T3452" s="1"/>
      <c r="U3452" s="28"/>
      <c r="V3452" s="28"/>
      <c r="W3452" s="28"/>
      <c r="X3452" s="1"/>
      <c r="Y3452" s="1"/>
      <c r="Z3452" s="1"/>
    </row>
    <row r="3453" spans="1:26" x14ac:dyDescent="0.25">
      <c r="A3453" s="1"/>
      <c r="B3453" s="33" t="str">
        <f t="shared" si="106"/>
        <v/>
      </c>
      <c r="C3453" s="33" t="str">
        <f t="shared" si="107"/>
        <v/>
      </c>
      <c r="D3453" s="22"/>
      <c r="E3453" s="1"/>
      <c r="F3453" s="1"/>
      <c r="G3453" s="1"/>
      <c r="H3453" s="1"/>
      <c r="I3453" s="1"/>
      <c r="J3453" s="1"/>
      <c r="K3453" s="1"/>
      <c r="L3453" s="1"/>
      <c r="M3453" s="1"/>
      <c r="N3453" s="1"/>
      <c r="O3453" s="1"/>
      <c r="P3453" s="1"/>
      <c r="Q3453" s="1"/>
      <c r="R3453" s="1"/>
      <c r="S3453" s="1"/>
      <c r="T3453" s="1"/>
      <c r="U3453" s="28"/>
      <c r="V3453" s="28"/>
      <c r="W3453" s="28"/>
      <c r="X3453" s="1"/>
      <c r="Y3453" s="1"/>
      <c r="Z3453" s="1"/>
    </row>
    <row r="3454" spans="1:26" x14ac:dyDescent="0.25">
      <c r="A3454" s="1"/>
      <c r="B3454" s="33" t="str">
        <f t="shared" si="106"/>
        <v/>
      </c>
      <c r="C3454" s="33" t="str">
        <f t="shared" si="107"/>
        <v/>
      </c>
      <c r="D3454" s="22"/>
      <c r="E3454" s="1"/>
      <c r="F3454" s="1"/>
      <c r="G3454" s="1"/>
      <c r="H3454" s="1"/>
      <c r="I3454" s="1"/>
      <c r="J3454" s="1"/>
      <c r="K3454" s="1"/>
      <c r="L3454" s="1"/>
      <c r="M3454" s="1"/>
      <c r="N3454" s="1"/>
      <c r="O3454" s="1"/>
      <c r="P3454" s="1"/>
      <c r="Q3454" s="1"/>
      <c r="R3454" s="1"/>
      <c r="S3454" s="1"/>
      <c r="T3454" s="1"/>
      <c r="U3454" s="28"/>
      <c r="V3454" s="28"/>
      <c r="W3454" s="28"/>
      <c r="X3454" s="1"/>
      <c r="Y3454" s="1"/>
      <c r="Z3454" s="1"/>
    </row>
    <row r="3455" spans="1:26" x14ac:dyDescent="0.25">
      <c r="A3455" s="1"/>
      <c r="B3455" s="33" t="str">
        <f t="shared" si="106"/>
        <v/>
      </c>
      <c r="C3455" s="33" t="str">
        <f t="shared" si="107"/>
        <v/>
      </c>
      <c r="D3455" s="22"/>
      <c r="E3455" s="1"/>
      <c r="F3455" s="1"/>
      <c r="G3455" s="1"/>
      <c r="H3455" s="1"/>
      <c r="I3455" s="1"/>
      <c r="J3455" s="1"/>
      <c r="K3455" s="1"/>
      <c r="L3455" s="1"/>
      <c r="M3455" s="1"/>
      <c r="N3455" s="1"/>
      <c r="O3455" s="1"/>
      <c r="P3455" s="1"/>
      <c r="Q3455" s="1"/>
      <c r="R3455" s="1"/>
      <c r="S3455" s="1"/>
      <c r="T3455" s="1"/>
      <c r="U3455" s="28"/>
      <c r="V3455" s="28"/>
      <c r="W3455" s="28"/>
      <c r="X3455" s="1"/>
      <c r="Y3455" s="1"/>
      <c r="Z3455" s="1"/>
    </row>
    <row r="3456" spans="1:26" x14ac:dyDescent="0.25">
      <c r="A3456" s="1"/>
      <c r="B3456" s="33" t="str">
        <f t="shared" si="106"/>
        <v/>
      </c>
      <c r="C3456" s="33" t="str">
        <f t="shared" si="107"/>
        <v/>
      </c>
      <c r="D3456" s="22"/>
      <c r="E3456" s="1"/>
      <c r="F3456" s="1"/>
      <c r="G3456" s="1"/>
      <c r="H3456" s="1"/>
      <c r="I3456" s="1"/>
      <c r="J3456" s="1"/>
      <c r="K3456" s="1"/>
      <c r="L3456" s="1"/>
      <c r="M3456" s="1"/>
      <c r="N3456" s="1"/>
      <c r="O3456" s="1"/>
      <c r="P3456" s="1"/>
      <c r="Q3456" s="1"/>
      <c r="R3456" s="1"/>
      <c r="S3456" s="1"/>
      <c r="T3456" s="1"/>
      <c r="U3456" s="28"/>
      <c r="V3456" s="28"/>
      <c r="W3456" s="28"/>
      <c r="X3456" s="1"/>
      <c r="Y3456" s="1"/>
      <c r="Z3456" s="1"/>
    </row>
    <row r="3457" spans="1:26" x14ac:dyDescent="0.25">
      <c r="A3457" s="1"/>
      <c r="B3457" s="33" t="str">
        <f t="shared" si="106"/>
        <v/>
      </c>
      <c r="C3457" s="33" t="str">
        <f t="shared" si="107"/>
        <v/>
      </c>
      <c r="D3457" s="22"/>
      <c r="E3457" s="1"/>
      <c r="F3457" s="1"/>
      <c r="G3457" s="1"/>
      <c r="H3457" s="1"/>
      <c r="I3457" s="1"/>
      <c r="J3457" s="1"/>
      <c r="K3457" s="1"/>
      <c r="L3457" s="1"/>
      <c r="M3457" s="1"/>
      <c r="N3457" s="1"/>
      <c r="O3457" s="1"/>
      <c r="P3457" s="1"/>
      <c r="Q3457" s="1"/>
      <c r="R3457" s="1"/>
      <c r="S3457" s="1"/>
      <c r="T3457" s="1"/>
      <c r="U3457" s="28"/>
      <c r="V3457" s="28"/>
      <c r="W3457" s="28"/>
      <c r="X3457" s="1"/>
      <c r="Y3457" s="1"/>
      <c r="Z3457" s="1"/>
    </row>
    <row r="3458" spans="1:26" x14ac:dyDescent="0.25">
      <c r="A3458" s="1"/>
      <c r="B3458" s="33" t="str">
        <f t="shared" si="106"/>
        <v/>
      </c>
      <c r="C3458" s="33" t="str">
        <f t="shared" si="107"/>
        <v/>
      </c>
      <c r="D3458" s="22"/>
      <c r="E3458" s="1"/>
      <c r="F3458" s="1"/>
      <c r="G3458" s="1"/>
      <c r="H3458" s="1"/>
      <c r="I3458" s="1"/>
      <c r="J3458" s="1"/>
      <c r="K3458" s="1"/>
      <c r="L3458" s="1"/>
      <c r="M3458" s="1"/>
      <c r="N3458" s="1"/>
      <c r="O3458" s="1"/>
      <c r="P3458" s="1"/>
      <c r="Q3458" s="1"/>
      <c r="R3458" s="1"/>
      <c r="S3458" s="1"/>
      <c r="T3458" s="1"/>
      <c r="U3458" s="28"/>
      <c r="V3458" s="28"/>
      <c r="W3458" s="28"/>
      <c r="X3458" s="1"/>
      <c r="Y3458" s="1"/>
      <c r="Z3458" s="1"/>
    </row>
    <row r="3459" spans="1:26" x14ac:dyDescent="0.25">
      <c r="A3459" s="1"/>
      <c r="B3459" s="33" t="str">
        <f t="shared" si="106"/>
        <v/>
      </c>
      <c r="C3459" s="33" t="str">
        <f t="shared" si="107"/>
        <v/>
      </c>
      <c r="D3459" s="22"/>
      <c r="E3459" s="1"/>
      <c r="F3459" s="1"/>
      <c r="G3459" s="1"/>
      <c r="H3459" s="1"/>
      <c r="I3459" s="1"/>
      <c r="J3459" s="1"/>
      <c r="K3459" s="1"/>
      <c r="L3459" s="1"/>
      <c r="M3459" s="1"/>
      <c r="N3459" s="1"/>
      <c r="O3459" s="1"/>
      <c r="P3459" s="1"/>
      <c r="Q3459" s="1"/>
      <c r="R3459" s="1"/>
      <c r="S3459" s="1"/>
      <c r="T3459" s="1"/>
      <c r="U3459" s="28"/>
      <c r="V3459" s="28"/>
      <c r="W3459" s="28"/>
      <c r="X3459" s="1"/>
      <c r="Y3459" s="1"/>
      <c r="Z3459" s="1"/>
    </row>
    <row r="3460" spans="1:26" x14ac:dyDescent="0.25">
      <c r="A3460" s="1"/>
      <c r="B3460" s="33" t="str">
        <f t="shared" si="106"/>
        <v/>
      </c>
      <c r="C3460" s="33" t="str">
        <f t="shared" si="107"/>
        <v/>
      </c>
      <c r="D3460" s="22"/>
      <c r="E3460" s="1"/>
      <c r="F3460" s="1"/>
      <c r="G3460" s="1"/>
      <c r="H3460" s="1"/>
      <c r="I3460" s="1"/>
      <c r="J3460" s="1"/>
      <c r="K3460" s="1"/>
      <c r="L3460" s="1"/>
      <c r="M3460" s="1"/>
      <c r="N3460" s="1"/>
      <c r="O3460" s="1"/>
      <c r="P3460" s="1"/>
      <c r="Q3460" s="1"/>
      <c r="R3460" s="1"/>
      <c r="S3460" s="1"/>
      <c r="T3460" s="1"/>
      <c r="U3460" s="28"/>
      <c r="V3460" s="28"/>
      <c r="W3460" s="28"/>
      <c r="X3460" s="1"/>
      <c r="Y3460" s="1"/>
      <c r="Z3460" s="1"/>
    </row>
    <row r="3461" spans="1:26" x14ac:dyDescent="0.25">
      <c r="A3461" s="1"/>
      <c r="B3461" s="33" t="str">
        <f t="shared" si="106"/>
        <v/>
      </c>
      <c r="C3461" s="33" t="str">
        <f t="shared" si="107"/>
        <v/>
      </c>
      <c r="D3461" s="22"/>
      <c r="E3461" s="1"/>
      <c r="F3461" s="1"/>
      <c r="G3461" s="1"/>
      <c r="H3461" s="1"/>
      <c r="I3461" s="1"/>
      <c r="J3461" s="1"/>
      <c r="K3461" s="1"/>
      <c r="L3461" s="1"/>
      <c r="M3461" s="1"/>
      <c r="N3461" s="1"/>
      <c r="O3461" s="1"/>
      <c r="P3461" s="1"/>
      <c r="Q3461" s="1"/>
      <c r="R3461" s="1"/>
      <c r="S3461" s="1"/>
      <c r="T3461" s="1"/>
      <c r="U3461" s="28"/>
      <c r="V3461" s="28"/>
      <c r="W3461" s="28"/>
      <c r="X3461" s="1"/>
      <c r="Y3461" s="1"/>
      <c r="Z3461" s="1"/>
    </row>
    <row r="3462" spans="1:26" x14ac:dyDescent="0.25">
      <c r="A3462" s="1"/>
      <c r="B3462" s="33" t="str">
        <f t="shared" si="106"/>
        <v/>
      </c>
      <c r="C3462" s="33" t="str">
        <f t="shared" si="107"/>
        <v/>
      </c>
      <c r="D3462" s="22"/>
      <c r="E3462" s="1"/>
      <c r="F3462" s="1"/>
      <c r="G3462" s="1"/>
      <c r="H3462" s="1"/>
      <c r="I3462" s="1"/>
      <c r="J3462" s="1"/>
      <c r="K3462" s="1"/>
      <c r="L3462" s="1"/>
      <c r="M3462" s="1"/>
      <c r="N3462" s="1"/>
      <c r="O3462" s="1"/>
      <c r="P3462" s="1"/>
      <c r="Q3462" s="1"/>
      <c r="R3462" s="1"/>
      <c r="S3462" s="1"/>
      <c r="T3462" s="1"/>
      <c r="U3462" s="28"/>
      <c r="V3462" s="28"/>
      <c r="W3462" s="28"/>
      <c r="X3462" s="1"/>
      <c r="Y3462" s="1"/>
      <c r="Z3462" s="1"/>
    </row>
    <row r="3463" spans="1:26" x14ac:dyDescent="0.25">
      <c r="A3463" s="1"/>
      <c r="B3463" s="33" t="str">
        <f t="shared" si="106"/>
        <v/>
      </c>
      <c r="C3463" s="33" t="str">
        <f t="shared" si="107"/>
        <v/>
      </c>
      <c r="D3463" s="22"/>
      <c r="E3463" s="1"/>
      <c r="F3463" s="1"/>
      <c r="G3463" s="1"/>
      <c r="H3463" s="1"/>
      <c r="I3463" s="1"/>
      <c r="J3463" s="1"/>
      <c r="K3463" s="1"/>
      <c r="L3463" s="1"/>
      <c r="M3463" s="1"/>
      <c r="N3463" s="1"/>
      <c r="O3463" s="1"/>
      <c r="P3463" s="1"/>
      <c r="Q3463" s="1"/>
      <c r="R3463" s="1"/>
      <c r="S3463" s="1"/>
      <c r="T3463" s="1"/>
      <c r="U3463" s="28"/>
      <c r="V3463" s="28"/>
      <c r="W3463" s="28"/>
      <c r="X3463" s="1"/>
      <c r="Y3463" s="1"/>
      <c r="Z3463" s="1"/>
    </row>
    <row r="3464" spans="1:26" x14ac:dyDescent="0.25">
      <c r="A3464" s="1"/>
      <c r="B3464" s="33" t="str">
        <f t="shared" si="106"/>
        <v/>
      </c>
      <c r="C3464" s="33" t="str">
        <f t="shared" si="107"/>
        <v/>
      </c>
      <c r="D3464" s="22"/>
      <c r="E3464" s="1"/>
      <c r="F3464" s="1"/>
      <c r="G3464" s="1"/>
      <c r="H3464" s="1"/>
      <c r="I3464" s="1"/>
      <c r="J3464" s="1"/>
      <c r="K3464" s="1"/>
      <c r="L3464" s="1"/>
      <c r="M3464" s="1"/>
      <c r="N3464" s="1"/>
      <c r="O3464" s="1"/>
      <c r="P3464" s="1"/>
      <c r="Q3464" s="1"/>
      <c r="R3464" s="1"/>
      <c r="S3464" s="1"/>
      <c r="T3464" s="1"/>
      <c r="U3464" s="28"/>
      <c r="V3464" s="28"/>
      <c r="W3464" s="28"/>
      <c r="X3464" s="1"/>
      <c r="Y3464" s="1"/>
      <c r="Z3464" s="1"/>
    </row>
    <row r="3465" spans="1:26" x14ac:dyDescent="0.25">
      <c r="A3465" s="1"/>
      <c r="B3465" s="33" t="str">
        <f t="shared" si="106"/>
        <v/>
      </c>
      <c r="C3465" s="33" t="str">
        <f t="shared" si="107"/>
        <v/>
      </c>
      <c r="D3465" s="22"/>
      <c r="E3465" s="1"/>
      <c r="F3465" s="1"/>
      <c r="G3465" s="1"/>
      <c r="H3465" s="1"/>
      <c r="I3465" s="1"/>
      <c r="J3465" s="1"/>
      <c r="K3465" s="1"/>
      <c r="L3465" s="1"/>
      <c r="M3465" s="1"/>
      <c r="N3465" s="1"/>
      <c r="O3465" s="1"/>
      <c r="P3465" s="1"/>
      <c r="Q3465" s="1"/>
      <c r="R3465" s="1"/>
      <c r="S3465" s="1"/>
      <c r="T3465" s="1"/>
      <c r="U3465" s="28"/>
      <c r="V3465" s="28"/>
      <c r="W3465" s="28"/>
      <c r="X3465" s="1"/>
      <c r="Y3465" s="1"/>
      <c r="Z3465" s="1"/>
    </row>
    <row r="3466" spans="1:26" x14ac:dyDescent="0.25">
      <c r="A3466" s="1"/>
      <c r="B3466" s="33" t="str">
        <f t="shared" si="106"/>
        <v/>
      </c>
      <c r="C3466" s="33" t="str">
        <f t="shared" si="107"/>
        <v/>
      </c>
      <c r="D3466" s="22"/>
      <c r="E3466" s="1"/>
      <c r="F3466" s="1"/>
      <c r="G3466" s="1"/>
      <c r="H3466" s="1"/>
      <c r="I3466" s="1"/>
      <c r="J3466" s="1"/>
      <c r="K3466" s="1"/>
      <c r="L3466" s="1"/>
      <c r="M3466" s="1"/>
      <c r="N3466" s="1"/>
      <c r="O3466" s="1"/>
      <c r="P3466" s="1"/>
      <c r="Q3466" s="1"/>
      <c r="R3466" s="1"/>
      <c r="S3466" s="1"/>
      <c r="T3466" s="1"/>
      <c r="U3466" s="28"/>
      <c r="V3466" s="28"/>
      <c r="W3466" s="28"/>
      <c r="X3466" s="1"/>
      <c r="Y3466" s="1"/>
      <c r="Z3466" s="1"/>
    </row>
    <row r="3467" spans="1:26" x14ac:dyDescent="0.25">
      <c r="A3467" s="1"/>
      <c r="B3467" s="33" t="str">
        <f t="shared" si="106"/>
        <v/>
      </c>
      <c r="C3467" s="33" t="str">
        <f t="shared" si="107"/>
        <v/>
      </c>
      <c r="D3467" s="22"/>
      <c r="E3467" s="1"/>
      <c r="F3467" s="1"/>
      <c r="G3467" s="1"/>
      <c r="H3467" s="1"/>
      <c r="I3467" s="1"/>
      <c r="J3467" s="1"/>
      <c r="K3467" s="1"/>
      <c r="L3467" s="1"/>
      <c r="M3467" s="1"/>
      <c r="N3467" s="1"/>
      <c r="O3467" s="1"/>
      <c r="P3467" s="1"/>
      <c r="Q3467" s="1"/>
      <c r="R3467" s="1"/>
      <c r="S3467" s="1"/>
      <c r="T3467" s="1"/>
      <c r="U3467" s="28"/>
      <c r="V3467" s="28"/>
      <c r="W3467" s="28"/>
      <c r="X3467" s="1"/>
      <c r="Y3467" s="1"/>
      <c r="Z3467" s="1"/>
    </row>
    <row r="3468" spans="1:26" x14ac:dyDescent="0.25">
      <c r="A3468" s="1"/>
      <c r="B3468" s="33" t="str">
        <f t="shared" si="106"/>
        <v/>
      </c>
      <c r="C3468" s="33" t="str">
        <f t="shared" si="107"/>
        <v/>
      </c>
      <c r="D3468" s="22"/>
      <c r="E3468" s="1"/>
      <c r="F3468" s="1"/>
      <c r="G3468" s="1"/>
      <c r="H3468" s="1"/>
      <c r="I3468" s="1"/>
      <c r="J3468" s="1"/>
      <c r="K3468" s="1"/>
      <c r="L3468" s="1"/>
      <c r="M3468" s="1"/>
      <c r="N3468" s="1"/>
      <c r="O3468" s="1"/>
      <c r="P3468" s="1"/>
      <c r="Q3468" s="1"/>
      <c r="R3468" s="1"/>
      <c r="S3468" s="1"/>
      <c r="T3468" s="1"/>
      <c r="U3468" s="28"/>
      <c r="V3468" s="28"/>
      <c r="W3468" s="28"/>
      <c r="X3468" s="1"/>
      <c r="Y3468" s="1"/>
      <c r="Z3468" s="1"/>
    </row>
    <row r="3469" spans="1:26" x14ac:dyDescent="0.25">
      <c r="A3469" s="1"/>
      <c r="B3469" s="33" t="str">
        <f t="shared" si="106"/>
        <v/>
      </c>
      <c r="C3469" s="33" t="str">
        <f t="shared" si="107"/>
        <v/>
      </c>
      <c r="D3469" s="22"/>
      <c r="E3469" s="1"/>
      <c r="F3469" s="1"/>
      <c r="G3469" s="1"/>
      <c r="H3469" s="1"/>
      <c r="I3469" s="1"/>
      <c r="J3469" s="1"/>
      <c r="K3469" s="1"/>
      <c r="L3469" s="1"/>
      <c r="M3469" s="1"/>
      <c r="N3469" s="1"/>
      <c r="O3469" s="1"/>
      <c r="P3469" s="1"/>
      <c r="Q3469" s="1"/>
      <c r="R3469" s="1"/>
      <c r="S3469" s="1"/>
      <c r="T3469" s="1"/>
      <c r="U3469" s="28"/>
      <c r="V3469" s="28"/>
      <c r="W3469" s="28"/>
      <c r="X3469" s="1"/>
      <c r="Y3469" s="1"/>
      <c r="Z3469" s="1"/>
    </row>
    <row r="3470" spans="1:26" x14ac:dyDescent="0.25">
      <c r="A3470" s="1"/>
      <c r="B3470" s="33" t="str">
        <f t="shared" si="106"/>
        <v/>
      </c>
      <c r="C3470" s="33" t="str">
        <f t="shared" si="107"/>
        <v/>
      </c>
      <c r="D3470" s="22"/>
      <c r="E3470" s="1"/>
      <c r="F3470" s="1"/>
      <c r="G3470" s="1"/>
      <c r="H3470" s="1"/>
      <c r="I3470" s="1"/>
      <c r="J3470" s="1"/>
      <c r="K3470" s="1"/>
      <c r="L3470" s="1"/>
      <c r="M3470" s="1"/>
      <c r="N3470" s="1"/>
      <c r="O3470" s="1"/>
      <c r="P3470" s="1"/>
      <c r="Q3470" s="1"/>
      <c r="R3470" s="1"/>
      <c r="S3470" s="1"/>
      <c r="T3470" s="1"/>
      <c r="U3470" s="28"/>
      <c r="V3470" s="28"/>
      <c r="W3470" s="28"/>
      <c r="X3470" s="1"/>
      <c r="Y3470" s="1"/>
      <c r="Z3470" s="1"/>
    </row>
    <row r="3471" spans="1:26" x14ac:dyDescent="0.25">
      <c r="A3471" s="1"/>
      <c r="B3471" s="33" t="str">
        <f t="shared" si="106"/>
        <v/>
      </c>
      <c r="C3471" s="33" t="str">
        <f t="shared" si="107"/>
        <v/>
      </c>
      <c r="D3471" s="22"/>
      <c r="E3471" s="1"/>
      <c r="F3471" s="1"/>
      <c r="G3471" s="1"/>
      <c r="H3471" s="1"/>
      <c r="I3471" s="1"/>
      <c r="J3471" s="1"/>
      <c r="K3471" s="1"/>
      <c r="L3471" s="1"/>
      <c r="M3471" s="1"/>
      <c r="N3471" s="1"/>
      <c r="O3471" s="1"/>
      <c r="P3471" s="1"/>
      <c r="Q3471" s="1"/>
      <c r="R3471" s="1"/>
      <c r="S3471" s="1"/>
      <c r="T3471" s="1"/>
      <c r="U3471" s="28"/>
      <c r="V3471" s="28"/>
      <c r="W3471" s="28"/>
      <c r="X3471" s="1"/>
      <c r="Y3471" s="1"/>
      <c r="Z3471" s="1"/>
    </row>
    <row r="3472" spans="1:26" x14ac:dyDescent="0.25">
      <c r="A3472" s="1"/>
      <c r="B3472" s="33" t="str">
        <f t="shared" si="106"/>
        <v/>
      </c>
      <c r="C3472" s="33" t="str">
        <f t="shared" si="107"/>
        <v/>
      </c>
      <c r="D3472" s="22"/>
      <c r="E3472" s="1"/>
      <c r="F3472" s="1"/>
      <c r="G3472" s="1"/>
      <c r="H3472" s="1"/>
      <c r="I3472" s="1"/>
      <c r="J3472" s="1"/>
      <c r="K3472" s="1"/>
      <c r="L3472" s="1"/>
      <c r="M3472" s="1"/>
      <c r="N3472" s="1"/>
      <c r="O3472" s="1"/>
      <c r="P3472" s="1"/>
      <c r="Q3472" s="1"/>
      <c r="R3472" s="1"/>
      <c r="S3472" s="1"/>
      <c r="T3472" s="1"/>
      <c r="U3472" s="28"/>
      <c r="V3472" s="28"/>
      <c r="W3472" s="28"/>
      <c r="X3472" s="1"/>
      <c r="Y3472" s="1"/>
      <c r="Z3472" s="1"/>
    </row>
    <row r="3473" spans="1:26" x14ac:dyDescent="0.25">
      <c r="A3473" s="1"/>
      <c r="B3473" s="33" t="str">
        <f t="shared" si="106"/>
        <v/>
      </c>
      <c r="C3473" s="33" t="str">
        <f t="shared" si="107"/>
        <v/>
      </c>
      <c r="D3473" s="22"/>
      <c r="E3473" s="1"/>
      <c r="F3473" s="1"/>
      <c r="G3473" s="1"/>
      <c r="H3473" s="1"/>
      <c r="I3473" s="1"/>
      <c r="J3473" s="1"/>
      <c r="K3473" s="1"/>
      <c r="L3473" s="1"/>
      <c r="M3473" s="1"/>
      <c r="N3473" s="1"/>
      <c r="O3473" s="1"/>
      <c r="P3473" s="1"/>
      <c r="Q3473" s="1"/>
      <c r="R3473" s="1"/>
      <c r="S3473" s="1"/>
      <c r="T3473" s="1"/>
      <c r="U3473" s="28"/>
      <c r="V3473" s="28"/>
      <c r="W3473" s="28"/>
      <c r="X3473" s="1"/>
      <c r="Y3473" s="1"/>
      <c r="Z3473" s="1"/>
    </row>
    <row r="3474" spans="1:26" x14ac:dyDescent="0.25">
      <c r="A3474" s="1"/>
      <c r="B3474" s="33" t="str">
        <f t="shared" si="106"/>
        <v/>
      </c>
      <c r="C3474" s="33" t="str">
        <f t="shared" si="107"/>
        <v/>
      </c>
      <c r="D3474" s="22"/>
      <c r="E3474" s="1"/>
      <c r="F3474" s="1"/>
      <c r="G3474" s="1"/>
      <c r="H3474" s="1"/>
      <c r="I3474" s="1"/>
      <c r="J3474" s="1"/>
      <c r="K3474" s="1"/>
      <c r="L3474" s="1"/>
      <c r="M3474" s="1"/>
      <c r="N3474" s="1"/>
      <c r="O3474" s="1"/>
      <c r="P3474" s="1"/>
      <c r="Q3474" s="1"/>
      <c r="R3474" s="1"/>
      <c r="S3474" s="1"/>
      <c r="T3474" s="1"/>
      <c r="U3474" s="28"/>
      <c r="V3474" s="28"/>
      <c r="W3474" s="28"/>
      <c r="X3474" s="1"/>
      <c r="Y3474" s="1"/>
      <c r="Z3474" s="1"/>
    </row>
    <row r="3475" spans="1:26" x14ac:dyDescent="0.25">
      <c r="A3475" s="1"/>
      <c r="B3475" s="33" t="str">
        <f t="shared" si="106"/>
        <v/>
      </c>
      <c r="C3475" s="33" t="str">
        <f t="shared" si="107"/>
        <v/>
      </c>
      <c r="D3475" s="22"/>
      <c r="E3475" s="1"/>
      <c r="F3475" s="1"/>
      <c r="G3475" s="1"/>
      <c r="H3475" s="1"/>
      <c r="I3475" s="1"/>
      <c r="J3475" s="1"/>
      <c r="K3475" s="1"/>
      <c r="L3475" s="1"/>
      <c r="M3475" s="1"/>
      <c r="N3475" s="1"/>
      <c r="O3475" s="1"/>
      <c r="P3475" s="1"/>
      <c r="Q3475" s="1"/>
      <c r="R3475" s="1"/>
      <c r="S3475" s="1"/>
      <c r="T3475" s="1"/>
      <c r="U3475" s="28"/>
      <c r="V3475" s="28"/>
      <c r="W3475" s="28"/>
      <c r="X3475" s="1"/>
      <c r="Y3475" s="1"/>
      <c r="Z3475" s="1"/>
    </row>
    <row r="3476" spans="1:26" x14ac:dyDescent="0.25">
      <c r="A3476" s="1"/>
      <c r="B3476" s="33" t="str">
        <f t="shared" si="106"/>
        <v/>
      </c>
      <c r="C3476" s="33" t="str">
        <f t="shared" si="107"/>
        <v/>
      </c>
      <c r="D3476" s="22"/>
      <c r="E3476" s="1"/>
      <c r="F3476" s="1"/>
      <c r="G3476" s="1"/>
      <c r="H3476" s="1"/>
      <c r="I3476" s="1"/>
      <c r="J3476" s="1"/>
      <c r="K3476" s="1"/>
      <c r="L3476" s="1"/>
      <c r="M3476" s="1"/>
      <c r="N3476" s="1"/>
      <c r="O3476" s="1"/>
      <c r="P3476" s="1"/>
      <c r="Q3476" s="1"/>
      <c r="R3476" s="1"/>
      <c r="S3476" s="1"/>
      <c r="T3476" s="1"/>
      <c r="U3476" s="28"/>
      <c r="V3476" s="28"/>
      <c r="W3476" s="28"/>
      <c r="X3476" s="1"/>
      <c r="Y3476" s="1"/>
      <c r="Z3476" s="1"/>
    </row>
    <row r="3477" spans="1:26" x14ac:dyDescent="0.25">
      <c r="A3477" s="1"/>
      <c r="B3477" s="33" t="str">
        <f t="shared" si="106"/>
        <v/>
      </c>
      <c r="C3477" s="33" t="str">
        <f t="shared" si="107"/>
        <v/>
      </c>
      <c r="D3477" s="22"/>
      <c r="E3477" s="1"/>
      <c r="F3477" s="1"/>
      <c r="G3477" s="1"/>
      <c r="H3477" s="1"/>
      <c r="I3477" s="1"/>
      <c r="J3477" s="1"/>
      <c r="K3477" s="1"/>
      <c r="L3477" s="1"/>
      <c r="M3477" s="1"/>
      <c r="N3477" s="1"/>
      <c r="O3477" s="1"/>
      <c r="P3477" s="1"/>
      <c r="Q3477" s="1"/>
      <c r="R3477" s="1"/>
      <c r="S3477" s="1"/>
      <c r="T3477" s="1"/>
      <c r="U3477" s="28"/>
      <c r="V3477" s="28"/>
      <c r="W3477" s="28"/>
      <c r="X3477" s="1"/>
      <c r="Y3477" s="1"/>
      <c r="Z3477" s="1"/>
    </row>
    <row r="3478" spans="1:26" x14ac:dyDescent="0.25">
      <c r="A3478" s="1"/>
      <c r="B3478" s="33" t="str">
        <f t="shared" si="106"/>
        <v/>
      </c>
      <c r="C3478" s="33" t="str">
        <f t="shared" si="107"/>
        <v/>
      </c>
      <c r="D3478" s="22"/>
      <c r="E3478" s="1"/>
      <c r="F3478" s="1"/>
      <c r="G3478" s="1"/>
      <c r="H3478" s="1"/>
      <c r="I3478" s="1"/>
      <c r="J3478" s="1"/>
      <c r="K3478" s="1"/>
      <c r="L3478" s="1"/>
      <c r="M3478" s="1"/>
      <c r="N3478" s="1"/>
      <c r="O3478" s="1"/>
      <c r="P3478" s="1"/>
      <c r="Q3478" s="1"/>
      <c r="R3478" s="1"/>
      <c r="S3478" s="1"/>
      <c r="T3478" s="1"/>
      <c r="U3478" s="28"/>
      <c r="V3478" s="28"/>
      <c r="W3478" s="28"/>
      <c r="X3478" s="1"/>
      <c r="Y3478" s="1"/>
      <c r="Z3478" s="1"/>
    </row>
    <row r="3479" spans="1:26" x14ac:dyDescent="0.25">
      <c r="A3479" s="1"/>
      <c r="B3479" s="33" t="str">
        <f t="shared" si="106"/>
        <v/>
      </c>
      <c r="C3479" s="33" t="str">
        <f t="shared" si="107"/>
        <v/>
      </c>
      <c r="D3479" s="22"/>
      <c r="E3479" s="1"/>
      <c r="F3479" s="1"/>
      <c r="G3479" s="1"/>
      <c r="H3479" s="1"/>
      <c r="I3479" s="1"/>
      <c r="J3479" s="1"/>
      <c r="K3479" s="1"/>
      <c r="L3479" s="1"/>
      <c r="M3479" s="1"/>
      <c r="N3479" s="1"/>
      <c r="O3479" s="1"/>
      <c r="P3479" s="1"/>
      <c r="Q3479" s="1"/>
      <c r="R3479" s="1"/>
      <c r="S3479" s="1"/>
      <c r="T3479" s="1"/>
      <c r="U3479" s="28"/>
      <c r="V3479" s="28"/>
      <c r="W3479" s="28"/>
      <c r="X3479" s="1"/>
      <c r="Y3479" s="1"/>
      <c r="Z3479" s="1"/>
    </row>
    <row r="3480" spans="1:26" x14ac:dyDescent="0.25">
      <c r="A3480" s="1"/>
      <c r="B3480" s="33" t="str">
        <f t="shared" si="106"/>
        <v/>
      </c>
      <c r="C3480" s="33" t="str">
        <f t="shared" si="107"/>
        <v/>
      </c>
      <c r="D3480" s="22"/>
      <c r="E3480" s="1"/>
      <c r="F3480" s="1"/>
      <c r="G3480" s="1"/>
      <c r="H3480" s="1"/>
      <c r="I3480" s="1"/>
      <c r="J3480" s="1"/>
      <c r="K3480" s="1"/>
      <c r="L3480" s="1"/>
      <c r="M3480" s="1"/>
      <c r="N3480" s="1"/>
      <c r="O3480" s="1"/>
      <c r="P3480" s="1"/>
      <c r="Q3480" s="1"/>
      <c r="R3480" s="1"/>
      <c r="S3480" s="1"/>
      <c r="T3480" s="1"/>
      <c r="U3480" s="28"/>
      <c r="V3480" s="28"/>
      <c r="W3480" s="28"/>
      <c r="X3480" s="1"/>
      <c r="Y3480" s="1"/>
      <c r="Z3480" s="1"/>
    </row>
    <row r="3481" spans="1:26" x14ac:dyDescent="0.25">
      <c r="A3481" s="1"/>
      <c r="B3481" s="33" t="str">
        <f t="shared" si="106"/>
        <v/>
      </c>
      <c r="C3481" s="33" t="str">
        <f t="shared" si="107"/>
        <v/>
      </c>
      <c r="D3481" s="22"/>
      <c r="E3481" s="1"/>
      <c r="F3481" s="1"/>
      <c r="G3481" s="1"/>
      <c r="H3481" s="1"/>
      <c r="I3481" s="1"/>
      <c r="J3481" s="1"/>
      <c r="K3481" s="1"/>
      <c r="L3481" s="1"/>
      <c r="M3481" s="1"/>
      <c r="N3481" s="1"/>
      <c r="O3481" s="1"/>
      <c r="P3481" s="1"/>
      <c r="Q3481" s="1"/>
      <c r="R3481" s="1"/>
      <c r="S3481" s="1"/>
      <c r="T3481" s="1"/>
      <c r="X3481" s="1"/>
      <c r="Y3481" s="1"/>
      <c r="Z3481" s="1"/>
    </row>
    <row r="3482" spans="1:26" x14ac:dyDescent="0.25">
      <c r="A3482" s="1"/>
      <c r="B3482" s="33" t="str">
        <f t="shared" si="106"/>
        <v/>
      </c>
      <c r="C3482" s="33" t="str">
        <f t="shared" si="107"/>
        <v/>
      </c>
      <c r="D3482" s="22"/>
      <c r="E3482" s="1"/>
      <c r="F3482" s="1"/>
      <c r="G3482" s="1"/>
      <c r="H3482" s="1"/>
      <c r="I3482" s="1"/>
      <c r="J3482" s="1"/>
      <c r="K3482" s="1"/>
      <c r="L3482" s="1"/>
      <c r="M3482" s="1"/>
      <c r="N3482" s="1"/>
      <c r="O3482" s="1"/>
      <c r="P3482" s="1"/>
      <c r="Q3482" s="1"/>
      <c r="R3482" s="1"/>
      <c r="S3482" s="1"/>
      <c r="T3482" s="1"/>
      <c r="U3482" s="28"/>
      <c r="V3482" s="28"/>
      <c r="W3482" s="28"/>
      <c r="X3482" s="1"/>
      <c r="Y3482" s="1"/>
      <c r="Z3482" s="1"/>
    </row>
    <row r="3483" spans="1:26" x14ac:dyDescent="0.25">
      <c r="A3483" s="1"/>
      <c r="B3483" s="33" t="str">
        <f t="shared" si="106"/>
        <v/>
      </c>
      <c r="C3483" s="33" t="str">
        <f t="shared" si="107"/>
        <v/>
      </c>
      <c r="D3483" s="22"/>
      <c r="E3483" s="1"/>
      <c r="F3483" s="1"/>
      <c r="G3483" s="1"/>
      <c r="H3483" s="1"/>
      <c r="I3483" s="1"/>
      <c r="J3483" s="1"/>
      <c r="K3483" s="1"/>
      <c r="L3483" s="1"/>
      <c r="M3483" s="1"/>
      <c r="N3483" s="1"/>
      <c r="O3483" s="1"/>
      <c r="P3483" s="1"/>
      <c r="Q3483" s="1"/>
      <c r="R3483" s="1"/>
      <c r="S3483" s="1"/>
      <c r="T3483" s="1"/>
      <c r="U3483" s="28"/>
      <c r="V3483" s="28"/>
      <c r="W3483" s="28"/>
      <c r="X3483" s="1"/>
      <c r="Y3483" s="1"/>
      <c r="Z3483" s="1"/>
    </row>
    <row r="3484" spans="1:26" x14ac:dyDescent="0.25">
      <c r="A3484" s="1"/>
      <c r="B3484" s="33" t="str">
        <f t="shared" ref="B3484:B3547" si="108">IF(W3486=1,U3486,"")</f>
        <v/>
      </c>
      <c r="C3484" s="33" t="str">
        <f t="shared" ref="C3484:C3547" si="109">IF(W3486=1,V3486,"")</f>
        <v/>
      </c>
      <c r="D3484" s="22"/>
      <c r="E3484" s="1"/>
      <c r="F3484" s="1"/>
      <c r="G3484" s="1"/>
      <c r="H3484" s="1"/>
      <c r="I3484" s="1"/>
      <c r="J3484" s="1"/>
      <c r="K3484" s="1"/>
      <c r="L3484" s="1"/>
      <c r="M3484" s="1"/>
      <c r="N3484" s="1"/>
      <c r="O3484" s="1"/>
      <c r="P3484" s="1"/>
      <c r="Q3484" s="1"/>
      <c r="R3484" s="1"/>
      <c r="S3484" s="1"/>
      <c r="T3484" s="1"/>
      <c r="U3484" s="28"/>
      <c r="V3484" s="28"/>
      <c r="W3484" s="28"/>
      <c r="X3484" s="1"/>
      <c r="Y3484" s="1"/>
      <c r="Z3484" s="1"/>
    </row>
    <row r="3485" spans="1:26" x14ac:dyDescent="0.25">
      <c r="A3485" s="1"/>
      <c r="B3485" s="33" t="str">
        <f t="shared" si="108"/>
        <v/>
      </c>
      <c r="C3485" s="33" t="str">
        <f t="shared" si="109"/>
        <v/>
      </c>
      <c r="D3485" s="22"/>
      <c r="E3485" s="1"/>
      <c r="F3485" s="1"/>
      <c r="G3485" s="1"/>
      <c r="H3485" s="1"/>
      <c r="I3485" s="1"/>
      <c r="J3485" s="1"/>
      <c r="K3485" s="1"/>
      <c r="L3485" s="1"/>
      <c r="M3485" s="1"/>
      <c r="N3485" s="1"/>
      <c r="O3485" s="1"/>
      <c r="P3485" s="1"/>
      <c r="Q3485" s="1"/>
      <c r="R3485" s="1"/>
      <c r="S3485" s="1"/>
      <c r="T3485" s="1"/>
      <c r="U3485" s="28"/>
      <c r="V3485" s="28"/>
      <c r="W3485" s="28"/>
      <c r="X3485" s="1"/>
      <c r="Y3485" s="1"/>
      <c r="Z3485" s="1"/>
    </row>
    <row r="3486" spans="1:26" x14ac:dyDescent="0.25">
      <c r="A3486" s="1"/>
      <c r="B3486" s="33" t="str">
        <f t="shared" si="108"/>
        <v/>
      </c>
      <c r="C3486" s="33" t="str">
        <f t="shared" si="109"/>
        <v/>
      </c>
      <c r="D3486" s="22"/>
      <c r="E3486" s="1"/>
      <c r="F3486" s="1"/>
      <c r="G3486" s="1"/>
      <c r="H3486" s="1"/>
      <c r="I3486" s="1"/>
      <c r="J3486" s="1"/>
      <c r="K3486" s="1"/>
      <c r="L3486" s="1"/>
      <c r="M3486" s="1"/>
      <c r="N3486" s="1"/>
      <c r="O3486" s="1"/>
      <c r="P3486" s="1"/>
      <c r="Q3486" s="1"/>
      <c r="R3486" s="1"/>
      <c r="S3486" s="1"/>
      <c r="T3486" s="1"/>
      <c r="U3486" s="28"/>
      <c r="V3486" s="28"/>
      <c r="W3486" s="28"/>
      <c r="X3486" s="1"/>
      <c r="Y3486" s="1"/>
      <c r="Z3486" s="1"/>
    </row>
    <row r="3487" spans="1:26" x14ac:dyDescent="0.25">
      <c r="A3487" s="1"/>
      <c r="B3487" s="33" t="str">
        <f t="shared" si="108"/>
        <v/>
      </c>
      <c r="C3487" s="33" t="str">
        <f t="shared" si="109"/>
        <v/>
      </c>
      <c r="D3487" s="22"/>
      <c r="E3487" s="1"/>
      <c r="F3487" s="1"/>
      <c r="G3487" s="1"/>
      <c r="H3487" s="1"/>
      <c r="I3487" s="1"/>
      <c r="J3487" s="1"/>
      <c r="K3487" s="1"/>
      <c r="L3487" s="1"/>
      <c r="M3487" s="1"/>
      <c r="N3487" s="1"/>
      <c r="O3487" s="1"/>
      <c r="P3487" s="1"/>
      <c r="Q3487" s="1"/>
      <c r="R3487" s="1"/>
      <c r="S3487" s="1"/>
      <c r="T3487" s="1"/>
      <c r="U3487" s="28"/>
      <c r="V3487" s="28"/>
      <c r="W3487" s="28"/>
      <c r="X3487" s="1"/>
      <c r="Y3487" s="1"/>
      <c r="Z3487" s="1"/>
    </row>
    <row r="3488" spans="1:26" x14ac:dyDescent="0.25">
      <c r="A3488" s="1"/>
      <c r="B3488" s="33" t="str">
        <f t="shared" si="108"/>
        <v/>
      </c>
      <c r="C3488" s="33" t="str">
        <f t="shared" si="109"/>
        <v/>
      </c>
      <c r="D3488" s="22"/>
      <c r="E3488" s="1"/>
      <c r="F3488" s="1"/>
      <c r="G3488" s="1"/>
      <c r="H3488" s="1"/>
      <c r="I3488" s="1"/>
      <c r="J3488" s="1"/>
      <c r="K3488" s="1"/>
      <c r="L3488" s="1"/>
      <c r="M3488" s="1"/>
      <c r="N3488" s="1"/>
      <c r="O3488" s="1"/>
      <c r="P3488" s="1"/>
      <c r="Q3488" s="1"/>
      <c r="R3488" s="1"/>
      <c r="S3488" s="1"/>
      <c r="T3488" s="1"/>
      <c r="U3488" s="28"/>
      <c r="V3488" s="28"/>
      <c r="W3488" s="28"/>
      <c r="X3488" s="1"/>
      <c r="Y3488" s="1"/>
      <c r="Z3488" s="1"/>
    </row>
    <row r="3489" spans="1:26" x14ac:dyDescent="0.25">
      <c r="A3489" s="1"/>
      <c r="B3489" s="33" t="str">
        <f t="shared" si="108"/>
        <v/>
      </c>
      <c r="C3489" s="33" t="str">
        <f t="shared" si="109"/>
        <v/>
      </c>
      <c r="D3489" s="22"/>
      <c r="E3489" s="1"/>
      <c r="F3489" s="1"/>
      <c r="G3489" s="1"/>
      <c r="H3489" s="1"/>
      <c r="I3489" s="1"/>
      <c r="J3489" s="1"/>
      <c r="K3489" s="1"/>
      <c r="L3489" s="1"/>
      <c r="M3489" s="1"/>
      <c r="N3489" s="1"/>
      <c r="O3489" s="1"/>
      <c r="P3489" s="1"/>
      <c r="Q3489" s="1"/>
      <c r="R3489" s="1"/>
      <c r="S3489" s="1"/>
      <c r="T3489" s="1"/>
      <c r="U3489" s="28"/>
      <c r="V3489" s="28"/>
      <c r="W3489" s="28"/>
      <c r="X3489" s="1"/>
      <c r="Y3489" s="1"/>
      <c r="Z3489" s="1"/>
    </row>
    <row r="3490" spans="1:26" x14ac:dyDescent="0.25">
      <c r="A3490" s="1"/>
      <c r="B3490" s="33" t="str">
        <f t="shared" si="108"/>
        <v/>
      </c>
      <c r="C3490" s="33" t="str">
        <f t="shared" si="109"/>
        <v/>
      </c>
      <c r="D3490" s="22"/>
      <c r="E3490" s="1"/>
      <c r="F3490" s="1"/>
      <c r="G3490" s="1"/>
      <c r="H3490" s="1"/>
      <c r="I3490" s="1"/>
      <c r="J3490" s="1"/>
      <c r="K3490" s="1"/>
      <c r="L3490" s="1"/>
      <c r="M3490" s="1"/>
      <c r="N3490" s="1"/>
      <c r="O3490" s="1"/>
      <c r="P3490" s="1"/>
      <c r="Q3490" s="1"/>
      <c r="R3490" s="1"/>
      <c r="S3490" s="1"/>
      <c r="T3490" s="1"/>
      <c r="U3490" s="28"/>
      <c r="V3490" s="28"/>
      <c r="W3490" s="28"/>
      <c r="X3490" s="1"/>
      <c r="Y3490" s="1"/>
      <c r="Z3490" s="1"/>
    </row>
    <row r="3491" spans="1:26" x14ac:dyDescent="0.25">
      <c r="A3491" s="1"/>
      <c r="B3491" s="33" t="str">
        <f t="shared" si="108"/>
        <v/>
      </c>
      <c r="C3491" s="33" t="str">
        <f t="shared" si="109"/>
        <v/>
      </c>
      <c r="D3491" s="22"/>
      <c r="E3491" s="1"/>
      <c r="F3491" s="1"/>
      <c r="G3491" s="1"/>
      <c r="H3491" s="1"/>
      <c r="I3491" s="1"/>
      <c r="J3491" s="1"/>
      <c r="K3491" s="1"/>
      <c r="L3491" s="1"/>
      <c r="M3491" s="1"/>
      <c r="N3491" s="1"/>
      <c r="O3491" s="1"/>
      <c r="P3491" s="1"/>
      <c r="Q3491" s="1"/>
      <c r="R3491" s="1"/>
      <c r="S3491" s="1"/>
      <c r="T3491" s="1"/>
      <c r="X3491" s="1"/>
      <c r="Y3491" s="1"/>
      <c r="Z3491" s="1"/>
    </row>
    <row r="3492" spans="1:26" x14ac:dyDescent="0.25">
      <c r="A3492" s="1"/>
      <c r="B3492" s="33" t="str">
        <f t="shared" si="108"/>
        <v/>
      </c>
      <c r="C3492" s="33" t="str">
        <f t="shared" si="109"/>
        <v/>
      </c>
      <c r="D3492" s="22"/>
      <c r="E3492" s="1"/>
      <c r="F3492" s="1"/>
      <c r="G3492" s="1"/>
      <c r="H3492" s="1"/>
      <c r="I3492" s="1"/>
      <c r="J3492" s="1"/>
      <c r="K3492" s="1"/>
      <c r="L3492" s="1"/>
      <c r="M3492" s="1"/>
      <c r="N3492" s="1"/>
      <c r="O3492" s="1"/>
      <c r="P3492" s="1"/>
      <c r="Q3492" s="1"/>
      <c r="R3492" s="1"/>
      <c r="S3492" s="1"/>
      <c r="T3492" s="1"/>
      <c r="U3492" s="28"/>
      <c r="V3492" s="28"/>
      <c r="W3492" s="28"/>
      <c r="X3492" s="1"/>
      <c r="Y3492" s="1"/>
      <c r="Z3492" s="1"/>
    </row>
    <row r="3493" spans="1:26" x14ac:dyDescent="0.25">
      <c r="A3493" s="1"/>
      <c r="B3493" s="33" t="str">
        <f t="shared" si="108"/>
        <v/>
      </c>
      <c r="C3493" s="33" t="str">
        <f t="shared" si="109"/>
        <v/>
      </c>
      <c r="D3493" s="22"/>
      <c r="E3493" s="1"/>
      <c r="F3493" s="1"/>
      <c r="G3493" s="1"/>
      <c r="H3493" s="1"/>
      <c r="I3493" s="1"/>
      <c r="J3493" s="1"/>
      <c r="K3493" s="1"/>
      <c r="L3493" s="1"/>
      <c r="M3493" s="1"/>
      <c r="N3493" s="1"/>
      <c r="O3493" s="1"/>
      <c r="P3493" s="1"/>
      <c r="Q3493" s="1"/>
      <c r="R3493" s="1"/>
      <c r="S3493" s="1"/>
      <c r="T3493" s="1"/>
      <c r="U3493" s="28"/>
      <c r="V3493" s="28"/>
      <c r="W3493" s="28"/>
      <c r="X3493" s="1"/>
      <c r="Y3493" s="1"/>
      <c r="Z3493" s="1"/>
    </row>
    <row r="3494" spans="1:26" x14ac:dyDescent="0.25">
      <c r="A3494" s="1"/>
      <c r="B3494" s="33" t="str">
        <f t="shared" si="108"/>
        <v/>
      </c>
      <c r="C3494" s="33" t="str">
        <f t="shared" si="109"/>
        <v/>
      </c>
      <c r="D3494" s="22"/>
      <c r="E3494" s="1"/>
      <c r="F3494" s="1"/>
      <c r="G3494" s="1"/>
      <c r="H3494" s="1"/>
      <c r="I3494" s="1"/>
      <c r="J3494" s="1"/>
      <c r="K3494" s="1"/>
      <c r="L3494" s="1"/>
      <c r="M3494" s="1"/>
      <c r="N3494" s="1"/>
      <c r="O3494" s="1"/>
      <c r="P3494" s="1"/>
      <c r="Q3494" s="1"/>
      <c r="R3494" s="1"/>
      <c r="S3494" s="1"/>
      <c r="T3494" s="1"/>
      <c r="U3494" s="28"/>
      <c r="V3494" s="28"/>
      <c r="W3494" s="28"/>
      <c r="X3494" s="1"/>
      <c r="Y3494" s="1"/>
      <c r="Z3494" s="1"/>
    </row>
    <row r="3495" spans="1:26" x14ac:dyDescent="0.25">
      <c r="A3495" s="1"/>
      <c r="B3495" s="33" t="str">
        <f t="shared" si="108"/>
        <v/>
      </c>
      <c r="C3495" s="33" t="str">
        <f t="shared" si="109"/>
        <v/>
      </c>
      <c r="D3495" s="22"/>
      <c r="E3495" s="1"/>
      <c r="F3495" s="1"/>
      <c r="G3495" s="1"/>
      <c r="H3495" s="1"/>
      <c r="I3495" s="1"/>
      <c r="J3495" s="1"/>
      <c r="K3495" s="1"/>
      <c r="L3495" s="1"/>
      <c r="M3495" s="1"/>
      <c r="N3495" s="1"/>
      <c r="O3495" s="1"/>
      <c r="P3495" s="1"/>
      <c r="Q3495" s="1"/>
      <c r="R3495" s="1"/>
      <c r="S3495" s="1"/>
      <c r="T3495" s="1"/>
      <c r="U3495" s="28"/>
      <c r="V3495" s="28"/>
      <c r="W3495" s="28"/>
      <c r="X3495" s="1"/>
      <c r="Y3495" s="1"/>
      <c r="Z3495" s="1"/>
    </row>
    <row r="3496" spans="1:26" x14ac:dyDescent="0.25">
      <c r="A3496" s="1"/>
      <c r="B3496" s="33" t="str">
        <f t="shared" si="108"/>
        <v/>
      </c>
      <c r="C3496" s="33" t="str">
        <f t="shared" si="109"/>
        <v/>
      </c>
      <c r="D3496" s="22"/>
      <c r="E3496" s="1"/>
      <c r="F3496" s="1"/>
      <c r="G3496" s="1"/>
      <c r="H3496" s="1"/>
      <c r="I3496" s="1"/>
      <c r="J3496" s="1"/>
      <c r="K3496" s="1"/>
      <c r="L3496" s="1"/>
      <c r="M3496" s="1"/>
      <c r="N3496" s="1"/>
      <c r="O3496" s="1"/>
      <c r="P3496" s="1"/>
      <c r="Q3496" s="1"/>
      <c r="R3496" s="1"/>
      <c r="S3496" s="1"/>
      <c r="T3496" s="1"/>
      <c r="U3496" s="28"/>
      <c r="V3496" s="28"/>
      <c r="W3496" s="28"/>
      <c r="X3496" s="1"/>
      <c r="Y3496" s="1"/>
      <c r="Z3496" s="1"/>
    </row>
    <row r="3497" spans="1:26" x14ac:dyDescent="0.25">
      <c r="A3497" s="1"/>
      <c r="B3497" s="33" t="str">
        <f t="shared" si="108"/>
        <v/>
      </c>
      <c r="C3497" s="33" t="str">
        <f t="shared" si="109"/>
        <v/>
      </c>
      <c r="D3497" s="22"/>
      <c r="E3497" s="1"/>
      <c r="F3497" s="1"/>
      <c r="G3497" s="1"/>
      <c r="H3497" s="1"/>
      <c r="I3497" s="1"/>
      <c r="J3497" s="1"/>
      <c r="K3497" s="1"/>
      <c r="L3497" s="1"/>
      <c r="M3497" s="1"/>
      <c r="N3497" s="1"/>
      <c r="O3497" s="1"/>
      <c r="P3497" s="1"/>
      <c r="Q3497" s="1"/>
      <c r="R3497" s="1"/>
      <c r="S3497" s="1"/>
      <c r="T3497" s="1"/>
      <c r="U3497" s="28"/>
      <c r="V3497" s="28"/>
      <c r="W3497" s="28"/>
      <c r="X3497" s="1"/>
      <c r="Y3497" s="1"/>
      <c r="Z3497" s="1"/>
    </row>
    <row r="3498" spans="1:26" x14ac:dyDescent="0.25">
      <c r="A3498" s="1"/>
      <c r="B3498" s="33" t="str">
        <f t="shared" si="108"/>
        <v/>
      </c>
      <c r="C3498" s="33" t="str">
        <f t="shared" si="109"/>
        <v/>
      </c>
      <c r="D3498" s="22"/>
      <c r="E3498" s="1"/>
      <c r="F3498" s="1"/>
      <c r="G3498" s="1"/>
      <c r="H3498" s="1"/>
      <c r="I3498" s="1"/>
      <c r="J3498" s="1"/>
      <c r="K3498" s="1"/>
      <c r="L3498" s="1"/>
      <c r="M3498" s="1"/>
      <c r="N3498" s="1"/>
      <c r="O3498" s="1"/>
      <c r="P3498" s="1"/>
      <c r="Q3498" s="1"/>
      <c r="R3498" s="1"/>
      <c r="S3498" s="1"/>
      <c r="T3498" s="1"/>
      <c r="U3498" s="28"/>
      <c r="V3498" s="28"/>
      <c r="W3498" s="28"/>
      <c r="X3498" s="1"/>
      <c r="Y3498" s="1"/>
      <c r="Z3498" s="1"/>
    </row>
    <row r="3499" spans="1:26" x14ac:dyDescent="0.25">
      <c r="A3499" s="1"/>
      <c r="B3499" s="33" t="str">
        <f t="shared" si="108"/>
        <v/>
      </c>
      <c r="C3499" s="33" t="str">
        <f t="shared" si="109"/>
        <v/>
      </c>
      <c r="D3499" s="22"/>
      <c r="E3499" s="1"/>
      <c r="F3499" s="1"/>
      <c r="G3499" s="1"/>
      <c r="H3499" s="1"/>
      <c r="I3499" s="1"/>
      <c r="J3499" s="1"/>
      <c r="K3499" s="1"/>
      <c r="L3499" s="1"/>
      <c r="M3499" s="1"/>
      <c r="N3499" s="1"/>
      <c r="O3499" s="1"/>
      <c r="P3499" s="1"/>
      <c r="Q3499" s="1"/>
      <c r="R3499" s="1"/>
      <c r="S3499" s="1"/>
      <c r="T3499" s="1"/>
      <c r="U3499" s="28"/>
      <c r="V3499" s="28"/>
      <c r="W3499" s="28"/>
      <c r="X3499" s="1"/>
      <c r="Y3499" s="1"/>
      <c r="Z3499" s="1"/>
    </row>
    <row r="3500" spans="1:26" x14ac:dyDescent="0.25">
      <c r="A3500" s="1"/>
      <c r="B3500" s="33" t="str">
        <f t="shared" si="108"/>
        <v/>
      </c>
      <c r="C3500" s="33" t="str">
        <f t="shared" si="109"/>
        <v/>
      </c>
      <c r="D3500" s="22"/>
      <c r="E3500" s="1"/>
      <c r="F3500" s="1"/>
      <c r="G3500" s="1"/>
      <c r="H3500" s="1"/>
      <c r="I3500" s="1"/>
      <c r="J3500" s="1"/>
      <c r="K3500" s="1"/>
      <c r="L3500" s="1"/>
      <c r="M3500" s="1"/>
      <c r="N3500" s="1"/>
      <c r="O3500" s="1"/>
      <c r="P3500" s="1"/>
      <c r="Q3500" s="1"/>
      <c r="R3500" s="1"/>
      <c r="S3500" s="1"/>
      <c r="T3500" s="1"/>
      <c r="U3500" s="28"/>
      <c r="V3500" s="28"/>
      <c r="W3500" s="28"/>
      <c r="X3500" s="1"/>
      <c r="Y3500" s="1"/>
      <c r="Z3500" s="1"/>
    </row>
    <row r="3501" spans="1:26" x14ac:dyDescent="0.25">
      <c r="B3501" s="33" t="str">
        <f t="shared" si="108"/>
        <v/>
      </c>
      <c r="C3501" s="33" t="str">
        <f t="shared" si="109"/>
        <v/>
      </c>
      <c r="U3501" s="28"/>
      <c r="V3501" s="28"/>
      <c r="W3501" s="28"/>
    </row>
    <row r="3502" spans="1:26" x14ac:dyDescent="0.25">
      <c r="B3502" s="33" t="str">
        <f t="shared" si="108"/>
        <v/>
      </c>
      <c r="C3502" s="33" t="str">
        <f t="shared" si="109"/>
        <v/>
      </c>
      <c r="U3502" s="28"/>
      <c r="V3502" s="28"/>
      <c r="W3502" s="28"/>
    </row>
    <row r="3503" spans="1:26" x14ac:dyDescent="0.25">
      <c r="B3503" s="33" t="str">
        <f t="shared" si="108"/>
        <v/>
      </c>
      <c r="C3503" s="33" t="str">
        <f t="shared" si="109"/>
        <v/>
      </c>
      <c r="U3503" s="28"/>
      <c r="V3503" s="28"/>
      <c r="W3503" s="28"/>
    </row>
    <row r="3504" spans="1:26" x14ac:dyDescent="0.25">
      <c r="B3504" s="33" t="str">
        <f t="shared" si="108"/>
        <v/>
      </c>
      <c r="C3504" s="33" t="str">
        <f t="shared" si="109"/>
        <v/>
      </c>
      <c r="U3504" s="28"/>
      <c r="V3504" s="28"/>
      <c r="W3504" s="28"/>
    </row>
    <row r="3505" spans="2:23" x14ac:dyDescent="0.25">
      <c r="B3505" s="33" t="str">
        <f t="shared" si="108"/>
        <v/>
      </c>
      <c r="C3505" s="33" t="str">
        <f t="shared" si="109"/>
        <v/>
      </c>
      <c r="U3505" s="28"/>
      <c r="V3505" s="28"/>
      <c r="W3505" s="28"/>
    </row>
    <row r="3506" spans="2:23" x14ac:dyDescent="0.25">
      <c r="B3506" s="33" t="str">
        <f t="shared" si="108"/>
        <v/>
      </c>
      <c r="C3506" s="33" t="str">
        <f t="shared" si="109"/>
        <v/>
      </c>
      <c r="U3506" s="28"/>
      <c r="V3506" s="28"/>
      <c r="W3506" s="28"/>
    </row>
    <row r="3507" spans="2:23" x14ac:dyDescent="0.25">
      <c r="B3507" s="33" t="str">
        <f t="shared" si="108"/>
        <v/>
      </c>
      <c r="C3507" s="33" t="str">
        <f t="shared" si="109"/>
        <v/>
      </c>
      <c r="U3507" s="28"/>
      <c r="V3507" s="28"/>
      <c r="W3507" s="28"/>
    </row>
    <row r="3508" spans="2:23" x14ac:dyDescent="0.25">
      <c r="B3508" s="33" t="str">
        <f t="shared" si="108"/>
        <v/>
      </c>
      <c r="C3508" s="33" t="str">
        <f t="shared" si="109"/>
        <v/>
      </c>
      <c r="U3508" s="28"/>
      <c r="V3508" s="28"/>
      <c r="W3508" s="28"/>
    </row>
    <row r="3509" spans="2:23" x14ac:dyDescent="0.25">
      <c r="B3509" s="33" t="str">
        <f t="shared" si="108"/>
        <v/>
      </c>
      <c r="C3509" s="33" t="str">
        <f t="shared" si="109"/>
        <v/>
      </c>
      <c r="U3509" s="28"/>
      <c r="V3509" s="28"/>
      <c r="W3509" s="28"/>
    </row>
    <row r="3510" spans="2:23" x14ac:dyDescent="0.25">
      <c r="B3510" s="33" t="str">
        <f t="shared" si="108"/>
        <v/>
      </c>
      <c r="C3510" s="33" t="str">
        <f t="shared" si="109"/>
        <v/>
      </c>
      <c r="U3510" s="28"/>
      <c r="V3510" s="28"/>
      <c r="W3510" s="28"/>
    </row>
    <row r="3511" spans="2:23" x14ac:dyDescent="0.25">
      <c r="B3511" s="33" t="str">
        <f t="shared" si="108"/>
        <v/>
      </c>
      <c r="C3511" s="33" t="str">
        <f t="shared" si="109"/>
        <v/>
      </c>
    </row>
    <row r="3512" spans="2:23" x14ac:dyDescent="0.25">
      <c r="B3512" s="33" t="str">
        <f t="shared" si="108"/>
        <v/>
      </c>
      <c r="C3512" s="33" t="str">
        <f t="shared" si="109"/>
        <v/>
      </c>
      <c r="U3512" s="28"/>
      <c r="V3512" s="28"/>
      <c r="W3512" s="28"/>
    </row>
    <row r="3513" spans="2:23" x14ac:dyDescent="0.25">
      <c r="B3513" s="33" t="str">
        <f t="shared" si="108"/>
        <v/>
      </c>
      <c r="C3513" s="33" t="str">
        <f t="shared" si="109"/>
        <v/>
      </c>
      <c r="U3513" s="28"/>
      <c r="V3513" s="28"/>
      <c r="W3513" s="28"/>
    </row>
    <row r="3514" spans="2:23" x14ac:dyDescent="0.25">
      <c r="B3514" s="33" t="str">
        <f t="shared" si="108"/>
        <v/>
      </c>
      <c r="C3514" s="33" t="str">
        <f t="shared" si="109"/>
        <v/>
      </c>
      <c r="U3514" s="28"/>
      <c r="V3514" s="28"/>
      <c r="W3514" s="28"/>
    </row>
    <row r="3515" spans="2:23" x14ac:dyDescent="0.25">
      <c r="B3515" s="33" t="str">
        <f t="shared" si="108"/>
        <v/>
      </c>
      <c r="C3515" s="33" t="str">
        <f t="shared" si="109"/>
        <v/>
      </c>
      <c r="U3515" s="28"/>
      <c r="V3515" s="28"/>
      <c r="W3515" s="28"/>
    </row>
    <row r="3516" spans="2:23" x14ac:dyDescent="0.25">
      <c r="B3516" s="33" t="str">
        <f t="shared" si="108"/>
        <v/>
      </c>
      <c r="C3516" s="33" t="str">
        <f t="shared" si="109"/>
        <v/>
      </c>
      <c r="U3516" s="28"/>
      <c r="V3516" s="28"/>
      <c r="W3516" s="28"/>
    </row>
    <row r="3517" spans="2:23" x14ac:dyDescent="0.25">
      <c r="B3517" s="33" t="str">
        <f t="shared" si="108"/>
        <v/>
      </c>
      <c r="C3517" s="33" t="str">
        <f t="shared" si="109"/>
        <v/>
      </c>
      <c r="U3517" s="28"/>
      <c r="V3517" s="28"/>
      <c r="W3517" s="28"/>
    </row>
    <row r="3518" spans="2:23" x14ac:dyDescent="0.25">
      <c r="B3518" s="33" t="str">
        <f t="shared" si="108"/>
        <v/>
      </c>
      <c r="C3518" s="33" t="str">
        <f t="shared" si="109"/>
        <v/>
      </c>
      <c r="U3518" s="28"/>
      <c r="V3518" s="28"/>
      <c r="W3518" s="28"/>
    </row>
    <row r="3519" spans="2:23" x14ac:dyDescent="0.25">
      <c r="B3519" s="33" t="str">
        <f t="shared" si="108"/>
        <v/>
      </c>
      <c r="C3519" s="33" t="str">
        <f t="shared" si="109"/>
        <v/>
      </c>
      <c r="U3519" s="28"/>
      <c r="V3519" s="28"/>
      <c r="W3519" s="28"/>
    </row>
    <row r="3520" spans="2:23" x14ac:dyDescent="0.25">
      <c r="B3520" s="33" t="str">
        <f t="shared" si="108"/>
        <v/>
      </c>
      <c r="C3520" s="33" t="str">
        <f t="shared" si="109"/>
        <v/>
      </c>
      <c r="U3520" s="28"/>
      <c r="V3520" s="28"/>
      <c r="W3520" s="28"/>
    </row>
    <row r="3521" spans="2:23" x14ac:dyDescent="0.25">
      <c r="B3521" s="33" t="str">
        <f t="shared" si="108"/>
        <v/>
      </c>
      <c r="C3521" s="33" t="str">
        <f t="shared" si="109"/>
        <v/>
      </c>
      <c r="U3521" s="28"/>
      <c r="V3521" s="28"/>
      <c r="W3521" s="28"/>
    </row>
    <row r="3522" spans="2:23" x14ac:dyDescent="0.25">
      <c r="B3522" s="33" t="str">
        <f t="shared" si="108"/>
        <v/>
      </c>
      <c r="C3522" s="33" t="str">
        <f t="shared" si="109"/>
        <v/>
      </c>
      <c r="U3522" s="28"/>
      <c r="V3522" s="28"/>
      <c r="W3522" s="28"/>
    </row>
    <row r="3523" spans="2:23" x14ac:dyDescent="0.25">
      <c r="B3523" s="33" t="str">
        <f t="shared" si="108"/>
        <v/>
      </c>
      <c r="C3523" s="33" t="str">
        <f t="shared" si="109"/>
        <v/>
      </c>
      <c r="U3523" s="28"/>
      <c r="V3523" s="28"/>
      <c r="W3523" s="28"/>
    </row>
    <row r="3524" spans="2:23" x14ac:dyDescent="0.25">
      <c r="B3524" s="33" t="str">
        <f t="shared" si="108"/>
        <v/>
      </c>
      <c r="C3524" s="33" t="str">
        <f t="shared" si="109"/>
        <v/>
      </c>
      <c r="U3524" s="28"/>
      <c r="V3524" s="28"/>
      <c r="W3524" s="28"/>
    </row>
    <row r="3525" spans="2:23" x14ac:dyDescent="0.25">
      <c r="B3525" s="33" t="str">
        <f t="shared" si="108"/>
        <v/>
      </c>
      <c r="C3525" s="33" t="str">
        <f t="shared" si="109"/>
        <v/>
      </c>
    </row>
    <row r="3526" spans="2:23" x14ac:dyDescent="0.25">
      <c r="B3526" s="33" t="str">
        <f t="shared" si="108"/>
        <v/>
      </c>
      <c r="C3526" s="33" t="str">
        <f t="shared" si="109"/>
        <v/>
      </c>
      <c r="U3526" s="28"/>
      <c r="V3526" s="28"/>
      <c r="W3526" s="28"/>
    </row>
    <row r="3527" spans="2:23" x14ac:dyDescent="0.25">
      <c r="B3527" s="33" t="str">
        <f t="shared" si="108"/>
        <v/>
      </c>
      <c r="C3527" s="33" t="str">
        <f t="shared" si="109"/>
        <v/>
      </c>
    </row>
    <row r="3528" spans="2:23" x14ac:dyDescent="0.25">
      <c r="B3528" s="33" t="str">
        <f t="shared" si="108"/>
        <v/>
      </c>
      <c r="C3528" s="33" t="str">
        <f t="shared" si="109"/>
        <v/>
      </c>
      <c r="U3528" s="28"/>
      <c r="V3528" s="28"/>
      <c r="W3528" s="28"/>
    </row>
    <row r="3529" spans="2:23" x14ac:dyDescent="0.25">
      <c r="B3529" s="33" t="str">
        <f t="shared" si="108"/>
        <v/>
      </c>
      <c r="C3529" s="33" t="str">
        <f t="shared" si="109"/>
        <v/>
      </c>
      <c r="U3529" s="28"/>
      <c r="V3529" s="28"/>
      <c r="W3529" s="28"/>
    </row>
    <row r="3530" spans="2:23" x14ac:dyDescent="0.25">
      <c r="B3530" s="33" t="str">
        <f t="shared" si="108"/>
        <v/>
      </c>
      <c r="C3530" s="33" t="str">
        <f t="shared" si="109"/>
        <v/>
      </c>
      <c r="U3530" s="28"/>
      <c r="V3530" s="28"/>
      <c r="W3530" s="28"/>
    </row>
    <row r="3531" spans="2:23" x14ac:dyDescent="0.25">
      <c r="B3531" s="33" t="str">
        <f t="shared" si="108"/>
        <v/>
      </c>
      <c r="C3531" s="33" t="str">
        <f t="shared" si="109"/>
        <v/>
      </c>
      <c r="U3531" s="28"/>
      <c r="V3531" s="28"/>
      <c r="W3531" s="28"/>
    </row>
    <row r="3532" spans="2:23" x14ac:dyDescent="0.25">
      <c r="B3532" s="33" t="str">
        <f t="shared" si="108"/>
        <v/>
      </c>
      <c r="C3532" s="33" t="str">
        <f t="shared" si="109"/>
        <v/>
      </c>
    </row>
    <row r="3533" spans="2:23" x14ac:dyDescent="0.25">
      <c r="B3533" s="33" t="str">
        <f t="shared" si="108"/>
        <v/>
      </c>
      <c r="C3533" s="33" t="str">
        <f t="shared" si="109"/>
        <v/>
      </c>
      <c r="U3533" s="28"/>
      <c r="V3533" s="28"/>
      <c r="W3533" s="28"/>
    </row>
    <row r="3534" spans="2:23" x14ac:dyDescent="0.25">
      <c r="B3534" s="33" t="str">
        <f t="shared" si="108"/>
        <v/>
      </c>
      <c r="C3534" s="33" t="str">
        <f t="shared" si="109"/>
        <v/>
      </c>
      <c r="U3534" s="28"/>
      <c r="V3534" s="28"/>
      <c r="W3534" s="28"/>
    </row>
    <row r="3535" spans="2:23" x14ac:dyDescent="0.25">
      <c r="B3535" s="33" t="str">
        <f t="shared" si="108"/>
        <v/>
      </c>
      <c r="C3535" s="33" t="str">
        <f t="shared" si="109"/>
        <v/>
      </c>
      <c r="U3535" s="28"/>
      <c r="V3535" s="28"/>
      <c r="W3535" s="28"/>
    </row>
    <row r="3536" spans="2:23" x14ac:dyDescent="0.25">
      <c r="B3536" s="33" t="str">
        <f t="shared" si="108"/>
        <v/>
      </c>
      <c r="C3536" s="33" t="str">
        <f t="shared" si="109"/>
        <v/>
      </c>
      <c r="U3536" s="28"/>
      <c r="V3536" s="28"/>
      <c r="W3536" s="28"/>
    </row>
    <row r="3537" spans="2:23" x14ac:dyDescent="0.25">
      <c r="B3537" s="33" t="str">
        <f t="shared" si="108"/>
        <v/>
      </c>
      <c r="C3537" s="33" t="str">
        <f t="shared" si="109"/>
        <v/>
      </c>
      <c r="U3537" s="28"/>
      <c r="V3537" s="28"/>
      <c r="W3537" s="28"/>
    </row>
    <row r="3538" spans="2:23" x14ac:dyDescent="0.25">
      <c r="B3538" s="33" t="str">
        <f t="shared" si="108"/>
        <v/>
      </c>
      <c r="C3538" s="33" t="str">
        <f t="shared" si="109"/>
        <v/>
      </c>
      <c r="U3538" s="28"/>
      <c r="V3538" s="28"/>
      <c r="W3538" s="28"/>
    </row>
    <row r="3539" spans="2:23" x14ac:dyDescent="0.25">
      <c r="B3539" s="33" t="str">
        <f t="shared" si="108"/>
        <v/>
      </c>
      <c r="C3539" s="33" t="str">
        <f t="shared" si="109"/>
        <v/>
      </c>
      <c r="U3539" s="28"/>
      <c r="V3539" s="28"/>
      <c r="W3539" s="28"/>
    </row>
    <row r="3540" spans="2:23" x14ac:dyDescent="0.25">
      <c r="B3540" s="33" t="str">
        <f t="shared" si="108"/>
        <v/>
      </c>
      <c r="C3540" s="33" t="str">
        <f t="shared" si="109"/>
        <v/>
      </c>
      <c r="U3540" s="28"/>
      <c r="V3540" s="28"/>
      <c r="W3540" s="28"/>
    </row>
    <row r="3541" spans="2:23" x14ac:dyDescent="0.25">
      <c r="B3541" s="33" t="str">
        <f t="shared" si="108"/>
        <v/>
      </c>
      <c r="C3541" s="33" t="str">
        <f t="shared" si="109"/>
        <v/>
      </c>
      <c r="U3541" s="28"/>
      <c r="V3541" s="28"/>
      <c r="W3541" s="28"/>
    </row>
    <row r="3542" spans="2:23" x14ac:dyDescent="0.25">
      <c r="B3542" s="33" t="str">
        <f t="shared" si="108"/>
        <v/>
      </c>
      <c r="C3542" s="33" t="str">
        <f t="shared" si="109"/>
        <v/>
      </c>
      <c r="U3542" s="28"/>
      <c r="V3542" s="28"/>
      <c r="W3542" s="28"/>
    </row>
    <row r="3543" spans="2:23" x14ac:dyDescent="0.25">
      <c r="B3543" s="33" t="str">
        <f t="shared" si="108"/>
        <v/>
      </c>
      <c r="C3543" s="33" t="str">
        <f t="shared" si="109"/>
        <v/>
      </c>
      <c r="U3543" s="28"/>
      <c r="V3543" s="28"/>
      <c r="W3543" s="28"/>
    </row>
    <row r="3544" spans="2:23" x14ac:dyDescent="0.25">
      <c r="B3544" s="33" t="str">
        <f t="shared" si="108"/>
        <v/>
      </c>
      <c r="C3544" s="33" t="str">
        <f t="shared" si="109"/>
        <v/>
      </c>
      <c r="U3544" s="28"/>
      <c r="V3544" s="28"/>
      <c r="W3544" s="28"/>
    </row>
    <row r="3545" spans="2:23" x14ac:dyDescent="0.25">
      <c r="B3545" s="33" t="str">
        <f t="shared" si="108"/>
        <v/>
      </c>
      <c r="C3545" s="33" t="str">
        <f t="shared" si="109"/>
        <v/>
      </c>
      <c r="U3545" s="28"/>
      <c r="V3545" s="28"/>
      <c r="W3545" s="28"/>
    </row>
    <row r="3546" spans="2:23" x14ac:dyDescent="0.25">
      <c r="B3546" s="33" t="str">
        <f t="shared" si="108"/>
        <v/>
      </c>
      <c r="C3546" s="33" t="str">
        <f t="shared" si="109"/>
        <v/>
      </c>
      <c r="U3546" s="28"/>
      <c r="V3546" s="28"/>
      <c r="W3546" s="28"/>
    </row>
    <row r="3547" spans="2:23" x14ac:dyDescent="0.25">
      <c r="B3547" s="33" t="str">
        <f t="shared" si="108"/>
        <v/>
      </c>
      <c r="C3547" s="33" t="str">
        <f t="shared" si="109"/>
        <v/>
      </c>
      <c r="U3547" s="28"/>
      <c r="V3547" s="28"/>
      <c r="W3547" s="28"/>
    </row>
    <row r="3548" spans="2:23" x14ac:dyDescent="0.25">
      <c r="B3548" s="33" t="str">
        <f t="shared" ref="B3548:B3611" si="110">IF(W3550=1,U3550,"")</f>
        <v/>
      </c>
      <c r="C3548" s="33" t="str">
        <f t="shared" ref="C3548:C3611" si="111">IF(W3550=1,V3550,"")</f>
        <v/>
      </c>
      <c r="U3548" s="28"/>
      <c r="V3548" s="28"/>
      <c r="W3548" s="28"/>
    </row>
    <row r="3549" spans="2:23" x14ac:dyDescent="0.25">
      <c r="B3549" s="33" t="str">
        <f t="shared" si="110"/>
        <v/>
      </c>
      <c r="C3549" s="33" t="str">
        <f t="shared" si="111"/>
        <v/>
      </c>
      <c r="U3549" s="28"/>
      <c r="V3549" s="28"/>
      <c r="W3549" s="28"/>
    </row>
    <row r="3550" spans="2:23" x14ac:dyDescent="0.25">
      <c r="B3550" s="33" t="str">
        <f t="shared" si="110"/>
        <v/>
      </c>
      <c r="C3550" s="33" t="str">
        <f t="shared" si="111"/>
        <v/>
      </c>
    </row>
    <row r="3551" spans="2:23" x14ac:dyDescent="0.25">
      <c r="B3551" s="33" t="str">
        <f t="shared" si="110"/>
        <v/>
      </c>
      <c r="C3551" s="33" t="str">
        <f t="shared" si="111"/>
        <v/>
      </c>
      <c r="U3551" s="28"/>
      <c r="V3551" s="28"/>
      <c r="W3551" s="28"/>
    </row>
    <row r="3552" spans="2:23" x14ac:dyDescent="0.25">
      <c r="B3552" s="33" t="str">
        <f t="shared" si="110"/>
        <v/>
      </c>
      <c r="C3552" s="33" t="str">
        <f t="shared" si="111"/>
        <v/>
      </c>
      <c r="U3552" s="28"/>
      <c r="V3552" s="28"/>
      <c r="W3552" s="28"/>
    </row>
    <row r="3553" spans="2:23" x14ac:dyDescent="0.25">
      <c r="B3553" s="33" t="str">
        <f t="shared" si="110"/>
        <v/>
      </c>
      <c r="C3553" s="33" t="str">
        <f t="shared" si="111"/>
        <v/>
      </c>
      <c r="U3553" s="28"/>
      <c r="V3553" s="28"/>
      <c r="W3553" s="28"/>
    </row>
    <row r="3554" spans="2:23" x14ac:dyDescent="0.25">
      <c r="B3554" s="33" t="str">
        <f t="shared" si="110"/>
        <v/>
      </c>
      <c r="C3554" s="33" t="str">
        <f t="shared" si="111"/>
        <v/>
      </c>
      <c r="U3554" s="28"/>
      <c r="V3554" s="28"/>
      <c r="W3554" s="28"/>
    </row>
    <row r="3555" spans="2:23" x14ac:dyDescent="0.25">
      <c r="B3555" s="33" t="str">
        <f t="shared" si="110"/>
        <v/>
      </c>
      <c r="C3555" s="33" t="str">
        <f t="shared" si="111"/>
        <v/>
      </c>
      <c r="U3555" s="28"/>
      <c r="V3555" s="28"/>
      <c r="W3555" s="28"/>
    </row>
    <row r="3556" spans="2:23" x14ac:dyDescent="0.25">
      <c r="B3556" s="33" t="str">
        <f t="shared" si="110"/>
        <v/>
      </c>
      <c r="C3556" s="33" t="str">
        <f t="shared" si="111"/>
        <v/>
      </c>
      <c r="U3556" s="28"/>
      <c r="V3556" s="28"/>
      <c r="W3556" s="28"/>
    </row>
    <row r="3557" spans="2:23" x14ac:dyDescent="0.25">
      <c r="B3557" s="33" t="str">
        <f t="shared" si="110"/>
        <v/>
      </c>
      <c r="C3557" s="33" t="str">
        <f t="shared" si="111"/>
        <v/>
      </c>
      <c r="U3557" s="28"/>
      <c r="V3557" s="28"/>
      <c r="W3557" s="28"/>
    </row>
    <row r="3558" spans="2:23" x14ac:dyDescent="0.25">
      <c r="B3558" s="33" t="str">
        <f t="shared" si="110"/>
        <v/>
      </c>
      <c r="C3558" s="33" t="str">
        <f t="shared" si="111"/>
        <v/>
      </c>
    </row>
    <row r="3559" spans="2:23" x14ac:dyDescent="0.25">
      <c r="B3559" s="33" t="str">
        <f t="shared" si="110"/>
        <v/>
      </c>
      <c r="C3559" s="33" t="str">
        <f t="shared" si="111"/>
        <v/>
      </c>
      <c r="U3559" s="28"/>
      <c r="V3559" s="28"/>
      <c r="W3559" s="28"/>
    </row>
    <row r="3560" spans="2:23" x14ac:dyDescent="0.25">
      <c r="B3560" s="33" t="str">
        <f t="shared" si="110"/>
        <v/>
      </c>
      <c r="C3560" s="33" t="str">
        <f t="shared" si="111"/>
        <v/>
      </c>
      <c r="U3560" s="28"/>
      <c r="V3560" s="28"/>
      <c r="W3560" s="28"/>
    </row>
    <row r="3561" spans="2:23" x14ac:dyDescent="0.25">
      <c r="B3561" s="33" t="str">
        <f t="shared" si="110"/>
        <v/>
      </c>
      <c r="C3561" s="33" t="str">
        <f t="shared" si="111"/>
        <v/>
      </c>
    </row>
    <row r="3562" spans="2:23" x14ac:dyDescent="0.25">
      <c r="B3562" s="33" t="str">
        <f t="shared" si="110"/>
        <v/>
      </c>
      <c r="C3562" s="33" t="str">
        <f t="shared" si="111"/>
        <v/>
      </c>
      <c r="U3562" s="28"/>
      <c r="V3562" s="28"/>
      <c r="W3562" s="28"/>
    </row>
    <row r="3563" spans="2:23" x14ac:dyDescent="0.25">
      <c r="B3563" s="33" t="str">
        <f t="shared" si="110"/>
        <v/>
      </c>
      <c r="C3563" s="33" t="str">
        <f t="shared" si="111"/>
        <v/>
      </c>
      <c r="U3563" s="28"/>
      <c r="V3563" s="28"/>
      <c r="W3563" s="28"/>
    </row>
    <row r="3564" spans="2:23" x14ac:dyDescent="0.25">
      <c r="B3564" s="33" t="str">
        <f t="shared" si="110"/>
        <v/>
      </c>
      <c r="C3564" s="33" t="str">
        <f t="shared" si="111"/>
        <v/>
      </c>
      <c r="U3564" s="28"/>
      <c r="V3564" s="28"/>
      <c r="W3564" s="28"/>
    </row>
    <row r="3565" spans="2:23" x14ac:dyDescent="0.25">
      <c r="B3565" s="33" t="str">
        <f t="shared" si="110"/>
        <v/>
      </c>
      <c r="C3565" s="33" t="str">
        <f t="shared" si="111"/>
        <v/>
      </c>
      <c r="U3565" s="28"/>
      <c r="V3565" s="28"/>
      <c r="W3565" s="28"/>
    </row>
    <row r="3566" spans="2:23" x14ac:dyDescent="0.25">
      <c r="B3566" s="33" t="str">
        <f t="shared" si="110"/>
        <v/>
      </c>
      <c r="C3566" s="33" t="str">
        <f t="shared" si="111"/>
        <v/>
      </c>
      <c r="U3566" s="28"/>
      <c r="V3566" s="28"/>
      <c r="W3566" s="28"/>
    </row>
    <row r="3567" spans="2:23" x14ac:dyDescent="0.25">
      <c r="B3567" s="33" t="str">
        <f t="shared" si="110"/>
        <v/>
      </c>
      <c r="C3567" s="33" t="str">
        <f t="shared" si="111"/>
        <v/>
      </c>
      <c r="U3567" s="28"/>
      <c r="V3567" s="28"/>
      <c r="W3567" s="28"/>
    </row>
    <row r="3568" spans="2:23" x14ac:dyDescent="0.25">
      <c r="B3568" s="33" t="str">
        <f t="shared" si="110"/>
        <v/>
      </c>
      <c r="C3568" s="33" t="str">
        <f t="shared" si="111"/>
        <v/>
      </c>
      <c r="U3568" s="28"/>
      <c r="V3568" s="28"/>
      <c r="W3568" s="28"/>
    </row>
    <row r="3569" spans="2:23" x14ac:dyDescent="0.25">
      <c r="B3569" s="33" t="str">
        <f t="shared" si="110"/>
        <v/>
      </c>
      <c r="C3569" s="33" t="str">
        <f t="shared" si="111"/>
        <v/>
      </c>
      <c r="U3569" s="28"/>
      <c r="V3569" s="28"/>
      <c r="W3569" s="28"/>
    </row>
    <row r="3570" spans="2:23" x14ac:dyDescent="0.25">
      <c r="B3570" s="33" t="str">
        <f t="shared" si="110"/>
        <v/>
      </c>
      <c r="C3570" s="33" t="str">
        <f t="shared" si="111"/>
        <v/>
      </c>
      <c r="U3570" s="28"/>
      <c r="V3570" s="28"/>
      <c r="W3570" s="28"/>
    </row>
    <row r="3571" spans="2:23" x14ac:dyDescent="0.25">
      <c r="B3571" s="33" t="str">
        <f t="shared" si="110"/>
        <v/>
      </c>
      <c r="C3571" s="33" t="str">
        <f t="shared" si="111"/>
        <v/>
      </c>
      <c r="U3571" s="28"/>
      <c r="V3571" s="28"/>
      <c r="W3571" s="28"/>
    </row>
    <row r="3572" spans="2:23" x14ac:dyDescent="0.25">
      <c r="B3572" s="33" t="str">
        <f t="shared" si="110"/>
        <v/>
      </c>
      <c r="C3572" s="33" t="str">
        <f t="shared" si="111"/>
        <v/>
      </c>
      <c r="U3572" s="28"/>
      <c r="V3572" s="28"/>
      <c r="W3572" s="28"/>
    </row>
    <row r="3573" spans="2:23" x14ac:dyDescent="0.25">
      <c r="B3573" s="33" t="str">
        <f t="shared" si="110"/>
        <v/>
      </c>
      <c r="C3573" s="33" t="str">
        <f t="shared" si="111"/>
        <v/>
      </c>
      <c r="U3573" s="28"/>
      <c r="V3573" s="28"/>
      <c r="W3573" s="28"/>
    </row>
    <row r="3574" spans="2:23" x14ac:dyDescent="0.25">
      <c r="B3574" s="33" t="str">
        <f t="shared" si="110"/>
        <v/>
      </c>
      <c r="C3574" s="33" t="str">
        <f t="shared" si="111"/>
        <v/>
      </c>
      <c r="U3574" s="28"/>
      <c r="V3574" s="28"/>
      <c r="W3574" s="28"/>
    </row>
    <row r="3575" spans="2:23" x14ac:dyDescent="0.25">
      <c r="B3575" s="33" t="str">
        <f t="shared" si="110"/>
        <v/>
      </c>
      <c r="C3575" s="33" t="str">
        <f t="shared" si="111"/>
        <v/>
      </c>
      <c r="U3575" s="28"/>
      <c r="V3575" s="28"/>
      <c r="W3575" s="28"/>
    </row>
    <row r="3576" spans="2:23" x14ac:dyDescent="0.25">
      <c r="B3576" s="33" t="str">
        <f t="shared" si="110"/>
        <v/>
      </c>
      <c r="C3576" s="33" t="str">
        <f t="shared" si="111"/>
        <v/>
      </c>
      <c r="U3576" s="28"/>
      <c r="V3576" s="28"/>
      <c r="W3576" s="28"/>
    </row>
    <row r="3577" spans="2:23" x14ac:dyDescent="0.25">
      <c r="B3577" s="33" t="str">
        <f t="shared" si="110"/>
        <v/>
      </c>
      <c r="C3577" s="33" t="str">
        <f t="shared" si="111"/>
        <v/>
      </c>
      <c r="U3577" s="28"/>
      <c r="V3577" s="28"/>
      <c r="W3577" s="28"/>
    </row>
    <row r="3578" spans="2:23" x14ac:dyDescent="0.25">
      <c r="B3578" s="33" t="str">
        <f t="shared" si="110"/>
        <v/>
      </c>
      <c r="C3578" s="33" t="str">
        <f t="shared" si="111"/>
        <v/>
      </c>
      <c r="U3578" s="28"/>
      <c r="V3578" s="28"/>
      <c r="W3578" s="28"/>
    </row>
    <row r="3579" spans="2:23" x14ac:dyDescent="0.25">
      <c r="B3579" s="33" t="str">
        <f t="shared" si="110"/>
        <v/>
      </c>
      <c r="C3579" s="33" t="str">
        <f t="shared" si="111"/>
        <v/>
      </c>
      <c r="U3579" s="28"/>
      <c r="V3579" s="28"/>
      <c r="W3579" s="28"/>
    </row>
    <row r="3580" spans="2:23" x14ac:dyDescent="0.25">
      <c r="B3580" s="33" t="str">
        <f t="shared" si="110"/>
        <v/>
      </c>
      <c r="C3580" s="33" t="str">
        <f t="shared" si="111"/>
        <v/>
      </c>
      <c r="U3580" s="28"/>
      <c r="V3580" s="28"/>
      <c r="W3580" s="28"/>
    </row>
    <row r="3581" spans="2:23" x14ac:dyDescent="0.25">
      <c r="B3581" s="33" t="str">
        <f t="shared" si="110"/>
        <v/>
      </c>
      <c r="C3581" s="33" t="str">
        <f t="shared" si="111"/>
        <v/>
      </c>
      <c r="U3581" s="28"/>
      <c r="V3581" s="28"/>
      <c r="W3581" s="28"/>
    </row>
    <row r="3582" spans="2:23" x14ac:dyDescent="0.25">
      <c r="B3582" s="33" t="str">
        <f t="shared" si="110"/>
        <v/>
      </c>
      <c r="C3582" s="33" t="str">
        <f t="shared" si="111"/>
        <v/>
      </c>
      <c r="U3582" s="28"/>
      <c r="V3582" s="28"/>
      <c r="W3582" s="28"/>
    </row>
    <row r="3583" spans="2:23" x14ac:dyDescent="0.25">
      <c r="B3583" s="33" t="str">
        <f t="shared" si="110"/>
        <v/>
      </c>
      <c r="C3583" s="33" t="str">
        <f t="shared" si="111"/>
        <v/>
      </c>
      <c r="U3583" s="28"/>
      <c r="V3583" s="28"/>
      <c r="W3583" s="28"/>
    </row>
    <row r="3584" spans="2:23" x14ac:dyDescent="0.25">
      <c r="B3584" s="33" t="str">
        <f t="shared" si="110"/>
        <v/>
      </c>
      <c r="C3584" s="33" t="str">
        <f t="shared" si="111"/>
        <v/>
      </c>
    </row>
    <row r="3585" spans="2:23" x14ac:dyDescent="0.25">
      <c r="B3585" s="33" t="str">
        <f t="shared" si="110"/>
        <v/>
      </c>
      <c r="C3585" s="33" t="str">
        <f t="shared" si="111"/>
        <v/>
      </c>
      <c r="U3585" s="28"/>
      <c r="V3585" s="28"/>
      <c r="W3585" s="28"/>
    </row>
    <row r="3586" spans="2:23" x14ac:dyDescent="0.25">
      <c r="B3586" s="33" t="str">
        <f t="shared" si="110"/>
        <v/>
      </c>
      <c r="C3586" s="33" t="str">
        <f t="shared" si="111"/>
        <v/>
      </c>
      <c r="U3586" s="28"/>
      <c r="V3586" s="28"/>
      <c r="W3586" s="28"/>
    </row>
    <row r="3587" spans="2:23" x14ac:dyDescent="0.25">
      <c r="B3587" s="33" t="str">
        <f t="shared" si="110"/>
        <v/>
      </c>
      <c r="C3587" s="33" t="str">
        <f t="shared" si="111"/>
        <v/>
      </c>
      <c r="U3587" s="28"/>
      <c r="V3587" s="28"/>
      <c r="W3587" s="28"/>
    </row>
    <row r="3588" spans="2:23" x14ac:dyDescent="0.25">
      <c r="B3588" s="33" t="str">
        <f t="shared" si="110"/>
        <v/>
      </c>
      <c r="C3588" s="33" t="str">
        <f t="shared" si="111"/>
        <v/>
      </c>
      <c r="U3588" s="28"/>
      <c r="V3588" s="28"/>
      <c r="W3588" s="28"/>
    </row>
    <row r="3589" spans="2:23" x14ac:dyDescent="0.25">
      <c r="B3589" s="33" t="str">
        <f t="shared" si="110"/>
        <v/>
      </c>
      <c r="C3589" s="33" t="str">
        <f t="shared" si="111"/>
        <v/>
      </c>
      <c r="U3589" s="28"/>
      <c r="V3589" s="28"/>
      <c r="W3589" s="28"/>
    </row>
    <row r="3590" spans="2:23" x14ac:dyDescent="0.25">
      <c r="B3590" s="33" t="str">
        <f t="shared" si="110"/>
        <v/>
      </c>
      <c r="C3590" s="33" t="str">
        <f t="shared" si="111"/>
        <v/>
      </c>
      <c r="U3590" s="28"/>
      <c r="V3590" s="28"/>
      <c r="W3590" s="28"/>
    </row>
    <row r="3591" spans="2:23" x14ac:dyDescent="0.25">
      <c r="B3591" s="33" t="str">
        <f t="shared" si="110"/>
        <v/>
      </c>
      <c r="C3591" s="33" t="str">
        <f t="shared" si="111"/>
        <v/>
      </c>
      <c r="U3591" s="28"/>
      <c r="V3591" s="28"/>
      <c r="W3591" s="28"/>
    </row>
    <row r="3592" spans="2:23" x14ac:dyDescent="0.25">
      <c r="B3592" s="33" t="str">
        <f t="shared" si="110"/>
        <v/>
      </c>
      <c r="C3592" s="33" t="str">
        <f t="shared" si="111"/>
        <v/>
      </c>
      <c r="U3592" s="28"/>
      <c r="V3592" s="28"/>
      <c r="W3592" s="28"/>
    </row>
    <row r="3593" spans="2:23" x14ac:dyDescent="0.25">
      <c r="B3593" s="33" t="str">
        <f t="shared" si="110"/>
        <v/>
      </c>
      <c r="C3593" s="33" t="str">
        <f t="shared" si="111"/>
        <v/>
      </c>
    </row>
    <row r="3594" spans="2:23" x14ac:dyDescent="0.25">
      <c r="B3594" s="33" t="str">
        <f t="shared" si="110"/>
        <v/>
      </c>
      <c r="C3594" s="33" t="str">
        <f t="shared" si="111"/>
        <v/>
      </c>
    </row>
    <row r="3595" spans="2:23" x14ac:dyDescent="0.25">
      <c r="B3595" s="33" t="str">
        <f t="shared" si="110"/>
        <v/>
      </c>
      <c r="C3595" s="33" t="str">
        <f t="shared" si="111"/>
        <v/>
      </c>
    </row>
    <row r="3596" spans="2:23" x14ac:dyDescent="0.25">
      <c r="B3596" s="33" t="str">
        <f t="shared" si="110"/>
        <v/>
      </c>
      <c r="C3596" s="33" t="str">
        <f t="shared" si="111"/>
        <v/>
      </c>
    </row>
    <row r="3597" spans="2:23" x14ac:dyDescent="0.25">
      <c r="B3597" s="33" t="str">
        <f t="shared" si="110"/>
        <v/>
      </c>
      <c r="C3597" s="33" t="str">
        <f t="shared" si="111"/>
        <v/>
      </c>
    </row>
    <row r="3598" spans="2:23" x14ac:dyDescent="0.25">
      <c r="B3598" s="33" t="str">
        <f t="shared" si="110"/>
        <v/>
      </c>
      <c r="C3598" s="33" t="str">
        <f t="shared" si="111"/>
        <v/>
      </c>
    </row>
    <row r="3599" spans="2:23" x14ac:dyDescent="0.25">
      <c r="B3599" s="33" t="str">
        <f t="shared" si="110"/>
        <v/>
      </c>
      <c r="C3599" s="33" t="str">
        <f t="shared" si="111"/>
        <v/>
      </c>
    </row>
    <row r="3600" spans="2:23" x14ac:dyDescent="0.25">
      <c r="B3600" s="33" t="str">
        <f t="shared" si="110"/>
        <v/>
      </c>
      <c r="C3600" s="33" t="str">
        <f t="shared" si="111"/>
        <v/>
      </c>
    </row>
    <row r="3601" spans="2:23" x14ac:dyDescent="0.25">
      <c r="B3601" s="33" t="str">
        <f t="shared" si="110"/>
        <v/>
      </c>
      <c r="C3601" s="33" t="str">
        <f t="shared" si="111"/>
        <v/>
      </c>
      <c r="U3601" s="28"/>
      <c r="V3601" s="28"/>
      <c r="W3601" s="28"/>
    </row>
    <row r="3602" spans="2:23" x14ac:dyDescent="0.25">
      <c r="B3602" s="33" t="str">
        <f t="shared" si="110"/>
        <v/>
      </c>
      <c r="C3602" s="33" t="str">
        <f t="shared" si="111"/>
        <v/>
      </c>
      <c r="U3602" s="28"/>
      <c r="V3602" s="28"/>
      <c r="W3602" s="28"/>
    </row>
    <row r="3603" spans="2:23" x14ac:dyDescent="0.25">
      <c r="B3603" s="33" t="str">
        <f t="shared" si="110"/>
        <v/>
      </c>
      <c r="C3603" s="33" t="str">
        <f t="shared" si="111"/>
        <v/>
      </c>
      <c r="U3603" s="28"/>
      <c r="V3603" s="28"/>
      <c r="W3603" s="28"/>
    </row>
    <row r="3604" spans="2:23" x14ac:dyDescent="0.25">
      <c r="B3604" s="33" t="str">
        <f t="shared" si="110"/>
        <v/>
      </c>
      <c r="C3604" s="33" t="str">
        <f t="shared" si="111"/>
        <v/>
      </c>
      <c r="U3604" s="28"/>
      <c r="V3604" s="28"/>
      <c r="W3604" s="28"/>
    </row>
    <row r="3605" spans="2:23" x14ac:dyDescent="0.25">
      <c r="B3605" s="33" t="str">
        <f t="shared" si="110"/>
        <v/>
      </c>
      <c r="C3605" s="33" t="str">
        <f t="shared" si="111"/>
        <v/>
      </c>
      <c r="U3605" s="28"/>
      <c r="V3605" s="28"/>
      <c r="W3605" s="28"/>
    </row>
    <row r="3606" spans="2:23" x14ac:dyDescent="0.25">
      <c r="B3606" s="33" t="str">
        <f t="shared" si="110"/>
        <v/>
      </c>
      <c r="C3606" s="33" t="str">
        <f t="shared" si="111"/>
        <v/>
      </c>
      <c r="U3606" s="28"/>
      <c r="V3606" s="28"/>
      <c r="W3606" s="28"/>
    </row>
    <row r="3607" spans="2:23" x14ac:dyDescent="0.25">
      <c r="B3607" s="33" t="str">
        <f t="shared" si="110"/>
        <v/>
      </c>
      <c r="C3607" s="33" t="str">
        <f t="shared" si="111"/>
        <v/>
      </c>
      <c r="U3607" s="28"/>
      <c r="V3607" s="28"/>
      <c r="W3607" s="28"/>
    </row>
    <row r="3608" spans="2:23" x14ac:dyDescent="0.25">
      <c r="B3608" s="33" t="str">
        <f t="shared" si="110"/>
        <v/>
      </c>
      <c r="C3608" s="33" t="str">
        <f t="shared" si="111"/>
        <v/>
      </c>
      <c r="U3608" s="28"/>
      <c r="V3608" s="28"/>
      <c r="W3608" s="28"/>
    </row>
    <row r="3609" spans="2:23" x14ac:dyDescent="0.25">
      <c r="B3609" s="33" t="str">
        <f t="shared" si="110"/>
        <v/>
      </c>
      <c r="C3609" s="33" t="str">
        <f t="shared" si="111"/>
        <v/>
      </c>
      <c r="U3609" s="28"/>
      <c r="V3609" s="28"/>
      <c r="W3609" s="28"/>
    </row>
    <row r="3610" spans="2:23" x14ac:dyDescent="0.25">
      <c r="B3610" s="33" t="str">
        <f t="shared" si="110"/>
        <v/>
      </c>
      <c r="C3610" s="33" t="str">
        <f t="shared" si="111"/>
        <v/>
      </c>
      <c r="U3610" s="28"/>
      <c r="V3610" s="28"/>
      <c r="W3610" s="28"/>
    </row>
    <row r="3611" spans="2:23" x14ac:dyDescent="0.25">
      <c r="B3611" s="33" t="str">
        <f t="shared" si="110"/>
        <v/>
      </c>
      <c r="C3611" s="33" t="str">
        <f t="shared" si="111"/>
        <v/>
      </c>
      <c r="U3611" s="28"/>
      <c r="V3611" s="28"/>
      <c r="W3611" s="28"/>
    </row>
    <row r="3612" spans="2:23" x14ac:dyDescent="0.25">
      <c r="B3612" s="33" t="str">
        <f t="shared" ref="B3612:B3675" si="112">IF(W3614=1,U3614,"")</f>
        <v/>
      </c>
      <c r="C3612" s="33" t="str">
        <f t="shared" ref="C3612:C3675" si="113">IF(W3614=1,V3614,"")</f>
        <v/>
      </c>
      <c r="U3612" s="28"/>
      <c r="V3612" s="28"/>
      <c r="W3612" s="28"/>
    </row>
    <row r="3613" spans="2:23" x14ac:dyDescent="0.25">
      <c r="B3613" s="33" t="str">
        <f t="shared" si="112"/>
        <v/>
      </c>
      <c r="C3613" s="33" t="str">
        <f t="shared" si="113"/>
        <v/>
      </c>
      <c r="U3613" s="28"/>
      <c r="V3613" s="28"/>
      <c r="W3613" s="28"/>
    </row>
    <row r="3614" spans="2:23" x14ac:dyDescent="0.25">
      <c r="B3614" s="33" t="str">
        <f t="shared" si="112"/>
        <v/>
      </c>
      <c r="C3614" s="33" t="str">
        <f t="shared" si="113"/>
        <v/>
      </c>
      <c r="U3614" s="28"/>
      <c r="V3614" s="28"/>
      <c r="W3614" s="28"/>
    </row>
    <row r="3615" spans="2:23" x14ac:dyDescent="0.25">
      <c r="B3615" s="33" t="str">
        <f t="shared" si="112"/>
        <v/>
      </c>
      <c r="C3615" s="33" t="str">
        <f t="shared" si="113"/>
        <v/>
      </c>
      <c r="U3615" s="28"/>
      <c r="V3615" s="28"/>
      <c r="W3615" s="28"/>
    </row>
    <row r="3616" spans="2:23" x14ac:dyDescent="0.25">
      <c r="B3616" s="33" t="str">
        <f t="shared" si="112"/>
        <v/>
      </c>
      <c r="C3616" s="33" t="str">
        <f t="shared" si="113"/>
        <v/>
      </c>
    </row>
    <row r="3617" spans="2:23" x14ac:dyDescent="0.25">
      <c r="B3617" s="33" t="str">
        <f t="shared" si="112"/>
        <v/>
      </c>
      <c r="C3617" s="33" t="str">
        <f t="shared" si="113"/>
        <v/>
      </c>
      <c r="U3617" s="28"/>
      <c r="V3617" s="28"/>
      <c r="W3617" s="28"/>
    </row>
    <row r="3618" spans="2:23" x14ac:dyDescent="0.25">
      <c r="B3618" s="33" t="str">
        <f t="shared" si="112"/>
        <v/>
      </c>
      <c r="C3618" s="33" t="str">
        <f t="shared" si="113"/>
        <v/>
      </c>
      <c r="U3618" s="28"/>
      <c r="V3618" s="28"/>
      <c r="W3618" s="28"/>
    </row>
    <row r="3619" spans="2:23" x14ac:dyDescent="0.25">
      <c r="B3619" s="33" t="str">
        <f t="shared" si="112"/>
        <v/>
      </c>
      <c r="C3619" s="33" t="str">
        <f t="shared" si="113"/>
        <v/>
      </c>
      <c r="U3619" s="28"/>
      <c r="V3619" s="28"/>
      <c r="W3619" s="28"/>
    </row>
    <row r="3620" spans="2:23" x14ac:dyDescent="0.25">
      <c r="B3620" s="33" t="str">
        <f t="shared" si="112"/>
        <v/>
      </c>
      <c r="C3620" s="33" t="str">
        <f t="shared" si="113"/>
        <v/>
      </c>
      <c r="U3620" s="28"/>
      <c r="V3620" s="28"/>
      <c r="W3620" s="28"/>
    </row>
    <row r="3621" spans="2:23" x14ac:dyDescent="0.25">
      <c r="B3621" s="33" t="str">
        <f t="shared" si="112"/>
        <v/>
      </c>
      <c r="C3621" s="33" t="str">
        <f t="shared" si="113"/>
        <v/>
      </c>
      <c r="U3621" s="28"/>
      <c r="V3621" s="28"/>
      <c r="W3621" s="28"/>
    </row>
    <row r="3622" spans="2:23" x14ac:dyDescent="0.25">
      <c r="B3622" s="33" t="str">
        <f t="shared" si="112"/>
        <v/>
      </c>
      <c r="C3622" s="33" t="str">
        <f t="shared" si="113"/>
        <v/>
      </c>
    </row>
    <row r="3623" spans="2:23" x14ac:dyDescent="0.25">
      <c r="B3623" s="33" t="str">
        <f t="shared" si="112"/>
        <v/>
      </c>
      <c r="C3623" s="33" t="str">
        <f t="shared" si="113"/>
        <v/>
      </c>
      <c r="U3623" s="28"/>
      <c r="V3623" s="28"/>
      <c r="W3623" s="28"/>
    </row>
    <row r="3624" spans="2:23" x14ac:dyDescent="0.25">
      <c r="B3624" s="33" t="str">
        <f t="shared" si="112"/>
        <v/>
      </c>
      <c r="C3624" s="33" t="str">
        <f t="shared" si="113"/>
        <v/>
      </c>
      <c r="U3624" s="28"/>
      <c r="V3624" s="28"/>
      <c r="W3624" s="28"/>
    </row>
    <row r="3625" spans="2:23" x14ac:dyDescent="0.25">
      <c r="B3625" s="33" t="str">
        <f t="shared" si="112"/>
        <v/>
      </c>
      <c r="C3625" s="33" t="str">
        <f t="shared" si="113"/>
        <v/>
      </c>
      <c r="U3625" s="28"/>
      <c r="V3625" s="28"/>
      <c r="W3625" s="28"/>
    </row>
    <row r="3626" spans="2:23" x14ac:dyDescent="0.25">
      <c r="B3626" s="33" t="str">
        <f t="shared" si="112"/>
        <v/>
      </c>
      <c r="C3626" s="33" t="str">
        <f t="shared" si="113"/>
        <v/>
      </c>
      <c r="U3626" s="28"/>
      <c r="V3626" s="28"/>
      <c r="W3626" s="28"/>
    </row>
    <row r="3627" spans="2:23" x14ac:dyDescent="0.25">
      <c r="B3627" s="33" t="str">
        <f t="shared" si="112"/>
        <v/>
      </c>
      <c r="C3627" s="33" t="str">
        <f t="shared" si="113"/>
        <v/>
      </c>
      <c r="U3627" s="28"/>
      <c r="V3627" s="28"/>
      <c r="W3627" s="28"/>
    </row>
    <row r="3628" spans="2:23" x14ac:dyDescent="0.25">
      <c r="B3628" s="33" t="str">
        <f t="shared" si="112"/>
        <v/>
      </c>
      <c r="C3628" s="33" t="str">
        <f t="shared" si="113"/>
        <v/>
      </c>
      <c r="U3628" s="28"/>
      <c r="V3628" s="28"/>
      <c r="W3628" s="28"/>
    </row>
    <row r="3629" spans="2:23" x14ac:dyDescent="0.25">
      <c r="B3629" s="33" t="str">
        <f t="shared" si="112"/>
        <v/>
      </c>
      <c r="C3629" s="33" t="str">
        <f t="shared" si="113"/>
        <v/>
      </c>
      <c r="U3629" s="28"/>
      <c r="V3629" s="28"/>
      <c r="W3629" s="28"/>
    </row>
    <row r="3630" spans="2:23" x14ac:dyDescent="0.25">
      <c r="B3630" s="33" t="str">
        <f t="shared" si="112"/>
        <v/>
      </c>
      <c r="C3630" s="33" t="str">
        <f t="shared" si="113"/>
        <v/>
      </c>
      <c r="U3630" s="28"/>
      <c r="V3630" s="28"/>
      <c r="W3630" s="28"/>
    </row>
    <row r="3631" spans="2:23" x14ac:dyDescent="0.25">
      <c r="B3631" s="33" t="str">
        <f t="shared" si="112"/>
        <v/>
      </c>
      <c r="C3631" s="33" t="str">
        <f t="shared" si="113"/>
        <v/>
      </c>
      <c r="U3631" s="28"/>
      <c r="V3631" s="28"/>
      <c r="W3631" s="28"/>
    </row>
    <row r="3632" spans="2:23" x14ac:dyDescent="0.25">
      <c r="B3632" s="33" t="str">
        <f t="shared" si="112"/>
        <v/>
      </c>
      <c r="C3632" s="33" t="str">
        <f t="shared" si="113"/>
        <v/>
      </c>
      <c r="U3632" s="28"/>
      <c r="V3632" s="28"/>
      <c r="W3632" s="28"/>
    </row>
    <row r="3633" spans="2:23" x14ac:dyDescent="0.25">
      <c r="B3633" s="33" t="str">
        <f t="shared" si="112"/>
        <v/>
      </c>
      <c r="C3633" s="33" t="str">
        <f t="shared" si="113"/>
        <v/>
      </c>
      <c r="U3633" s="28"/>
      <c r="V3633" s="28"/>
      <c r="W3633" s="28"/>
    </row>
    <row r="3634" spans="2:23" x14ac:dyDescent="0.25">
      <c r="B3634" s="33" t="str">
        <f t="shared" si="112"/>
        <v/>
      </c>
      <c r="C3634" s="33" t="str">
        <f t="shared" si="113"/>
        <v/>
      </c>
      <c r="U3634" s="28"/>
      <c r="V3634" s="28"/>
      <c r="W3634" s="28"/>
    </row>
    <row r="3635" spans="2:23" x14ac:dyDescent="0.25">
      <c r="B3635" s="33" t="str">
        <f t="shared" si="112"/>
        <v/>
      </c>
      <c r="C3635" s="33" t="str">
        <f t="shared" si="113"/>
        <v/>
      </c>
      <c r="U3635" s="28"/>
      <c r="V3635" s="28"/>
      <c r="W3635" s="28"/>
    </row>
    <row r="3636" spans="2:23" x14ac:dyDescent="0.25">
      <c r="B3636" s="33" t="str">
        <f t="shared" si="112"/>
        <v/>
      </c>
      <c r="C3636" s="33" t="str">
        <f t="shared" si="113"/>
        <v/>
      </c>
      <c r="U3636" s="28"/>
      <c r="V3636" s="28"/>
      <c r="W3636" s="28"/>
    </row>
    <row r="3637" spans="2:23" x14ac:dyDescent="0.25">
      <c r="B3637" s="33" t="str">
        <f t="shared" si="112"/>
        <v/>
      </c>
      <c r="C3637" s="33" t="str">
        <f t="shared" si="113"/>
        <v/>
      </c>
      <c r="U3637" s="28"/>
      <c r="V3637" s="28"/>
      <c r="W3637" s="28"/>
    </row>
    <row r="3638" spans="2:23" x14ac:dyDescent="0.25">
      <c r="B3638" s="33" t="str">
        <f t="shared" si="112"/>
        <v/>
      </c>
      <c r="C3638" s="33" t="str">
        <f t="shared" si="113"/>
        <v/>
      </c>
      <c r="U3638" s="28"/>
      <c r="V3638" s="28"/>
      <c r="W3638" s="28"/>
    </row>
    <row r="3639" spans="2:23" x14ac:dyDescent="0.25">
      <c r="B3639" s="33" t="str">
        <f t="shared" si="112"/>
        <v/>
      </c>
      <c r="C3639" s="33" t="str">
        <f t="shared" si="113"/>
        <v/>
      </c>
      <c r="U3639" s="28"/>
      <c r="V3639" s="28"/>
      <c r="W3639" s="28"/>
    </row>
    <row r="3640" spans="2:23" x14ac:dyDescent="0.25">
      <c r="B3640" s="33" t="str">
        <f t="shared" si="112"/>
        <v/>
      </c>
      <c r="C3640" s="33" t="str">
        <f t="shared" si="113"/>
        <v/>
      </c>
      <c r="U3640" s="28"/>
      <c r="V3640" s="28"/>
      <c r="W3640" s="28"/>
    </row>
    <row r="3641" spans="2:23" x14ac:dyDescent="0.25">
      <c r="B3641" s="33" t="str">
        <f t="shared" si="112"/>
        <v/>
      </c>
      <c r="C3641" s="33" t="str">
        <f t="shared" si="113"/>
        <v/>
      </c>
      <c r="U3641" s="28"/>
      <c r="V3641" s="28"/>
      <c r="W3641" s="28"/>
    </row>
    <row r="3642" spans="2:23" x14ac:dyDescent="0.25">
      <c r="B3642" s="33" t="str">
        <f t="shared" si="112"/>
        <v/>
      </c>
      <c r="C3642" s="33" t="str">
        <f t="shared" si="113"/>
        <v/>
      </c>
      <c r="U3642" s="28"/>
      <c r="V3642" s="28"/>
      <c r="W3642" s="28"/>
    </row>
    <row r="3643" spans="2:23" x14ac:dyDescent="0.25">
      <c r="B3643" s="33" t="str">
        <f t="shared" si="112"/>
        <v/>
      </c>
      <c r="C3643" s="33" t="str">
        <f t="shared" si="113"/>
        <v/>
      </c>
      <c r="U3643" s="28"/>
      <c r="V3643" s="28"/>
      <c r="W3643" s="28"/>
    </row>
    <row r="3644" spans="2:23" x14ac:dyDescent="0.25">
      <c r="B3644" s="33" t="str">
        <f t="shared" si="112"/>
        <v/>
      </c>
      <c r="C3644" s="33" t="str">
        <f t="shared" si="113"/>
        <v/>
      </c>
      <c r="U3644" s="28"/>
      <c r="V3644" s="28"/>
      <c r="W3644" s="28"/>
    </row>
    <row r="3645" spans="2:23" x14ac:dyDescent="0.25">
      <c r="B3645" s="33" t="str">
        <f t="shared" si="112"/>
        <v/>
      </c>
      <c r="C3645" s="33" t="str">
        <f t="shared" si="113"/>
        <v/>
      </c>
    </row>
    <row r="3646" spans="2:23" x14ac:dyDescent="0.25">
      <c r="B3646" s="33" t="str">
        <f t="shared" si="112"/>
        <v/>
      </c>
      <c r="C3646" s="33" t="str">
        <f t="shared" si="113"/>
        <v/>
      </c>
      <c r="U3646" s="28"/>
      <c r="V3646" s="28"/>
      <c r="W3646" s="28"/>
    </row>
    <row r="3647" spans="2:23" x14ac:dyDescent="0.25">
      <c r="B3647" s="33" t="str">
        <f t="shared" si="112"/>
        <v/>
      </c>
      <c r="C3647" s="33" t="str">
        <f t="shared" si="113"/>
        <v/>
      </c>
      <c r="U3647" s="28"/>
      <c r="V3647" s="28"/>
      <c r="W3647" s="28"/>
    </row>
    <row r="3648" spans="2:23" x14ac:dyDescent="0.25">
      <c r="B3648" s="33" t="str">
        <f t="shared" si="112"/>
        <v/>
      </c>
      <c r="C3648" s="33" t="str">
        <f t="shared" si="113"/>
        <v/>
      </c>
      <c r="U3648" s="28"/>
      <c r="V3648" s="28"/>
      <c r="W3648" s="28"/>
    </row>
    <row r="3649" spans="2:23" x14ac:dyDescent="0.25">
      <c r="B3649" s="33" t="str">
        <f t="shared" si="112"/>
        <v/>
      </c>
      <c r="C3649" s="33" t="str">
        <f t="shared" si="113"/>
        <v/>
      </c>
      <c r="U3649" s="28"/>
      <c r="V3649" s="28"/>
      <c r="W3649" s="28"/>
    </row>
    <row r="3650" spans="2:23" x14ac:dyDescent="0.25">
      <c r="B3650" s="33" t="str">
        <f t="shared" si="112"/>
        <v/>
      </c>
      <c r="C3650" s="33" t="str">
        <f t="shared" si="113"/>
        <v/>
      </c>
      <c r="U3650" s="28"/>
      <c r="V3650" s="28"/>
      <c r="W3650" s="28"/>
    </row>
    <row r="3651" spans="2:23" x14ac:dyDescent="0.25">
      <c r="B3651" s="33" t="str">
        <f t="shared" si="112"/>
        <v/>
      </c>
      <c r="C3651" s="33" t="str">
        <f t="shared" si="113"/>
        <v/>
      </c>
      <c r="U3651" s="28"/>
      <c r="V3651" s="28"/>
      <c r="W3651" s="28"/>
    </row>
    <row r="3652" spans="2:23" x14ac:dyDescent="0.25">
      <c r="B3652" s="33" t="str">
        <f t="shared" si="112"/>
        <v/>
      </c>
      <c r="C3652" s="33" t="str">
        <f t="shared" si="113"/>
        <v/>
      </c>
      <c r="U3652" s="28"/>
      <c r="V3652" s="28"/>
      <c r="W3652" s="28"/>
    </row>
    <row r="3653" spans="2:23" x14ac:dyDescent="0.25">
      <c r="B3653" s="33" t="str">
        <f t="shared" si="112"/>
        <v/>
      </c>
      <c r="C3653" s="33" t="str">
        <f t="shared" si="113"/>
        <v/>
      </c>
      <c r="U3653" s="28"/>
      <c r="V3653" s="28"/>
      <c r="W3653" s="28"/>
    </row>
    <row r="3654" spans="2:23" x14ac:dyDescent="0.25">
      <c r="B3654" s="33" t="str">
        <f t="shared" si="112"/>
        <v/>
      </c>
      <c r="C3654" s="33" t="str">
        <f t="shared" si="113"/>
        <v/>
      </c>
      <c r="U3654" s="28"/>
      <c r="V3654" s="28"/>
      <c r="W3654" s="28"/>
    </row>
    <row r="3655" spans="2:23" x14ac:dyDescent="0.25">
      <c r="B3655" s="33" t="str">
        <f t="shared" si="112"/>
        <v/>
      </c>
      <c r="C3655" s="33" t="str">
        <f t="shared" si="113"/>
        <v/>
      </c>
      <c r="U3655" s="28"/>
      <c r="V3655" s="28"/>
      <c r="W3655" s="28"/>
    </row>
    <row r="3656" spans="2:23" x14ac:dyDescent="0.25">
      <c r="B3656" s="33" t="str">
        <f t="shared" si="112"/>
        <v/>
      </c>
      <c r="C3656" s="33" t="str">
        <f t="shared" si="113"/>
        <v/>
      </c>
      <c r="U3656" s="28"/>
      <c r="V3656" s="28"/>
      <c r="W3656" s="28"/>
    </row>
    <row r="3657" spans="2:23" x14ac:dyDescent="0.25">
      <c r="B3657" s="33" t="str">
        <f t="shared" si="112"/>
        <v/>
      </c>
      <c r="C3657" s="33" t="str">
        <f t="shared" si="113"/>
        <v/>
      </c>
    </row>
    <row r="3658" spans="2:23" x14ac:dyDescent="0.25">
      <c r="B3658" s="33" t="str">
        <f t="shared" si="112"/>
        <v/>
      </c>
      <c r="C3658" s="33" t="str">
        <f t="shared" si="113"/>
        <v/>
      </c>
      <c r="U3658" s="28"/>
      <c r="V3658" s="28"/>
      <c r="W3658" s="28"/>
    </row>
    <row r="3659" spans="2:23" x14ac:dyDescent="0.25">
      <c r="B3659" s="33" t="str">
        <f t="shared" si="112"/>
        <v/>
      </c>
      <c r="C3659" s="33" t="str">
        <f t="shared" si="113"/>
        <v/>
      </c>
      <c r="U3659" s="28"/>
      <c r="V3659" s="28"/>
      <c r="W3659" s="28"/>
    </row>
    <row r="3660" spans="2:23" x14ac:dyDescent="0.25">
      <c r="B3660" s="33" t="str">
        <f t="shared" si="112"/>
        <v/>
      </c>
      <c r="C3660" s="33" t="str">
        <f t="shared" si="113"/>
        <v/>
      </c>
      <c r="U3660" s="28"/>
      <c r="V3660" s="28"/>
      <c r="W3660" s="28"/>
    </row>
    <row r="3661" spans="2:23" x14ac:dyDescent="0.25">
      <c r="B3661" s="33" t="str">
        <f t="shared" si="112"/>
        <v/>
      </c>
      <c r="C3661" s="33" t="str">
        <f t="shared" si="113"/>
        <v/>
      </c>
      <c r="U3661" s="28"/>
      <c r="V3661" s="28"/>
      <c r="W3661" s="28"/>
    </row>
    <row r="3662" spans="2:23" x14ac:dyDescent="0.25">
      <c r="B3662" s="33" t="str">
        <f t="shared" si="112"/>
        <v/>
      </c>
      <c r="C3662" s="33" t="str">
        <f t="shared" si="113"/>
        <v/>
      </c>
      <c r="U3662" s="28"/>
      <c r="V3662" s="28"/>
      <c r="W3662" s="28"/>
    </row>
    <row r="3663" spans="2:23" x14ac:dyDescent="0.25">
      <c r="B3663" s="33" t="str">
        <f t="shared" si="112"/>
        <v/>
      </c>
      <c r="C3663" s="33" t="str">
        <f t="shared" si="113"/>
        <v/>
      </c>
    </row>
    <row r="3664" spans="2:23" x14ac:dyDescent="0.25">
      <c r="B3664" s="33" t="str">
        <f t="shared" si="112"/>
        <v/>
      </c>
      <c r="C3664" s="33" t="str">
        <f t="shared" si="113"/>
        <v/>
      </c>
      <c r="U3664" s="28"/>
      <c r="V3664" s="28"/>
      <c r="W3664" s="28"/>
    </row>
    <row r="3665" spans="2:23" x14ac:dyDescent="0.25">
      <c r="B3665" s="33" t="str">
        <f t="shared" si="112"/>
        <v/>
      </c>
      <c r="C3665" s="33" t="str">
        <f t="shared" si="113"/>
        <v/>
      </c>
    </row>
    <row r="3666" spans="2:23" x14ac:dyDescent="0.25">
      <c r="B3666" s="33" t="str">
        <f t="shared" si="112"/>
        <v/>
      </c>
      <c r="C3666" s="33" t="str">
        <f t="shared" si="113"/>
        <v/>
      </c>
    </row>
    <row r="3667" spans="2:23" x14ac:dyDescent="0.25">
      <c r="B3667" s="33" t="str">
        <f t="shared" si="112"/>
        <v/>
      </c>
      <c r="C3667" s="33" t="str">
        <f t="shared" si="113"/>
        <v/>
      </c>
    </row>
    <row r="3668" spans="2:23" x14ac:dyDescent="0.25">
      <c r="B3668" s="33" t="str">
        <f t="shared" si="112"/>
        <v/>
      </c>
      <c r="C3668" s="33" t="str">
        <f t="shared" si="113"/>
        <v/>
      </c>
    </row>
    <row r="3669" spans="2:23" x14ac:dyDescent="0.25">
      <c r="B3669" s="33" t="str">
        <f t="shared" si="112"/>
        <v/>
      </c>
      <c r="C3669" s="33" t="str">
        <f t="shared" si="113"/>
        <v/>
      </c>
    </row>
    <row r="3670" spans="2:23" x14ac:dyDescent="0.25">
      <c r="B3670" s="33" t="str">
        <f t="shared" si="112"/>
        <v/>
      </c>
      <c r="C3670" s="33" t="str">
        <f t="shared" si="113"/>
        <v/>
      </c>
    </row>
    <row r="3671" spans="2:23" x14ac:dyDescent="0.25">
      <c r="B3671" s="33" t="str">
        <f t="shared" si="112"/>
        <v/>
      </c>
      <c r="C3671" s="33" t="str">
        <f t="shared" si="113"/>
        <v/>
      </c>
    </row>
    <row r="3672" spans="2:23" x14ac:dyDescent="0.25">
      <c r="B3672" s="33" t="str">
        <f t="shared" si="112"/>
        <v/>
      </c>
      <c r="C3672" s="33" t="str">
        <f t="shared" si="113"/>
        <v/>
      </c>
      <c r="U3672" s="28"/>
      <c r="V3672" s="28"/>
      <c r="W3672" s="28"/>
    </row>
    <row r="3673" spans="2:23" x14ac:dyDescent="0.25">
      <c r="B3673" s="33" t="str">
        <f t="shared" si="112"/>
        <v/>
      </c>
      <c r="C3673" s="33" t="str">
        <f t="shared" si="113"/>
        <v/>
      </c>
    </row>
    <row r="3674" spans="2:23" x14ac:dyDescent="0.25">
      <c r="B3674" s="33" t="str">
        <f t="shared" si="112"/>
        <v/>
      </c>
      <c r="C3674" s="33" t="str">
        <f t="shared" si="113"/>
        <v/>
      </c>
      <c r="U3674" s="28"/>
      <c r="V3674" s="28"/>
      <c r="W3674" s="28"/>
    </row>
    <row r="3675" spans="2:23" x14ac:dyDescent="0.25">
      <c r="B3675" s="33" t="str">
        <f t="shared" si="112"/>
        <v/>
      </c>
      <c r="C3675" s="33" t="str">
        <f t="shared" si="113"/>
        <v/>
      </c>
      <c r="U3675" s="28"/>
      <c r="V3675" s="28"/>
      <c r="W3675" s="28"/>
    </row>
    <row r="3676" spans="2:23" x14ac:dyDescent="0.25">
      <c r="B3676" s="33" t="str">
        <f t="shared" ref="B3676:B3739" si="114">IF(W3678=1,U3678,"")</f>
        <v/>
      </c>
      <c r="C3676" s="33" t="str">
        <f t="shared" ref="C3676:C3739" si="115">IF(W3678=1,V3678,"")</f>
        <v/>
      </c>
      <c r="U3676" s="28"/>
      <c r="V3676" s="28"/>
      <c r="W3676" s="28"/>
    </row>
    <row r="3677" spans="2:23" x14ac:dyDescent="0.25">
      <c r="B3677" s="33" t="str">
        <f t="shared" si="114"/>
        <v/>
      </c>
      <c r="C3677" s="33" t="str">
        <f t="shared" si="115"/>
        <v/>
      </c>
      <c r="U3677" s="28"/>
      <c r="V3677" s="28"/>
      <c r="W3677" s="28"/>
    </row>
    <row r="3678" spans="2:23" x14ac:dyDescent="0.25">
      <c r="B3678" s="33" t="str">
        <f t="shared" si="114"/>
        <v/>
      </c>
      <c r="C3678" s="33" t="str">
        <f t="shared" si="115"/>
        <v/>
      </c>
      <c r="U3678" s="28"/>
      <c r="V3678" s="28"/>
      <c r="W3678" s="28"/>
    </row>
    <row r="3679" spans="2:23" x14ac:dyDescent="0.25">
      <c r="B3679" s="33" t="str">
        <f t="shared" si="114"/>
        <v/>
      </c>
      <c r="C3679" s="33" t="str">
        <f t="shared" si="115"/>
        <v/>
      </c>
      <c r="U3679" s="28"/>
      <c r="V3679" s="28"/>
      <c r="W3679" s="28"/>
    </row>
    <row r="3680" spans="2:23" x14ac:dyDescent="0.25">
      <c r="B3680" s="33" t="str">
        <f t="shared" si="114"/>
        <v/>
      </c>
      <c r="C3680" s="33" t="str">
        <f t="shared" si="115"/>
        <v/>
      </c>
      <c r="U3680" s="28"/>
      <c r="V3680" s="28"/>
      <c r="W3680" s="28"/>
    </row>
    <row r="3681" spans="2:23" x14ac:dyDescent="0.25">
      <c r="B3681" s="33" t="str">
        <f t="shared" si="114"/>
        <v/>
      </c>
      <c r="C3681" s="33" t="str">
        <f t="shared" si="115"/>
        <v/>
      </c>
      <c r="U3681" s="28"/>
      <c r="V3681" s="28"/>
      <c r="W3681" s="28"/>
    </row>
    <row r="3682" spans="2:23" x14ac:dyDescent="0.25">
      <c r="B3682" s="33" t="str">
        <f t="shared" si="114"/>
        <v/>
      </c>
      <c r="C3682" s="33" t="str">
        <f t="shared" si="115"/>
        <v/>
      </c>
    </row>
    <row r="3683" spans="2:23" x14ac:dyDescent="0.25">
      <c r="B3683" s="33" t="str">
        <f t="shared" si="114"/>
        <v/>
      </c>
      <c r="C3683" s="33" t="str">
        <f t="shared" si="115"/>
        <v/>
      </c>
      <c r="U3683" s="28"/>
      <c r="V3683" s="28"/>
      <c r="W3683" s="28"/>
    </row>
    <row r="3684" spans="2:23" x14ac:dyDescent="0.25">
      <c r="B3684" s="33" t="str">
        <f t="shared" si="114"/>
        <v/>
      </c>
      <c r="C3684" s="33" t="str">
        <f t="shared" si="115"/>
        <v/>
      </c>
      <c r="U3684" s="28"/>
      <c r="V3684" s="28"/>
      <c r="W3684" s="28"/>
    </row>
    <row r="3685" spans="2:23" x14ac:dyDescent="0.25">
      <c r="B3685" s="33" t="str">
        <f t="shared" si="114"/>
        <v/>
      </c>
      <c r="C3685" s="33" t="str">
        <f t="shared" si="115"/>
        <v/>
      </c>
      <c r="U3685" s="28"/>
      <c r="V3685" s="28"/>
      <c r="W3685" s="28"/>
    </row>
    <row r="3686" spans="2:23" x14ac:dyDescent="0.25">
      <c r="B3686" s="33" t="str">
        <f t="shared" si="114"/>
        <v/>
      </c>
      <c r="C3686" s="33" t="str">
        <f t="shared" si="115"/>
        <v/>
      </c>
      <c r="U3686" s="28"/>
      <c r="V3686" s="28"/>
      <c r="W3686" s="28"/>
    </row>
    <row r="3687" spans="2:23" x14ac:dyDescent="0.25">
      <c r="B3687" s="33" t="str">
        <f t="shared" si="114"/>
        <v/>
      </c>
      <c r="C3687" s="33" t="str">
        <f t="shared" si="115"/>
        <v/>
      </c>
      <c r="U3687" s="28"/>
      <c r="V3687" s="28"/>
      <c r="W3687" s="28"/>
    </row>
    <row r="3688" spans="2:23" x14ac:dyDescent="0.25">
      <c r="B3688" s="33" t="str">
        <f t="shared" si="114"/>
        <v/>
      </c>
      <c r="C3688" s="33" t="str">
        <f t="shared" si="115"/>
        <v/>
      </c>
      <c r="U3688" s="28"/>
      <c r="V3688" s="28"/>
      <c r="W3688" s="28"/>
    </row>
    <row r="3689" spans="2:23" x14ac:dyDescent="0.25">
      <c r="B3689" s="33" t="str">
        <f t="shared" si="114"/>
        <v/>
      </c>
      <c r="C3689" s="33" t="str">
        <f t="shared" si="115"/>
        <v/>
      </c>
      <c r="U3689" s="28"/>
      <c r="V3689" s="28"/>
      <c r="W3689" s="28"/>
    </row>
    <row r="3690" spans="2:23" x14ac:dyDescent="0.25">
      <c r="B3690" s="33" t="str">
        <f t="shared" si="114"/>
        <v/>
      </c>
      <c r="C3690" s="33" t="str">
        <f t="shared" si="115"/>
        <v/>
      </c>
    </row>
    <row r="3691" spans="2:23" x14ac:dyDescent="0.25">
      <c r="B3691" s="33" t="str">
        <f t="shared" si="114"/>
        <v/>
      </c>
      <c r="C3691" s="33" t="str">
        <f t="shared" si="115"/>
        <v/>
      </c>
      <c r="U3691" s="28"/>
      <c r="V3691" s="28"/>
      <c r="W3691" s="28"/>
    </row>
    <row r="3692" spans="2:23" x14ac:dyDescent="0.25">
      <c r="B3692" s="33" t="str">
        <f t="shared" si="114"/>
        <v/>
      </c>
      <c r="C3692" s="33" t="str">
        <f t="shared" si="115"/>
        <v/>
      </c>
      <c r="U3692" s="28"/>
      <c r="V3692" s="28"/>
      <c r="W3692" s="28"/>
    </row>
    <row r="3693" spans="2:23" x14ac:dyDescent="0.25">
      <c r="B3693" s="33" t="str">
        <f t="shared" si="114"/>
        <v/>
      </c>
      <c r="C3693" s="33" t="str">
        <f t="shared" si="115"/>
        <v/>
      </c>
      <c r="U3693" s="28"/>
      <c r="V3693" s="28"/>
      <c r="W3693" s="28"/>
    </row>
    <row r="3694" spans="2:23" x14ac:dyDescent="0.25">
      <c r="B3694" s="33" t="str">
        <f t="shared" si="114"/>
        <v/>
      </c>
      <c r="C3694" s="33" t="str">
        <f t="shared" si="115"/>
        <v/>
      </c>
      <c r="U3694" s="28"/>
      <c r="V3694" s="28"/>
      <c r="W3694" s="28"/>
    </row>
    <row r="3695" spans="2:23" x14ac:dyDescent="0.25">
      <c r="B3695" s="33" t="str">
        <f t="shared" si="114"/>
        <v/>
      </c>
      <c r="C3695" s="33" t="str">
        <f t="shared" si="115"/>
        <v/>
      </c>
      <c r="U3695" s="28"/>
      <c r="V3695" s="28"/>
      <c r="W3695" s="28"/>
    </row>
    <row r="3696" spans="2:23" x14ac:dyDescent="0.25">
      <c r="B3696" s="33" t="str">
        <f t="shared" si="114"/>
        <v/>
      </c>
      <c r="C3696" s="33" t="str">
        <f t="shared" si="115"/>
        <v/>
      </c>
      <c r="U3696" s="28"/>
      <c r="V3696" s="28"/>
      <c r="W3696" s="28"/>
    </row>
    <row r="3697" spans="2:23" x14ac:dyDescent="0.25">
      <c r="B3697" s="33" t="str">
        <f t="shared" si="114"/>
        <v/>
      </c>
      <c r="C3697" s="33" t="str">
        <f t="shared" si="115"/>
        <v/>
      </c>
      <c r="U3697" s="28"/>
      <c r="V3697" s="28"/>
      <c r="W3697" s="28"/>
    </row>
    <row r="3698" spans="2:23" x14ac:dyDescent="0.25">
      <c r="B3698" s="33" t="str">
        <f t="shared" si="114"/>
        <v/>
      </c>
      <c r="C3698" s="33" t="str">
        <f t="shared" si="115"/>
        <v/>
      </c>
      <c r="U3698" s="28"/>
      <c r="V3698" s="28"/>
      <c r="W3698" s="28"/>
    </row>
    <row r="3699" spans="2:23" x14ac:dyDescent="0.25">
      <c r="B3699" s="33" t="str">
        <f t="shared" si="114"/>
        <v/>
      </c>
      <c r="C3699" s="33" t="str">
        <f t="shared" si="115"/>
        <v/>
      </c>
      <c r="U3699" s="28"/>
      <c r="V3699" s="28"/>
      <c r="W3699" s="28"/>
    </row>
    <row r="3700" spans="2:23" x14ac:dyDescent="0.25">
      <c r="B3700" s="33" t="str">
        <f t="shared" si="114"/>
        <v/>
      </c>
      <c r="C3700" s="33" t="str">
        <f t="shared" si="115"/>
        <v/>
      </c>
      <c r="U3700" s="28"/>
      <c r="V3700" s="28"/>
      <c r="W3700" s="28"/>
    </row>
    <row r="3701" spans="2:23" x14ac:dyDescent="0.25">
      <c r="B3701" s="33" t="str">
        <f t="shared" si="114"/>
        <v/>
      </c>
      <c r="C3701" s="33" t="str">
        <f t="shared" si="115"/>
        <v/>
      </c>
      <c r="U3701" s="28"/>
      <c r="V3701" s="28"/>
      <c r="W3701" s="28"/>
    </row>
    <row r="3702" spans="2:23" x14ac:dyDescent="0.25">
      <c r="B3702" s="33" t="str">
        <f t="shared" si="114"/>
        <v/>
      </c>
      <c r="C3702" s="33" t="str">
        <f t="shared" si="115"/>
        <v/>
      </c>
      <c r="U3702" s="28"/>
      <c r="V3702" s="28"/>
      <c r="W3702" s="28"/>
    </row>
    <row r="3703" spans="2:23" x14ac:dyDescent="0.25">
      <c r="B3703" s="33" t="str">
        <f t="shared" si="114"/>
        <v/>
      </c>
      <c r="C3703" s="33" t="str">
        <f t="shared" si="115"/>
        <v/>
      </c>
      <c r="U3703" s="28"/>
      <c r="V3703" s="28"/>
      <c r="W3703" s="28"/>
    </row>
    <row r="3704" spans="2:23" x14ac:dyDescent="0.25">
      <c r="B3704" s="33" t="str">
        <f t="shared" si="114"/>
        <v/>
      </c>
      <c r="C3704" s="33" t="str">
        <f t="shared" si="115"/>
        <v/>
      </c>
    </row>
    <row r="3705" spans="2:23" x14ac:dyDescent="0.25">
      <c r="B3705" s="33" t="str">
        <f t="shared" si="114"/>
        <v/>
      </c>
      <c r="C3705" s="33" t="str">
        <f t="shared" si="115"/>
        <v/>
      </c>
    </row>
    <row r="3706" spans="2:23" x14ac:dyDescent="0.25">
      <c r="B3706" s="33" t="str">
        <f t="shared" si="114"/>
        <v/>
      </c>
      <c r="C3706" s="33" t="str">
        <f t="shared" si="115"/>
        <v/>
      </c>
    </row>
    <row r="3707" spans="2:23" x14ac:dyDescent="0.25">
      <c r="B3707" s="33" t="str">
        <f t="shared" si="114"/>
        <v/>
      </c>
      <c r="C3707" s="33" t="str">
        <f t="shared" si="115"/>
        <v/>
      </c>
    </row>
    <row r="3708" spans="2:23" x14ac:dyDescent="0.25">
      <c r="B3708" s="33" t="str">
        <f t="shared" si="114"/>
        <v/>
      </c>
      <c r="C3708" s="33" t="str">
        <f t="shared" si="115"/>
        <v/>
      </c>
    </row>
    <row r="3709" spans="2:23" x14ac:dyDescent="0.25">
      <c r="B3709" s="33" t="str">
        <f t="shared" si="114"/>
        <v/>
      </c>
      <c r="C3709" s="33" t="str">
        <f t="shared" si="115"/>
        <v/>
      </c>
    </row>
    <row r="3710" spans="2:23" x14ac:dyDescent="0.25">
      <c r="B3710" s="33" t="str">
        <f t="shared" si="114"/>
        <v/>
      </c>
      <c r="C3710" s="33" t="str">
        <f t="shared" si="115"/>
        <v/>
      </c>
    </row>
    <row r="3711" spans="2:23" x14ac:dyDescent="0.25">
      <c r="B3711" s="33" t="str">
        <f t="shared" si="114"/>
        <v/>
      </c>
      <c r="C3711" s="33" t="str">
        <f t="shared" si="115"/>
        <v/>
      </c>
    </row>
    <row r="3712" spans="2:23" x14ac:dyDescent="0.25">
      <c r="B3712" s="33" t="str">
        <f t="shared" si="114"/>
        <v/>
      </c>
      <c r="C3712" s="33" t="str">
        <f t="shared" si="115"/>
        <v/>
      </c>
    </row>
    <row r="3713" spans="2:3" x14ac:dyDescent="0.25">
      <c r="B3713" s="33" t="str">
        <f t="shared" si="114"/>
        <v/>
      </c>
      <c r="C3713" s="33" t="str">
        <f t="shared" si="115"/>
        <v/>
      </c>
    </row>
    <row r="3714" spans="2:3" x14ac:dyDescent="0.25">
      <c r="B3714" s="33" t="str">
        <f t="shared" si="114"/>
        <v/>
      </c>
      <c r="C3714" s="33" t="str">
        <f t="shared" si="115"/>
        <v/>
      </c>
    </row>
    <row r="3715" spans="2:3" x14ac:dyDescent="0.25">
      <c r="B3715" s="33" t="str">
        <f t="shared" si="114"/>
        <v/>
      </c>
      <c r="C3715" s="33" t="str">
        <f t="shared" si="115"/>
        <v/>
      </c>
    </row>
    <row r="3716" spans="2:3" x14ac:dyDescent="0.25">
      <c r="B3716" s="33" t="str">
        <f t="shared" si="114"/>
        <v/>
      </c>
      <c r="C3716" s="33" t="str">
        <f t="shared" si="115"/>
        <v/>
      </c>
    </row>
    <row r="3717" spans="2:3" x14ac:dyDescent="0.25">
      <c r="B3717" s="33" t="str">
        <f t="shared" si="114"/>
        <v/>
      </c>
      <c r="C3717" s="33" t="str">
        <f t="shared" si="115"/>
        <v/>
      </c>
    </row>
    <row r="3718" spans="2:3" x14ac:dyDescent="0.25">
      <c r="B3718" s="33" t="str">
        <f t="shared" si="114"/>
        <v/>
      </c>
      <c r="C3718" s="33" t="str">
        <f t="shared" si="115"/>
        <v/>
      </c>
    </row>
    <row r="3719" spans="2:3" x14ac:dyDescent="0.25">
      <c r="B3719" s="33" t="str">
        <f t="shared" si="114"/>
        <v/>
      </c>
      <c r="C3719" s="33" t="str">
        <f t="shared" si="115"/>
        <v/>
      </c>
    </row>
    <row r="3720" spans="2:3" x14ac:dyDescent="0.25">
      <c r="B3720" s="33" t="str">
        <f t="shared" si="114"/>
        <v/>
      </c>
      <c r="C3720" s="33" t="str">
        <f t="shared" si="115"/>
        <v/>
      </c>
    </row>
    <row r="3721" spans="2:3" x14ac:dyDescent="0.25">
      <c r="B3721" s="33" t="str">
        <f t="shared" si="114"/>
        <v/>
      </c>
      <c r="C3721" s="33" t="str">
        <f t="shared" si="115"/>
        <v/>
      </c>
    </row>
    <row r="3722" spans="2:3" x14ac:dyDescent="0.25">
      <c r="B3722" s="33" t="str">
        <f t="shared" si="114"/>
        <v/>
      </c>
      <c r="C3722" s="33" t="str">
        <f t="shared" si="115"/>
        <v/>
      </c>
    </row>
    <row r="3723" spans="2:3" x14ac:dyDescent="0.25">
      <c r="B3723" s="33" t="str">
        <f t="shared" si="114"/>
        <v/>
      </c>
      <c r="C3723" s="33" t="str">
        <f t="shared" si="115"/>
        <v/>
      </c>
    </row>
    <row r="3724" spans="2:3" x14ac:dyDescent="0.25">
      <c r="B3724" s="33" t="str">
        <f t="shared" si="114"/>
        <v/>
      </c>
      <c r="C3724" s="33" t="str">
        <f t="shared" si="115"/>
        <v/>
      </c>
    </row>
    <row r="3725" spans="2:3" x14ac:dyDescent="0.25">
      <c r="B3725" s="33" t="str">
        <f t="shared" si="114"/>
        <v/>
      </c>
      <c r="C3725" s="33" t="str">
        <f t="shared" si="115"/>
        <v/>
      </c>
    </row>
    <row r="3726" spans="2:3" x14ac:dyDescent="0.25">
      <c r="B3726" s="33" t="str">
        <f t="shared" si="114"/>
        <v/>
      </c>
      <c r="C3726" s="33" t="str">
        <f t="shared" si="115"/>
        <v/>
      </c>
    </row>
    <row r="3727" spans="2:3" x14ac:dyDescent="0.25">
      <c r="B3727" s="33" t="str">
        <f t="shared" si="114"/>
        <v/>
      </c>
      <c r="C3727" s="33" t="str">
        <f t="shared" si="115"/>
        <v/>
      </c>
    </row>
    <row r="3728" spans="2:3" x14ac:dyDescent="0.25">
      <c r="B3728" s="33" t="str">
        <f t="shared" si="114"/>
        <v/>
      </c>
      <c r="C3728" s="33" t="str">
        <f t="shared" si="115"/>
        <v/>
      </c>
    </row>
    <row r="3729" spans="2:3" x14ac:dyDescent="0.25">
      <c r="B3729" s="33" t="str">
        <f t="shared" si="114"/>
        <v/>
      </c>
      <c r="C3729" s="33" t="str">
        <f t="shared" si="115"/>
        <v/>
      </c>
    </row>
    <row r="3730" spans="2:3" x14ac:dyDescent="0.25">
      <c r="B3730" s="33" t="str">
        <f t="shared" si="114"/>
        <v/>
      </c>
      <c r="C3730" s="33" t="str">
        <f t="shared" si="115"/>
        <v/>
      </c>
    </row>
    <row r="3731" spans="2:3" x14ac:dyDescent="0.25">
      <c r="B3731" s="33" t="str">
        <f t="shared" si="114"/>
        <v/>
      </c>
      <c r="C3731" s="33" t="str">
        <f t="shared" si="115"/>
        <v/>
      </c>
    </row>
    <row r="3732" spans="2:3" x14ac:dyDescent="0.25">
      <c r="B3732" s="33" t="str">
        <f t="shared" si="114"/>
        <v/>
      </c>
      <c r="C3732" s="33" t="str">
        <f t="shared" si="115"/>
        <v/>
      </c>
    </row>
    <row r="3733" spans="2:3" x14ac:dyDescent="0.25">
      <c r="B3733" s="33" t="str">
        <f t="shared" si="114"/>
        <v/>
      </c>
      <c r="C3733" s="33" t="str">
        <f t="shared" si="115"/>
        <v/>
      </c>
    </row>
    <row r="3734" spans="2:3" x14ac:dyDescent="0.25">
      <c r="B3734" s="33" t="str">
        <f t="shared" si="114"/>
        <v/>
      </c>
      <c r="C3734" s="33" t="str">
        <f t="shared" si="115"/>
        <v/>
      </c>
    </row>
    <row r="3735" spans="2:3" x14ac:dyDescent="0.25">
      <c r="B3735" s="33" t="str">
        <f t="shared" si="114"/>
        <v/>
      </c>
      <c r="C3735" s="33" t="str">
        <f t="shared" si="115"/>
        <v/>
      </c>
    </row>
    <row r="3736" spans="2:3" x14ac:dyDescent="0.25">
      <c r="B3736" s="33" t="str">
        <f t="shared" si="114"/>
        <v/>
      </c>
      <c r="C3736" s="33" t="str">
        <f t="shared" si="115"/>
        <v/>
      </c>
    </row>
    <row r="3737" spans="2:3" x14ac:dyDescent="0.25">
      <c r="B3737" s="33" t="str">
        <f t="shared" si="114"/>
        <v/>
      </c>
      <c r="C3737" s="33" t="str">
        <f t="shared" si="115"/>
        <v/>
      </c>
    </row>
    <row r="3738" spans="2:3" x14ac:dyDescent="0.25">
      <c r="B3738" s="33" t="str">
        <f t="shared" si="114"/>
        <v/>
      </c>
      <c r="C3738" s="33" t="str">
        <f t="shared" si="115"/>
        <v/>
      </c>
    </row>
    <row r="3739" spans="2:3" x14ac:dyDescent="0.25">
      <c r="B3739" s="33" t="str">
        <f t="shared" si="114"/>
        <v/>
      </c>
      <c r="C3739" s="33" t="str">
        <f t="shared" si="115"/>
        <v/>
      </c>
    </row>
    <row r="3740" spans="2:3" x14ac:dyDescent="0.25">
      <c r="B3740" s="33" t="str">
        <f t="shared" ref="B3740:B3803" si="116">IF(W3742=1,U3742,"")</f>
        <v/>
      </c>
      <c r="C3740" s="33" t="str">
        <f t="shared" ref="C3740:C3803" si="117">IF(W3742=1,V3742,"")</f>
        <v/>
      </c>
    </row>
    <row r="3741" spans="2:3" x14ac:dyDescent="0.25">
      <c r="B3741" s="33" t="str">
        <f t="shared" si="116"/>
        <v/>
      </c>
      <c r="C3741" s="33" t="str">
        <f t="shared" si="117"/>
        <v/>
      </c>
    </row>
    <row r="3742" spans="2:3" x14ac:dyDescent="0.25">
      <c r="B3742" s="33" t="str">
        <f t="shared" si="116"/>
        <v/>
      </c>
      <c r="C3742" s="33" t="str">
        <f t="shared" si="117"/>
        <v/>
      </c>
    </row>
    <row r="3743" spans="2:3" x14ac:dyDescent="0.25">
      <c r="B3743" s="33" t="str">
        <f t="shared" si="116"/>
        <v/>
      </c>
      <c r="C3743" s="33" t="str">
        <f t="shared" si="117"/>
        <v/>
      </c>
    </row>
    <row r="3744" spans="2:3" x14ac:dyDescent="0.25">
      <c r="B3744" s="33" t="str">
        <f t="shared" si="116"/>
        <v/>
      </c>
      <c r="C3744" s="33" t="str">
        <f t="shared" si="117"/>
        <v/>
      </c>
    </row>
    <row r="3745" spans="2:3" x14ac:dyDescent="0.25">
      <c r="B3745" s="33" t="str">
        <f t="shared" si="116"/>
        <v/>
      </c>
      <c r="C3745" s="33" t="str">
        <f t="shared" si="117"/>
        <v/>
      </c>
    </row>
    <row r="3746" spans="2:3" x14ac:dyDescent="0.25">
      <c r="B3746" s="33" t="str">
        <f t="shared" si="116"/>
        <v/>
      </c>
      <c r="C3746" s="33" t="str">
        <f t="shared" si="117"/>
        <v/>
      </c>
    </row>
    <row r="3747" spans="2:3" x14ac:dyDescent="0.25">
      <c r="B3747" s="33" t="str">
        <f t="shared" si="116"/>
        <v/>
      </c>
      <c r="C3747" s="33" t="str">
        <f t="shared" si="117"/>
        <v/>
      </c>
    </row>
    <row r="3748" spans="2:3" x14ac:dyDescent="0.25">
      <c r="B3748" s="33" t="str">
        <f t="shared" si="116"/>
        <v/>
      </c>
      <c r="C3748" s="33" t="str">
        <f t="shared" si="117"/>
        <v/>
      </c>
    </row>
    <row r="3749" spans="2:3" x14ac:dyDescent="0.25">
      <c r="B3749" s="33" t="str">
        <f t="shared" si="116"/>
        <v/>
      </c>
      <c r="C3749" s="33" t="str">
        <f t="shared" si="117"/>
        <v/>
      </c>
    </row>
    <row r="3750" spans="2:3" x14ac:dyDescent="0.25">
      <c r="B3750" s="33" t="str">
        <f t="shared" si="116"/>
        <v/>
      </c>
      <c r="C3750" s="33" t="str">
        <f t="shared" si="117"/>
        <v/>
      </c>
    </row>
    <row r="3751" spans="2:3" x14ac:dyDescent="0.25">
      <c r="B3751" s="33" t="str">
        <f t="shared" si="116"/>
        <v/>
      </c>
      <c r="C3751" s="33" t="str">
        <f t="shared" si="117"/>
        <v/>
      </c>
    </row>
    <row r="3752" spans="2:3" x14ac:dyDescent="0.25">
      <c r="B3752" s="33" t="str">
        <f t="shared" si="116"/>
        <v/>
      </c>
      <c r="C3752" s="33" t="str">
        <f t="shared" si="117"/>
        <v/>
      </c>
    </row>
    <row r="3753" spans="2:3" x14ac:dyDescent="0.25">
      <c r="B3753" s="33" t="str">
        <f t="shared" si="116"/>
        <v/>
      </c>
      <c r="C3753" s="33" t="str">
        <f t="shared" si="117"/>
        <v/>
      </c>
    </row>
    <row r="3754" spans="2:3" x14ac:dyDescent="0.25">
      <c r="B3754" s="33" t="str">
        <f t="shared" si="116"/>
        <v/>
      </c>
      <c r="C3754" s="33" t="str">
        <f t="shared" si="117"/>
        <v/>
      </c>
    </row>
    <row r="3755" spans="2:3" x14ac:dyDescent="0.25">
      <c r="B3755" s="33" t="str">
        <f t="shared" si="116"/>
        <v/>
      </c>
      <c r="C3755" s="33" t="str">
        <f t="shared" si="117"/>
        <v/>
      </c>
    </row>
    <row r="3756" spans="2:3" x14ac:dyDescent="0.25">
      <c r="B3756" s="33" t="str">
        <f t="shared" si="116"/>
        <v/>
      </c>
      <c r="C3756" s="33" t="str">
        <f t="shared" si="117"/>
        <v/>
      </c>
    </row>
    <row r="3757" spans="2:3" x14ac:dyDescent="0.25">
      <c r="B3757" s="33" t="str">
        <f t="shared" si="116"/>
        <v/>
      </c>
      <c r="C3757" s="33" t="str">
        <f t="shared" si="117"/>
        <v/>
      </c>
    </row>
    <row r="3758" spans="2:3" x14ac:dyDescent="0.25">
      <c r="B3758" s="33" t="str">
        <f t="shared" si="116"/>
        <v/>
      </c>
      <c r="C3758" s="33" t="str">
        <f t="shared" si="117"/>
        <v/>
      </c>
    </row>
    <row r="3759" spans="2:3" x14ac:dyDescent="0.25">
      <c r="B3759" s="33" t="str">
        <f t="shared" si="116"/>
        <v/>
      </c>
      <c r="C3759" s="33" t="str">
        <f t="shared" si="117"/>
        <v/>
      </c>
    </row>
    <row r="3760" spans="2:3" x14ac:dyDescent="0.25">
      <c r="B3760" s="33" t="str">
        <f t="shared" si="116"/>
        <v/>
      </c>
      <c r="C3760" s="33" t="str">
        <f t="shared" si="117"/>
        <v/>
      </c>
    </row>
    <row r="3761" spans="2:3" x14ac:dyDescent="0.25">
      <c r="B3761" s="33" t="str">
        <f t="shared" si="116"/>
        <v/>
      </c>
      <c r="C3761" s="33" t="str">
        <f t="shared" si="117"/>
        <v/>
      </c>
    </row>
    <row r="3762" spans="2:3" x14ac:dyDescent="0.25">
      <c r="B3762" s="33" t="str">
        <f t="shared" si="116"/>
        <v/>
      </c>
      <c r="C3762" s="33" t="str">
        <f t="shared" si="117"/>
        <v/>
      </c>
    </row>
    <row r="3763" spans="2:3" x14ac:dyDescent="0.25">
      <c r="B3763" s="33" t="str">
        <f t="shared" si="116"/>
        <v/>
      </c>
      <c r="C3763" s="33" t="str">
        <f t="shared" si="117"/>
        <v/>
      </c>
    </row>
    <row r="3764" spans="2:3" x14ac:dyDescent="0.25">
      <c r="B3764" s="33" t="str">
        <f t="shared" si="116"/>
        <v/>
      </c>
      <c r="C3764" s="33" t="str">
        <f t="shared" si="117"/>
        <v/>
      </c>
    </row>
    <row r="3765" spans="2:3" x14ac:dyDescent="0.25">
      <c r="B3765" s="33" t="str">
        <f t="shared" si="116"/>
        <v/>
      </c>
      <c r="C3765" s="33" t="str">
        <f t="shared" si="117"/>
        <v/>
      </c>
    </row>
    <row r="3766" spans="2:3" x14ac:dyDescent="0.25">
      <c r="B3766" s="33" t="str">
        <f t="shared" si="116"/>
        <v/>
      </c>
      <c r="C3766" s="33" t="str">
        <f t="shared" si="117"/>
        <v/>
      </c>
    </row>
    <row r="3767" spans="2:3" x14ac:dyDescent="0.25">
      <c r="B3767" s="33" t="str">
        <f t="shared" si="116"/>
        <v/>
      </c>
      <c r="C3767" s="33" t="str">
        <f t="shared" si="117"/>
        <v/>
      </c>
    </row>
    <row r="3768" spans="2:3" x14ac:dyDescent="0.25">
      <c r="B3768" s="33" t="str">
        <f t="shared" si="116"/>
        <v/>
      </c>
      <c r="C3768" s="33" t="str">
        <f t="shared" si="117"/>
        <v/>
      </c>
    </row>
    <row r="3769" spans="2:3" x14ac:dyDescent="0.25">
      <c r="B3769" s="33" t="str">
        <f t="shared" si="116"/>
        <v/>
      </c>
      <c r="C3769" s="33" t="str">
        <f t="shared" si="117"/>
        <v/>
      </c>
    </row>
    <row r="3770" spans="2:3" x14ac:dyDescent="0.25">
      <c r="B3770" s="33" t="str">
        <f t="shared" si="116"/>
        <v/>
      </c>
      <c r="C3770" s="33" t="str">
        <f t="shared" si="117"/>
        <v/>
      </c>
    </row>
    <row r="3771" spans="2:3" x14ac:dyDescent="0.25">
      <c r="B3771" s="33" t="str">
        <f t="shared" si="116"/>
        <v/>
      </c>
      <c r="C3771" s="33" t="str">
        <f t="shared" si="117"/>
        <v/>
      </c>
    </row>
    <row r="3772" spans="2:3" x14ac:dyDescent="0.25">
      <c r="B3772" s="33" t="str">
        <f t="shared" si="116"/>
        <v/>
      </c>
      <c r="C3772" s="33" t="str">
        <f t="shared" si="117"/>
        <v/>
      </c>
    </row>
    <row r="3773" spans="2:3" x14ac:dyDescent="0.25">
      <c r="B3773" s="33" t="str">
        <f t="shared" si="116"/>
        <v/>
      </c>
      <c r="C3773" s="33" t="str">
        <f t="shared" si="117"/>
        <v/>
      </c>
    </row>
    <row r="3774" spans="2:3" x14ac:dyDescent="0.25">
      <c r="B3774" s="33" t="str">
        <f t="shared" si="116"/>
        <v/>
      </c>
      <c r="C3774" s="33" t="str">
        <f t="shared" si="117"/>
        <v/>
      </c>
    </row>
    <row r="3775" spans="2:3" x14ac:dyDescent="0.25">
      <c r="B3775" s="33" t="str">
        <f t="shared" si="116"/>
        <v/>
      </c>
      <c r="C3775" s="33" t="str">
        <f t="shared" si="117"/>
        <v/>
      </c>
    </row>
    <row r="3776" spans="2:3" x14ac:dyDescent="0.25">
      <c r="B3776" s="33" t="str">
        <f t="shared" si="116"/>
        <v/>
      </c>
      <c r="C3776" s="33" t="str">
        <f t="shared" si="117"/>
        <v/>
      </c>
    </row>
    <row r="3777" spans="2:3" x14ac:dyDescent="0.25">
      <c r="B3777" s="33" t="str">
        <f t="shared" si="116"/>
        <v/>
      </c>
      <c r="C3777" s="33" t="str">
        <f t="shared" si="117"/>
        <v/>
      </c>
    </row>
    <row r="3778" spans="2:3" x14ac:dyDescent="0.25">
      <c r="B3778" s="33" t="str">
        <f t="shared" si="116"/>
        <v/>
      </c>
      <c r="C3778" s="33" t="str">
        <f t="shared" si="117"/>
        <v/>
      </c>
    </row>
    <row r="3779" spans="2:3" x14ac:dyDescent="0.25">
      <c r="B3779" s="33" t="str">
        <f t="shared" si="116"/>
        <v/>
      </c>
      <c r="C3779" s="33" t="str">
        <f t="shared" si="117"/>
        <v/>
      </c>
    </row>
    <row r="3780" spans="2:3" x14ac:dyDescent="0.25">
      <c r="B3780" s="33" t="str">
        <f t="shared" si="116"/>
        <v/>
      </c>
      <c r="C3780" s="33" t="str">
        <f t="shared" si="117"/>
        <v/>
      </c>
    </row>
    <row r="3781" spans="2:3" x14ac:dyDescent="0.25">
      <c r="B3781" s="33" t="str">
        <f t="shared" si="116"/>
        <v/>
      </c>
      <c r="C3781" s="33" t="str">
        <f t="shared" si="117"/>
        <v/>
      </c>
    </row>
    <row r="3782" spans="2:3" x14ac:dyDescent="0.25">
      <c r="B3782" s="33" t="str">
        <f t="shared" si="116"/>
        <v/>
      </c>
      <c r="C3782" s="33" t="str">
        <f t="shared" si="117"/>
        <v/>
      </c>
    </row>
    <row r="3783" spans="2:3" x14ac:dyDescent="0.25">
      <c r="B3783" s="33" t="str">
        <f t="shared" si="116"/>
        <v/>
      </c>
      <c r="C3783" s="33" t="str">
        <f t="shared" si="117"/>
        <v/>
      </c>
    </row>
    <row r="3784" spans="2:3" x14ac:dyDescent="0.25">
      <c r="B3784" s="33" t="str">
        <f t="shared" si="116"/>
        <v/>
      </c>
      <c r="C3784" s="33" t="str">
        <f t="shared" si="117"/>
        <v/>
      </c>
    </row>
    <row r="3785" spans="2:3" x14ac:dyDescent="0.25">
      <c r="B3785" s="33" t="str">
        <f t="shared" si="116"/>
        <v/>
      </c>
      <c r="C3785" s="33" t="str">
        <f t="shared" si="117"/>
        <v/>
      </c>
    </row>
    <row r="3786" spans="2:3" x14ac:dyDescent="0.25">
      <c r="B3786" s="33" t="str">
        <f t="shared" si="116"/>
        <v/>
      </c>
      <c r="C3786" s="33" t="str">
        <f t="shared" si="117"/>
        <v/>
      </c>
    </row>
    <row r="3787" spans="2:3" x14ac:dyDescent="0.25">
      <c r="B3787" s="33" t="str">
        <f t="shared" si="116"/>
        <v/>
      </c>
      <c r="C3787" s="33" t="str">
        <f t="shared" si="117"/>
        <v/>
      </c>
    </row>
    <row r="3788" spans="2:3" x14ac:dyDescent="0.25">
      <c r="B3788" s="33" t="str">
        <f t="shared" si="116"/>
        <v/>
      </c>
      <c r="C3788" s="33" t="str">
        <f t="shared" si="117"/>
        <v/>
      </c>
    </row>
    <row r="3789" spans="2:3" x14ac:dyDescent="0.25">
      <c r="B3789" s="33" t="str">
        <f t="shared" si="116"/>
        <v/>
      </c>
      <c r="C3789" s="33" t="str">
        <f t="shared" si="117"/>
        <v/>
      </c>
    </row>
    <row r="3790" spans="2:3" x14ac:dyDescent="0.25">
      <c r="B3790" s="33" t="str">
        <f t="shared" si="116"/>
        <v/>
      </c>
      <c r="C3790" s="33" t="str">
        <f t="shared" si="117"/>
        <v/>
      </c>
    </row>
    <row r="3791" spans="2:3" x14ac:dyDescent="0.25">
      <c r="B3791" s="33" t="str">
        <f t="shared" si="116"/>
        <v/>
      </c>
      <c r="C3791" s="33" t="str">
        <f t="shared" si="117"/>
        <v/>
      </c>
    </row>
    <row r="3792" spans="2:3" x14ac:dyDescent="0.25">
      <c r="B3792" s="33" t="str">
        <f t="shared" si="116"/>
        <v/>
      </c>
      <c r="C3792" s="33" t="str">
        <f t="shared" si="117"/>
        <v/>
      </c>
    </row>
    <row r="3793" spans="2:3" x14ac:dyDescent="0.25">
      <c r="B3793" s="33" t="str">
        <f t="shared" si="116"/>
        <v/>
      </c>
      <c r="C3793" s="33" t="str">
        <f t="shared" si="117"/>
        <v/>
      </c>
    </row>
    <row r="3794" spans="2:3" x14ac:dyDescent="0.25">
      <c r="B3794" s="33" t="str">
        <f t="shared" si="116"/>
        <v/>
      </c>
      <c r="C3794" s="33" t="str">
        <f t="shared" si="117"/>
        <v/>
      </c>
    </row>
    <row r="3795" spans="2:3" x14ac:dyDescent="0.25">
      <c r="B3795" s="33" t="str">
        <f t="shared" si="116"/>
        <v/>
      </c>
      <c r="C3795" s="33" t="str">
        <f t="shared" si="117"/>
        <v/>
      </c>
    </row>
    <row r="3796" spans="2:3" x14ac:dyDescent="0.25">
      <c r="B3796" s="33" t="str">
        <f t="shared" si="116"/>
        <v/>
      </c>
      <c r="C3796" s="33" t="str">
        <f t="shared" si="117"/>
        <v/>
      </c>
    </row>
    <row r="3797" spans="2:3" x14ac:dyDescent="0.25">
      <c r="B3797" s="33" t="str">
        <f t="shared" si="116"/>
        <v/>
      </c>
      <c r="C3797" s="33" t="str">
        <f t="shared" si="117"/>
        <v/>
      </c>
    </row>
    <row r="3798" spans="2:3" x14ac:dyDescent="0.25">
      <c r="B3798" s="33" t="str">
        <f t="shared" si="116"/>
        <v/>
      </c>
      <c r="C3798" s="33" t="str">
        <f t="shared" si="117"/>
        <v/>
      </c>
    </row>
    <row r="3799" spans="2:3" x14ac:dyDescent="0.25">
      <c r="B3799" s="33" t="str">
        <f t="shared" si="116"/>
        <v/>
      </c>
      <c r="C3799" s="33" t="str">
        <f t="shared" si="117"/>
        <v/>
      </c>
    </row>
    <row r="3800" spans="2:3" x14ac:dyDescent="0.25">
      <c r="B3800" s="33" t="str">
        <f t="shared" si="116"/>
        <v/>
      </c>
      <c r="C3800" s="33" t="str">
        <f t="shared" si="117"/>
        <v/>
      </c>
    </row>
    <row r="3801" spans="2:3" x14ac:dyDescent="0.25">
      <c r="B3801" s="33" t="str">
        <f t="shared" si="116"/>
        <v/>
      </c>
      <c r="C3801" s="33" t="str">
        <f t="shared" si="117"/>
        <v/>
      </c>
    </row>
    <row r="3802" spans="2:3" x14ac:dyDescent="0.25">
      <c r="B3802" s="33" t="str">
        <f t="shared" si="116"/>
        <v/>
      </c>
      <c r="C3802" s="33" t="str">
        <f t="shared" si="117"/>
        <v/>
      </c>
    </row>
    <row r="3803" spans="2:3" x14ac:dyDescent="0.25">
      <c r="B3803" s="33" t="str">
        <f t="shared" si="116"/>
        <v/>
      </c>
      <c r="C3803" s="33" t="str">
        <f t="shared" si="117"/>
        <v/>
      </c>
    </row>
    <row r="3804" spans="2:3" x14ac:dyDescent="0.25">
      <c r="B3804" s="33" t="str">
        <f t="shared" ref="B3804:B3867" si="118">IF(W3806=1,U3806,"")</f>
        <v/>
      </c>
      <c r="C3804" s="33" t="str">
        <f t="shared" ref="C3804:C3867" si="119">IF(W3806=1,V3806,"")</f>
        <v/>
      </c>
    </row>
    <row r="3805" spans="2:3" x14ac:dyDescent="0.25">
      <c r="B3805" s="33" t="str">
        <f t="shared" si="118"/>
        <v/>
      </c>
      <c r="C3805" s="33" t="str">
        <f t="shared" si="119"/>
        <v/>
      </c>
    </row>
    <row r="3806" spans="2:3" x14ac:dyDescent="0.25">
      <c r="B3806" s="33" t="str">
        <f t="shared" si="118"/>
        <v/>
      </c>
      <c r="C3806" s="33" t="str">
        <f t="shared" si="119"/>
        <v/>
      </c>
    </row>
    <row r="3807" spans="2:3" x14ac:dyDescent="0.25">
      <c r="B3807" s="33" t="str">
        <f t="shared" si="118"/>
        <v/>
      </c>
      <c r="C3807" s="33" t="str">
        <f t="shared" si="119"/>
        <v/>
      </c>
    </row>
    <row r="3808" spans="2:3" x14ac:dyDescent="0.25">
      <c r="B3808" s="33" t="str">
        <f t="shared" si="118"/>
        <v/>
      </c>
      <c r="C3808" s="33" t="str">
        <f t="shared" si="119"/>
        <v/>
      </c>
    </row>
    <row r="3809" spans="2:3" x14ac:dyDescent="0.25">
      <c r="B3809" s="33" t="str">
        <f t="shared" si="118"/>
        <v/>
      </c>
      <c r="C3809" s="33" t="str">
        <f t="shared" si="119"/>
        <v/>
      </c>
    </row>
    <row r="3810" spans="2:3" x14ac:dyDescent="0.25">
      <c r="B3810" s="33" t="str">
        <f t="shared" si="118"/>
        <v/>
      </c>
      <c r="C3810" s="33" t="str">
        <f t="shared" si="119"/>
        <v/>
      </c>
    </row>
    <row r="3811" spans="2:3" x14ac:dyDescent="0.25">
      <c r="B3811" s="33" t="str">
        <f t="shared" si="118"/>
        <v/>
      </c>
      <c r="C3811" s="33" t="str">
        <f t="shared" si="119"/>
        <v/>
      </c>
    </row>
    <row r="3812" spans="2:3" x14ac:dyDescent="0.25">
      <c r="B3812" s="33" t="str">
        <f t="shared" si="118"/>
        <v/>
      </c>
      <c r="C3812" s="33" t="str">
        <f t="shared" si="119"/>
        <v/>
      </c>
    </row>
    <row r="3813" spans="2:3" x14ac:dyDescent="0.25">
      <c r="B3813" s="33" t="str">
        <f t="shared" si="118"/>
        <v/>
      </c>
      <c r="C3813" s="33" t="str">
        <f t="shared" si="119"/>
        <v/>
      </c>
    </row>
    <row r="3814" spans="2:3" x14ac:dyDescent="0.25">
      <c r="B3814" s="33" t="str">
        <f t="shared" si="118"/>
        <v/>
      </c>
      <c r="C3814" s="33" t="str">
        <f t="shared" si="119"/>
        <v/>
      </c>
    </row>
    <row r="3815" spans="2:3" x14ac:dyDescent="0.25">
      <c r="B3815" s="33" t="str">
        <f t="shared" si="118"/>
        <v/>
      </c>
      <c r="C3815" s="33" t="str">
        <f t="shared" si="119"/>
        <v/>
      </c>
    </row>
    <row r="3816" spans="2:3" x14ac:dyDescent="0.25">
      <c r="B3816" s="33" t="str">
        <f t="shared" si="118"/>
        <v/>
      </c>
      <c r="C3816" s="33" t="str">
        <f t="shared" si="119"/>
        <v/>
      </c>
    </row>
    <row r="3817" spans="2:3" x14ac:dyDescent="0.25">
      <c r="B3817" s="33" t="str">
        <f t="shared" si="118"/>
        <v/>
      </c>
      <c r="C3817" s="33" t="str">
        <f t="shared" si="119"/>
        <v/>
      </c>
    </row>
    <row r="3818" spans="2:3" x14ac:dyDescent="0.25">
      <c r="B3818" s="33" t="str">
        <f t="shared" si="118"/>
        <v/>
      </c>
      <c r="C3818" s="33" t="str">
        <f t="shared" si="119"/>
        <v/>
      </c>
    </row>
    <row r="3819" spans="2:3" x14ac:dyDescent="0.25">
      <c r="B3819" s="33" t="str">
        <f t="shared" si="118"/>
        <v/>
      </c>
      <c r="C3819" s="33" t="str">
        <f t="shared" si="119"/>
        <v/>
      </c>
    </row>
    <row r="3820" spans="2:3" x14ac:dyDescent="0.25">
      <c r="B3820" s="33" t="str">
        <f t="shared" si="118"/>
        <v/>
      </c>
      <c r="C3820" s="33" t="str">
        <f t="shared" si="119"/>
        <v/>
      </c>
    </row>
    <row r="3821" spans="2:3" x14ac:dyDescent="0.25">
      <c r="B3821" s="33" t="str">
        <f t="shared" si="118"/>
        <v/>
      </c>
      <c r="C3821" s="33" t="str">
        <f t="shared" si="119"/>
        <v/>
      </c>
    </row>
    <row r="3822" spans="2:3" x14ac:dyDescent="0.25">
      <c r="B3822" s="33" t="str">
        <f t="shared" si="118"/>
        <v/>
      </c>
      <c r="C3822" s="33" t="str">
        <f t="shared" si="119"/>
        <v/>
      </c>
    </row>
    <row r="3823" spans="2:3" x14ac:dyDescent="0.25">
      <c r="B3823" s="33" t="str">
        <f t="shared" si="118"/>
        <v/>
      </c>
      <c r="C3823" s="33" t="str">
        <f t="shared" si="119"/>
        <v/>
      </c>
    </row>
    <row r="3824" spans="2:3" x14ac:dyDescent="0.25">
      <c r="B3824" s="33" t="str">
        <f t="shared" si="118"/>
        <v/>
      </c>
      <c r="C3824" s="33" t="str">
        <f t="shared" si="119"/>
        <v/>
      </c>
    </row>
    <row r="3825" spans="2:3" x14ac:dyDescent="0.25">
      <c r="B3825" s="33" t="str">
        <f t="shared" si="118"/>
        <v/>
      </c>
      <c r="C3825" s="33" t="str">
        <f t="shared" si="119"/>
        <v/>
      </c>
    </row>
    <row r="3826" spans="2:3" x14ac:dyDescent="0.25">
      <c r="B3826" s="33" t="str">
        <f t="shared" si="118"/>
        <v/>
      </c>
      <c r="C3826" s="33" t="str">
        <f t="shared" si="119"/>
        <v/>
      </c>
    </row>
    <row r="3827" spans="2:3" x14ac:dyDescent="0.25">
      <c r="B3827" s="33" t="str">
        <f t="shared" si="118"/>
        <v/>
      </c>
      <c r="C3827" s="33" t="str">
        <f t="shared" si="119"/>
        <v/>
      </c>
    </row>
    <row r="3828" spans="2:3" x14ac:dyDescent="0.25">
      <c r="B3828" s="33" t="str">
        <f t="shared" si="118"/>
        <v/>
      </c>
      <c r="C3828" s="33" t="str">
        <f t="shared" si="119"/>
        <v/>
      </c>
    </row>
    <row r="3829" spans="2:3" x14ac:dyDescent="0.25">
      <c r="B3829" s="33" t="str">
        <f t="shared" si="118"/>
        <v/>
      </c>
      <c r="C3829" s="33" t="str">
        <f t="shared" si="119"/>
        <v/>
      </c>
    </row>
    <row r="3830" spans="2:3" x14ac:dyDescent="0.25">
      <c r="B3830" s="33" t="str">
        <f t="shared" si="118"/>
        <v/>
      </c>
      <c r="C3830" s="33" t="str">
        <f t="shared" si="119"/>
        <v/>
      </c>
    </row>
    <row r="3831" spans="2:3" x14ac:dyDescent="0.25">
      <c r="B3831" s="33" t="str">
        <f t="shared" si="118"/>
        <v/>
      </c>
      <c r="C3831" s="33" t="str">
        <f t="shared" si="119"/>
        <v/>
      </c>
    </row>
    <row r="3832" spans="2:3" x14ac:dyDescent="0.25">
      <c r="B3832" s="33" t="str">
        <f t="shared" si="118"/>
        <v/>
      </c>
      <c r="C3832" s="33" t="str">
        <f t="shared" si="119"/>
        <v/>
      </c>
    </row>
    <row r="3833" spans="2:3" x14ac:dyDescent="0.25">
      <c r="B3833" s="33" t="str">
        <f t="shared" si="118"/>
        <v/>
      </c>
      <c r="C3833" s="33" t="str">
        <f t="shared" si="119"/>
        <v/>
      </c>
    </row>
    <row r="3834" spans="2:3" x14ac:dyDescent="0.25">
      <c r="B3834" s="33" t="str">
        <f t="shared" si="118"/>
        <v/>
      </c>
      <c r="C3834" s="33" t="str">
        <f t="shared" si="119"/>
        <v/>
      </c>
    </row>
    <row r="3835" spans="2:3" x14ac:dyDescent="0.25">
      <c r="B3835" s="33" t="str">
        <f t="shared" si="118"/>
        <v/>
      </c>
      <c r="C3835" s="33" t="str">
        <f t="shared" si="119"/>
        <v/>
      </c>
    </row>
    <row r="3836" spans="2:3" x14ac:dyDescent="0.25">
      <c r="B3836" s="33" t="str">
        <f t="shared" si="118"/>
        <v/>
      </c>
      <c r="C3836" s="33" t="str">
        <f t="shared" si="119"/>
        <v/>
      </c>
    </row>
    <row r="3837" spans="2:3" x14ac:dyDescent="0.25">
      <c r="B3837" s="33" t="str">
        <f t="shared" si="118"/>
        <v/>
      </c>
      <c r="C3837" s="33" t="str">
        <f t="shared" si="119"/>
        <v/>
      </c>
    </row>
    <row r="3838" spans="2:3" x14ac:dyDescent="0.25">
      <c r="B3838" s="33" t="str">
        <f t="shared" si="118"/>
        <v/>
      </c>
      <c r="C3838" s="33" t="str">
        <f t="shared" si="119"/>
        <v/>
      </c>
    </row>
    <row r="3839" spans="2:3" x14ac:dyDescent="0.25">
      <c r="B3839" s="33" t="str">
        <f t="shared" si="118"/>
        <v/>
      </c>
      <c r="C3839" s="33" t="str">
        <f t="shared" si="119"/>
        <v/>
      </c>
    </row>
    <row r="3840" spans="2:3" x14ac:dyDescent="0.25">
      <c r="B3840" s="33" t="str">
        <f t="shared" si="118"/>
        <v/>
      </c>
      <c r="C3840" s="33" t="str">
        <f t="shared" si="119"/>
        <v/>
      </c>
    </row>
    <row r="3841" spans="2:3" x14ac:dyDescent="0.25">
      <c r="B3841" s="33" t="str">
        <f t="shared" si="118"/>
        <v/>
      </c>
      <c r="C3841" s="33" t="str">
        <f t="shared" si="119"/>
        <v/>
      </c>
    </row>
    <row r="3842" spans="2:3" x14ac:dyDescent="0.25">
      <c r="B3842" s="33" t="str">
        <f t="shared" si="118"/>
        <v/>
      </c>
      <c r="C3842" s="33" t="str">
        <f t="shared" si="119"/>
        <v/>
      </c>
    </row>
    <row r="3843" spans="2:3" x14ac:dyDescent="0.25">
      <c r="B3843" s="33" t="str">
        <f t="shared" si="118"/>
        <v/>
      </c>
      <c r="C3843" s="33" t="str">
        <f t="shared" si="119"/>
        <v/>
      </c>
    </row>
    <row r="3844" spans="2:3" x14ac:dyDescent="0.25">
      <c r="B3844" s="33" t="str">
        <f t="shared" si="118"/>
        <v/>
      </c>
      <c r="C3844" s="33" t="str">
        <f t="shared" si="119"/>
        <v/>
      </c>
    </row>
    <row r="3845" spans="2:3" x14ac:dyDescent="0.25">
      <c r="B3845" s="33" t="str">
        <f t="shared" si="118"/>
        <v/>
      </c>
      <c r="C3845" s="33" t="str">
        <f t="shared" si="119"/>
        <v/>
      </c>
    </row>
    <row r="3846" spans="2:3" x14ac:dyDescent="0.25">
      <c r="B3846" s="33" t="str">
        <f t="shared" si="118"/>
        <v/>
      </c>
      <c r="C3846" s="33" t="str">
        <f t="shared" si="119"/>
        <v/>
      </c>
    </row>
    <row r="3847" spans="2:3" x14ac:dyDescent="0.25">
      <c r="B3847" s="33" t="str">
        <f t="shared" si="118"/>
        <v/>
      </c>
      <c r="C3847" s="33" t="str">
        <f t="shared" si="119"/>
        <v/>
      </c>
    </row>
    <row r="3848" spans="2:3" x14ac:dyDescent="0.25">
      <c r="B3848" s="33" t="str">
        <f t="shared" si="118"/>
        <v/>
      </c>
      <c r="C3848" s="33" t="str">
        <f t="shared" si="119"/>
        <v/>
      </c>
    </row>
    <row r="3849" spans="2:3" x14ac:dyDescent="0.25">
      <c r="B3849" s="33" t="str">
        <f t="shared" si="118"/>
        <v/>
      </c>
      <c r="C3849" s="33" t="str">
        <f t="shared" si="119"/>
        <v/>
      </c>
    </row>
    <row r="3850" spans="2:3" x14ac:dyDescent="0.25">
      <c r="B3850" s="33" t="str">
        <f t="shared" si="118"/>
        <v/>
      </c>
      <c r="C3850" s="33" t="str">
        <f t="shared" si="119"/>
        <v/>
      </c>
    </row>
    <row r="3851" spans="2:3" x14ac:dyDescent="0.25">
      <c r="B3851" s="33" t="str">
        <f t="shared" si="118"/>
        <v/>
      </c>
      <c r="C3851" s="33" t="str">
        <f t="shared" si="119"/>
        <v/>
      </c>
    </row>
    <row r="3852" spans="2:3" x14ac:dyDescent="0.25">
      <c r="B3852" s="33" t="str">
        <f t="shared" si="118"/>
        <v/>
      </c>
      <c r="C3852" s="33" t="str">
        <f t="shared" si="119"/>
        <v/>
      </c>
    </row>
    <row r="3853" spans="2:3" x14ac:dyDescent="0.25">
      <c r="B3853" s="33" t="str">
        <f t="shared" si="118"/>
        <v/>
      </c>
      <c r="C3853" s="33" t="str">
        <f t="shared" si="119"/>
        <v/>
      </c>
    </row>
    <row r="3854" spans="2:3" x14ac:dyDescent="0.25">
      <c r="B3854" s="33" t="str">
        <f t="shared" si="118"/>
        <v/>
      </c>
      <c r="C3854" s="33" t="str">
        <f t="shared" si="119"/>
        <v/>
      </c>
    </row>
    <row r="3855" spans="2:3" x14ac:dyDescent="0.25">
      <c r="B3855" s="33" t="str">
        <f t="shared" si="118"/>
        <v/>
      </c>
      <c r="C3855" s="33" t="str">
        <f t="shared" si="119"/>
        <v/>
      </c>
    </row>
    <row r="3856" spans="2:3" x14ac:dyDescent="0.25">
      <c r="B3856" s="33" t="str">
        <f t="shared" si="118"/>
        <v/>
      </c>
      <c r="C3856" s="33" t="str">
        <f t="shared" si="119"/>
        <v/>
      </c>
    </row>
    <row r="3857" spans="2:3" x14ac:dyDescent="0.25">
      <c r="B3857" s="33" t="str">
        <f t="shared" si="118"/>
        <v/>
      </c>
      <c r="C3857" s="33" t="str">
        <f t="shared" si="119"/>
        <v/>
      </c>
    </row>
    <row r="3858" spans="2:3" x14ac:dyDescent="0.25">
      <c r="B3858" s="33" t="str">
        <f t="shared" si="118"/>
        <v/>
      </c>
      <c r="C3858" s="33" t="str">
        <f t="shared" si="119"/>
        <v/>
      </c>
    </row>
    <row r="3859" spans="2:3" x14ac:dyDescent="0.25">
      <c r="B3859" s="33" t="str">
        <f t="shared" si="118"/>
        <v/>
      </c>
      <c r="C3859" s="33" t="str">
        <f t="shared" si="119"/>
        <v/>
      </c>
    </row>
    <row r="3860" spans="2:3" x14ac:dyDescent="0.25">
      <c r="B3860" s="33" t="str">
        <f t="shared" si="118"/>
        <v/>
      </c>
      <c r="C3860" s="33" t="str">
        <f t="shared" si="119"/>
        <v/>
      </c>
    </row>
    <row r="3861" spans="2:3" x14ac:dyDescent="0.25">
      <c r="B3861" s="33" t="str">
        <f t="shared" si="118"/>
        <v/>
      </c>
      <c r="C3861" s="33" t="str">
        <f t="shared" si="119"/>
        <v/>
      </c>
    </row>
    <row r="3862" spans="2:3" x14ac:dyDescent="0.25">
      <c r="B3862" s="33" t="str">
        <f t="shared" si="118"/>
        <v/>
      </c>
      <c r="C3862" s="33" t="str">
        <f t="shared" si="119"/>
        <v/>
      </c>
    </row>
    <row r="3863" spans="2:3" x14ac:dyDescent="0.25">
      <c r="B3863" s="33" t="str">
        <f t="shared" si="118"/>
        <v/>
      </c>
      <c r="C3863" s="33" t="str">
        <f t="shared" si="119"/>
        <v/>
      </c>
    </row>
    <row r="3864" spans="2:3" x14ac:dyDescent="0.25">
      <c r="B3864" s="33" t="str">
        <f t="shared" si="118"/>
        <v/>
      </c>
      <c r="C3864" s="33" t="str">
        <f t="shared" si="119"/>
        <v/>
      </c>
    </row>
    <row r="3865" spans="2:3" x14ac:dyDescent="0.25">
      <c r="B3865" s="33" t="str">
        <f t="shared" si="118"/>
        <v/>
      </c>
      <c r="C3865" s="33" t="str">
        <f t="shared" si="119"/>
        <v/>
      </c>
    </row>
    <row r="3866" spans="2:3" x14ac:dyDescent="0.25">
      <c r="B3866" s="33" t="str">
        <f t="shared" si="118"/>
        <v/>
      </c>
      <c r="C3866" s="33" t="str">
        <f t="shared" si="119"/>
        <v/>
      </c>
    </row>
    <row r="3867" spans="2:3" x14ac:dyDescent="0.25">
      <c r="B3867" s="33" t="str">
        <f t="shared" si="118"/>
        <v/>
      </c>
      <c r="C3867" s="33" t="str">
        <f t="shared" si="119"/>
        <v/>
      </c>
    </row>
    <row r="3868" spans="2:3" x14ac:dyDescent="0.25">
      <c r="B3868" s="33" t="str">
        <f t="shared" ref="B3868:B3931" si="120">IF(W3870=1,U3870,"")</f>
        <v/>
      </c>
      <c r="C3868" s="33" t="str">
        <f t="shared" ref="C3868:C3931" si="121">IF(W3870=1,V3870,"")</f>
        <v/>
      </c>
    </row>
    <row r="3869" spans="2:3" x14ac:dyDescent="0.25">
      <c r="B3869" s="33" t="str">
        <f t="shared" si="120"/>
        <v/>
      </c>
      <c r="C3869" s="33" t="str">
        <f t="shared" si="121"/>
        <v/>
      </c>
    </row>
    <row r="3870" spans="2:3" x14ac:dyDescent="0.25">
      <c r="B3870" s="33" t="str">
        <f t="shared" si="120"/>
        <v/>
      </c>
      <c r="C3870" s="33" t="str">
        <f t="shared" si="121"/>
        <v/>
      </c>
    </row>
    <row r="3871" spans="2:3" x14ac:dyDescent="0.25">
      <c r="B3871" s="33" t="str">
        <f t="shared" si="120"/>
        <v/>
      </c>
      <c r="C3871" s="33" t="str">
        <f t="shared" si="121"/>
        <v/>
      </c>
    </row>
    <row r="3872" spans="2:3" x14ac:dyDescent="0.25">
      <c r="B3872" s="33" t="str">
        <f t="shared" si="120"/>
        <v/>
      </c>
      <c r="C3872" s="33" t="str">
        <f t="shared" si="121"/>
        <v/>
      </c>
    </row>
    <row r="3873" spans="2:3" x14ac:dyDescent="0.25">
      <c r="B3873" s="33" t="str">
        <f t="shared" si="120"/>
        <v/>
      </c>
      <c r="C3873" s="33" t="str">
        <f t="shared" si="121"/>
        <v/>
      </c>
    </row>
    <row r="3874" spans="2:3" x14ac:dyDescent="0.25">
      <c r="B3874" s="33" t="str">
        <f t="shared" si="120"/>
        <v/>
      </c>
      <c r="C3874" s="33" t="str">
        <f t="shared" si="121"/>
        <v/>
      </c>
    </row>
    <row r="3875" spans="2:3" x14ac:dyDescent="0.25">
      <c r="B3875" s="33" t="str">
        <f t="shared" si="120"/>
        <v/>
      </c>
      <c r="C3875" s="33" t="str">
        <f t="shared" si="121"/>
        <v/>
      </c>
    </row>
    <row r="3876" spans="2:3" x14ac:dyDescent="0.25">
      <c r="B3876" s="33" t="str">
        <f t="shared" si="120"/>
        <v/>
      </c>
      <c r="C3876" s="33" t="str">
        <f t="shared" si="121"/>
        <v/>
      </c>
    </row>
    <row r="3877" spans="2:3" x14ac:dyDescent="0.25">
      <c r="B3877" s="33" t="str">
        <f t="shared" si="120"/>
        <v/>
      </c>
      <c r="C3877" s="33" t="str">
        <f t="shared" si="121"/>
        <v/>
      </c>
    </row>
    <row r="3878" spans="2:3" x14ac:dyDescent="0.25">
      <c r="B3878" s="33" t="str">
        <f t="shared" si="120"/>
        <v/>
      </c>
      <c r="C3878" s="33" t="str">
        <f t="shared" si="121"/>
        <v/>
      </c>
    </row>
    <row r="3879" spans="2:3" x14ac:dyDescent="0.25">
      <c r="B3879" s="33" t="str">
        <f t="shared" si="120"/>
        <v/>
      </c>
      <c r="C3879" s="33" t="str">
        <f t="shared" si="121"/>
        <v/>
      </c>
    </row>
    <row r="3880" spans="2:3" x14ac:dyDescent="0.25">
      <c r="B3880" s="33" t="str">
        <f t="shared" si="120"/>
        <v/>
      </c>
      <c r="C3880" s="33" t="str">
        <f t="shared" si="121"/>
        <v/>
      </c>
    </row>
    <row r="3881" spans="2:3" x14ac:dyDescent="0.25">
      <c r="B3881" s="33" t="str">
        <f t="shared" si="120"/>
        <v/>
      </c>
      <c r="C3881" s="33" t="str">
        <f t="shared" si="121"/>
        <v/>
      </c>
    </row>
    <row r="3882" spans="2:3" x14ac:dyDescent="0.25">
      <c r="B3882" s="33" t="str">
        <f t="shared" si="120"/>
        <v/>
      </c>
      <c r="C3882" s="33" t="str">
        <f t="shared" si="121"/>
        <v/>
      </c>
    </row>
    <row r="3883" spans="2:3" x14ac:dyDescent="0.25">
      <c r="B3883" s="33" t="str">
        <f t="shared" si="120"/>
        <v/>
      </c>
      <c r="C3883" s="33" t="str">
        <f t="shared" si="121"/>
        <v/>
      </c>
    </row>
    <row r="3884" spans="2:3" x14ac:dyDescent="0.25">
      <c r="B3884" s="33" t="str">
        <f t="shared" si="120"/>
        <v/>
      </c>
      <c r="C3884" s="33" t="str">
        <f t="shared" si="121"/>
        <v/>
      </c>
    </row>
    <row r="3885" spans="2:3" x14ac:dyDescent="0.25">
      <c r="B3885" s="33" t="str">
        <f t="shared" si="120"/>
        <v/>
      </c>
      <c r="C3885" s="33" t="str">
        <f t="shared" si="121"/>
        <v/>
      </c>
    </row>
    <row r="3886" spans="2:3" x14ac:dyDescent="0.25">
      <c r="B3886" s="33" t="str">
        <f t="shared" si="120"/>
        <v/>
      </c>
      <c r="C3886" s="33" t="str">
        <f t="shared" si="121"/>
        <v/>
      </c>
    </row>
    <row r="3887" spans="2:3" x14ac:dyDescent="0.25">
      <c r="B3887" s="33" t="str">
        <f t="shared" si="120"/>
        <v/>
      </c>
      <c r="C3887" s="33" t="str">
        <f t="shared" si="121"/>
        <v/>
      </c>
    </row>
    <row r="3888" spans="2:3" x14ac:dyDescent="0.25">
      <c r="B3888" s="33" t="str">
        <f t="shared" si="120"/>
        <v/>
      </c>
      <c r="C3888" s="33" t="str">
        <f t="shared" si="121"/>
        <v/>
      </c>
    </row>
    <row r="3889" spans="2:3" x14ac:dyDescent="0.25">
      <c r="B3889" s="33" t="str">
        <f t="shared" si="120"/>
        <v/>
      </c>
      <c r="C3889" s="33" t="str">
        <f t="shared" si="121"/>
        <v/>
      </c>
    </row>
    <row r="3890" spans="2:3" x14ac:dyDescent="0.25">
      <c r="B3890" s="33" t="str">
        <f t="shared" si="120"/>
        <v/>
      </c>
      <c r="C3890" s="33" t="str">
        <f t="shared" si="121"/>
        <v/>
      </c>
    </row>
    <row r="3891" spans="2:3" x14ac:dyDescent="0.25">
      <c r="B3891" s="33" t="str">
        <f t="shared" si="120"/>
        <v/>
      </c>
      <c r="C3891" s="33" t="str">
        <f t="shared" si="121"/>
        <v/>
      </c>
    </row>
    <row r="3892" spans="2:3" x14ac:dyDescent="0.25">
      <c r="B3892" s="33" t="str">
        <f t="shared" si="120"/>
        <v/>
      </c>
      <c r="C3892" s="33" t="str">
        <f t="shared" si="121"/>
        <v/>
      </c>
    </row>
    <row r="3893" spans="2:3" x14ac:dyDescent="0.25">
      <c r="B3893" s="33" t="str">
        <f t="shared" si="120"/>
        <v/>
      </c>
      <c r="C3893" s="33" t="str">
        <f t="shared" si="121"/>
        <v/>
      </c>
    </row>
    <row r="3894" spans="2:3" x14ac:dyDescent="0.25">
      <c r="B3894" s="33" t="str">
        <f t="shared" si="120"/>
        <v/>
      </c>
      <c r="C3894" s="33" t="str">
        <f t="shared" si="121"/>
        <v/>
      </c>
    </row>
    <row r="3895" spans="2:3" x14ac:dyDescent="0.25">
      <c r="B3895" s="33" t="str">
        <f t="shared" si="120"/>
        <v/>
      </c>
      <c r="C3895" s="33" t="str">
        <f t="shared" si="121"/>
        <v/>
      </c>
    </row>
    <row r="3896" spans="2:3" x14ac:dyDescent="0.25">
      <c r="B3896" s="33" t="str">
        <f t="shared" si="120"/>
        <v/>
      </c>
      <c r="C3896" s="33" t="str">
        <f t="shared" si="121"/>
        <v/>
      </c>
    </row>
    <row r="3897" spans="2:3" x14ac:dyDescent="0.25">
      <c r="B3897" s="33" t="str">
        <f t="shared" si="120"/>
        <v/>
      </c>
      <c r="C3897" s="33" t="str">
        <f t="shared" si="121"/>
        <v/>
      </c>
    </row>
    <row r="3898" spans="2:3" x14ac:dyDescent="0.25">
      <c r="B3898" s="33" t="str">
        <f t="shared" si="120"/>
        <v/>
      </c>
      <c r="C3898" s="33" t="str">
        <f t="shared" si="121"/>
        <v/>
      </c>
    </row>
    <row r="3899" spans="2:3" x14ac:dyDescent="0.25">
      <c r="B3899" s="33" t="str">
        <f t="shared" si="120"/>
        <v/>
      </c>
      <c r="C3899" s="33" t="str">
        <f t="shared" si="121"/>
        <v/>
      </c>
    </row>
    <row r="3900" spans="2:3" x14ac:dyDescent="0.25">
      <c r="B3900" s="33" t="str">
        <f t="shared" si="120"/>
        <v/>
      </c>
      <c r="C3900" s="33" t="str">
        <f t="shared" si="121"/>
        <v/>
      </c>
    </row>
    <row r="3901" spans="2:3" x14ac:dyDescent="0.25">
      <c r="B3901" s="33" t="str">
        <f t="shared" si="120"/>
        <v/>
      </c>
      <c r="C3901" s="33" t="str">
        <f t="shared" si="121"/>
        <v/>
      </c>
    </row>
    <row r="3902" spans="2:3" x14ac:dyDescent="0.25">
      <c r="B3902" s="33" t="str">
        <f t="shared" si="120"/>
        <v/>
      </c>
      <c r="C3902" s="33" t="str">
        <f t="shared" si="121"/>
        <v/>
      </c>
    </row>
    <row r="3903" spans="2:3" x14ac:dyDescent="0.25">
      <c r="B3903" s="33" t="str">
        <f t="shared" si="120"/>
        <v/>
      </c>
      <c r="C3903" s="33" t="str">
        <f t="shared" si="121"/>
        <v/>
      </c>
    </row>
    <row r="3904" spans="2:3" x14ac:dyDescent="0.25">
      <c r="B3904" s="33" t="str">
        <f t="shared" si="120"/>
        <v/>
      </c>
      <c r="C3904" s="33" t="str">
        <f t="shared" si="121"/>
        <v/>
      </c>
    </row>
    <row r="3905" spans="2:3" x14ac:dyDescent="0.25">
      <c r="B3905" s="33" t="str">
        <f t="shared" si="120"/>
        <v/>
      </c>
      <c r="C3905" s="33" t="str">
        <f t="shared" si="121"/>
        <v/>
      </c>
    </row>
    <row r="3906" spans="2:3" x14ac:dyDescent="0.25">
      <c r="B3906" s="33" t="str">
        <f t="shared" si="120"/>
        <v/>
      </c>
      <c r="C3906" s="33" t="str">
        <f t="shared" si="121"/>
        <v/>
      </c>
    </row>
    <row r="3907" spans="2:3" x14ac:dyDescent="0.25">
      <c r="B3907" s="33" t="str">
        <f t="shared" si="120"/>
        <v/>
      </c>
      <c r="C3907" s="33" t="str">
        <f t="shared" si="121"/>
        <v/>
      </c>
    </row>
    <row r="3908" spans="2:3" x14ac:dyDescent="0.25">
      <c r="B3908" s="33" t="str">
        <f t="shared" si="120"/>
        <v/>
      </c>
      <c r="C3908" s="33" t="str">
        <f t="shared" si="121"/>
        <v/>
      </c>
    </row>
    <row r="3909" spans="2:3" x14ac:dyDescent="0.25">
      <c r="B3909" s="33" t="str">
        <f t="shared" si="120"/>
        <v/>
      </c>
      <c r="C3909" s="33" t="str">
        <f t="shared" si="121"/>
        <v/>
      </c>
    </row>
    <row r="3910" spans="2:3" x14ac:dyDescent="0.25">
      <c r="B3910" s="33" t="str">
        <f t="shared" si="120"/>
        <v/>
      </c>
      <c r="C3910" s="33" t="str">
        <f t="shared" si="121"/>
        <v/>
      </c>
    </row>
    <row r="3911" spans="2:3" x14ac:dyDescent="0.25">
      <c r="B3911" s="33" t="str">
        <f t="shared" si="120"/>
        <v/>
      </c>
      <c r="C3911" s="33" t="str">
        <f t="shared" si="121"/>
        <v/>
      </c>
    </row>
    <row r="3912" spans="2:3" x14ac:dyDescent="0.25">
      <c r="B3912" s="33" t="str">
        <f t="shared" si="120"/>
        <v/>
      </c>
      <c r="C3912" s="33" t="str">
        <f t="shared" si="121"/>
        <v/>
      </c>
    </row>
    <row r="3913" spans="2:3" x14ac:dyDescent="0.25">
      <c r="B3913" s="33" t="str">
        <f t="shared" si="120"/>
        <v/>
      </c>
      <c r="C3913" s="33" t="str">
        <f t="shared" si="121"/>
        <v/>
      </c>
    </row>
    <row r="3914" spans="2:3" x14ac:dyDescent="0.25">
      <c r="B3914" s="33" t="str">
        <f t="shared" si="120"/>
        <v/>
      </c>
      <c r="C3914" s="33" t="str">
        <f t="shared" si="121"/>
        <v/>
      </c>
    </row>
    <row r="3915" spans="2:3" x14ac:dyDescent="0.25">
      <c r="B3915" s="33" t="str">
        <f t="shared" si="120"/>
        <v/>
      </c>
      <c r="C3915" s="33" t="str">
        <f t="shared" si="121"/>
        <v/>
      </c>
    </row>
    <row r="3916" spans="2:3" x14ac:dyDescent="0.25">
      <c r="B3916" s="33" t="str">
        <f t="shared" si="120"/>
        <v/>
      </c>
      <c r="C3916" s="33" t="str">
        <f t="shared" si="121"/>
        <v/>
      </c>
    </row>
    <row r="3917" spans="2:3" x14ac:dyDescent="0.25">
      <c r="B3917" s="33" t="str">
        <f t="shared" si="120"/>
        <v/>
      </c>
      <c r="C3917" s="33" t="str">
        <f t="shared" si="121"/>
        <v/>
      </c>
    </row>
    <row r="3918" spans="2:3" x14ac:dyDescent="0.25">
      <c r="B3918" s="33" t="str">
        <f t="shared" si="120"/>
        <v/>
      </c>
      <c r="C3918" s="33" t="str">
        <f t="shared" si="121"/>
        <v/>
      </c>
    </row>
    <row r="3919" spans="2:3" x14ac:dyDescent="0.25">
      <c r="B3919" s="33" t="str">
        <f t="shared" si="120"/>
        <v/>
      </c>
      <c r="C3919" s="33" t="str">
        <f t="shared" si="121"/>
        <v/>
      </c>
    </row>
    <row r="3920" spans="2:3" x14ac:dyDescent="0.25">
      <c r="B3920" s="33" t="str">
        <f t="shared" si="120"/>
        <v/>
      </c>
      <c r="C3920" s="33" t="str">
        <f t="shared" si="121"/>
        <v/>
      </c>
    </row>
    <row r="3921" spans="2:3" x14ac:dyDescent="0.25">
      <c r="B3921" s="33" t="str">
        <f t="shared" si="120"/>
        <v/>
      </c>
      <c r="C3921" s="33" t="str">
        <f t="shared" si="121"/>
        <v/>
      </c>
    </row>
    <row r="3922" spans="2:3" x14ac:dyDescent="0.25">
      <c r="B3922" s="33" t="str">
        <f t="shared" si="120"/>
        <v/>
      </c>
      <c r="C3922" s="33" t="str">
        <f t="shared" si="121"/>
        <v/>
      </c>
    </row>
    <row r="3923" spans="2:3" x14ac:dyDescent="0.25">
      <c r="B3923" s="33" t="str">
        <f t="shared" si="120"/>
        <v/>
      </c>
      <c r="C3923" s="33" t="str">
        <f t="shared" si="121"/>
        <v/>
      </c>
    </row>
    <row r="3924" spans="2:3" x14ac:dyDescent="0.25">
      <c r="B3924" s="33" t="str">
        <f t="shared" si="120"/>
        <v/>
      </c>
      <c r="C3924" s="33" t="str">
        <f t="shared" si="121"/>
        <v/>
      </c>
    </row>
    <row r="3925" spans="2:3" x14ac:dyDescent="0.25">
      <c r="B3925" s="33" t="str">
        <f t="shared" si="120"/>
        <v/>
      </c>
      <c r="C3925" s="33" t="str">
        <f t="shared" si="121"/>
        <v/>
      </c>
    </row>
    <row r="3926" spans="2:3" x14ac:dyDescent="0.25">
      <c r="B3926" s="33" t="str">
        <f t="shared" si="120"/>
        <v/>
      </c>
      <c r="C3926" s="33" t="str">
        <f t="shared" si="121"/>
        <v/>
      </c>
    </row>
    <row r="3927" spans="2:3" x14ac:dyDescent="0.25">
      <c r="B3927" s="33" t="str">
        <f t="shared" si="120"/>
        <v/>
      </c>
      <c r="C3927" s="33" t="str">
        <f t="shared" si="121"/>
        <v/>
      </c>
    </row>
    <row r="3928" spans="2:3" x14ac:dyDescent="0.25">
      <c r="B3928" s="33" t="str">
        <f t="shared" si="120"/>
        <v/>
      </c>
      <c r="C3928" s="33" t="str">
        <f t="shared" si="121"/>
        <v/>
      </c>
    </row>
    <row r="3929" spans="2:3" x14ac:dyDescent="0.25">
      <c r="B3929" s="33" t="str">
        <f t="shared" si="120"/>
        <v/>
      </c>
      <c r="C3929" s="33" t="str">
        <f t="shared" si="121"/>
        <v/>
      </c>
    </row>
    <row r="3930" spans="2:3" x14ac:dyDescent="0.25">
      <c r="B3930" s="33" t="str">
        <f t="shared" si="120"/>
        <v/>
      </c>
      <c r="C3930" s="33" t="str">
        <f t="shared" si="121"/>
        <v/>
      </c>
    </row>
    <row r="3931" spans="2:3" x14ac:dyDescent="0.25">
      <c r="B3931" s="33" t="str">
        <f t="shared" si="120"/>
        <v/>
      </c>
      <c r="C3931" s="33" t="str">
        <f t="shared" si="121"/>
        <v/>
      </c>
    </row>
    <row r="3932" spans="2:3" x14ac:dyDescent="0.25">
      <c r="B3932" s="33" t="str">
        <f t="shared" ref="B3932:B3995" si="122">IF(W3934=1,U3934,"")</f>
        <v/>
      </c>
      <c r="C3932" s="33" t="str">
        <f t="shared" ref="C3932:C3995" si="123">IF(W3934=1,V3934,"")</f>
        <v/>
      </c>
    </row>
    <row r="3933" spans="2:3" x14ac:dyDescent="0.25">
      <c r="B3933" s="33" t="str">
        <f t="shared" si="122"/>
        <v/>
      </c>
      <c r="C3933" s="33" t="str">
        <f t="shared" si="123"/>
        <v/>
      </c>
    </row>
    <row r="3934" spans="2:3" x14ac:dyDescent="0.25">
      <c r="B3934" s="33" t="str">
        <f t="shared" si="122"/>
        <v/>
      </c>
      <c r="C3934" s="33" t="str">
        <f t="shared" si="123"/>
        <v/>
      </c>
    </row>
    <row r="3935" spans="2:3" x14ac:dyDescent="0.25">
      <c r="B3935" s="33" t="str">
        <f t="shared" si="122"/>
        <v/>
      </c>
      <c r="C3935" s="33" t="str">
        <f t="shared" si="123"/>
        <v/>
      </c>
    </row>
    <row r="3936" spans="2:3" x14ac:dyDescent="0.25">
      <c r="B3936" s="33" t="str">
        <f t="shared" si="122"/>
        <v/>
      </c>
      <c r="C3936" s="33" t="str">
        <f t="shared" si="123"/>
        <v/>
      </c>
    </row>
    <row r="3937" spans="2:3" x14ac:dyDescent="0.25">
      <c r="B3937" s="33" t="str">
        <f t="shared" si="122"/>
        <v/>
      </c>
      <c r="C3937" s="33" t="str">
        <f t="shared" si="123"/>
        <v/>
      </c>
    </row>
    <row r="3938" spans="2:3" x14ac:dyDescent="0.25">
      <c r="B3938" s="33" t="str">
        <f t="shared" si="122"/>
        <v/>
      </c>
      <c r="C3938" s="33" t="str">
        <f t="shared" si="123"/>
        <v/>
      </c>
    </row>
    <row r="3939" spans="2:3" x14ac:dyDescent="0.25">
      <c r="B3939" s="33" t="str">
        <f t="shared" si="122"/>
        <v/>
      </c>
      <c r="C3939" s="33" t="str">
        <f t="shared" si="123"/>
        <v/>
      </c>
    </row>
    <row r="3940" spans="2:3" x14ac:dyDescent="0.25">
      <c r="B3940" s="33" t="str">
        <f t="shared" si="122"/>
        <v/>
      </c>
      <c r="C3940" s="33" t="str">
        <f t="shared" si="123"/>
        <v/>
      </c>
    </row>
    <row r="3941" spans="2:3" x14ac:dyDescent="0.25">
      <c r="B3941" s="33" t="str">
        <f t="shared" si="122"/>
        <v/>
      </c>
      <c r="C3941" s="33" t="str">
        <f t="shared" si="123"/>
        <v/>
      </c>
    </row>
    <row r="3942" spans="2:3" x14ac:dyDescent="0.25">
      <c r="B3942" s="33" t="str">
        <f t="shared" si="122"/>
        <v/>
      </c>
      <c r="C3942" s="33" t="str">
        <f t="shared" si="123"/>
        <v/>
      </c>
    </row>
    <row r="3943" spans="2:3" x14ac:dyDescent="0.25">
      <c r="B3943" s="33" t="str">
        <f t="shared" si="122"/>
        <v/>
      </c>
      <c r="C3943" s="33" t="str">
        <f t="shared" si="123"/>
        <v/>
      </c>
    </row>
    <row r="3944" spans="2:3" x14ac:dyDescent="0.25">
      <c r="B3944" s="33" t="str">
        <f t="shared" si="122"/>
        <v/>
      </c>
      <c r="C3944" s="33" t="str">
        <f t="shared" si="123"/>
        <v/>
      </c>
    </row>
    <row r="3945" spans="2:3" x14ac:dyDescent="0.25">
      <c r="B3945" s="33" t="str">
        <f t="shared" si="122"/>
        <v/>
      </c>
      <c r="C3945" s="33" t="str">
        <f t="shared" si="123"/>
        <v/>
      </c>
    </row>
    <row r="3946" spans="2:3" x14ac:dyDescent="0.25">
      <c r="B3946" s="33" t="str">
        <f t="shared" si="122"/>
        <v/>
      </c>
      <c r="C3946" s="33" t="str">
        <f t="shared" si="123"/>
        <v/>
      </c>
    </row>
    <row r="3947" spans="2:3" x14ac:dyDescent="0.25">
      <c r="B3947" s="33" t="str">
        <f t="shared" si="122"/>
        <v/>
      </c>
      <c r="C3947" s="33" t="str">
        <f t="shared" si="123"/>
        <v/>
      </c>
    </row>
    <row r="3948" spans="2:3" x14ac:dyDescent="0.25">
      <c r="B3948" s="33" t="str">
        <f t="shared" si="122"/>
        <v/>
      </c>
      <c r="C3948" s="33" t="str">
        <f t="shared" si="123"/>
        <v/>
      </c>
    </row>
    <row r="3949" spans="2:3" x14ac:dyDescent="0.25">
      <c r="B3949" s="33" t="str">
        <f t="shared" si="122"/>
        <v/>
      </c>
      <c r="C3949" s="33" t="str">
        <f t="shared" si="123"/>
        <v/>
      </c>
    </row>
    <row r="3950" spans="2:3" x14ac:dyDescent="0.25">
      <c r="B3950" s="33" t="str">
        <f t="shared" si="122"/>
        <v/>
      </c>
      <c r="C3950" s="33" t="str">
        <f t="shared" si="123"/>
        <v/>
      </c>
    </row>
    <row r="3951" spans="2:3" x14ac:dyDescent="0.25">
      <c r="B3951" s="33" t="str">
        <f t="shared" si="122"/>
        <v/>
      </c>
      <c r="C3951" s="33" t="str">
        <f t="shared" si="123"/>
        <v/>
      </c>
    </row>
    <row r="3952" spans="2:3" x14ac:dyDescent="0.25">
      <c r="B3952" s="33" t="str">
        <f t="shared" si="122"/>
        <v/>
      </c>
      <c r="C3952" s="33" t="str">
        <f t="shared" si="123"/>
        <v/>
      </c>
    </row>
    <row r="3953" spans="2:3" x14ac:dyDescent="0.25">
      <c r="B3953" s="33" t="str">
        <f t="shared" si="122"/>
        <v/>
      </c>
      <c r="C3953" s="33" t="str">
        <f t="shared" si="123"/>
        <v/>
      </c>
    </row>
    <row r="3954" spans="2:3" x14ac:dyDescent="0.25">
      <c r="B3954" s="33" t="str">
        <f t="shared" si="122"/>
        <v/>
      </c>
      <c r="C3954" s="33" t="str">
        <f t="shared" si="123"/>
        <v/>
      </c>
    </row>
    <row r="3955" spans="2:3" x14ac:dyDescent="0.25">
      <c r="B3955" s="33" t="str">
        <f t="shared" si="122"/>
        <v/>
      </c>
      <c r="C3955" s="33" t="str">
        <f t="shared" si="123"/>
        <v/>
      </c>
    </row>
    <row r="3956" spans="2:3" x14ac:dyDescent="0.25">
      <c r="B3956" s="33" t="str">
        <f t="shared" si="122"/>
        <v/>
      </c>
      <c r="C3956" s="33" t="str">
        <f t="shared" si="123"/>
        <v/>
      </c>
    </row>
    <row r="3957" spans="2:3" x14ac:dyDescent="0.25">
      <c r="B3957" s="33" t="str">
        <f t="shared" si="122"/>
        <v/>
      </c>
      <c r="C3957" s="33" t="str">
        <f t="shared" si="123"/>
        <v/>
      </c>
    </row>
    <row r="3958" spans="2:3" x14ac:dyDescent="0.25">
      <c r="B3958" s="33" t="str">
        <f t="shared" si="122"/>
        <v/>
      </c>
      <c r="C3958" s="33" t="str">
        <f t="shared" si="123"/>
        <v/>
      </c>
    </row>
    <row r="3959" spans="2:3" x14ac:dyDescent="0.25">
      <c r="B3959" s="33" t="str">
        <f t="shared" si="122"/>
        <v/>
      </c>
      <c r="C3959" s="33" t="str">
        <f t="shared" si="123"/>
        <v/>
      </c>
    </row>
    <row r="3960" spans="2:3" x14ac:dyDescent="0.25">
      <c r="B3960" s="33" t="str">
        <f t="shared" si="122"/>
        <v/>
      </c>
      <c r="C3960" s="33" t="str">
        <f t="shared" si="123"/>
        <v/>
      </c>
    </row>
    <row r="3961" spans="2:3" x14ac:dyDescent="0.25">
      <c r="B3961" s="33" t="str">
        <f t="shared" si="122"/>
        <v/>
      </c>
      <c r="C3961" s="33" t="str">
        <f t="shared" si="123"/>
        <v/>
      </c>
    </row>
    <row r="3962" spans="2:3" x14ac:dyDescent="0.25">
      <c r="B3962" s="33" t="str">
        <f t="shared" si="122"/>
        <v/>
      </c>
      <c r="C3962" s="33" t="str">
        <f t="shared" si="123"/>
        <v/>
      </c>
    </row>
    <row r="3963" spans="2:3" x14ac:dyDescent="0.25">
      <c r="B3963" s="33" t="str">
        <f t="shared" si="122"/>
        <v/>
      </c>
      <c r="C3963" s="33" t="str">
        <f t="shared" si="123"/>
        <v/>
      </c>
    </row>
    <row r="3964" spans="2:3" x14ac:dyDescent="0.25">
      <c r="B3964" s="33" t="str">
        <f t="shared" si="122"/>
        <v/>
      </c>
      <c r="C3964" s="33" t="str">
        <f t="shared" si="123"/>
        <v/>
      </c>
    </row>
    <row r="3965" spans="2:3" x14ac:dyDescent="0.25">
      <c r="B3965" s="33" t="str">
        <f t="shared" si="122"/>
        <v/>
      </c>
      <c r="C3965" s="33" t="str">
        <f t="shared" si="123"/>
        <v/>
      </c>
    </row>
    <row r="3966" spans="2:3" x14ac:dyDescent="0.25">
      <c r="B3966" s="33" t="str">
        <f t="shared" si="122"/>
        <v/>
      </c>
      <c r="C3966" s="33" t="str">
        <f t="shared" si="123"/>
        <v/>
      </c>
    </row>
    <row r="3967" spans="2:3" x14ac:dyDescent="0.25">
      <c r="B3967" s="33" t="str">
        <f t="shared" si="122"/>
        <v/>
      </c>
      <c r="C3967" s="33" t="str">
        <f t="shared" si="123"/>
        <v/>
      </c>
    </row>
    <row r="3968" spans="2:3" x14ac:dyDescent="0.25">
      <c r="B3968" s="33" t="str">
        <f t="shared" si="122"/>
        <v/>
      </c>
      <c r="C3968" s="33" t="str">
        <f t="shared" si="123"/>
        <v/>
      </c>
    </row>
    <row r="3969" spans="2:3" x14ac:dyDescent="0.25">
      <c r="B3969" s="33" t="str">
        <f t="shared" si="122"/>
        <v/>
      </c>
      <c r="C3969" s="33" t="str">
        <f t="shared" si="123"/>
        <v/>
      </c>
    </row>
    <row r="3970" spans="2:3" x14ac:dyDescent="0.25">
      <c r="B3970" s="33" t="str">
        <f t="shared" si="122"/>
        <v/>
      </c>
      <c r="C3970" s="33" t="str">
        <f t="shared" si="123"/>
        <v/>
      </c>
    </row>
    <row r="3971" spans="2:3" x14ac:dyDescent="0.25">
      <c r="B3971" s="33" t="str">
        <f t="shared" si="122"/>
        <v/>
      </c>
      <c r="C3971" s="33" t="str">
        <f t="shared" si="123"/>
        <v/>
      </c>
    </row>
    <row r="3972" spans="2:3" x14ac:dyDescent="0.25">
      <c r="B3972" s="33" t="str">
        <f t="shared" si="122"/>
        <v/>
      </c>
      <c r="C3972" s="33" t="str">
        <f t="shared" si="123"/>
        <v/>
      </c>
    </row>
    <row r="3973" spans="2:3" x14ac:dyDescent="0.25">
      <c r="B3973" s="33" t="str">
        <f t="shared" si="122"/>
        <v/>
      </c>
      <c r="C3973" s="33" t="str">
        <f t="shared" si="123"/>
        <v/>
      </c>
    </row>
    <row r="3974" spans="2:3" x14ac:dyDescent="0.25">
      <c r="B3974" s="33" t="str">
        <f t="shared" si="122"/>
        <v/>
      </c>
      <c r="C3974" s="33" t="str">
        <f t="shared" si="123"/>
        <v/>
      </c>
    </row>
    <row r="3975" spans="2:3" x14ac:dyDescent="0.25">
      <c r="B3975" s="33" t="str">
        <f t="shared" si="122"/>
        <v/>
      </c>
      <c r="C3975" s="33" t="str">
        <f t="shared" si="123"/>
        <v/>
      </c>
    </row>
    <row r="3976" spans="2:3" x14ac:dyDescent="0.25">
      <c r="B3976" s="33" t="str">
        <f t="shared" si="122"/>
        <v/>
      </c>
      <c r="C3976" s="33" t="str">
        <f t="shared" si="123"/>
        <v/>
      </c>
    </row>
    <row r="3977" spans="2:3" x14ac:dyDescent="0.25">
      <c r="B3977" s="33" t="str">
        <f t="shared" si="122"/>
        <v/>
      </c>
      <c r="C3977" s="33" t="str">
        <f t="shared" si="123"/>
        <v/>
      </c>
    </row>
    <row r="3978" spans="2:3" x14ac:dyDescent="0.25">
      <c r="B3978" s="33" t="str">
        <f t="shared" si="122"/>
        <v/>
      </c>
      <c r="C3978" s="33" t="str">
        <f t="shared" si="123"/>
        <v/>
      </c>
    </row>
    <row r="3979" spans="2:3" x14ac:dyDescent="0.25">
      <c r="B3979" s="33" t="str">
        <f t="shared" si="122"/>
        <v/>
      </c>
      <c r="C3979" s="33" t="str">
        <f t="shared" si="123"/>
        <v/>
      </c>
    </row>
    <row r="3980" spans="2:3" x14ac:dyDescent="0.25">
      <c r="B3980" s="33" t="str">
        <f t="shared" si="122"/>
        <v/>
      </c>
      <c r="C3980" s="33" t="str">
        <f t="shared" si="123"/>
        <v/>
      </c>
    </row>
    <row r="3981" spans="2:3" x14ac:dyDescent="0.25">
      <c r="B3981" s="33" t="str">
        <f t="shared" si="122"/>
        <v/>
      </c>
      <c r="C3981" s="33" t="str">
        <f t="shared" si="123"/>
        <v/>
      </c>
    </row>
    <row r="3982" spans="2:3" x14ac:dyDescent="0.25">
      <c r="B3982" s="33" t="str">
        <f t="shared" si="122"/>
        <v/>
      </c>
      <c r="C3982" s="33" t="str">
        <f t="shared" si="123"/>
        <v/>
      </c>
    </row>
    <row r="3983" spans="2:3" x14ac:dyDescent="0.25">
      <c r="B3983" s="33" t="str">
        <f t="shared" si="122"/>
        <v/>
      </c>
      <c r="C3983" s="33" t="str">
        <f t="shared" si="123"/>
        <v/>
      </c>
    </row>
    <row r="3984" spans="2:3" x14ac:dyDescent="0.25">
      <c r="B3984" s="33" t="str">
        <f t="shared" si="122"/>
        <v/>
      </c>
      <c r="C3984" s="33" t="str">
        <f t="shared" si="123"/>
        <v/>
      </c>
    </row>
    <row r="3985" spans="2:3" x14ac:dyDescent="0.25">
      <c r="B3985" s="33" t="str">
        <f t="shared" si="122"/>
        <v/>
      </c>
      <c r="C3985" s="33" t="str">
        <f t="shared" si="123"/>
        <v/>
      </c>
    </row>
    <row r="3986" spans="2:3" x14ac:dyDescent="0.25">
      <c r="B3986" s="33" t="str">
        <f t="shared" si="122"/>
        <v/>
      </c>
      <c r="C3986" s="33" t="str">
        <f t="shared" si="123"/>
        <v/>
      </c>
    </row>
    <row r="3987" spans="2:3" x14ac:dyDescent="0.25">
      <c r="B3987" s="33" t="str">
        <f t="shared" si="122"/>
        <v/>
      </c>
      <c r="C3987" s="33" t="str">
        <f t="shared" si="123"/>
        <v/>
      </c>
    </row>
    <row r="3988" spans="2:3" x14ac:dyDescent="0.25">
      <c r="B3988" s="33" t="str">
        <f t="shared" si="122"/>
        <v/>
      </c>
      <c r="C3988" s="33" t="str">
        <f t="shared" si="123"/>
        <v/>
      </c>
    </row>
    <row r="3989" spans="2:3" x14ac:dyDescent="0.25">
      <c r="B3989" s="33" t="str">
        <f t="shared" si="122"/>
        <v/>
      </c>
      <c r="C3989" s="33" t="str">
        <f t="shared" si="123"/>
        <v/>
      </c>
    </row>
    <row r="3990" spans="2:3" x14ac:dyDescent="0.25">
      <c r="B3990" s="33" t="str">
        <f t="shared" si="122"/>
        <v/>
      </c>
      <c r="C3990" s="33" t="str">
        <f t="shared" si="123"/>
        <v/>
      </c>
    </row>
    <row r="3991" spans="2:3" x14ac:dyDescent="0.25">
      <c r="B3991" s="33" t="str">
        <f t="shared" si="122"/>
        <v/>
      </c>
      <c r="C3991" s="33" t="str">
        <f t="shared" si="123"/>
        <v/>
      </c>
    </row>
    <row r="3992" spans="2:3" x14ac:dyDescent="0.25">
      <c r="B3992" s="33" t="str">
        <f t="shared" si="122"/>
        <v/>
      </c>
      <c r="C3992" s="33" t="str">
        <f t="shared" si="123"/>
        <v/>
      </c>
    </row>
    <row r="3993" spans="2:3" x14ac:dyDescent="0.25">
      <c r="B3993" s="33" t="str">
        <f t="shared" si="122"/>
        <v/>
      </c>
      <c r="C3993" s="33" t="str">
        <f t="shared" si="123"/>
        <v/>
      </c>
    </row>
    <row r="3994" spans="2:3" x14ac:dyDescent="0.25">
      <c r="B3994" s="33" t="str">
        <f t="shared" si="122"/>
        <v/>
      </c>
      <c r="C3994" s="33" t="str">
        <f t="shared" si="123"/>
        <v/>
      </c>
    </row>
    <row r="3995" spans="2:3" x14ac:dyDescent="0.25">
      <c r="B3995" s="33" t="str">
        <f t="shared" si="122"/>
        <v/>
      </c>
      <c r="C3995" s="33" t="str">
        <f t="shared" si="123"/>
        <v/>
      </c>
    </row>
    <row r="3996" spans="2:3" x14ac:dyDescent="0.25">
      <c r="B3996" s="33" t="str">
        <f t="shared" ref="B3996:B4055" si="124">IF(W3998=1,U3998,"")</f>
        <v/>
      </c>
      <c r="C3996" s="33" t="str">
        <f t="shared" ref="C3996:C4055" si="125">IF(W3998=1,V3998,"")</f>
        <v/>
      </c>
    </row>
    <row r="3997" spans="2:3" x14ac:dyDescent="0.25">
      <c r="B3997" s="33" t="str">
        <f t="shared" si="124"/>
        <v/>
      </c>
      <c r="C3997" s="33" t="str">
        <f t="shared" si="125"/>
        <v/>
      </c>
    </row>
    <row r="3998" spans="2:3" x14ac:dyDescent="0.25">
      <c r="B3998" s="33" t="str">
        <f t="shared" si="124"/>
        <v/>
      </c>
      <c r="C3998" s="33" t="str">
        <f t="shared" si="125"/>
        <v/>
      </c>
    </row>
    <row r="3999" spans="2:3" x14ac:dyDescent="0.25">
      <c r="B3999" s="33" t="str">
        <f t="shared" si="124"/>
        <v/>
      </c>
      <c r="C3999" s="33" t="str">
        <f t="shared" si="125"/>
        <v/>
      </c>
    </row>
    <row r="4000" spans="2:3" x14ac:dyDescent="0.25">
      <c r="B4000" s="33" t="str">
        <f t="shared" si="124"/>
        <v/>
      </c>
      <c r="C4000" s="33" t="str">
        <f t="shared" si="125"/>
        <v/>
      </c>
    </row>
    <row r="4001" spans="2:3" x14ac:dyDescent="0.25">
      <c r="B4001" s="33" t="str">
        <f t="shared" si="124"/>
        <v/>
      </c>
      <c r="C4001" s="33" t="str">
        <f t="shared" si="125"/>
        <v/>
      </c>
    </row>
    <row r="4002" spans="2:3" x14ac:dyDescent="0.25">
      <c r="B4002" s="33" t="str">
        <f t="shared" si="124"/>
        <v/>
      </c>
      <c r="C4002" s="33" t="str">
        <f t="shared" si="125"/>
        <v/>
      </c>
    </row>
    <row r="4003" spans="2:3" x14ac:dyDescent="0.25">
      <c r="B4003" s="33" t="str">
        <f t="shared" si="124"/>
        <v/>
      </c>
      <c r="C4003" s="33" t="str">
        <f t="shared" si="125"/>
        <v/>
      </c>
    </row>
    <row r="4004" spans="2:3" x14ac:dyDescent="0.25">
      <c r="B4004" s="33" t="str">
        <f t="shared" si="124"/>
        <v/>
      </c>
      <c r="C4004" s="33" t="str">
        <f t="shared" si="125"/>
        <v/>
      </c>
    </row>
    <row r="4005" spans="2:3" x14ac:dyDescent="0.25">
      <c r="B4005" s="33" t="str">
        <f t="shared" si="124"/>
        <v/>
      </c>
      <c r="C4005" s="33" t="str">
        <f t="shared" si="125"/>
        <v/>
      </c>
    </row>
    <row r="4006" spans="2:3" x14ac:dyDescent="0.25">
      <c r="B4006" s="33" t="str">
        <f t="shared" si="124"/>
        <v/>
      </c>
      <c r="C4006" s="33" t="str">
        <f t="shared" si="125"/>
        <v/>
      </c>
    </row>
    <row r="4007" spans="2:3" x14ac:dyDescent="0.25">
      <c r="B4007" s="33" t="str">
        <f t="shared" si="124"/>
        <v/>
      </c>
      <c r="C4007" s="33" t="str">
        <f t="shared" si="125"/>
        <v/>
      </c>
    </row>
    <row r="4008" spans="2:3" x14ac:dyDescent="0.25">
      <c r="B4008" s="33" t="str">
        <f t="shared" si="124"/>
        <v/>
      </c>
      <c r="C4008" s="33" t="str">
        <f t="shared" si="125"/>
        <v/>
      </c>
    </row>
    <row r="4009" spans="2:3" x14ac:dyDescent="0.25">
      <c r="B4009" s="33" t="str">
        <f t="shared" si="124"/>
        <v/>
      </c>
      <c r="C4009" s="33" t="str">
        <f t="shared" si="125"/>
        <v/>
      </c>
    </row>
    <row r="4010" spans="2:3" x14ac:dyDescent="0.25">
      <c r="B4010" s="33" t="str">
        <f t="shared" si="124"/>
        <v/>
      </c>
      <c r="C4010" s="33" t="str">
        <f t="shared" si="125"/>
        <v/>
      </c>
    </row>
    <row r="4011" spans="2:3" x14ac:dyDescent="0.25">
      <c r="B4011" s="33" t="str">
        <f t="shared" si="124"/>
        <v/>
      </c>
      <c r="C4011" s="33" t="str">
        <f t="shared" si="125"/>
        <v/>
      </c>
    </row>
    <row r="4012" spans="2:3" x14ac:dyDescent="0.25">
      <c r="B4012" s="33" t="str">
        <f t="shared" si="124"/>
        <v/>
      </c>
      <c r="C4012" s="33" t="str">
        <f t="shared" si="125"/>
        <v/>
      </c>
    </row>
    <row r="4013" spans="2:3" x14ac:dyDescent="0.25">
      <c r="B4013" s="33" t="str">
        <f t="shared" si="124"/>
        <v/>
      </c>
      <c r="C4013" s="33" t="str">
        <f t="shared" si="125"/>
        <v/>
      </c>
    </row>
    <row r="4014" spans="2:3" x14ac:dyDescent="0.25">
      <c r="B4014" s="33" t="str">
        <f t="shared" si="124"/>
        <v/>
      </c>
      <c r="C4014" s="33" t="str">
        <f t="shared" si="125"/>
        <v/>
      </c>
    </row>
    <row r="4015" spans="2:3" x14ac:dyDescent="0.25">
      <c r="B4015" s="33" t="str">
        <f t="shared" si="124"/>
        <v/>
      </c>
      <c r="C4015" s="33" t="str">
        <f t="shared" si="125"/>
        <v/>
      </c>
    </row>
    <row r="4016" spans="2:3" x14ac:dyDescent="0.25">
      <c r="B4016" s="33" t="str">
        <f t="shared" si="124"/>
        <v/>
      </c>
      <c r="C4016" s="33" t="str">
        <f t="shared" si="125"/>
        <v/>
      </c>
    </row>
    <row r="4017" spans="2:3" x14ac:dyDescent="0.25">
      <c r="B4017" s="33" t="str">
        <f t="shared" si="124"/>
        <v/>
      </c>
      <c r="C4017" s="33" t="str">
        <f t="shared" si="125"/>
        <v/>
      </c>
    </row>
    <row r="4018" spans="2:3" x14ac:dyDescent="0.25">
      <c r="B4018" s="33" t="str">
        <f t="shared" si="124"/>
        <v/>
      </c>
      <c r="C4018" s="33" t="str">
        <f t="shared" si="125"/>
        <v/>
      </c>
    </row>
    <row r="4019" spans="2:3" x14ac:dyDescent="0.25">
      <c r="B4019" s="33" t="str">
        <f t="shared" si="124"/>
        <v/>
      </c>
      <c r="C4019" s="33" t="str">
        <f t="shared" si="125"/>
        <v/>
      </c>
    </row>
    <row r="4020" spans="2:3" x14ac:dyDescent="0.25">
      <c r="B4020" s="33" t="str">
        <f t="shared" si="124"/>
        <v/>
      </c>
      <c r="C4020" s="33" t="str">
        <f t="shared" si="125"/>
        <v/>
      </c>
    </row>
    <row r="4021" spans="2:3" x14ac:dyDescent="0.25">
      <c r="B4021" s="33" t="str">
        <f t="shared" si="124"/>
        <v/>
      </c>
      <c r="C4021" s="33" t="str">
        <f t="shared" si="125"/>
        <v/>
      </c>
    </row>
    <row r="4022" spans="2:3" x14ac:dyDescent="0.25">
      <c r="B4022" s="33" t="str">
        <f t="shared" si="124"/>
        <v/>
      </c>
      <c r="C4022" s="33" t="str">
        <f t="shared" si="125"/>
        <v/>
      </c>
    </row>
    <row r="4023" spans="2:3" x14ac:dyDescent="0.25">
      <c r="B4023" s="33" t="str">
        <f t="shared" si="124"/>
        <v/>
      </c>
      <c r="C4023" s="33" t="str">
        <f t="shared" si="125"/>
        <v/>
      </c>
    </row>
    <row r="4024" spans="2:3" x14ac:dyDescent="0.25">
      <c r="B4024" s="33" t="str">
        <f t="shared" si="124"/>
        <v/>
      </c>
      <c r="C4024" s="33" t="str">
        <f t="shared" si="125"/>
        <v/>
      </c>
    </row>
    <row r="4025" spans="2:3" x14ac:dyDescent="0.25">
      <c r="B4025" s="33" t="str">
        <f t="shared" si="124"/>
        <v/>
      </c>
      <c r="C4025" s="33" t="str">
        <f t="shared" si="125"/>
        <v/>
      </c>
    </row>
    <row r="4026" spans="2:3" x14ac:dyDescent="0.25">
      <c r="B4026" s="33" t="str">
        <f t="shared" si="124"/>
        <v/>
      </c>
      <c r="C4026" s="33" t="str">
        <f t="shared" si="125"/>
        <v/>
      </c>
    </row>
    <row r="4027" spans="2:3" x14ac:dyDescent="0.25">
      <c r="B4027" s="33" t="str">
        <f t="shared" si="124"/>
        <v/>
      </c>
      <c r="C4027" s="33" t="str">
        <f t="shared" si="125"/>
        <v/>
      </c>
    </row>
    <row r="4028" spans="2:3" x14ac:dyDescent="0.25">
      <c r="B4028" s="33" t="str">
        <f t="shared" si="124"/>
        <v/>
      </c>
      <c r="C4028" s="33" t="str">
        <f t="shared" si="125"/>
        <v/>
      </c>
    </row>
    <row r="4029" spans="2:3" x14ac:dyDescent="0.25">
      <c r="B4029" s="33" t="str">
        <f t="shared" si="124"/>
        <v/>
      </c>
      <c r="C4029" s="33" t="str">
        <f t="shared" si="125"/>
        <v/>
      </c>
    </row>
    <row r="4030" spans="2:3" x14ac:dyDescent="0.25">
      <c r="B4030" s="33" t="str">
        <f t="shared" si="124"/>
        <v/>
      </c>
      <c r="C4030" s="33" t="str">
        <f t="shared" si="125"/>
        <v/>
      </c>
    </row>
    <row r="4031" spans="2:3" x14ac:dyDescent="0.25">
      <c r="B4031" s="33" t="str">
        <f t="shared" si="124"/>
        <v/>
      </c>
      <c r="C4031" s="33" t="str">
        <f t="shared" si="125"/>
        <v/>
      </c>
    </row>
    <row r="4032" spans="2:3" x14ac:dyDescent="0.25">
      <c r="B4032" s="33" t="str">
        <f t="shared" si="124"/>
        <v/>
      </c>
      <c r="C4032" s="33" t="str">
        <f t="shared" si="125"/>
        <v/>
      </c>
    </row>
    <row r="4033" spans="2:3" x14ac:dyDescent="0.25">
      <c r="B4033" s="33" t="str">
        <f t="shared" si="124"/>
        <v/>
      </c>
      <c r="C4033" s="33" t="str">
        <f t="shared" si="125"/>
        <v/>
      </c>
    </row>
    <row r="4034" spans="2:3" x14ac:dyDescent="0.25">
      <c r="B4034" s="33" t="str">
        <f t="shared" si="124"/>
        <v/>
      </c>
      <c r="C4034" s="33" t="str">
        <f t="shared" si="125"/>
        <v/>
      </c>
    </row>
    <row r="4035" spans="2:3" x14ac:dyDescent="0.25">
      <c r="B4035" s="33" t="str">
        <f t="shared" si="124"/>
        <v/>
      </c>
      <c r="C4035" s="33" t="str">
        <f t="shared" si="125"/>
        <v/>
      </c>
    </row>
    <row r="4036" spans="2:3" x14ac:dyDescent="0.25">
      <c r="B4036" s="33" t="str">
        <f t="shared" si="124"/>
        <v/>
      </c>
      <c r="C4036" s="33" t="str">
        <f t="shared" si="125"/>
        <v/>
      </c>
    </row>
    <row r="4037" spans="2:3" x14ac:dyDescent="0.25">
      <c r="B4037" s="33" t="str">
        <f t="shared" si="124"/>
        <v/>
      </c>
      <c r="C4037" s="33" t="str">
        <f t="shared" si="125"/>
        <v/>
      </c>
    </row>
    <row r="4038" spans="2:3" x14ac:dyDescent="0.25">
      <c r="B4038" s="33" t="str">
        <f t="shared" si="124"/>
        <v/>
      </c>
      <c r="C4038" s="33" t="str">
        <f t="shared" si="125"/>
        <v/>
      </c>
    </row>
    <row r="4039" spans="2:3" x14ac:dyDescent="0.25">
      <c r="B4039" s="33" t="str">
        <f t="shared" si="124"/>
        <v/>
      </c>
      <c r="C4039" s="33" t="str">
        <f t="shared" si="125"/>
        <v/>
      </c>
    </row>
    <row r="4040" spans="2:3" x14ac:dyDescent="0.25">
      <c r="B4040" s="33" t="str">
        <f t="shared" si="124"/>
        <v/>
      </c>
      <c r="C4040" s="33" t="str">
        <f t="shared" si="125"/>
        <v/>
      </c>
    </row>
    <row r="4041" spans="2:3" x14ac:dyDescent="0.25">
      <c r="B4041" s="33" t="str">
        <f t="shared" si="124"/>
        <v/>
      </c>
      <c r="C4041" s="33" t="str">
        <f t="shared" si="125"/>
        <v/>
      </c>
    </row>
    <row r="4042" spans="2:3" x14ac:dyDescent="0.25">
      <c r="B4042" s="33" t="str">
        <f t="shared" si="124"/>
        <v/>
      </c>
      <c r="C4042" s="33" t="str">
        <f t="shared" si="125"/>
        <v/>
      </c>
    </row>
    <row r="4043" spans="2:3" x14ac:dyDescent="0.25">
      <c r="B4043" s="33" t="str">
        <f t="shared" si="124"/>
        <v/>
      </c>
      <c r="C4043" s="33" t="str">
        <f t="shared" si="125"/>
        <v/>
      </c>
    </row>
    <row r="4044" spans="2:3" x14ac:dyDescent="0.25">
      <c r="B4044" s="33" t="str">
        <f t="shared" si="124"/>
        <v/>
      </c>
      <c r="C4044" s="33" t="str">
        <f t="shared" si="125"/>
        <v/>
      </c>
    </row>
    <row r="4045" spans="2:3" x14ac:dyDescent="0.25">
      <c r="B4045" s="33" t="str">
        <f t="shared" si="124"/>
        <v/>
      </c>
      <c r="C4045" s="33" t="str">
        <f t="shared" si="125"/>
        <v/>
      </c>
    </row>
    <row r="4046" spans="2:3" x14ac:dyDescent="0.25">
      <c r="B4046" s="33" t="str">
        <f t="shared" si="124"/>
        <v/>
      </c>
      <c r="C4046" s="33" t="str">
        <f t="shared" si="125"/>
        <v/>
      </c>
    </row>
    <row r="4047" spans="2:3" x14ac:dyDescent="0.25">
      <c r="B4047" s="33" t="str">
        <f t="shared" si="124"/>
        <v/>
      </c>
      <c r="C4047" s="33" t="str">
        <f t="shared" si="125"/>
        <v/>
      </c>
    </row>
    <row r="4048" spans="2:3" x14ac:dyDescent="0.25">
      <c r="B4048" s="33" t="str">
        <f t="shared" si="124"/>
        <v/>
      </c>
      <c r="C4048" s="33" t="str">
        <f t="shared" si="125"/>
        <v/>
      </c>
    </row>
    <row r="4049" spans="2:3" x14ac:dyDescent="0.25">
      <c r="B4049" s="33" t="str">
        <f t="shared" si="124"/>
        <v/>
      </c>
      <c r="C4049" s="33" t="str">
        <f t="shared" si="125"/>
        <v/>
      </c>
    </row>
    <row r="4050" spans="2:3" x14ac:dyDescent="0.25">
      <c r="B4050" s="33" t="str">
        <f t="shared" si="124"/>
        <v/>
      </c>
      <c r="C4050" s="33" t="str">
        <f t="shared" si="125"/>
        <v/>
      </c>
    </row>
    <row r="4051" spans="2:3" x14ac:dyDescent="0.25">
      <c r="B4051" s="33" t="str">
        <f t="shared" si="124"/>
        <v/>
      </c>
      <c r="C4051" s="33" t="str">
        <f t="shared" si="125"/>
        <v/>
      </c>
    </row>
    <row r="4052" spans="2:3" x14ac:dyDescent="0.25">
      <c r="B4052" s="33" t="str">
        <f t="shared" si="124"/>
        <v/>
      </c>
      <c r="C4052" s="33" t="str">
        <f t="shared" si="125"/>
        <v/>
      </c>
    </row>
    <row r="4053" spans="2:3" x14ac:dyDescent="0.25">
      <c r="B4053" s="33" t="str">
        <f t="shared" si="124"/>
        <v/>
      </c>
      <c r="C4053" s="33" t="str">
        <f t="shared" si="125"/>
        <v/>
      </c>
    </row>
    <row r="4054" spans="2:3" x14ac:dyDescent="0.25">
      <c r="B4054" s="33" t="str">
        <f t="shared" si="124"/>
        <v/>
      </c>
      <c r="C4054" s="33" t="str">
        <f t="shared" si="125"/>
        <v/>
      </c>
    </row>
    <row r="4055" spans="2:3" x14ac:dyDescent="0.25">
      <c r="B4055" s="33" t="str">
        <f t="shared" si="124"/>
        <v/>
      </c>
      <c r="C4055" s="33" t="str">
        <f t="shared" si="125"/>
        <v/>
      </c>
    </row>
    <row r="4056" spans="2:3" x14ac:dyDescent="0.25">
      <c r="B4056" s="33" t="str">
        <f t="shared" ref="B4056:B4119" si="126">IF(W4058=1,U4058,"")</f>
        <v/>
      </c>
      <c r="C4056" s="33" t="str">
        <f t="shared" ref="C4056:C4119" si="127">IF(W4058=1,V4058,"")</f>
        <v/>
      </c>
    </row>
    <row r="4057" spans="2:3" x14ac:dyDescent="0.25">
      <c r="B4057" s="33" t="str">
        <f t="shared" si="126"/>
        <v/>
      </c>
      <c r="C4057" s="33" t="str">
        <f t="shared" si="127"/>
        <v/>
      </c>
    </row>
    <row r="4058" spans="2:3" x14ac:dyDescent="0.25">
      <c r="B4058" s="33" t="str">
        <f t="shared" si="126"/>
        <v/>
      </c>
      <c r="C4058" s="33" t="str">
        <f t="shared" si="127"/>
        <v/>
      </c>
    </row>
    <row r="4059" spans="2:3" x14ac:dyDescent="0.25">
      <c r="B4059" s="33" t="str">
        <f t="shared" si="126"/>
        <v/>
      </c>
      <c r="C4059" s="33" t="str">
        <f t="shared" si="127"/>
        <v/>
      </c>
    </row>
    <row r="4060" spans="2:3" x14ac:dyDescent="0.25">
      <c r="B4060" s="33" t="str">
        <f t="shared" si="126"/>
        <v/>
      </c>
      <c r="C4060" s="33" t="str">
        <f t="shared" si="127"/>
        <v/>
      </c>
    </row>
    <row r="4061" spans="2:3" x14ac:dyDescent="0.25">
      <c r="B4061" s="33" t="str">
        <f t="shared" si="126"/>
        <v/>
      </c>
      <c r="C4061" s="33" t="str">
        <f t="shared" si="127"/>
        <v/>
      </c>
    </row>
    <row r="4062" spans="2:3" x14ac:dyDescent="0.25">
      <c r="B4062" s="33" t="str">
        <f t="shared" si="126"/>
        <v/>
      </c>
      <c r="C4062" s="33" t="str">
        <f t="shared" si="127"/>
        <v/>
      </c>
    </row>
    <row r="4063" spans="2:3" x14ac:dyDescent="0.25">
      <c r="B4063" s="33" t="str">
        <f t="shared" si="126"/>
        <v/>
      </c>
      <c r="C4063" s="33" t="str">
        <f t="shared" si="127"/>
        <v/>
      </c>
    </row>
    <row r="4064" spans="2:3" x14ac:dyDescent="0.25">
      <c r="B4064" s="33" t="str">
        <f t="shared" si="126"/>
        <v/>
      </c>
      <c r="C4064" s="33" t="str">
        <f t="shared" si="127"/>
        <v/>
      </c>
    </row>
    <row r="4065" spans="2:3" x14ac:dyDescent="0.25">
      <c r="B4065" s="33" t="str">
        <f t="shared" si="126"/>
        <v/>
      </c>
      <c r="C4065" s="33" t="str">
        <f t="shared" si="127"/>
        <v/>
      </c>
    </row>
    <row r="4066" spans="2:3" x14ac:dyDescent="0.25">
      <c r="B4066" s="33" t="str">
        <f t="shared" si="126"/>
        <v/>
      </c>
      <c r="C4066" s="33" t="str">
        <f t="shared" si="127"/>
        <v/>
      </c>
    </row>
    <row r="4067" spans="2:3" x14ac:dyDescent="0.25">
      <c r="B4067" s="33" t="str">
        <f t="shared" si="126"/>
        <v/>
      </c>
      <c r="C4067" s="33" t="str">
        <f t="shared" si="127"/>
        <v/>
      </c>
    </row>
    <row r="4068" spans="2:3" x14ac:dyDescent="0.25">
      <c r="B4068" s="33" t="str">
        <f t="shared" si="126"/>
        <v/>
      </c>
      <c r="C4068" s="33" t="str">
        <f t="shared" si="127"/>
        <v/>
      </c>
    </row>
    <row r="4069" spans="2:3" x14ac:dyDescent="0.25">
      <c r="B4069" s="33" t="str">
        <f t="shared" si="126"/>
        <v/>
      </c>
      <c r="C4069" s="33" t="str">
        <f t="shared" si="127"/>
        <v/>
      </c>
    </row>
    <row r="4070" spans="2:3" x14ac:dyDescent="0.25">
      <c r="B4070" s="33" t="str">
        <f t="shared" si="126"/>
        <v/>
      </c>
      <c r="C4070" s="33" t="str">
        <f t="shared" si="127"/>
        <v/>
      </c>
    </row>
    <row r="4071" spans="2:3" x14ac:dyDescent="0.25">
      <c r="B4071" s="33" t="str">
        <f t="shared" si="126"/>
        <v/>
      </c>
      <c r="C4071" s="33" t="str">
        <f t="shared" si="127"/>
        <v/>
      </c>
    </row>
    <row r="4072" spans="2:3" x14ac:dyDescent="0.25">
      <c r="B4072" s="33" t="str">
        <f t="shared" si="126"/>
        <v/>
      </c>
      <c r="C4072" s="33" t="str">
        <f t="shared" si="127"/>
        <v/>
      </c>
    </row>
    <row r="4073" spans="2:3" x14ac:dyDescent="0.25">
      <c r="B4073" s="33" t="str">
        <f t="shared" si="126"/>
        <v/>
      </c>
      <c r="C4073" s="33" t="str">
        <f t="shared" si="127"/>
        <v/>
      </c>
    </row>
    <row r="4074" spans="2:3" x14ac:dyDescent="0.25">
      <c r="B4074" s="33" t="str">
        <f t="shared" si="126"/>
        <v/>
      </c>
      <c r="C4074" s="33" t="str">
        <f t="shared" si="127"/>
        <v/>
      </c>
    </row>
    <row r="4075" spans="2:3" x14ac:dyDescent="0.25">
      <c r="B4075" s="33" t="str">
        <f t="shared" si="126"/>
        <v/>
      </c>
      <c r="C4075" s="33" t="str">
        <f t="shared" si="127"/>
        <v/>
      </c>
    </row>
    <row r="4076" spans="2:3" x14ac:dyDescent="0.25">
      <c r="B4076" s="33" t="str">
        <f t="shared" si="126"/>
        <v/>
      </c>
      <c r="C4076" s="33" t="str">
        <f t="shared" si="127"/>
        <v/>
      </c>
    </row>
    <row r="4077" spans="2:3" x14ac:dyDescent="0.25">
      <c r="B4077" s="33" t="str">
        <f t="shared" si="126"/>
        <v/>
      </c>
      <c r="C4077" s="33" t="str">
        <f t="shared" si="127"/>
        <v/>
      </c>
    </row>
    <row r="4078" spans="2:3" x14ac:dyDescent="0.25">
      <c r="B4078" s="33" t="str">
        <f t="shared" si="126"/>
        <v/>
      </c>
      <c r="C4078" s="33" t="str">
        <f t="shared" si="127"/>
        <v/>
      </c>
    </row>
    <row r="4079" spans="2:3" x14ac:dyDescent="0.25">
      <c r="B4079" s="33" t="str">
        <f t="shared" si="126"/>
        <v/>
      </c>
      <c r="C4079" s="33" t="str">
        <f t="shared" si="127"/>
        <v/>
      </c>
    </row>
    <row r="4080" spans="2:3" x14ac:dyDescent="0.25">
      <c r="B4080" s="33" t="str">
        <f t="shared" si="126"/>
        <v/>
      </c>
      <c r="C4080" s="33" t="str">
        <f t="shared" si="127"/>
        <v/>
      </c>
    </row>
    <row r="4081" spans="2:3" x14ac:dyDescent="0.25">
      <c r="B4081" s="33" t="str">
        <f t="shared" si="126"/>
        <v/>
      </c>
      <c r="C4081" s="33" t="str">
        <f t="shared" si="127"/>
        <v/>
      </c>
    </row>
    <row r="4082" spans="2:3" x14ac:dyDescent="0.25">
      <c r="B4082" s="33" t="str">
        <f t="shared" si="126"/>
        <v/>
      </c>
      <c r="C4082" s="33" t="str">
        <f t="shared" si="127"/>
        <v/>
      </c>
    </row>
    <row r="4083" spans="2:3" x14ac:dyDescent="0.25">
      <c r="B4083" s="33" t="str">
        <f t="shared" si="126"/>
        <v/>
      </c>
      <c r="C4083" s="33" t="str">
        <f t="shared" si="127"/>
        <v/>
      </c>
    </row>
    <row r="4084" spans="2:3" x14ac:dyDescent="0.25">
      <c r="B4084" s="33" t="str">
        <f t="shared" si="126"/>
        <v/>
      </c>
      <c r="C4084" s="33" t="str">
        <f t="shared" si="127"/>
        <v/>
      </c>
    </row>
    <row r="4085" spans="2:3" x14ac:dyDescent="0.25">
      <c r="B4085" s="33" t="str">
        <f t="shared" si="126"/>
        <v/>
      </c>
      <c r="C4085" s="33" t="str">
        <f t="shared" si="127"/>
        <v/>
      </c>
    </row>
    <row r="4086" spans="2:3" x14ac:dyDescent="0.25">
      <c r="B4086" s="33" t="str">
        <f t="shared" si="126"/>
        <v/>
      </c>
      <c r="C4086" s="33" t="str">
        <f t="shared" si="127"/>
        <v/>
      </c>
    </row>
    <row r="4087" spans="2:3" x14ac:dyDescent="0.25">
      <c r="B4087" s="33" t="str">
        <f t="shared" si="126"/>
        <v/>
      </c>
      <c r="C4087" s="33" t="str">
        <f t="shared" si="127"/>
        <v/>
      </c>
    </row>
    <row r="4088" spans="2:3" x14ac:dyDescent="0.25">
      <c r="B4088" s="33" t="str">
        <f t="shared" si="126"/>
        <v/>
      </c>
      <c r="C4088" s="33" t="str">
        <f t="shared" si="127"/>
        <v/>
      </c>
    </row>
    <row r="4089" spans="2:3" x14ac:dyDescent="0.25">
      <c r="B4089" s="33" t="str">
        <f t="shared" si="126"/>
        <v/>
      </c>
      <c r="C4089" s="33" t="str">
        <f t="shared" si="127"/>
        <v/>
      </c>
    </row>
    <row r="4090" spans="2:3" x14ac:dyDescent="0.25">
      <c r="B4090" s="33" t="str">
        <f t="shared" si="126"/>
        <v/>
      </c>
      <c r="C4090" s="33" t="str">
        <f t="shared" si="127"/>
        <v/>
      </c>
    </row>
    <row r="4091" spans="2:3" x14ac:dyDescent="0.25">
      <c r="B4091" s="33" t="str">
        <f t="shared" si="126"/>
        <v/>
      </c>
      <c r="C4091" s="33" t="str">
        <f t="shared" si="127"/>
        <v/>
      </c>
    </row>
    <row r="4092" spans="2:3" x14ac:dyDescent="0.25">
      <c r="B4092" s="33" t="str">
        <f t="shared" si="126"/>
        <v/>
      </c>
      <c r="C4092" s="33" t="str">
        <f t="shared" si="127"/>
        <v/>
      </c>
    </row>
    <row r="4093" spans="2:3" x14ac:dyDescent="0.25">
      <c r="B4093" s="33" t="str">
        <f t="shared" si="126"/>
        <v/>
      </c>
      <c r="C4093" s="33" t="str">
        <f t="shared" si="127"/>
        <v/>
      </c>
    </row>
    <row r="4094" spans="2:3" x14ac:dyDescent="0.25">
      <c r="B4094" s="33" t="str">
        <f t="shared" si="126"/>
        <v/>
      </c>
      <c r="C4094" s="33" t="str">
        <f t="shared" si="127"/>
        <v/>
      </c>
    </row>
    <row r="4095" spans="2:3" x14ac:dyDescent="0.25">
      <c r="B4095" s="33" t="str">
        <f t="shared" si="126"/>
        <v/>
      </c>
      <c r="C4095" s="33" t="str">
        <f t="shared" si="127"/>
        <v/>
      </c>
    </row>
    <row r="4096" spans="2:3" x14ac:dyDescent="0.25">
      <c r="B4096" s="33" t="str">
        <f t="shared" si="126"/>
        <v/>
      </c>
      <c r="C4096" s="33" t="str">
        <f t="shared" si="127"/>
        <v/>
      </c>
    </row>
    <row r="4097" spans="2:3" x14ac:dyDescent="0.25">
      <c r="B4097" s="33" t="str">
        <f t="shared" si="126"/>
        <v/>
      </c>
      <c r="C4097" s="33" t="str">
        <f t="shared" si="127"/>
        <v/>
      </c>
    </row>
    <row r="4098" spans="2:3" x14ac:dyDescent="0.25">
      <c r="B4098" s="33" t="str">
        <f t="shared" si="126"/>
        <v/>
      </c>
      <c r="C4098" s="33" t="str">
        <f t="shared" si="127"/>
        <v/>
      </c>
    </row>
    <row r="4099" spans="2:3" x14ac:dyDescent="0.25">
      <c r="B4099" s="33" t="str">
        <f t="shared" si="126"/>
        <v/>
      </c>
      <c r="C4099" s="33" t="str">
        <f t="shared" si="127"/>
        <v/>
      </c>
    </row>
    <row r="4100" spans="2:3" x14ac:dyDescent="0.25">
      <c r="B4100" s="33" t="str">
        <f t="shared" si="126"/>
        <v/>
      </c>
      <c r="C4100" s="33" t="str">
        <f t="shared" si="127"/>
        <v/>
      </c>
    </row>
    <row r="4101" spans="2:3" x14ac:dyDescent="0.25">
      <c r="B4101" s="33" t="str">
        <f t="shared" si="126"/>
        <v/>
      </c>
      <c r="C4101" s="33" t="str">
        <f t="shared" si="127"/>
        <v/>
      </c>
    </row>
    <row r="4102" spans="2:3" x14ac:dyDescent="0.25">
      <c r="B4102" s="33" t="str">
        <f t="shared" si="126"/>
        <v/>
      </c>
      <c r="C4102" s="33" t="str">
        <f t="shared" si="127"/>
        <v/>
      </c>
    </row>
    <row r="4103" spans="2:3" x14ac:dyDescent="0.25">
      <c r="B4103" s="33" t="str">
        <f t="shared" si="126"/>
        <v/>
      </c>
      <c r="C4103" s="33" t="str">
        <f t="shared" si="127"/>
        <v/>
      </c>
    </row>
    <row r="4104" spans="2:3" x14ac:dyDescent="0.25">
      <c r="B4104" s="33" t="str">
        <f t="shared" si="126"/>
        <v/>
      </c>
      <c r="C4104" s="33" t="str">
        <f t="shared" si="127"/>
        <v/>
      </c>
    </row>
    <row r="4105" spans="2:3" x14ac:dyDescent="0.25">
      <c r="B4105" s="33" t="str">
        <f t="shared" si="126"/>
        <v/>
      </c>
      <c r="C4105" s="33" t="str">
        <f t="shared" si="127"/>
        <v/>
      </c>
    </row>
    <row r="4106" spans="2:3" x14ac:dyDescent="0.25">
      <c r="B4106" s="33" t="str">
        <f t="shared" si="126"/>
        <v/>
      </c>
      <c r="C4106" s="33" t="str">
        <f t="shared" si="127"/>
        <v/>
      </c>
    </row>
    <row r="4107" spans="2:3" x14ac:dyDescent="0.25">
      <c r="B4107" s="33" t="str">
        <f t="shared" si="126"/>
        <v/>
      </c>
      <c r="C4107" s="33" t="str">
        <f t="shared" si="127"/>
        <v/>
      </c>
    </row>
    <row r="4108" spans="2:3" x14ac:dyDescent="0.25">
      <c r="B4108" s="33" t="str">
        <f t="shared" si="126"/>
        <v/>
      </c>
      <c r="C4108" s="33" t="str">
        <f t="shared" si="127"/>
        <v/>
      </c>
    </row>
    <row r="4109" spans="2:3" x14ac:dyDescent="0.25">
      <c r="B4109" s="33" t="str">
        <f t="shared" si="126"/>
        <v/>
      </c>
      <c r="C4109" s="33" t="str">
        <f t="shared" si="127"/>
        <v/>
      </c>
    </row>
    <row r="4110" spans="2:3" x14ac:dyDescent="0.25">
      <c r="B4110" s="33" t="str">
        <f t="shared" si="126"/>
        <v/>
      </c>
      <c r="C4110" s="33" t="str">
        <f t="shared" si="127"/>
        <v/>
      </c>
    </row>
    <row r="4111" spans="2:3" x14ac:dyDescent="0.25">
      <c r="B4111" s="33" t="str">
        <f t="shared" si="126"/>
        <v/>
      </c>
      <c r="C4111" s="33" t="str">
        <f t="shared" si="127"/>
        <v/>
      </c>
    </row>
    <row r="4112" spans="2:3" x14ac:dyDescent="0.25">
      <c r="B4112" s="33" t="str">
        <f t="shared" si="126"/>
        <v/>
      </c>
      <c r="C4112" s="33" t="str">
        <f t="shared" si="127"/>
        <v/>
      </c>
    </row>
    <row r="4113" spans="2:3" x14ac:dyDescent="0.25">
      <c r="B4113" s="33" t="str">
        <f t="shared" si="126"/>
        <v/>
      </c>
      <c r="C4113" s="33" t="str">
        <f t="shared" si="127"/>
        <v/>
      </c>
    </row>
    <row r="4114" spans="2:3" x14ac:dyDescent="0.25">
      <c r="B4114" s="33" t="str">
        <f t="shared" si="126"/>
        <v/>
      </c>
      <c r="C4114" s="33" t="str">
        <f t="shared" si="127"/>
        <v/>
      </c>
    </row>
    <row r="4115" spans="2:3" x14ac:dyDescent="0.25">
      <c r="B4115" s="33" t="str">
        <f t="shared" si="126"/>
        <v/>
      </c>
      <c r="C4115" s="33" t="str">
        <f t="shared" si="127"/>
        <v/>
      </c>
    </row>
    <row r="4116" spans="2:3" x14ac:dyDescent="0.25">
      <c r="B4116" s="33" t="str">
        <f t="shared" si="126"/>
        <v/>
      </c>
      <c r="C4116" s="33" t="str">
        <f t="shared" si="127"/>
        <v/>
      </c>
    </row>
    <row r="4117" spans="2:3" x14ac:dyDescent="0.25">
      <c r="B4117" s="33" t="str">
        <f t="shared" si="126"/>
        <v/>
      </c>
      <c r="C4117" s="33" t="str">
        <f t="shared" si="127"/>
        <v/>
      </c>
    </row>
    <row r="4118" spans="2:3" x14ac:dyDescent="0.25">
      <c r="B4118" s="33" t="str">
        <f t="shared" si="126"/>
        <v/>
      </c>
      <c r="C4118" s="33" t="str">
        <f t="shared" si="127"/>
        <v/>
      </c>
    </row>
    <row r="4119" spans="2:3" x14ac:dyDescent="0.25">
      <c r="B4119" s="33" t="str">
        <f t="shared" si="126"/>
        <v/>
      </c>
      <c r="C4119" s="33" t="str">
        <f t="shared" si="127"/>
        <v/>
      </c>
    </row>
    <row r="4120" spans="2:3" x14ac:dyDescent="0.25">
      <c r="B4120" s="33" t="str">
        <f t="shared" ref="B4120:B4153" si="128">IF(W4122=1,U4122,"")</f>
        <v/>
      </c>
      <c r="C4120" s="33" t="str">
        <f t="shared" ref="C4120:C4153" si="129">IF(W4122=1,V4122,"")</f>
        <v/>
      </c>
    </row>
    <row r="4121" spans="2:3" x14ac:dyDescent="0.25">
      <c r="B4121" s="33" t="str">
        <f t="shared" si="128"/>
        <v/>
      </c>
      <c r="C4121" s="33" t="str">
        <f t="shared" si="129"/>
        <v/>
      </c>
    </row>
    <row r="4122" spans="2:3" x14ac:dyDescent="0.25">
      <c r="B4122" s="33" t="str">
        <f t="shared" si="128"/>
        <v/>
      </c>
      <c r="C4122" s="33" t="str">
        <f t="shared" si="129"/>
        <v/>
      </c>
    </row>
    <row r="4123" spans="2:3" x14ac:dyDescent="0.25">
      <c r="B4123" s="33" t="str">
        <f t="shared" si="128"/>
        <v/>
      </c>
      <c r="C4123" s="33" t="str">
        <f t="shared" si="129"/>
        <v/>
      </c>
    </row>
    <row r="4124" spans="2:3" x14ac:dyDescent="0.25">
      <c r="B4124" s="33" t="str">
        <f t="shared" si="128"/>
        <v/>
      </c>
      <c r="C4124" s="33" t="str">
        <f t="shared" si="129"/>
        <v/>
      </c>
    </row>
    <row r="4125" spans="2:3" x14ac:dyDescent="0.25">
      <c r="B4125" s="33" t="str">
        <f t="shared" si="128"/>
        <v/>
      </c>
      <c r="C4125" s="33" t="str">
        <f t="shared" si="129"/>
        <v/>
      </c>
    </row>
    <row r="4126" spans="2:3" x14ac:dyDescent="0.25">
      <c r="B4126" s="33" t="str">
        <f t="shared" si="128"/>
        <v/>
      </c>
      <c r="C4126" s="33" t="str">
        <f t="shared" si="129"/>
        <v/>
      </c>
    </row>
    <row r="4127" spans="2:3" x14ac:dyDescent="0.25">
      <c r="B4127" s="33" t="str">
        <f t="shared" si="128"/>
        <v/>
      </c>
      <c r="C4127" s="33" t="str">
        <f t="shared" si="129"/>
        <v/>
      </c>
    </row>
    <row r="4128" spans="2:3" x14ac:dyDescent="0.25">
      <c r="B4128" s="33" t="str">
        <f t="shared" si="128"/>
        <v/>
      </c>
      <c r="C4128" s="33" t="str">
        <f t="shared" si="129"/>
        <v/>
      </c>
    </row>
    <row r="4129" spans="2:3" x14ac:dyDescent="0.25">
      <c r="B4129" s="33" t="str">
        <f t="shared" si="128"/>
        <v/>
      </c>
      <c r="C4129" s="33" t="str">
        <f t="shared" si="129"/>
        <v/>
      </c>
    </row>
    <row r="4130" spans="2:3" x14ac:dyDescent="0.25">
      <c r="B4130" s="33" t="str">
        <f t="shared" si="128"/>
        <v/>
      </c>
      <c r="C4130" s="33" t="str">
        <f t="shared" si="129"/>
        <v/>
      </c>
    </row>
    <row r="4131" spans="2:3" x14ac:dyDescent="0.25">
      <c r="B4131" s="33" t="str">
        <f t="shared" si="128"/>
        <v/>
      </c>
      <c r="C4131" s="33" t="str">
        <f t="shared" si="129"/>
        <v/>
      </c>
    </row>
    <row r="4132" spans="2:3" x14ac:dyDescent="0.25">
      <c r="B4132" s="33" t="str">
        <f t="shared" si="128"/>
        <v/>
      </c>
      <c r="C4132" s="33" t="str">
        <f t="shared" si="129"/>
        <v/>
      </c>
    </row>
    <row r="4133" spans="2:3" x14ac:dyDescent="0.25">
      <c r="B4133" s="33" t="str">
        <f t="shared" si="128"/>
        <v/>
      </c>
      <c r="C4133" s="33" t="str">
        <f t="shared" si="129"/>
        <v/>
      </c>
    </row>
    <row r="4134" spans="2:3" x14ac:dyDescent="0.25">
      <c r="B4134" s="33" t="str">
        <f t="shared" si="128"/>
        <v/>
      </c>
      <c r="C4134" s="33" t="str">
        <f t="shared" si="129"/>
        <v/>
      </c>
    </row>
    <row r="4135" spans="2:3" x14ac:dyDescent="0.25">
      <c r="B4135" s="33" t="str">
        <f t="shared" si="128"/>
        <v/>
      </c>
      <c r="C4135" s="33" t="str">
        <f t="shared" si="129"/>
        <v/>
      </c>
    </row>
    <row r="4136" spans="2:3" x14ac:dyDescent="0.25">
      <c r="B4136" s="33" t="str">
        <f t="shared" si="128"/>
        <v/>
      </c>
      <c r="C4136" s="33" t="str">
        <f t="shared" si="129"/>
        <v/>
      </c>
    </row>
    <row r="4137" spans="2:3" x14ac:dyDescent="0.25">
      <c r="B4137" s="33" t="str">
        <f t="shared" si="128"/>
        <v/>
      </c>
      <c r="C4137" s="33" t="str">
        <f t="shared" si="129"/>
        <v/>
      </c>
    </row>
    <row r="4138" spans="2:3" x14ac:dyDescent="0.25">
      <c r="B4138" s="33" t="str">
        <f t="shared" si="128"/>
        <v/>
      </c>
      <c r="C4138" s="33" t="str">
        <f t="shared" si="129"/>
        <v/>
      </c>
    </row>
    <row r="4139" spans="2:3" x14ac:dyDescent="0.25">
      <c r="B4139" s="33" t="str">
        <f t="shared" si="128"/>
        <v/>
      </c>
      <c r="C4139" s="33" t="str">
        <f t="shared" si="129"/>
        <v/>
      </c>
    </row>
    <row r="4140" spans="2:3" x14ac:dyDescent="0.25">
      <c r="B4140" s="33" t="str">
        <f t="shared" si="128"/>
        <v/>
      </c>
      <c r="C4140" s="33" t="str">
        <f t="shared" si="129"/>
        <v/>
      </c>
    </row>
    <row r="4141" spans="2:3" x14ac:dyDescent="0.25">
      <c r="B4141" s="33" t="str">
        <f t="shared" si="128"/>
        <v/>
      </c>
      <c r="C4141" s="33" t="str">
        <f t="shared" si="129"/>
        <v/>
      </c>
    </row>
    <row r="4142" spans="2:3" x14ac:dyDescent="0.25">
      <c r="B4142" s="33" t="str">
        <f t="shared" si="128"/>
        <v/>
      </c>
      <c r="C4142" s="33" t="str">
        <f t="shared" si="129"/>
        <v/>
      </c>
    </row>
    <row r="4143" spans="2:3" x14ac:dyDescent="0.25">
      <c r="B4143" s="33" t="str">
        <f t="shared" si="128"/>
        <v/>
      </c>
      <c r="C4143" s="33" t="str">
        <f t="shared" si="129"/>
        <v/>
      </c>
    </row>
    <row r="4144" spans="2:3" x14ac:dyDescent="0.25">
      <c r="B4144" s="33" t="str">
        <f t="shared" si="128"/>
        <v/>
      </c>
      <c r="C4144" s="33" t="str">
        <f t="shared" si="129"/>
        <v/>
      </c>
    </row>
    <row r="4145" spans="2:3" x14ac:dyDescent="0.25">
      <c r="B4145" s="33" t="str">
        <f t="shared" si="128"/>
        <v/>
      </c>
      <c r="C4145" s="33" t="str">
        <f t="shared" si="129"/>
        <v/>
      </c>
    </row>
    <row r="4146" spans="2:3" x14ac:dyDescent="0.25">
      <c r="B4146" s="33" t="str">
        <f t="shared" si="128"/>
        <v/>
      </c>
      <c r="C4146" s="33" t="str">
        <f t="shared" si="129"/>
        <v/>
      </c>
    </row>
    <row r="4147" spans="2:3" x14ac:dyDescent="0.25">
      <c r="B4147" s="33" t="str">
        <f t="shared" si="128"/>
        <v/>
      </c>
      <c r="C4147" s="33" t="str">
        <f t="shared" si="129"/>
        <v/>
      </c>
    </row>
    <row r="4148" spans="2:3" x14ac:dyDescent="0.25">
      <c r="B4148" s="33" t="str">
        <f t="shared" si="128"/>
        <v/>
      </c>
      <c r="C4148" s="33" t="str">
        <f t="shared" si="129"/>
        <v/>
      </c>
    </row>
    <row r="4149" spans="2:3" x14ac:dyDescent="0.25">
      <c r="B4149" s="33" t="str">
        <f t="shared" si="128"/>
        <v/>
      </c>
      <c r="C4149" s="33" t="str">
        <f t="shared" si="129"/>
        <v/>
      </c>
    </row>
    <row r="4150" spans="2:3" x14ac:dyDescent="0.25">
      <c r="B4150" s="33" t="str">
        <f t="shared" si="128"/>
        <v/>
      </c>
      <c r="C4150" s="33" t="str">
        <f t="shared" si="129"/>
        <v/>
      </c>
    </row>
    <row r="4151" spans="2:3" x14ac:dyDescent="0.25">
      <c r="B4151" s="33" t="str">
        <f t="shared" si="128"/>
        <v/>
      </c>
      <c r="C4151" s="33" t="str">
        <f t="shared" si="129"/>
        <v/>
      </c>
    </row>
    <row r="4152" spans="2:3" x14ac:dyDescent="0.25">
      <c r="B4152" s="33" t="str">
        <f t="shared" si="128"/>
        <v/>
      </c>
      <c r="C4152" s="33" t="str">
        <f t="shared" si="129"/>
        <v/>
      </c>
    </row>
    <row r="4153" spans="2:3" x14ac:dyDescent="0.25">
      <c r="B4153" s="33" t="str">
        <f t="shared" si="128"/>
        <v/>
      </c>
      <c r="C4153" s="33" t="str">
        <f t="shared" si="129"/>
        <v/>
      </c>
    </row>
  </sheetData>
  <sheetProtection formatCells="0" formatColumns="0" formatRows="0" insertColumns="0" insertRows="0" selectLockedCells="1" sort="0"/>
  <mergeCells count="4">
    <mergeCell ref="B41:K41"/>
    <mergeCell ref="B42:K42"/>
    <mergeCell ref="B43:K43"/>
    <mergeCell ref="B30:F30"/>
  </mergeCells>
  <phoneticPr fontId="0" type="noConversion"/>
  <conditionalFormatting sqref="B6">
    <cfRule type="cellIs" dxfId="4" priority="1" stopIfTrue="1" operator="equal">
      <formula>0</formula>
    </cfRule>
  </conditionalFormatting>
  <printOptions headings="1"/>
  <pageMargins left="0.78740157480314965" right="0.59055118110236227" top="0.78740157480314965" bottom="0.78740157480314965" header="0.31496062992125984" footer="0.31496062992125984"/>
  <pageSetup paperSize="9" scale="84" orientation="landscape" r:id="rId1"/>
  <headerFooter scaleWithDoc="0">
    <oddHeader>&amp;C&amp;A; &amp;D&amp;R&amp;"Calibri,Fett"&amp;12Formular 6.2</oddHeader>
    <oddFooter>&amp;LKostenrechnung für Tarife 2022
&amp;RSeite &amp;P von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AM4276"/>
  <sheetViews>
    <sheetView zoomScaleNormal="100" workbookViewId="0">
      <selection activeCell="L34" sqref="L34"/>
    </sheetView>
  </sheetViews>
  <sheetFormatPr baseColWidth="10" defaultColWidth="11" defaultRowHeight="11.25" x14ac:dyDescent="0.2"/>
  <cols>
    <col min="1" max="1" width="21.42578125" style="948" customWidth="1"/>
    <col min="2" max="2" width="11.42578125" style="948" customWidth="1"/>
    <col min="3" max="3" width="41.85546875" style="948" customWidth="1"/>
    <col min="4" max="6" width="11.42578125" style="948" customWidth="1"/>
    <col min="7" max="7" width="17.42578125" style="948" customWidth="1"/>
    <col min="8" max="18" width="11.42578125" style="948" customWidth="1"/>
    <col min="19" max="19" width="16.140625" style="948" customWidth="1"/>
    <col min="20" max="39" width="11.42578125" style="948" customWidth="1"/>
    <col min="40" max="16384" width="11" style="948"/>
  </cols>
  <sheetData>
    <row r="1" spans="1:32" x14ac:dyDescent="0.2">
      <c r="A1" s="947" t="s">
        <v>1458</v>
      </c>
    </row>
    <row r="2" spans="1:32" x14ac:dyDescent="0.2">
      <c r="Z2" s="949" t="s">
        <v>217</v>
      </c>
      <c r="AB2" s="950"/>
    </row>
    <row r="3" spans="1:32" x14ac:dyDescent="0.2">
      <c r="A3" s="951" t="s">
        <v>114</v>
      </c>
      <c r="B3" s="952"/>
      <c r="C3" s="952"/>
      <c r="D3" s="952"/>
      <c r="E3" s="952"/>
      <c r="F3" s="952"/>
      <c r="G3" s="953" t="s">
        <v>115</v>
      </c>
      <c r="H3" s="954"/>
      <c r="I3" s="954"/>
      <c r="J3" s="954"/>
      <c r="K3" s="952"/>
      <c r="L3" s="953" t="s">
        <v>116</v>
      </c>
      <c r="M3" s="954"/>
      <c r="N3" s="954"/>
      <c r="O3" s="954"/>
      <c r="P3" s="955"/>
      <c r="R3" s="951" t="s">
        <v>114</v>
      </c>
      <c r="S3" s="952"/>
      <c r="T3" s="952"/>
      <c r="U3" s="952"/>
      <c r="Z3" s="956" t="e">
        <f>IF(VLOOKUP(Z4,$AA$3:$AB$15,2,FALSE)&lt;&gt;FALSE,VLOOKUP(Z4,$AA$3:$AB$15,2,FALSE),"")</f>
        <v>#N/A</v>
      </c>
      <c r="AA3" s="957">
        <v>7</v>
      </c>
      <c r="AB3" s="950" t="s">
        <v>226</v>
      </c>
      <c r="AC3" s="948">
        <v>1</v>
      </c>
      <c r="AE3" s="957"/>
      <c r="AF3" s="950"/>
    </row>
    <row r="4" spans="1:32" x14ac:dyDescent="0.2">
      <c r="A4" s="1619">
        <v>1</v>
      </c>
      <c r="B4" s="959" t="s">
        <v>1078</v>
      </c>
      <c r="C4" s="1620">
        <v>1</v>
      </c>
      <c r="G4" s="959" t="s">
        <v>117</v>
      </c>
      <c r="H4" s="959" t="s">
        <v>118</v>
      </c>
      <c r="I4" s="959" t="s">
        <v>119</v>
      </c>
      <c r="J4" s="959" t="s">
        <v>120</v>
      </c>
      <c r="L4" s="959" t="s">
        <v>121</v>
      </c>
      <c r="M4" s="959" t="s">
        <v>119</v>
      </c>
      <c r="P4" s="960"/>
      <c r="R4" s="1621">
        <v>1</v>
      </c>
      <c r="S4" s="959" t="s">
        <v>1078</v>
      </c>
      <c r="T4" s="1620">
        <v>1</v>
      </c>
      <c r="Y4" s="963" t="s">
        <v>944</v>
      </c>
      <c r="Z4" s="961"/>
      <c r="AA4" s="957">
        <v>8</v>
      </c>
      <c r="AB4" s="950" t="s">
        <v>225</v>
      </c>
      <c r="AC4" s="948">
        <v>2</v>
      </c>
      <c r="AE4" s="957"/>
      <c r="AF4" s="950"/>
    </row>
    <row r="5" spans="1:32" x14ac:dyDescent="0.2">
      <c r="A5" s="962"/>
      <c r="B5" s="959" t="s">
        <v>122</v>
      </c>
      <c r="C5" s="1620">
        <v>2</v>
      </c>
      <c r="G5" s="963">
        <v>2</v>
      </c>
      <c r="H5" s="948">
        <v>1</v>
      </c>
      <c r="I5" s="948" t="e">
        <f>IF(J5=1,1,0)</f>
        <v>#N/A</v>
      </c>
      <c r="J5" s="948" t="e">
        <f>VLOOKUP(Netzstruktur!I11,Stammdaten!G5:H16,2,FALSE)</f>
        <v>#N/A</v>
      </c>
      <c r="L5" s="964">
        <v>2</v>
      </c>
      <c r="M5" s="964" t="e">
        <f>IF(I5=1,1,0)</f>
        <v>#N/A</v>
      </c>
      <c r="P5" s="960"/>
      <c r="R5" s="962"/>
      <c r="S5" s="959" t="s">
        <v>222</v>
      </c>
      <c r="T5" s="1620">
        <v>2</v>
      </c>
      <c r="Y5" s="963" t="s">
        <v>945</v>
      </c>
      <c r="Z5" s="961"/>
      <c r="AA5" s="957">
        <v>9</v>
      </c>
      <c r="AB5" s="950" t="s">
        <v>224</v>
      </c>
      <c r="AC5" s="948">
        <v>3</v>
      </c>
      <c r="AE5" s="957"/>
      <c r="AF5" s="950"/>
    </row>
    <row r="6" spans="1:32" x14ac:dyDescent="0.2">
      <c r="A6" s="962"/>
      <c r="B6" s="959" t="s">
        <v>123</v>
      </c>
      <c r="C6" s="1620">
        <v>3</v>
      </c>
      <c r="G6" s="963">
        <v>3</v>
      </c>
      <c r="H6" s="948">
        <v>2</v>
      </c>
      <c r="I6" s="948" t="e">
        <f>IF(AND(J5&lt;=2,I7=0),1,0)</f>
        <v>#N/A</v>
      </c>
      <c r="L6" s="964">
        <v>3</v>
      </c>
      <c r="M6" s="964" t="e">
        <f>IF(OR(I6=1,I7=1,I8=1),1,0)</f>
        <v>#N/A</v>
      </c>
      <c r="P6" s="960"/>
      <c r="R6" s="962"/>
      <c r="S6" s="959" t="s">
        <v>335</v>
      </c>
      <c r="T6" s="1620">
        <v>3</v>
      </c>
      <c r="AA6" s="957">
        <v>10</v>
      </c>
      <c r="AB6" s="950" t="s">
        <v>223</v>
      </c>
      <c r="AC6" s="948">
        <v>4</v>
      </c>
      <c r="AE6" s="957"/>
      <c r="AF6" s="950"/>
    </row>
    <row r="7" spans="1:32" x14ac:dyDescent="0.2">
      <c r="A7" s="962"/>
      <c r="C7" s="959"/>
      <c r="G7" s="965" t="s">
        <v>124</v>
      </c>
      <c r="H7" s="948">
        <v>3</v>
      </c>
      <c r="I7" s="948" t="e">
        <f>IF(AND(A14=2,J5&lt;=3),1,0)</f>
        <v>#N/A</v>
      </c>
      <c r="L7" s="964">
        <v>4</v>
      </c>
      <c r="M7" s="964" t="e">
        <f>IF(I9=1,1,0)</f>
        <v>#N/A</v>
      </c>
      <c r="P7" s="960"/>
      <c r="S7" s="959" t="s">
        <v>155</v>
      </c>
      <c r="T7" s="1620">
        <v>4</v>
      </c>
      <c r="AA7" s="957">
        <v>11</v>
      </c>
      <c r="AB7" s="950" t="s">
        <v>220</v>
      </c>
      <c r="AC7" s="948">
        <v>5</v>
      </c>
      <c r="AE7" s="957"/>
      <c r="AF7" s="950"/>
    </row>
    <row r="8" spans="1:32" x14ac:dyDescent="0.2">
      <c r="A8" s="966"/>
      <c r="G8" s="965" t="s">
        <v>125</v>
      </c>
      <c r="H8" s="948">
        <v>4</v>
      </c>
      <c r="I8" s="1499" t="e">
        <f>IF(I7=1,1,0)</f>
        <v>#N/A</v>
      </c>
      <c r="L8" s="964">
        <v>5</v>
      </c>
      <c r="M8" s="964" t="e">
        <f>IF(OR(I10=1,I11=1,I12=1),1,0)</f>
        <v>#N/A</v>
      </c>
      <c r="P8" s="960"/>
      <c r="S8" s="959"/>
      <c r="AA8" s="957">
        <v>12</v>
      </c>
      <c r="AB8" s="950" t="s">
        <v>219</v>
      </c>
      <c r="AC8" s="948">
        <v>6</v>
      </c>
      <c r="AE8" s="957"/>
      <c r="AF8" s="950"/>
    </row>
    <row r="9" spans="1:32" x14ac:dyDescent="0.2">
      <c r="A9" s="966"/>
      <c r="B9" s="959"/>
      <c r="G9" s="963">
        <v>4</v>
      </c>
      <c r="H9" s="948">
        <v>5</v>
      </c>
      <c r="I9" s="948" t="e">
        <f>IF(J5&lt;=5,1,0)</f>
        <v>#N/A</v>
      </c>
      <c r="L9" s="964">
        <v>6</v>
      </c>
      <c r="M9" s="964" t="e">
        <f>IF(I13=1,1,0)</f>
        <v>#N/A</v>
      </c>
      <c r="P9" s="960"/>
      <c r="AA9" s="957">
        <v>14</v>
      </c>
      <c r="AB9" s="950" t="s">
        <v>218</v>
      </c>
      <c r="AC9" s="948">
        <v>7</v>
      </c>
      <c r="AE9" s="957"/>
      <c r="AF9" s="950"/>
    </row>
    <row r="10" spans="1:32" x14ac:dyDescent="0.2">
      <c r="A10" s="962"/>
      <c r="B10" s="959"/>
      <c r="G10" s="963">
        <v>5</v>
      </c>
      <c r="H10" s="948">
        <v>6</v>
      </c>
      <c r="I10" s="948" t="e">
        <f>IF(AND(J5&lt;=7,I11=0),1,0)</f>
        <v>#N/A</v>
      </c>
      <c r="L10" s="964">
        <v>7</v>
      </c>
      <c r="M10" s="964">
        <f>IF(OR(I14=1,I15=1,I16=1),1,0)</f>
        <v>1</v>
      </c>
      <c r="P10" s="960"/>
      <c r="AA10" s="957">
        <v>15</v>
      </c>
      <c r="AB10" s="950" t="s">
        <v>1107</v>
      </c>
      <c r="AC10" s="948">
        <v>8</v>
      </c>
    </row>
    <row r="11" spans="1:32" x14ac:dyDescent="0.2">
      <c r="A11" s="962"/>
      <c r="B11" s="959"/>
      <c r="G11" s="965" t="s">
        <v>126</v>
      </c>
      <c r="H11" s="948">
        <v>7</v>
      </c>
      <c r="I11" s="948" t="e">
        <f>IF(AND(A18=2,J5&lt;=7),1,0)</f>
        <v>#N/A</v>
      </c>
      <c r="P11" s="960"/>
      <c r="R11" s="951" t="s">
        <v>390</v>
      </c>
      <c r="S11" s="952"/>
      <c r="T11" s="952"/>
      <c r="AA11" s="957">
        <v>16</v>
      </c>
      <c r="AB11" s="950" t="s">
        <v>865</v>
      </c>
      <c r="AC11" s="948">
        <v>9</v>
      </c>
    </row>
    <row r="12" spans="1:32" x14ac:dyDescent="0.2">
      <c r="A12" s="962"/>
      <c r="G12" s="965" t="s">
        <v>127</v>
      </c>
      <c r="H12" s="948">
        <v>8</v>
      </c>
      <c r="I12" s="1499" t="e">
        <f>IF(I11=1,1,0)</f>
        <v>#N/A</v>
      </c>
      <c r="P12" s="960"/>
      <c r="R12" s="1622">
        <v>1</v>
      </c>
      <c r="S12" s="959" t="s">
        <v>1078</v>
      </c>
      <c r="T12" s="1620">
        <v>1</v>
      </c>
      <c r="AA12" s="957">
        <v>17</v>
      </c>
      <c r="AB12" s="950" t="s">
        <v>1233</v>
      </c>
      <c r="AC12" s="948">
        <v>10</v>
      </c>
    </row>
    <row r="13" spans="1:32" x14ac:dyDescent="0.2">
      <c r="A13" s="967" t="s">
        <v>128</v>
      </c>
      <c r="G13" s="963">
        <v>6</v>
      </c>
      <c r="H13" s="948">
        <v>9</v>
      </c>
      <c r="I13" s="948" t="e">
        <f>IF(J5&lt;=9,1,0)</f>
        <v>#N/A</v>
      </c>
      <c r="P13" s="960"/>
      <c r="R13" s="962"/>
      <c r="S13" s="959" t="s">
        <v>122</v>
      </c>
      <c r="T13" s="1620">
        <v>2</v>
      </c>
    </row>
    <row r="14" spans="1:32" x14ac:dyDescent="0.2">
      <c r="A14" s="1622">
        <v>2</v>
      </c>
      <c r="B14" s="959" t="s">
        <v>129</v>
      </c>
      <c r="C14" s="1620"/>
      <c r="G14" s="963">
        <v>7</v>
      </c>
      <c r="H14" s="948">
        <v>10</v>
      </c>
      <c r="I14" s="948">
        <f>IF(I15=1,0,1)</f>
        <v>1</v>
      </c>
      <c r="P14" s="960"/>
      <c r="R14" s="962"/>
      <c r="S14" s="959" t="s">
        <v>123</v>
      </c>
      <c r="T14" s="1620">
        <v>3</v>
      </c>
    </row>
    <row r="15" spans="1:32" x14ac:dyDescent="0.2">
      <c r="A15" s="1630">
        <f>IF(OR(A14=1,A14=3),1,2)</f>
        <v>2</v>
      </c>
      <c r="B15" s="959" t="s">
        <v>123</v>
      </c>
      <c r="C15" s="1620">
        <v>1</v>
      </c>
      <c r="E15" s="948">
        <v>1</v>
      </c>
      <c r="G15" s="965" t="s">
        <v>130</v>
      </c>
      <c r="H15" s="948">
        <v>11</v>
      </c>
      <c r="I15" s="948">
        <f>IF(A22=2,1,0)</f>
        <v>0</v>
      </c>
      <c r="P15" s="960"/>
      <c r="S15" s="959"/>
    </row>
    <row r="16" spans="1:32" x14ac:dyDescent="0.2">
      <c r="A16" s="962"/>
      <c r="B16" s="959" t="s">
        <v>122</v>
      </c>
      <c r="C16" s="1620">
        <v>2</v>
      </c>
      <c r="G16" s="965" t="s">
        <v>131</v>
      </c>
      <c r="H16" s="948">
        <v>12</v>
      </c>
      <c r="I16" s="1499">
        <f>IF(I15=1,1,0)</f>
        <v>0</v>
      </c>
      <c r="P16" s="960"/>
      <c r="S16" s="959"/>
    </row>
    <row r="17" spans="1:33" x14ac:dyDescent="0.2">
      <c r="A17" s="962"/>
      <c r="B17" s="959" t="s">
        <v>1078</v>
      </c>
      <c r="C17" s="1620">
        <v>3</v>
      </c>
      <c r="P17" s="960"/>
    </row>
    <row r="18" spans="1:33" x14ac:dyDescent="0.2">
      <c r="A18" s="1622">
        <v>2</v>
      </c>
      <c r="B18" s="959" t="s">
        <v>132</v>
      </c>
      <c r="C18" s="1620"/>
      <c r="P18" s="960"/>
    </row>
    <row r="19" spans="1:33" x14ac:dyDescent="0.2">
      <c r="A19" s="1630">
        <f>IF(OR(A18=1,A18=3),1,2)</f>
        <v>2</v>
      </c>
      <c r="B19" s="959" t="s">
        <v>133</v>
      </c>
      <c r="C19" s="1620">
        <v>1</v>
      </c>
      <c r="P19" s="960"/>
    </row>
    <row r="20" spans="1:33" x14ac:dyDescent="0.2">
      <c r="A20" s="962"/>
      <c r="B20" s="959" t="s">
        <v>122</v>
      </c>
      <c r="C20" s="1620">
        <v>2</v>
      </c>
      <c r="G20" s="959"/>
      <c r="P20" s="960"/>
    </row>
    <row r="21" spans="1:33" x14ac:dyDescent="0.2">
      <c r="A21" s="962"/>
      <c r="B21" s="959" t="s">
        <v>1078</v>
      </c>
      <c r="C21" s="1620">
        <v>3</v>
      </c>
      <c r="P21" s="960"/>
    </row>
    <row r="22" spans="1:33" x14ac:dyDescent="0.2">
      <c r="A22" s="1622">
        <v>1</v>
      </c>
      <c r="B22" s="959" t="s">
        <v>1002</v>
      </c>
      <c r="C22" s="1620"/>
      <c r="M22" s="968" t="s">
        <v>134</v>
      </c>
      <c r="N22" s="968"/>
      <c r="O22" s="968"/>
      <c r="P22" s="960"/>
    </row>
    <row r="23" spans="1:33" x14ac:dyDescent="0.2">
      <c r="A23" s="1630">
        <f>IF(OR(A22=1,A22=3),1,2)</f>
        <v>1</v>
      </c>
      <c r="B23" s="959" t="s">
        <v>123</v>
      </c>
      <c r="C23" s="1620">
        <v>1</v>
      </c>
      <c r="M23" s="968"/>
      <c r="N23" s="968"/>
      <c r="O23" s="968"/>
      <c r="P23" s="960"/>
    </row>
    <row r="24" spans="1:33" x14ac:dyDescent="0.2">
      <c r="B24" s="959" t="s">
        <v>122</v>
      </c>
      <c r="C24" s="1620">
        <v>2</v>
      </c>
      <c r="E24" s="969"/>
      <c r="F24" s="969"/>
      <c r="G24" s="969"/>
      <c r="H24" s="969"/>
      <c r="I24" s="969"/>
      <c r="J24" s="969"/>
      <c r="K24" s="969"/>
      <c r="L24" s="969"/>
      <c r="M24" s="969"/>
      <c r="N24" s="969"/>
      <c r="O24" s="969"/>
      <c r="P24" s="970"/>
      <c r="Q24" s="971"/>
      <c r="R24" s="972"/>
      <c r="S24" s="972"/>
      <c r="T24" s="972"/>
      <c r="U24" s="972"/>
      <c r="V24" s="972"/>
      <c r="W24" s="972"/>
      <c r="X24" s="972"/>
      <c r="Y24" s="972"/>
      <c r="Z24" s="972"/>
      <c r="AA24" s="972"/>
      <c r="AB24" s="972"/>
      <c r="AC24" s="972"/>
    </row>
    <row r="25" spans="1:33" x14ac:dyDescent="0.2">
      <c r="B25" s="959" t="s">
        <v>1078</v>
      </c>
      <c r="C25" s="1620">
        <v>3</v>
      </c>
    </row>
    <row r="30" spans="1:33" x14ac:dyDescent="0.2">
      <c r="A30" s="973" t="s">
        <v>135</v>
      </c>
      <c r="B30" s="952"/>
      <c r="C30" s="952"/>
      <c r="D30" s="952"/>
      <c r="E30" s="974" t="s">
        <v>136</v>
      </c>
      <c r="F30" s="952"/>
      <c r="G30" s="952"/>
      <c r="H30" s="952"/>
      <c r="I30" s="952"/>
      <c r="J30" s="974" t="s">
        <v>137</v>
      </c>
      <c r="K30" s="952"/>
      <c r="L30" s="952"/>
      <c r="M30" s="952"/>
      <c r="N30" s="974" t="s">
        <v>138</v>
      </c>
      <c r="O30" s="952"/>
      <c r="P30" s="952"/>
      <c r="R30" s="974" t="s">
        <v>139</v>
      </c>
      <c r="S30" s="952"/>
      <c r="T30" s="952"/>
      <c r="V30" s="974" t="s">
        <v>140</v>
      </c>
      <c r="W30" s="952"/>
      <c r="X30" s="952"/>
      <c r="Z30" s="974" t="s">
        <v>141</v>
      </c>
      <c r="AA30" s="952"/>
      <c r="AB30" s="952"/>
      <c r="AE30" s="974" t="s">
        <v>13</v>
      </c>
      <c r="AF30" s="952"/>
      <c r="AG30" s="952"/>
    </row>
    <row r="31" spans="1:33" x14ac:dyDescent="0.2">
      <c r="A31" s="1622">
        <v>1</v>
      </c>
      <c r="B31" s="948" t="s">
        <v>1078</v>
      </c>
      <c r="C31" s="1620">
        <v>1</v>
      </c>
      <c r="E31" s="1626">
        <v>2</v>
      </c>
      <c r="F31" s="959" t="s">
        <v>1078</v>
      </c>
      <c r="G31" s="1620">
        <v>1</v>
      </c>
      <c r="J31" s="1621">
        <v>1</v>
      </c>
      <c r="K31" s="959" t="s">
        <v>1078</v>
      </c>
      <c r="L31" s="1625">
        <v>1</v>
      </c>
      <c r="M31" s="1481"/>
      <c r="N31" s="1621">
        <v>1</v>
      </c>
      <c r="O31" s="959" t="s">
        <v>1078</v>
      </c>
      <c r="P31" s="1625">
        <v>1</v>
      </c>
      <c r="Q31" s="1481"/>
      <c r="R31" s="1621">
        <v>1</v>
      </c>
      <c r="S31" s="959" t="s">
        <v>1078</v>
      </c>
      <c r="T31" s="1620">
        <v>1</v>
      </c>
      <c r="V31" s="1624">
        <v>1</v>
      </c>
      <c r="W31" s="959" t="s">
        <v>1078</v>
      </c>
      <c r="X31" s="1620">
        <v>1</v>
      </c>
      <c r="Z31" s="1624">
        <v>1</v>
      </c>
      <c r="AA31" s="959" t="s">
        <v>1078</v>
      </c>
      <c r="AB31" s="1620">
        <v>1</v>
      </c>
      <c r="AE31" s="958"/>
      <c r="AF31" s="959" t="s">
        <v>1078</v>
      </c>
      <c r="AG31" s="513" t="s">
        <v>528</v>
      </c>
    </row>
    <row r="32" spans="1:33" x14ac:dyDescent="0.2">
      <c r="A32" s="962"/>
      <c r="B32" s="950" t="s">
        <v>142</v>
      </c>
      <c r="C32" s="1620">
        <v>2</v>
      </c>
      <c r="F32" s="959" t="s">
        <v>143</v>
      </c>
      <c r="G32" s="1620">
        <v>2</v>
      </c>
      <c r="J32" s="1482"/>
      <c r="K32" s="959" t="s">
        <v>122</v>
      </c>
      <c r="L32" s="1625">
        <v>2</v>
      </c>
      <c r="M32" s="1481"/>
      <c r="N32" s="1482"/>
      <c r="O32" s="959" t="s">
        <v>122</v>
      </c>
      <c r="P32" s="1625">
        <v>2</v>
      </c>
      <c r="Q32" s="1481"/>
      <c r="R32" s="1482"/>
      <c r="S32" s="959" t="s">
        <v>122</v>
      </c>
      <c r="T32" s="1620">
        <v>2</v>
      </c>
      <c r="V32" s="962"/>
      <c r="W32" s="959" t="s">
        <v>122</v>
      </c>
      <c r="X32" s="1620">
        <v>2</v>
      </c>
      <c r="Z32" s="962"/>
      <c r="AA32" s="959" t="s">
        <v>122</v>
      </c>
      <c r="AB32" s="1620">
        <v>2</v>
      </c>
      <c r="AE32" s="962"/>
      <c r="AF32" s="959" t="s">
        <v>210</v>
      </c>
    </row>
    <row r="33" spans="1:32" x14ac:dyDescent="0.2">
      <c r="A33" s="962"/>
      <c r="B33" s="950" t="s">
        <v>144</v>
      </c>
      <c r="C33" s="1620">
        <v>3</v>
      </c>
      <c r="F33" s="959" t="s">
        <v>145</v>
      </c>
      <c r="G33" s="1620">
        <v>3</v>
      </c>
      <c r="J33" s="1482"/>
      <c r="K33" s="959" t="s">
        <v>123</v>
      </c>
      <c r="L33" s="1625">
        <v>3</v>
      </c>
      <c r="M33" s="1481"/>
      <c r="N33" s="1482"/>
      <c r="O33" s="959" t="s">
        <v>123</v>
      </c>
      <c r="P33" s="1625">
        <v>3</v>
      </c>
      <c r="Q33" s="1481"/>
      <c r="R33" s="1482"/>
      <c r="S33" s="959" t="s">
        <v>123</v>
      </c>
      <c r="T33" s="1620">
        <v>3</v>
      </c>
      <c r="V33" s="962"/>
      <c r="W33" s="959" t="s">
        <v>123</v>
      </c>
      <c r="X33" s="1620">
        <v>3</v>
      </c>
      <c r="Z33" s="962"/>
      <c r="AA33" s="959" t="s">
        <v>123</v>
      </c>
      <c r="AB33" s="1620">
        <v>3</v>
      </c>
      <c r="AE33" s="962"/>
      <c r="AF33" s="959" t="s">
        <v>211</v>
      </c>
    </row>
    <row r="34" spans="1:32" x14ac:dyDescent="0.2">
      <c r="A34" s="962"/>
      <c r="B34" s="950" t="s">
        <v>146</v>
      </c>
      <c r="C34" s="1620">
        <v>4</v>
      </c>
      <c r="J34" s="1481"/>
      <c r="K34" s="1481"/>
      <c r="L34" s="1481"/>
      <c r="M34" s="1481"/>
      <c r="N34" s="1481"/>
      <c r="O34" s="1481"/>
      <c r="P34" s="1481"/>
      <c r="Q34" s="1481"/>
      <c r="R34" s="1481"/>
      <c r="AF34" s="959" t="s">
        <v>527</v>
      </c>
    </row>
    <row r="35" spans="1:32" x14ac:dyDescent="0.2">
      <c r="A35" s="962"/>
      <c r="B35" s="950" t="s">
        <v>147</v>
      </c>
      <c r="C35" s="1620">
        <v>5</v>
      </c>
      <c r="J35" s="1481"/>
      <c r="K35" s="1481"/>
      <c r="L35" s="1481"/>
      <c r="M35" s="1481"/>
      <c r="N35" s="1481"/>
      <c r="O35" s="1481"/>
      <c r="P35" s="1481"/>
      <c r="Q35" s="1481"/>
      <c r="R35" s="1481"/>
      <c r="Z35" s="1448" t="s">
        <v>1430</v>
      </c>
      <c r="AA35" s="1448"/>
      <c r="AB35" s="1448"/>
      <c r="AF35" s="959" t="s">
        <v>212</v>
      </c>
    </row>
    <row r="36" spans="1:32" x14ac:dyDescent="0.2">
      <c r="A36" s="962"/>
      <c r="B36" s="950" t="s">
        <v>148</v>
      </c>
      <c r="C36" s="1620">
        <v>6</v>
      </c>
      <c r="E36" s="947" t="s">
        <v>149</v>
      </c>
      <c r="J36" s="974" t="s">
        <v>150</v>
      </c>
      <c r="K36" s="1480"/>
      <c r="L36" s="1480"/>
      <c r="M36" s="1481"/>
      <c r="N36" s="974" t="s">
        <v>151</v>
      </c>
      <c r="O36" s="1480"/>
      <c r="P36" s="1480"/>
      <c r="Q36" s="1481"/>
      <c r="R36" s="974" t="s">
        <v>152</v>
      </c>
      <c r="S36" s="952"/>
      <c r="T36" s="952"/>
      <c r="V36" s="974" t="s">
        <v>153</v>
      </c>
      <c r="W36" s="952"/>
      <c r="X36" s="952"/>
      <c r="Z36" s="1388" t="s">
        <v>1406</v>
      </c>
      <c r="AA36" s="1389"/>
      <c r="AB36" s="1389"/>
      <c r="AF36" s="959" t="s">
        <v>213</v>
      </c>
    </row>
    <row r="37" spans="1:32" x14ac:dyDescent="0.2">
      <c r="A37" s="962"/>
      <c r="B37" s="950" t="s">
        <v>154</v>
      </c>
      <c r="C37" s="1620">
        <v>7</v>
      </c>
      <c r="E37" s="1626">
        <v>1</v>
      </c>
      <c r="F37" s="959" t="s">
        <v>1078</v>
      </c>
      <c r="G37" s="1620">
        <v>1</v>
      </c>
      <c r="J37" s="1621">
        <v>1</v>
      </c>
      <c r="K37" s="959" t="s">
        <v>1078</v>
      </c>
      <c r="L37" s="1625">
        <v>1</v>
      </c>
      <c r="M37" s="1481"/>
      <c r="N37" s="1621">
        <v>1</v>
      </c>
      <c r="O37" s="959" t="s">
        <v>1078</v>
      </c>
      <c r="P37" s="1625">
        <v>1</v>
      </c>
      <c r="Q37" s="1481"/>
      <c r="R37" s="1621">
        <v>1</v>
      </c>
      <c r="S37" s="959" t="s">
        <v>1078</v>
      </c>
      <c r="T37" s="1620">
        <v>1</v>
      </c>
      <c r="V37" s="1624">
        <v>1</v>
      </c>
      <c r="W37" s="959" t="s">
        <v>1078</v>
      </c>
      <c r="X37" s="1620">
        <v>1</v>
      </c>
      <c r="Z37" s="1624">
        <v>1</v>
      </c>
      <c r="AA37" s="948" t="s">
        <v>1078</v>
      </c>
      <c r="AB37" s="1620">
        <v>1</v>
      </c>
      <c r="AF37" s="959" t="s">
        <v>214</v>
      </c>
    </row>
    <row r="38" spans="1:32" x14ac:dyDescent="0.2">
      <c r="A38" s="962"/>
      <c r="B38" s="975" t="s">
        <v>155</v>
      </c>
      <c r="C38" s="1620">
        <v>8</v>
      </c>
      <c r="F38" s="959" t="s">
        <v>143</v>
      </c>
      <c r="G38" s="1620">
        <v>2</v>
      </c>
      <c r="J38" s="1482"/>
      <c r="K38" s="959" t="s">
        <v>122</v>
      </c>
      <c r="L38" s="1625">
        <v>2</v>
      </c>
      <c r="M38" s="1481"/>
      <c r="N38" s="1482"/>
      <c r="O38" s="959" t="s">
        <v>122</v>
      </c>
      <c r="P38" s="1625">
        <v>2</v>
      </c>
      <c r="Q38" s="1481"/>
      <c r="R38" s="1482"/>
      <c r="S38" s="959" t="s">
        <v>122</v>
      </c>
      <c r="T38" s="1620">
        <v>2</v>
      </c>
      <c r="V38" s="962"/>
      <c r="W38" s="959" t="s">
        <v>122</v>
      </c>
      <c r="X38" s="1620">
        <v>2</v>
      </c>
      <c r="Z38" s="1389"/>
      <c r="AA38" s="1390" t="s">
        <v>1448</v>
      </c>
      <c r="AB38" s="1623">
        <v>2</v>
      </c>
      <c r="AF38" s="959" t="s">
        <v>215</v>
      </c>
    </row>
    <row r="39" spans="1:32" x14ac:dyDescent="0.2">
      <c r="A39" s="962"/>
      <c r="F39" s="959" t="s">
        <v>145</v>
      </c>
      <c r="G39" s="1620">
        <v>3</v>
      </c>
      <c r="J39" s="1482"/>
      <c r="K39" s="959" t="s">
        <v>123</v>
      </c>
      <c r="L39" s="1625">
        <v>3</v>
      </c>
      <c r="M39" s="1481"/>
      <c r="N39" s="1482"/>
      <c r="O39" s="959" t="s">
        <v>123</v>
      </c>
      <c r="P39" s="1625">
        <v>3</v>
      </c>
      <c r="Q39" s="1481"/>
      <c r="R39" s="1482"/>
      <c r="S39" s="959" t="s">
        <v>123</v>
      </c>
      <c r="T39" s="1620">
        <v>3</v>
      </c>
      <c r="V39" s="962"/>
      <c r="W39" s="959" t="s">
        <v>123</v>
      </c>
      <c r="X39" s="1620">
        <v>3</v>
      </c>
      <c r="Z39" s="1389"/>
      <c r="AA39" s="1390" t="s">
        <v>1446</v>
      </c>
      <c r="AB39" s="1623">
        <v>3</v>
      </c>
      <c r="AF39" s="959" t="s">
        <v>216</v>
      </c>
    </row>
    <row r="40" spans="1:32" x14ac:dyDescent="0.2">
      <c r="A40" s="962"/>
      <c r="J40" s="1481"/>
      <c r="K40" s="1481"/>
      <c r="L40" s="1481"/>
      <c r="M40" s="1481"/>
      <c r="N40" s="1481"/>
      <c r="O40" s="1481"/>
      <c r="P40" s="1481"/>
      <c r="Q40" s="1481"/>
      <c r="R40" s="1481"/>
      <c r="AA40" s="1390" t="s">
        <v>1447</v>
      </c>
      <c r="AB40" s="1623">
        <v>4</v>
      </c>
      <c r="AF40" s="959" t="s">
        <v>227</v>
      </c>
    </row>
    <row r="41" spans="1:32" x14ac:dyDescent="0.2">
      <c r="A41" s="967" t="s">
        <v>156</v>
      </c>
      <c r="E41" s="974" t="s">
        <v>157</v>
      </c>
      <c r="F41" s="952"/>
      <c r="G41" s="952"/>
      <c r="J41" s="974" t="s">
        <v>1429</v>
      </c>
      <c r="K41" s="1480"/>
      <c r="L41" s="1480"/>
      <c r="M41" s="1481"/>
      <c r="N41" s="1481"/>
      <c r="O41" s="1481"/>
      <c r="P41" s="1481"/>
      <c r="Q41" s="1481"/>
      <c r="R41" s="1481"/>
      <c r="AF41" s="959" t="s">
        <v>14</v>
      </c>
    </row>
    <row r="42" spans="1:32" x14ac:dyDescent="0.2">
      <c r="A42" s="1622">
        <v>3</v>
      </c>
      <c r="B42" s="959" t="s">
        <v>1078</v>
      </c>
      <c r="C42" s="1620">
        <v>1</v>
      </c>
      <c r="E42" s="1622">
        <v>1</v>
      </c>
      <c r="F42" s="959" t="s">
        <v>1078</v>
      </c>
      <c r="G42" s="1620">
        <v>1</v>
      </c>
      <c r="J42" s="1621">
        <v>1</v>
      </c>
      <c r="K42" s="959" t="s">
        <v>1078</v>
      </c>
      <c r="L42" s="1625">
        <v>1</v>
      </c>
      <c r="M42" s="1481"/>
      <c r="N42" s="1481"/>
      <c r="O42" s="1481"/>
      <c r="P42" s="1481"/>
      <c r="Q42" s="1481"/>
      <c r="R42" s="1481"/>
      <c r="AA42" s="1389"/>
      <c r="AF42" s="959" t="s">
        <v>15</v>
      </c>
    </row>
    <row r="43" spans="1:32" x14ac:dyDescent="0.2">
      <c r="A43" s="962"/>
      <c r="B43" s="950" t="s">
        <v>158</v>
      </c>
      <c r="C43" s="1620">
        <v>2</v>
      </c>
      <c r="E43" s="962"/>
      <c r="F43" s="959" t="s">
        <v>122</v>
      </c>
      <c r="G43" s="1620">
        <v>2</v>
      </c>
      <c r="J43" s="1482"/>
      <c r="K43" s="959" t="s">
        <v>122</v>
      </c>
      <c r="L43" s="1625">
        <v>2</v>
      </c>
      <c r="M43" s="1481"/>
      <c r="N43" s="1481"/>
      <c r="O43" s="1481"/>
      <c r="P43" s="1481"/>
      <c r="Q43" s="1481"/>
      <c r="R43" s="1481"/>
      <c r="AF43" s="959" t="s">
        <v>16</v>
      </c>
    </row>
    <row r="44" spans="1:32" x14ac:dyDescent="0.2">
      <c r="A44" s="962"/>
      <c r="B44" s="950" t="s">
        <v>159</v>
      </c>
      <c r="C44" s="1620">
        <v>3</v>
      </c>
      <c r="E44" s="962"/>
      <c r="F44" s="959" t="s">
        <v>123</v>
      </c>
      <c r="G44" s="1620">
        <v>3</v>
      </c>
      <c r="J44" s="1482"/>
      <c r="K44" s="959" t="s">
        <v>123</v>
      </c>
      <c r="L44" s="1625">
        <v>3</v>
      </c>
      <c r="M44" s="968" t="s">
        <v>164</v>
      </c>
      <c r="N44" s="968"/>
      <c r="O44" s="968"/>
      <c r="AF44" s="959" t="s">
        <v>228</v>
      </c>
    </row>
    <row r="45" spans="1:32" x14ac:dyDescent="0.2">
      <c r="A45" s="962"/>
      <c r="B45" s="950" t="s">
        <v>165</v>
      </c>
      <c r="C45" s="1620">
        <v>4</v>
      </c>
      <c r="M45" s="968"/>
      <c r="N45" s="968"/>
      <c r="O45" s="968"/>
      <c r="AF45" s="959" t="s">
        <v>229</v>
      </c>
    </row>
    <row r="46" spans="1:32" x14ac:dyDescent="0.2">
      <c r="A46" s="978"/>
      <c r="B46" s="979" t="s">
        <v>155</v>
      </c>
      <c r="C46" s="1629">
        <v>5</v>
      </c>
      <c r="D46" s="969"/>
      <c r="E46" s="969"/>
      <c r="F46" s="969"/>
      <c r="G46" s="969"/>
      <c r="H46" s="969"/>
      <c r="I46" s="969"/>
      <c r="J46" s="969"/>
      <c r="K46" s="969"/>
      <c r="L46" s="969"/>
      <c r="M46" s="969"/>
      <c r="N46" s="969"/>
      <c r="O46" s="969"/>
      <c r="P46" s="969"/>
      <c r="Q46" s="969"/>
      <c r="R46" s="969"/>
      <c r="S46" s="969"/>
      <c r="T46" s="969"/>
      <c r="U46" s="969"/>
      <c r="V46" s="969"/>
      <c r="W46" s="969"/>
      <c r="X46" s="969"/>
      <c r="Y46" s="969"/>
      <c r="Z46" s="969"/>
      <c r="AA46" s="969"/>
      <c r="AB46" s="969"/>
      <c r="AC46" s="969"/>
      <c r="AF46" s="959" t="s">
        <v>17</v>
      </c>
    </row>
    <row r="47" spans="1:32" x14ac:dyDescent="0.2">
      <c r="AF47" s="959" t="s">
        <v>230</v>
      </c>
    </row>
    <row r="48" spans="1:32" x14ac:dyDescent="0.2">
      <c r="AF48" s="959" t="s">
        <v>18</v>
      </c>
    </row>
    <row r="49" spans="1:39" x14ac:dyDescent="0.2">
      <c r="A49" s="947" t="s">
        <v>166</v>
      </c>
      <c r="E49" s="947" t="s">
        <v>281</v>
      </c>
      <c r="F49" s="1481"/>
      <c r="G49" s="1481"/>
      <c r="AF49" s="959" t="s">
        <v>19</v>
      </c>
    </row>
    <row r="50" spans="1:39" x14ac:dyDescent="0.2">
      <c r="A50" s="1619">
        <v>3</v>
      </c>
      <c r="B50" s="959" t="s">
        <v>1078</v>
      </c>
      <c r="C50" s="1620">
        <v>1</v>
      </c>
      <c r="E50" s="1621">
        <v>1</v>
      </c>
      <c r="F50" s="959" t="s">
        <v>1078</v>
      </c>
      <c r="G50" s="1625">
        <v>1</v>
      </c>
      <c r="AF50" s="959" t="s">
        <v>20</v>
      </c>
    </row>
    <row r="51" spans="1:39" x14ac:dyDescent="0.2">
      <c r="B51" s="959" t="s">
        <v>122</v>
      </c>
      <c r="C51" s="1620">
        <v>2</v>
      </c>
      <c r="E51" s="1481"/>
      <c r="F51" s="959" t="s">
        <v>122</v>
      </c>
      <c r="G51" s="1625">
        <v>2</v>
      </c>
      <c r="AF51" s="959" t="s">
        <v>21</v>
      </c>
    </row>
    <row r="52" spans="1:39" x14ac:dyDescent="0.2">
      <c r="B52" s="959" t="s">
        <v>123</v>
      </c>
      <c r="C52" s="1620">
        <v>3</v>
      </c>
      <c r="E52" s="1481"/>
      <c r="F52" s="959" t="s">
        <v>123</v>
      </c>
      <c r="G52" s="1625">
        <v>3</v>
      </c>
      <c r="AF52" s="959" t="s">
        <v>22</v>
      </c>
    </row>
    <row r="53" spans="1:39" x14ac:dyDescent="0.2">
      <c r="E53" s="1481"/>
      <c r="F53" s="1481"/>
      <c r="G53" s="1481"/>
    </row>
    <row r="54" spans="1:39" x14ac:dyDescent="0.2">
      <c r="E54" s="1481"/>
      <c r="F54" s="1481"/>
      <c r="G54" s="1481"/>
    </row>
    <row r="55" spans="1:39" x14ac:dyDescent="0.2">
      <c r="A55" s="947" t="s">
        <v>167</v>
      </c>
      <c r="E55" s="947" t="s">
        <v>1038</v>
      </c>
      <c r="F55" s="1481"/>
      <c r="G55" s="1481"/>
    </row>
    <row r="56" spans="1:39" x14ac:dyDescent="0.2">
      <c r="A56" s="1619">
        <v>1</v>
      </c>
      <c r="B56" s="959" t="s">
        <v>1078</v>
      </c>
      <c r="C56" s="1620">
        <v>1</v>
      </c>
      <c r="E56" s="1621">
        <v>2</v>
      </c>
      <c r="F56" s="959" t="s">
        <v>1078</v>
      </c>
      <c r="G56" s="1625">
        <v>1</v>
      </c>
    </row>
    <row r="57" spans="1:39" x14ac:dyDescent="0.2">
      <c r="B57" s="959" t="s">
        <v>122</v>
      </c>
      <c r="C57" s="1620">
        <v>2</v>
      </c>
      <c r="E57" s="1481"/>
      <c r="F57" s="959" t="s">
        <v>122</v>
      </c>
      <c r="G57" s="1625">
        <v>2</v>
      </c>
    </row>
    <row r="58" spans="1:39" ht="12" thickBot="1" x14ac:dyDescent="0.25">
      <c r="A58" s="981"/>
      <c r="B58" s="982" t="s">
        <v>123</v>
      </c>
      <c r="C58" s="1628">
        <v>3</v>
      </c>
      <c r="D58" s="981"/>
      <c r="E58" s="1483"/>
      <c r="F58" s="982" t="s">
        <v>123</v>
      </c>
      <c r="G58" s="1627">
        <v>3</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row>
    <row r="59" spans="1:39" x14ac:dyDescent="0.2">
      <c r="G59" s="983" t="s">
        <v>168</v>
      </c>
      <c r="H59" s="956"/>
      <c r="I59" s="956"/>
      <c r="K59" s="984"/>
      <c r="L59" s="985"/>
      <c r="M59" s="984"/>
      <c r="N59" s="984"/>
      <c r="O59" s="984"/>
      <c r="P59" s="985"/>
      <c r="Q59" s="984"/>
      <c r="R59" s="984"/>
      <c r="S59" s="984"/>
      <c r="T59" s="986"/>
      <c r="V59" s="983" t="s">
        <v>236</v>
      </c>
      <c r="W59" s="1495"/>
      <c r="X59" s="1495"/>
      <c r="Y59" s="1481"/>
      <c r="Z59" s="1481"/>
      <c r="AA59" s="1481"/>
      <c r="AB59" s="1481"/>
    </row>
    <row r="60" spans="1:39" x14ac:dyDescent="0.2">
      <c r="A60" s="987"/>
      <c r="B60" s="947" t="s">
        <v>136</v>
      </c>
      <c r="G60" s="959" t="s">
        <v>169</v>
      </c>
      <c r="H60" s="959" t="s">
        <v>118</v>
      </c>
      <c r="I60" s="959" t="s">
        <v>119</v>
      </c>
      <c r="J60" s="959" t="s">
        <v>170</v>
      </c>
      <c r="K60" s="959"/>
      <c r="T60" s="988"/>
      <c r="V60" s="959" t="s">
        <v>237</v>
      </c>
      <c r="W60" s="959" t="s">
        <v>118</v>
      </c>
      <c r="X60" s="959" t="s">
        <v>238</v>
      </c>
      <c r="Y60" s="959" t="s">
        <v>118</v>
      </c>
      <c r="Z60" s="959" t="s">
        <v>239</v>
      </c>
      <c r="AA60" s="959" t="s">
        <v>240</v>
      </c>
      <c r="AB60" s="959" t="s">
        <v>241</v>
      </c>
    </row>
    <row r="61" spans="1:39" x14ac:dyDescent="0.2">
      <c r="A61" s="987"/>
      <c r="B61" s="948" t="str">
        <f>IF(E37=2,"PLAN-Daten","IST-Daten")</f>
        <v>IST-Daten</v>
      </c>
      <c r="G61" s="989">
        <v>2</v>
      </c>
      <c r="H61" s="956">
        <v>1</v>
      </c>
      <c r="I61" s="956"/>
      <c r="J61" s="990">
        <f>'Eingabe Tarifstruktur'!F22</f>
        <v>0</v>
      </c>
      <c r="M61" s="959"/>
      <c r="Q61" s="959"/>
      <c r="T61" s="988"/>
      <c r="V61" s="1496">
        <v>1</v>
      </c>
      <c r="W61" s="1495">
        <v>1</v>
      </c>
      <c r="X61" s="1495">
        <f>'Erlöse Energie'!F22</f>
        <v>0</v>
      </c>
      <c r="Y61" s="1497">
        <f>'Erlöse Energie'!J8</f>
        <v>0</v>
      </c>
      <c r="Z61" s="1481"/>
      <c r="AA61" s="1481"/>
      <c r="AB61" s="1481"/>
    </row>
    <row r="62" spans="1:39" x14ac:dyDescent="0.2">
      <c r="A62" s="987"/>
      <c r="G62" s="989">
        <v>2.1</v>
      </c>
      <c r="H62" s="956">
        <v>2</v>
      </c>
      <c r="I62" s="956">
        <f>IF(J61&gt;=1,1,0)</f>
        <v>0</v>
      </c>
      <c r="M62" s="950"/>
      <c r="Q62" s="950"/>
      <c r="T62" s="988"/>
      <c r="V62" s="1496">
        <v>2</v>
      </c>
      <c r="W62" s="1495">
        <v>2</v>
      </c>
      <c r="X62" s="1495">
        <f>'Erlöse Energie'!H22</f>
        <v>0</v>
      </c>
      <c r="Y62" s="1481"/>
      <c r="Z62" s="1481"/>
      <c r="AA62" s="1481"/>
      <c r="AB62" s="1481"/>
    </row>
    <row r="63" spans="1:39" x14ac:dyDescent="0.2">
      <c r="A63" s="987"/>
      <c r="G63" s="989">
        <v>2.2000000000000002</v>
      </c>
      <c r="H63" s="956">
        <v>3</v>
      </c>
      <c r="I63" s="956">
        <f>IF(J61&gt;=2,1,0)</f>
        <v>0</v>
      </c>
      <c r="M63" s="959"/>
      <c r="Q63" s="959"/>
      <c r="T63" s="988"/>
      <c r="V63" s="1496">
        <v>3</v>
      </c>
      <c r="W63" s="1495">
        <v>3</v>
      </c>
      <c r="X63" s="1495">
        <f>'Erlöse Energie'!J22</f>
        <v>0</v>
      </c>
      <c r="Y63" s="1481"/>
      <c r="Z63" s="1481"/>
      <c r="AA63" s="1481"/>
      <c r="AB63" s="1481"/>
    </row>
    <row r="64" spans="1:39" x14ac:dyDescent="0.2">
      <c r="A64" s="987"/>
      <c r="G64" s="989">
        <v>2.2999999999999998</v>
      </c>
      <c r="H64" s="956">
        <v>4</v>
      </c>
      <c r="I64" s="956">
        <f>IF(J61&gt;=3,1,0)</f>
        <v>0</v>
      </c>
      <c r="Q64" s="1473"/>
      <c r="R64" s="1473" t="s">
        <v>1409</v>
      </c>
      <c r="S64" s="1473"/>
      <c r="T64" s="1474"/>
      <c r="V64" s="1496">
        <v>4</v>
      </c>
      <c r="W64" s="1495">
        <v>4</v>
      </c>
      <c r="X64" s="1495">
        <f>'Erlöse Energie'!L22</f>
        <v>0</v>
      </c>
      <c r="Y64" s="1481"/>
      <c r="Z64" s="1481"/>
      <c r="AA64" s="1481"/>
      <c r="AB64" s="1481"/>
    </row>
    <row r="65" spans="1:28" x14ac:dyDescent="0.2">
      <c r="A65" s="987"/>
      <c r="B65" s="947" t="s">
        <v>1459</v>
      </c>
      <c r="C65" s="952"/>
      <c r="D65" s="952"/>
      <c r="G65" s="989">
        <v>2.4</v>
      </c>
      <c r="H65" s="956">
        <v>5</v>
      </c>
      <c r="I65" s="956">
        <f>IF(J61&gt;=4,1,0)</f>
        <v>0</v>
      </c>
      <c r="M65" s="959"/>
      <c r="N65" s="947" t="s">
        <v>1043</v>
      </c>
      <c r="O65" s="1480"/>
      <c r="P65" s="1480"/>
      <c r="Q65" s="1484"/>
      <c r="R65" s="947" t="s">
        <v>1460</v>
      </c>
      <c r="S65" s="1480"/>
      <c r="T65" s="1485"/>
      <c r="U65" s="1481"/>
      <c r="V65" s="1496">
        <v>5</v>
      </c>
      <c r="W65" s="1495">
        <v>5</v>
      </c>
      <c r="X65" s="1495">
        <f>'Erlöse Energie'!N22</f>
        <v>0</v>
      </c>
      <c r="Y65" s="1481"/>
      <c r="Z65" s="1481"/>
      <c r="AA65" s="1481"/>
      <c r="AB65" s="1481"/>
    </row>
    <row r="66" spans="1:28" x14ac:dyDescent="0.2">
      <c r="A66" s="987"/>
      <c r="B66" s="1619">
        <v>1</v>
      </c>
      <c r="C66" s="959" t="s">
        <v>1078</v>
      </c>
      <c r="D66" s="1620">
        <v>1</v>
      </c>
      <c r="G66" s="989">
        <v>2.5</v>
      </c>
      <c r="H66" s="956">
        <v>6</v>
      </c>
      <c r="I66" s="956">
        <f>IF(J61&gt;=5,1,0)</f>
        <v>0</v>
      </c>
      <c r="M66" s="950"/>
      <c r="N66" s="1621">
        <v>1</v>
      </c>
      <c r="O66" s="959" t="s">
        <v>1078</v>
      </c>
      <c r="P66" s="1625">
        <v>1</v>
      </c>
      <c r="Q66" s="1484"/>
      <c r="R66" s="1621">
        <v>1</v>
      </c>
      <c r="S66" s="959" t="s">
        <v>1078</v>
      </c>
      <c r="T66" s="1634">
        <v>1</v>
      </c>
      <c r="U66" s="1481"/>
      <c r="V66" s="1496">
        <v>6</v>
      </c>
      <c r="W66" s="1495">
        <v>6</v>
      </c>
      <c r="X66" s="1495">
        <f>'Erlöse Energie'!P22</f>
        <v>0</v>
      </c>
      <c r="Y66" s="1481"/>
      <c r="Z66" s="1481"/>
      <c r="AA66" s="1481"/>
      <c r="AB66" s="1481"/>
    </row>
    <row r="67" spans="1:28" x14ac:dyDescent="0.2">
      <c r="A67" s="987"/>
      <c r="B67" s="962"/>
      <c r="C67" s="959" t="s">
        <v>122</v>
      </c>
      <c r="D67" s="1620">
        <v>2</v>
      </c>
      <c r="G67" s="989">
        <v>2.6</v>
      </c>
      <c r="H67" s="956">
        <v>7</v>
      </c>
      <c r="I67" s="956">
        <f>IF(J61&gt;=6,1,0)</f>
        <v>0</v>
      </c>
      <c r="M67" s="959"/>
      <c r="N67" s="1482"/>
      <c r="O67" s="959" t="s">
        <v>122</v>
      </c>
      <c r="P67" s="1625">
        <v>2</v>
      </c>
      <c r="Q67" s="1484"/>
      <c r="R67" s="1482"/>
      <c r="S67" s="959" t="s">
        <v>122</v>
      </c>
      <c r="T67" s="1634">
        <v>2</v>
      </c>
      <c r="U67" s="1481"/>
      <c r="V67" s="1496">
        <v>7</v>
      </c>
      <c r="W67" s="1495">
        <v>7</v>
      </c>
      <c r="X67" s="1495">
        <f>'Erlöse Energie'!R22</f>
        <v>0</v>
      </c>
      <c r="Y67" s="1481"/>
      <c r="Z67" s="1481"/>
      <c r="AA67" s="1481"/>
      <c r="AB67" s="1481"/>
    </row>
    <row r="68" spans="1:28" x14ac:dyDescent="0.2">
      <c r="A68" s="987"/>
      <c r="B68" s="962"/>
      <c r="C68" s="959" t="s">
        <v>123</v>
      </c>
      <c r="D68" s="1620">
        <v>3</v>
      </c>
      <c r="G68" s="989">
        <v>2.7</v>
      </c>
      <c r="H68" s="956">
        <v>8</v>
      </c>
      <c r="I68" s="956">
        <f>IF(J61&gt;=7,1,0)</f>
        <v>0</v>
      </c>
      <c r="N68" s="1482"/>
      <c r="O68" s="959" t="s">
        <v>123</v>
      </c>
      <c r="P68" s="1625">
        <v>3</v>
      </c>
      <c r="Q68" s="1484"/>
      <c r="R68" s="1482"/>
      <c r="S68" s="959" t="s">
        <v>123</v>
      </c>
      <c r="T68" s="1634">
        <v>3</v>
      </c>
      <c r="U68" s="1481"/>
      <c r="V68" s="1496">
        <v>8</v>
      </c>
      <c r="W68" s="1495">
        <v>8</v>
      </c>
      <c r="X68" s="1495">
        <f>'Erlöse Energie'!T22</f>
        <v>0</v>
      </c>
      <c r="Y68" s="1481"/>
      <c r="Z68" s="1481"/>
      <c r="AA68" s="1481"/>
      <c r="AB68" s="1481"/>
    </row>
    <row r="69" spans="1:28" x14ac:dyDescent="0.2">
      <c r="A69" s="987"/>
      <c r="G69" s="989">
        <v>3.1</v>
      </c>
      <c r="H69" s="956">
        <v>9</v>
      </c>
      <c r="I69" s="956">
        <f>IF($J$69&gt;=1,1,0)</f>
        <v>0</v>
      </c>
      <c r="J69" s="990">
        <f>'Eingabe Tarifstruktur'!F24</f>
        <v>0</v>
      </c>
      <c r="M69" s="959"/>
      <c r="N69" s="1481"/>
      <c r="O69" s="1481"/>
      <c r="P69" s="1481"/>
      <c r="Q69" s="1475"/>
      <c r="R69" s="1481"/>
      <c r="S69" s="1481"/>
      <c r="T69" s="1486"/>
      <c r="U69" s="1481"/>
      <c r="V69" s="1496">
        <v>9</v>
      </c>
      <c r="W69" s="1495">
        <v>9</v>
      </c>
      <c r="X69" s="1495">
        <f>'Erlöse Energie'!V22</f>
        <v>0</v>
      </c>
      <c r="Y69" s="1498"/>
      <c r="Z69" s="1481"/>
      <c r="AA69" s="1481"/>
      <c r="AB69" s="1481"/>
    </row>
    <row r="70" spans="1:28" x14ac:dyDescent="0.2">
      <c r="A70" s="987"/>
      <c r="G70" s="989">
        <v>3.2</v>
      </c>
      <c r="H70" s="956">
        <v>10</v>
      </c>
      <c r="I70" s="956">
        <f>IF($J$69&gt;=2,1,0)</f>
        <v>0</v>
      </c>
      <c r="M70" s="950"/>
      <c r="N70" s="1481"/>
      <c r="O70" s="1481"/>
      <c r="P70" s="1481"/>
      <c r="Q70" s="1475"/>
      <c r="R70" s="1481"/>
      <c r="S70" s="1481"/>
      <c r="T70" s="1486"/>
      <c r="U70" s="1481"/>
      <c r="V70" s="1496">
        <v>10</v>
      </c>
      <c r="W70" s="1495">
        <v>10</v>
      </c>
      <c r="X70" s="1495">
        <f>'Erlöse Energie'!X22</f>
        <v>0</v>
      </c>
      <c r="Y70" s="1481"/>
      <c r="Z70" s="1481"/>
      <c r="AA70" s="1481"/>
      <c r="AB70" s="1481"/>
    </row>
    <row r="71" spans="1:28" x14ac:dyDescent="0.2">
      <c r="A71" s="987"/>
      <c r="B71" s="1478" t="s">
        <v>171</v>
      </c>
      <c r="C71" s="1479"/>
      <c r="D71" s="1479"/>
      <c r="G71" s="989">
        <v>3.3</v>
      </c>
      <c r="H71" s="956">
        <v>11</v>
      </c>
      <c r="I71" s="956">
        <f>IF($J$69&gt;=3,1,0)</f>
        <v>0</v>
      </c>
      <c r="M71" s="959"/>
      <c r="N71" s="947" t="s">
        <v>1044</v>
      </c>
      <c r="O71" s="1480"/>
      <c r="P71" s="1480"/>
      <c r="Q71" s="1484"/>
      <c r="R71" s="947" t="s">
        <v>1044</v>
      </c>
      <c r="S71" s="1480"/>
      <c r="T71" s="1485"/>
      <c r="U71" s="1481"/>
      <c r="V71" s="1496">
        <v>11</v>
      </c>
      <c r="W71" s="1495">
        <v>11</v>
      </c>
      <c r="X71" s="1495">
        <f>'Erlöse Energie'!Z22</f>
        <v>0</v>
      </c>
      <c r="Y71" s="1481"/>
      <c r="Z71" s="1481"/>
      <c r="AA71" s="1481"/>
      <c r="AB71" s="1481"/>
    </row>
    <row r="72" spans="1:28" x14ac:dyDescent="0.2">
      <c r="A72" s="987"/>
      <c r="B72" s="1622">
        <v>1</v>
      </c>
      <c r="C72" s="959" t="s">
        <v>1078</v>
      </c>
      <c r="D72" s="1620">
        <v>1</v>
      </c>
      <c r="G72" s="989">
        <v>3.4</v>
      </c>
      <c r="H72" s="956">
        <v>12</v>
      </c>
      <c r="I72" s="956">
        <f>IF($J$69&gt;=4,1,0)</f>
        <v>0</v>
      </c>
      <c r="N72" s="1621">
        <v>1</v>
      </c>
      <c r="O72" s="959" t="s">
        <v>1078</v>
      </c>
      <c r="P72" s="1625">
        <v>1</v>
      </c>
      <c r="Q72" s="1484"/>
      <c r="R72" s="1621">
        <v>1</v>
      </c>
      <c r="S72" s="959" t="s">
        <v>1078</v>
      </c>
      <c r="T72" s="1634">
        <v>1</v>
      </c>
      <c r="U72" s="1481"/>
      <c r="V72" s="1496">
        <v>12</v>
      </c>
      <c r="W72" s="1495">
        <v>12</v>
      </c>
      <c r="X72" s="1495">
        <f>'Erlöse Energie'!AB22</f>
        <v>0</v>
      </c>
      <c r="Y72" s="1481"/>
      <c r="Z72" s="1481"/>
      <c r="AA72" s="1481"/>
      <c r="AB72" s="1481"/>
    </row>
    <row r="73" spans="1:28" x14ac:dyDescent="0.2">
      <c r="A73" s="987"/>
      <c r="B73" s="962"/>
      <c r="C73" s="959" t="s">
        <v>122</v>
      </c>
      <c r="D73" s="1620">
        <v>2</v>
      </c>
      <c r="G73" s="989">
        <v>3.5</v>
      </c>
      <c r="H73" s="956">
        <v>13</v>
      </c>
      <c r="I73" s="956">
        <f>IF(J69&gt;=5,1,0)</f>
        <v>0</v>
      </c>
      <c r="M73" s="959"/>
      <c r="N73" s="1482"/>
      <c r="O73" s="959" t="s">
        <v>122</v>
      </c>
      <c r="P73" s="1625">
        <v>2</v>
      </c>
      <c r="Q73" s="1484"/>
      <c r="R73" s="1482"/>
      <c r="S73" s="959" t="s">
        <v>122</v>
      </c>
      <c r="T73" s="1634">
        <v>2</v>
      </c>
      <c r="U73" s="1481"/>
      <c r="V73" s="1496">
        <v>13</v>
      </c>
      <c r="W73" s="1495">
        <v>13</v>
      </c>
      <c r="X73" s="1495">
        <f>'Erlöse Energie'!AD22</f>
        <v>0</v>
      </c>
      <c r="Y73" s="1481"/>
      <c r="Z73" s="1481"/>
      <c r="AA73" s="1481"/>
      <c r="AB73" s="1481"/>
    </row>
    <row r="74" spans="1:28" x14ac:dyDescent="0.2">
      <c r="A74" s="987"/>
      <c r="B74" s="962"/>
      <c r="C74" s="959" t="s">
        <v>123</v>
      </c>
      <c r="D74" s="1620">
        <v>3</v>
      </c>
      <c r="G74" s="989">
        <v>3.6</v>
      </c>
      <c r="H74" s="956">
        <v>14</v>
      </c>
      <c r="I74" s="956">
        <f>IF(J69&gt;=6,1,0)</f>
        <v>0</v>
      </c>
      <c r="M74" s="950"/>
      <c r="N74" s="1482"/>
      <c r="O74" s="959" t="s">
        <v>123</v>
      </c>
      <c r="P74" s="1625">
        <v>3</v>
      </c>
      <c r="Q74" s="1484"/>
      <c r="R74" s="1482"/>
      <c r="S74" s="959" t="s">
        <v>123</v>
      </c>
      <c r="T74" s="1634">
        <v>3</v>
      </c>
      <c r="U74" s="1481"/>
      <c r="V74" s="1496">
        <v>14</v>
      </c>
      <c r="W74" s="1495">
        <v>14</v>
      </c>
      <c r="X74" s="1495">
        <f>'Erlöse Energie'!AF22</f>
        <v>0</v>
      </c>
      <c r="Y74" s="1481"/>
      <c r="Z74" s="1481"/>
      <c r="AA74" s="1481"/>
      <c r="AB74" s="1481"/>
    </row>
    <row r="75" spans="1:28" x14ac:dyDescent="0.2">
      <c r="A75" s="987"/>
      <c r="G75" s="989">
        <v>3.7</v>
      </c>
      <c r="H75" s="956">
        <v>15</v>
      </c>
      <c r="I75" s="956">
        <f>IF(J69&gt;=7,1,0)</f>
        <v>0</v>
      </c>
      <c r="M75" s="959"/>
      <c r="N75" s="1481"/>
      <c r="O75" s="1481"/>
      <c r="P75" s="1481"/>
      <c r="Q75" s="1475"/>
      <c r="R75" s="1481"/>
      <c r="S75" s="1481"/>
      <c r="T75" s="1486"/>
      <c r="U75" s="1481"/>
      <c r="V75" s="1496">
        <v>15</v>
      </c>
      <c r="W75" s="1495">
        <v>15</v>
      </c>
      <c r="X75" s="1495">
        <f>'Erlöse Energie'!AH22</f>
        <v>0</v>
      </c>
      <c r="Y75" s="1481"/>
      <c r="Z75" s="1481"/>
      <c r="AA75" s="1481"/>
      <c r="AB75" s="1481"/>
    </row>
    <row r="76" spans="1:28" x14ac:dyDescent="0.2">
      <c r="A76" s="987"/>
      <c r="G76" s="992">
        <v>4.0999999999999996</v>
      </c>
      <c r="H76" s="956">
        <v>16</v>
      </c>
      <c r="I76" s="956">
        <f>IF($J$76&gt;=1,1,0)</f>
        <v>0</v>
      </c>
      <c r="J76" s="990">
        <f>'Eingabe Tarifstruktur'!F26</f>
        <v>0</v>
      </c>
      <c r="N76" s="1481"/>
      <c r="O76" s="1481"/>
      <c r="P76" s="1481"/>
      <c r="Q76" s="1484"/>
      <c r="R76" s="1481"/>
      <c r="S76" s="1481"/>
      <c r="T76" s="1486"/>
      <c r="U76" s="1481"/>
      <c r="V76" s="1496">
        <v>16</v>
      </c>
      <c r="W76" s="1495">
        <v>16</v>
      </c>
      <c r="X76" s="1495">
        <f>'Erlöse Energie'!AJ22</f>
        <v>0</v>
      </c>
      <c r="Y76" s="1498"/>
      <c r="Z76" s="1481"/>
      <c r="AA76" s="1481"/>
      <c r="AB76" s="1481"/>
    </row>
    <row r="77" spans="1:28" x14ac:dyDescent="0.2">
      <c r="A77" s="987"/>
      <c r="B77" s="947" t="s">
        <v>172</v>
      </c>
      <c r="G77" s="992">
        <v>4.2</v>
      </c>
      <c r="H77" s="956">
        <v>17</v>
      </c>
      <c r="I77" s="956">
        <f>IF($J$76&gt;=2,1,0)</f>
        <v>0</v>
      </c>
      <c r="M77" s="1106" t="s">
        <v>1236</v>
      </c>
      <c r="N77" s="947" t="s">
        <v>1235</v>
      </c>
      <c r="O77" s="1487"/>
      <c r="P77" s="1487"/>
      <c r="Q77" s="1475"/>
      <c r="R77" s="947" t="s">
        <v>1235</v>
      </c>
      <c r="S77" s="1487"/>
      <c r="T77" s="1488"/>
      <c r="U77" s="1481"/>
      <c r="V77" s="1496">
        <v>17</v>
      </c>
      <c r="W77" s="1495">
        <v>17</v>
      </c>
      <c r="X77" s="1495">
        <f>'Erlöse Energie'!AL22</f>
        <v>0</v>
      </c>
      <c r="Y77" s="1481"/>
      <c r="Z77" s="1481"/>
      <c r="AA77" s="1481"/>
      <c r="AB77" s="1481"/>
    </row>
    <row r="78" spans="1:28" x14ac:dyDescent="0.2">
      <c r="A78" s="987"/>
      <c r="B78" s="1619">
        <v>1</v>
      </c>
      <c r="C78" s="959" t="s">
        <v>1078</v>
      </c>
      <c r="D78" s="1620">
        <v>1</v>
      </c>
      <c r="G78" s="992">
        <v>4.3</v>
      </c>
      <c r="H78" s="956">
        <v>18</v>
      </c>
      <c r="I78" s="956">
        <f>IF($J$76&gt;=3,1,0)</f>
        <v>0</v>
      </c>
      <c r="M78" s="950"/>
      <c r="N78" s="1632">
        <v>1</v>
      </c>
      <c r="O78" s="959" t="s">
        <v>1078</v>
      </c>
      <c r="P78" s="1633">
        <v>1</v>
      </c>
      <c r="Q78" s="1475"/>
      <c r="R78" s="1632">
        <v>1</v>
      </c>
      <c r="S78" s="959" t="s">
        <v>1078</v>
      </c>
      <c r="T78" s="1635">
        <v>1</v>
      </c>
      <c r="U78" s="1481"/>
      <c r="V78" s="1496">
        <v>18</v>
      </c>
      <c r="W78" s="1495">
        <v>18</v>
      </c>
      <c r="X78" s="1495">
        <f>'Erlöse Energie'!AN22</f>
        <v>0</v>
      </c>
      <c r="Y78" s="1481"/>
      <c r="Z78" s="1481"/>
      <c r="AA78" s="1481"/>
      <c r="AB78" s="1481"/>
    </row>
    <row r="79" spans="1:28" x14ac:dyDescent="0.2">
      <c r="A79" s="987"/>
      <c r="B79" s="962"/>
      <c r="C79" s="959" t="s">
        <v>122</v>
      </c>
      <c r="D79" s="1620">
        <v>2</v>
      </c>
      <c r="G79" s="992">
        <v>4.4000000000000004</v>
      </c>
      <c r="H79" s="956">
        <v>19</v>
      </c>
      <c r="I79" s="956">
        <f>IF($J$76&gt;=4,1,0)</f>
        <v>0</v>
      </c>
      <c r="M79" s="959"/>
      <c r="N79" s="966"/>
      <c r="O79" s="959" t="s">
        <v>122</v>
      </c>
      <c r="P79" s="1633">
        <v>2</v>
      </c>
      <c r="Q79" s="1475"/>
      <c r="R79" s="966"/>
      <c r="S79" s="959" t="s">
        <v>122</v>
      </c>
      <c r="T79" s="1635">
        <v>2</v>
      </c>
      <c r="U79" s="1481"/>
      <c r="V79" s="1496">
        <v>19</v>
      </c>
      <c r="W79" s="1495">
        <v>19</v>
      </c>
      <c r="X79" s="1495">
        <f>'Erlöse Energie'!AP22</f>
        <v>0</v>
      </c>
      <c r="Y79" s="1481"/>
      <c r="Z79" s="1481"/>
      <c r="AA79" s="1481"/>
      <c r="AB79" s="1481"/>
    </row>
    <row r="80" spans="1:28" x14ac:dyDescent="0.2">
      <c r="A80" s="987"/>
      <c r="B80" s="962"/>
      <c r="C80" s="959" t="s">
        <v>123</v>
      </c>
      <c r="D80" s="1620">
        <v>3</v>
      </c>
      <c r="G80" s="992">
        <v>4.5</v>
      </c>
      <c r="H80" s="956">
        <v>20</v>
      </c>
      <c r="I80" s="956">
        <f>IF($J$76&gt;=5,1,0)</f>
        <v>0</v>
      </c>
      <c r="N80" s="966"/>
      <c r="O80" s="959" t="s">
        <v>123</v>
      </c>
      <c r="P80" s="1633">
        <v>3</v>
      </c>
      <c r="Q80" s="1484"/>
      <c r="R80" s="966"/>
      <c r="S80" s="959" t="s">
        <v>123</v>
      </c>
      <c r="T80" s="1635">
        <v>3</v>
      </c>
      <c r="U80" s="1481"/>
      <c r="V80" s="1496">
        <v>20</v>
      </c>
      <c r="W80" s="1495">
        <v>20</v>
      </c>
      <c r="X80" s="1495">
        <f>'Erlöse Energie'!AR22</f>
        <v>0</v>
      </c>
      <c r="Y80" s="1481"/>
      <c r="Z80" s="1481"/>
      <c r="AA80" s="1481"/>
      <c r="AB80" s="1481"/>
    </row>
    <row r="81" spans="1:28" x14ac:dyDescent="0.2">
      <c r="A81" s="987"/>
      <c r="G81" s="992">
        <v>4.5999999999999996</v>
      </c>
      <c r="H81" s="956">
        <v>21</v>
      </c>
      <c r="I81" s="956">
        <f>IF($J$76&gt;=6,1,0)</f>
        <v>0</v>
      </c>
      <c r="M81" s="959"/>
      <c r="Q81" s="1475"/>
      <c r="R81" s="1476"/>
      <c r="S81" s="1476"/>
      <c r="T81" s="1477"/>
      <c r="V81" s="992"/>
      <c r="W81" s="1481"/>
      <c r="X81" s="1481"/>
      <c r="Y81" s="1481"/>
      <c r="Z81" s="1481"/>
      <c r="AA81" s="1481"/>
      <c r="AB81" s="1481"/>
    </row>
    <row r="82" spans="1:28" x14ac:dyDescent="0.2">
      <c r="A82" s="987"/>
      <c r="B82" s="959"/>
      <c r="G82" s="992">
        <v>4.7</v>
      </c>
      <c r="H82" s="956">
        <v>22</v>
      </c>
      <c r="I82" s="956">
        <f>IF($J$76&gt;=7,1,0)</f>
        <v>0</v>
      </c>
      <c r="M82" s="950"/>
      <c r="Q82" s="950"/>
      <c r="T82" s="988"/>
      <c r="V82" s="993"/>
      <c r="W82" s="467"/>
      <c r="X82" s="467"/>
      <c r="Y82" s="467"/>
    </row>
    <row r="83" spans="1:28" x14ac:dyDescent="0.2">
      <c r="A83" s="987"/>
      <c r="B83" s="1478" t="s">
        <v>173</v>
      </c>
      <c r="C83" s="1448"/>
      <c r="D83" s="1448"/>
      <c r="G83" s="992">
        <v>5.0999999999999996</v>
      </c>
      <c r="H83" s="956">
        <v>23</v>
      </c>
      <c r="I83" s="956">
        <f>IF($J$83&gt;=1,1,0)</f>
        <v>0</v>
      </c>
      <c r="J83" s="990">
        <f>'Eingabe Tarifstruktur'!F28</f>
        <v>0</v>
      </c>
      <c r="M83" s="959"/>
      <c r="Q83" s="959"/>
      <c r="T83" s="988"/>
      <c r="V83" s="993"/>
      <c r="W83" s="467"/>
      <c r="X83" s="467"/>
      <c r="Y83" s="991"/>
    </row>
    <row r="84" spans="1:28" x14ac:dyDescent="0.2">
      <c r="A84" s="987"/>
      <c r="B84" s="1622">
        <v>1</v>
      </c>
      <c r="C84" s="959" t="s">
        <v>1078</v>
      </c>
      <c r="D84" s="1620">
        <v>1</v>
      </c>
      <c r="G84" s="989">
        <v>5.2</v>
      </c>
      <c r="H84" s="956">
        <v>24</v>
      </c>
      <c r="I84" s="956">
        <f>IF($J$83&gt;=2,1,0)</f>
        <v>0</v>
      </c>
      <c r="T84" s="988"/>
      <c r="V84" s="995"/>
      <c r="W84" s="467"/>
      <c r="X84" s="467"/>
      <c r="Y84" s="467"/>
    </row>
    <row r="85" spans="1:28" x14ac:dyDescent="0.2">
      <c r="A85" s="987"/>
      <c r="C85" s="959" t="s">
        <v>174</v>
      </c>
      <c r="D85" s="1620">
        <v>2</v>
      </c>
      <c r="G85" s="992">
        <v>5.3</v>
      </c>
      <c r="H85" s="956">
        <v>25</v>
      </c>
      <c r="I85" s="956">
        <f>IF($J$83&gt;=3,1,0)</f>
        <v>0</v>
      </c>
      <c r="M85" s="959"/>
      <c r="Q85" s="959"/>
      <c r="T85" s="988"/>
      <c r="V85" s="993"/>
      <c r="W85" s="467"/>
      <c r="X85" s="467"/>
      <c r="Y85" s="467"/>
    </row>
    <row r="86" spans="1:28" x14ac:dyDescent="0.2">
      <c r="A86" s="987"/>
      <c r="C86" s="959" t="s">
        <v>175</v>
      </c>
      <c r="D86" s="1620">
        <v>3</v>
      </c>
      <c r="G86" s="989">
        <v>5.4</v>
      </c>
      <c r="H86" s="956">
        <v>26</v>
      </c>
      <c r="I86" s="956">
        <f>IF($J$83&gt;=4,1,0)</f>
        <v>0</v>
      </c>
      <c r="M86" s="950"/>
      <c r="Q86" s="950"/>
      <c r="T86" s="988"/>
      <c r="V86" s="995"/>
      <c r="W86" s="467"/>
      <c r="X86" s="467"/>
      <c r="Y86" s="467"/>
    </row>
    <row r="87" spans="1:28" x14ac:dyDescent="0.2">
      <c r="A87" s="987"/>
      <c r="C87" s="959" t="s">
        <v>176</v>
      </c>
      <c r="D87" s="1620">
        <v>4</v>
      </c>
      <c r="G87" s="992">
        <v>5.5</v>
      </c>
      <c r="H87" s="956">
        <v>27</v>
      </c>
      <c r="I87" s="956">
        <f>IF($J$83&gt;=5,1,0)</f>
        <v>0</v>
      </c>
      <c r="M87" s="959"/>
      <c r="Q87" s="959"/>
      <c r="T87" s="988"/>
      <c r="V87" s="993"/>
      <c r="W87" s="467"/>
      <c r="X87" s="467"/>
      <c r="Y87" s="467"/>
    </row>
    <row r="88" spans="1:28" x14ac:dyDescent="0.2">
      <c r="A88" s="987"/>
      <c r="C88" s="959" t="s">
        <v>177</v>
      </c>
      <c r="D88" s="1620">
        <v>5</v>
      </c>
      <c r="G88" s="989">
        <v>5.6</v>
      </c>
      <c r="H88" s="956">
        <v>28</v>
      </c>
      <c r="I88" s="956">
        <f>IF($J$83&gt;=6,1,0)</f>
        <v>0</v>
      </c>
      <c r="T88" s="988"/>
      <c r="V88" s="995"/>
      <c r="W88" s="467"/>
      <c r="X88" s="467"/>
      <c r="Y88" s="467"/>
    </row>
    <row r="89" spans="1:28" x14ac:dyDescent="0.2">
      <c r="A89" s="987"/>
      <c r="G89" s="992">
        <v>5.7</v>
      </c>
      <c r="H89" s="956">
        <v>29</v>
      </c>
      <c r="I89" s="956">
        <f>IF($J$83&gt;=7,1,0)</f>
        <v>0</v>
      </c>
      <c r="M89" s="959"/>
      <c r="Q89" s="959"/>
      <c r="T89" s="988"/>
      <c r="V89" s="993"/>
      <c r="W89" s="467"/>
      <c r="X89" s="467"/>
      <c r="Y89" s="467"/>
    </row>
    <row r="90" spans="1:28" x14ac:dyDescent="0.2">
      <c r="A90" s="987"/>
      <c r="G90" s="989">
        <v>5.8</v>
      </c>
      <c r="H90" s="956">
        <v>30</v>
      </c>
      <c r="I90" s="956">
        <f>IF($J$83&gt;=8,1,0)</f>
        <v>0</v>
      </c>
      <c r="M90" s="950"/>
      <c r="Q90" s="950"/>
      <c r="T90" s="988"/>
      <c r="V90" s="995"/>
      <c r="W90" s="467"/>
      <c r="X90" s="467"/>
      <c r="Y90" s="467"/>
    </row>
    <row r="91" spans="1:28" x14ac:dyDescent="0.2">
      <c r="A91" s="1106"/>
      <c r="B91" s="947" t="s">
        <v>1234</v>
      </c>
      <c r="C91" s="950"/>
      <c r="D91" s="950"/>
      <c r="G91" s="992">
        <v>5.9</v>
      </c>
      <c r="H91" s="956">
        <v>31</v>
      </c>
      <c r="I91" s="956">
        <f>IF($J$83&gt;=9,1,0)</f>
        <v>0</v>
      </c>
      <c r="M91" s="959"/>
      <c r="Q91" s="959"/>
      <c r="T91" s="988"/>
      <c r="V91" s="993"/>
      <c r="W91" s="467"/>
      <c r="X91" s="467"/>
      <c r="Y91" s="467"/>
    </row>
    <row r="92" spans="1:28" x14ac:dyDescent="0.2">
      <c r="A92" s="987"/>
      <c r="B92" s="1619">
        <v>1</v>
      </c>
      <c r="C92" s="959" t="s">
        <v>1078</v>
      </c>
      <c r="D92" s="1631">
        <v>1</v>
      </c>
      <c r="G92" s="996">
        <v>5.0999999999999996</v>
      </c>
      <c r="H92" s="956">
        <v>32</v>
      </c>
      <c r="I92" s="956">
        <f>IF($J$83&gt;=10,1,0)</f>
        <v>0</v>
      </c>
      <c r="T92" s="988"/>
      <c r="V92" s="997"/>
      <c r="W92" s="467"/>
      <c r="X92" s="467"/>
      <c r="Y92" s="467"/>
    </row>
    <row r="93" spans="1:28" x14ac:dyDescent="0.2">
      <c r="A93" s="987"/>
      <c r="B93" s="1103"/>
      <c r="C93" s="959" t="s">
        <v>122</v>
      </c>
      <c r="D93" s="1631">
        <v>2</v>
      </c>
      <c r="G93" s="996">
        <v>5.1100000000000003</v>
      </c>
      <c r="H93" s="956">
        <v>33</v>
      </c>
      <c r="I93" s="956">
        <f>IF($J$83&gt;=11,1,0)</f>
        <v>0</v>
      </c>
      <c r="M93" s="959"/>
      <c r="Q93" s="959"/>
      <c r="T93" s="988"/>
      <c r="V93" s="997"/>
      <c r="W93" s="467"/>
      <c r="X93" s="467"/>
      <c r="Y93" s="467"/>
    </row>
    <row r="94" spans="1:28" x14ac:dyDescent="0.2">
      <c r="A94" s="987"/>
      <c r="B94" s="1103"/>
      <c r="C94" s="959" t="s">
        <v>123</v>
      </c>
      <c r="D94" s="1631">
        <v>3</v>
      </c>
      <c r="G94" s="996">
        <v>5.12</v>
      </c>
      <c r="H94" s="956">
        <v>34</v>
      </c>
      <c r="I94" s="956">
        <f>IF($J$83&gt;=12,1,0)</f>
        <v>0</v>
      </c>
      <c r="M94" s="950"/>
      <c r="Q94" s="950"/>
      <c r="T94" s="988"/>
      <c r="V94" s="997"/>
      <c r="W94" s="467"/>
      <c r="X94" s="467"/>
      <c r="Y94" s="467"/>
    </row>
    <row r="95" spans="1:28" x14ac:dyDescent="0.2">
      <c r="A95" s="987"/>
      <c r="G95" s="989">
        <v>6.1</v>
      </c>
      <c r="H95" s="956">
        <v>35</v>
      </c>
      <c r="I95" s="956">
        <f>IF($J$95&gt;=1,1,0)</f>
        <v>0</v>
      </c>
      <c r="J95" s="990">
        <f>'Eingabe Tarifstruktur'!F30</f>
        <v>0</v>
      </c>
      <c r="M95" s="959"/>
      <c r="Q95" s="959"/>
      <c r="T95" s="988"/>
      <c r="V95" s="995"/>
      <c r="W95" s="467"/>
      <c r="X95" s="467"/>
      <c r="Y95" s="991"/>
    </row>
    <row r="96" spans="1:28" x14ac:dyDescent="0.2">
      <c r="A96" s="987"/>
      <c r="G96" s="989">
        <v>6.2</v>
      </c>
      <c r="H96" s="956">
        <v>36</v>
      </c>
      <c r="I96" s="956">
        <f>IF($J$95&gt;=2,1,0)</f>
        <v>0</v>
      </c>
      <c r="T96" s="988"/>
      <c r="V96" s="995"/>
      <c r="W96" s="467"/>
      <c r="X96" s="467"/>
      <c r="Y96" s="467"/>
    </row>
    <row r="97" spans="1:25" x14ac:dyDescent="0.2">
      <c r="A97" s="1489"/>
      <c r="B97" s="1448" t="s">
        <v>1410</v>
      </c>
      <c r="C97" s="1448"/>
      <c r="D97" s="1448"/>
      <c r="E97" s="1489"/>
      <c r="F97" s="1490"/>
      <c r="G97" s="989">
        <v>6.3</v>
      </c>
      <c r="H97" s="956">
        <v>37</v>
      </c>
      <c r="I97" s="956">
        <f>IF($J$95&gt;=3,1,0)</f>
        <v>0</v>
      </c>
      <c r="M97" s="959"/>
      <c r="Q97" s="959"/>
      <c r="T97" s="988"/>
      <c r="V97" s="995"/>
      <c r="W97" s="467"/>
      <c r="X97" s="467"/>
      <c r="Y97" s="467"/>
    </row>
    <row r="98" spans="1:25" x14ac:dyDescent="0.2">
      <c r="A98" s="1491" t="s">
        <v>1411</v>
      </c>
      <c r="B98" s="947" t="s">
        <v>1461</v>
      </c>
      <c r="C98" s="1480"/>
      <c r="D98" s="1480"/>
      <c r="E98" s="1481"/>
      <c r="F98" s="1490"/>
      <c r="G98" s="989">
        <v>6.4</v>
      </c>
      <c r="H98" s="956">
        <v>38</v>
      </c>
      <c r="I98" s="956">
        <f>IF($J$95&gt;=4,1,0)</f>
        <v>0</v>
      </c>
      <c r="M98" s="950"/>
      <c r="Q98" s="950"/>
      <c r="T98" s="988"/>
      <c r="V98" s="995"/>
      <c r="W98" s="467"/>
      <c r="X98" s="467"/>
      <c r="Y98" s="467"/>
    </row>
    <row r="99" spans="1:25" x14ac:dyDescent="0.2">
      <c r="A99" s="1490"/>
      <c r="B99" s="1621">
        <v>1</v>
      </c>
      <c r="C99" s="959" t="s">
        <v>1078</v>
      </c>
      <c r="D99" s="1625">
        <v>1</v>
      </c>
      <c r="E99" s="1481"/>
      <c r="F99" s="1490"/>
      <c r="G99" s="989">
        <v>6.5</v>
      </c>
      <c r="H99" s="956">
        <v>39</v>
      </c>
      <c r="I99" s="956">
        <f>IF($J$95&gt;=5,1,0)</f>
        <v>0</v>
      </c>
      <c r="M99" s="959"/>
      <c r="Q99" s="959"/>
      <c r="T99" s="988"/>
      <c r="V99" s="995"/>
      <c r="W99" s="467"/>
      <c r="X99" s="467"/>
      <c r="Y99" s="467"/>
    </row>
    <row r="100" spans="1:25" x14ac:dyDescent="0.2">
      <c r="A100" s="1489"/>
      <c r="B100" s="1482"/>
      <c r="C100" s="959" t="s">
        <v>122</v>
      </c>
      <c r="D100" s="1625">
        <v>2</v>
      </c>
      <c r="E100" s="1481"/>
      <c r="F100" s="1490"/>
      <c r="G100" s="989">
        <v>6.6</v>
      </c>
      <c r="H100" s="956">
        <v>40</v>
      </c>
      <c r="I100" s="956">
        <f>IF($J$95&gt;=6,1,0)</f>
        <v>0</v>
      </c>
      <c r="T100" s="988"/>
      <c r="V100" s="995"/>
      <c r="W100" s="467"/>
      <c r="X100" s="467"/>
      <c r="Y100" s="467"/>
    </row>
    <row r="101" spans="1:25" x14ac:dyDescent="0.2">
      <c r="A101" s="1448"/>
      <c r="B101" s="1482"/>
      <c r="C101" s="959" t="s">
        <v>123</v>
      </c>
      <c r="D101" s="1625">
        <v>3</v>
      </c>
      <c r="E101" s="1481"/>
      <c r="F101" s="1490"/>
      <c r="G101" s="989">
        <v>6.7</v>
      </c>
      <c r="H101" s="956">
        <v>41</v>
      </c>
      <c r="I101" s="956">
        <f>IF($J$95&gt;=7,1,0)</f>
        <v>0</v>
      </c>
      <c r="M101" s="959"/>
      <c r="Q101" s="959"/>
      <c r="T101" s="988"/>
      <c r="V101" s="995"/>
      <c r="W101" s="467"/>
      <c r="X101" s="467"/>
      <c r="Y101" s="467"/>
    </row>
    <row r="102" spans="1:25" x14ac:dyDescent="0.2">
      <c r="A102" s="1489"/>
      <c r="B102" s="1481"/>
      <c r="C102" s="1481"/>
      <c r="D102" s="1481"/>
      <c r="E102" s="959"/>
      <c r="F102" s="1490"/>
      <c r="G102" s="989">
        <v>7.1</v>
      </c>
      <c r="H102" s="956">
        <v>42</v>
      </c>
      <c r="I102" s="956">
        <f>IF($J$102&gt;=1,1,0)</f>
        <v>0</v>
      </c>
      <c r="J102" s="990">
        <f>'Eingabe Tarifstruktur'!F32</f>
        <v>0</v>
      </c>
      <c r="M102" s="950"/>
      <c r="Q102" s="950"/>
      <c r="T102" s="988"/>
      <c r="V102" s="995"/>
      <c r="W102" s="467"/>
      <c r="X102" s="467"/>
      <c r="Y102" s="991"/>
    </row>
    <row r="103" spans="1:25" x14ac:dyDescent="0.2">
      <c r="A103" s="1490"/>
      <c r="B103" s="1481"/>
      <c r="C103" s="1481"/>
      <c r="D103" s="1481"/>
      <c r="E103" s="959"/>
      <c r="F103" s="1490"/>
      <c r="G103" s="989">
        <v>7.2</v>
      </c>
      <c r="H103" s="956">
        <v>43</v>
      </c>
      <c r="I103" s="956">
        <f>IF($J$102&gt;=2,1,0)</f>
        <v>0</v>
      </c>
      <c r="M103" s="959"/>
      <c r="Q103" s="959"/>
      <c r="T103" s="988"/>
      <c r="V103" s="995"/>
      <c r="W103" s="467"/>
      <c r="X103" s="467"/>
      <c r="Y103" s="467"/>
    </row>
    <row r="104" spans="1:25" x14ac:dyDescent="0.2">
      <c r="A104" s="1489"/>
      <c r="B104" s="947" t="s">
        <v>1407</v>
      </c>
      <c r="C104" s="1480"/>
      <c r="D104" s="1480"/>
      <c r="E104" s="1481"/>
      <c r="F104" s="1490"/>
      <c r="G104" s="989">
        <v>7.3</v>
      </c>
      <c r="H104" s="956">
        <v>44</v>
      </c>
      <c r="I104" s="956">
        <f>IF($J$102&gt;=3,1,0)</f>
        <v>0</v>
      </c>
      <c r="T104" s="988"/>
      <c r="V104" s="995"/>
      <c r="W104" s="467"/>
      <c r="X104" s="467"/>
      <c r="Y104" s="467"/>
    </row>
    <row r="105" spans="1:25" x14ac:dyDescent="0.2">
      <c r="A105" s="1448"/>
      <c r="B105" s="1621">
        <v>1</v>
      </c>
      <c r="C105" s="959" t="s">
        <v>1078</v>
      </c>
      <c r="D105" s="1625">
        <v>1</v>
      </c>
      <c r="E105" s="1481"/>
      <c r="F105" s="1448"/>
      <c r="G105" s="989">
        <v>7.4</v>
      </c>
      <c r="H105" s="956">
        <v>45</v>
      </c>
      <c r="I105" s="956">
        <f>IF($J$102&gt;=4,1,0)</f>
        <v>0</v>
      </c>
      <c r="M105" s="959"/>
      <c r="Q105" s="959"/>
      <c r="T105" s="988"/>
      <c r="V105" s="995"/>
      <c r="W105" s="467"/>
      <c r="X105" s="467"/>
      <c r="Y105" s="467"/>
    </row>
    <row r="106" spans="1:25" x14ac:dyDescent="0.2">
      <c r="A106" s="1489"/>
      <c r="B106" s="1482"/>
      <c r="C106" s="959" t="s">
        <v>122</v>
      </c>
      <c r="D106" s="1625">
        <v>2</v>
      </c>
      <c r="E106" s="1481"/>
      <c r="F106" s="1448"/>
      <c r="G106" s="989">
        <v>7.5</v>
      </c>
      <c r="H106" s="956">
        <v>46</v>
      </c>
      <c r="I106" s="956">
        <f>IF($J$102&gt;=5,1,0)</f>
        <v>0</v>
      </c>
      <c r="M106" s="950"/>
      <c r="Q106" s="950"/>
      <c r="T106" s="988"/>
      <c r="V106" s="995"/>
      <c r="W106" s="467"/>
      <c r="X106" s="467"/>
      <c r="Y106" s="467"/>
    </row>
    <row r="107" spans="1:25" x14ac:dyDescent="0.2">
      <c r="A107" s="1490"/>
      <c r="B107" s="1482"/>
      <c r="C107" s="959" t="s">
        <v>123</v>
      </c>
      <c r="D107" s="1625">
        <v>3</v>
      </c>
      <c r="E107" s="1481"/>
      <c r="F107" s="1448"/>
      <c r="G107" s="989">
        <v>7.6</v>
      </c>
      <c r="H107" s="956"/>
      <c r="I107" s="956">
        <f>IF($J$102&gt;=6,1,0)</f>
        <v>0</v>
      </c>
      <c r="M107" s="959"/>
      <c r="Q107" s="959"/>
      <c r="T107" s="988"/>
      <c r="V107" s="995"/>
      <c r="W107" s="467"/>
      <c r="X107" s="467"/>
      <c r="Y107" s="467"/>
    </row>
    <row r="108" spans="1:25" x14ac:dyDescent="0.2">
      <c r="A108" s="1489"/>
      <c r="B108" s="1481"/>
      <c r="C108" s="1481"/>
      <c r="D108" s="1481"/>
      <c r="E108" s="959"/>
      <c r="F108" s="1448"/>
      <c r="G108" s="989">
        <v>7.7</v>
      </c>
      <c r="H108" s="956"/>
      <c r="I108" s="956">
        <f>IF($J$102&gt;=7,1,0)</f>
        <v>0</v>
      </c>
      <c r="L108" s="959"/>
      <c r="P108" s="959"/>
      <c r="T108" s="988"/>
      <c r="V108" s="995"/>
      <c r="W108" s="467"/>
      <c r="X108" s="467"/>
      <c r="Y108" s="467"/>
    </row>
    <row r="109" spans="1:25" x14ac:dyDescent="0.2">
      <c r="A109" s="1448"/>
      <c r="B109" s="1481"/>
      <c r="C109" s="1481"/>
      <c r="D109" s="1481"/>
      <c r="E109" s="1481"/>
      <c r="F109" s="1448"/>
      <c r="G109" s="989">
        <v>7.8</v>
      </c>
      <c r="H109" s="956"/>
      <c r="I109" s="956">
        <f>IF($J$102&gt;=8,1,0)</f>
        <v>0</v>
      </c>
      <c r="L109" s="959"/>
      <c r="P109" s="959"/>
      <c r="T109" s="988"/>
      <c r="V109" s="995"/>
      <c r="W109" s="467"/>
      <c r="X109" s="467"/>
      <c r="Y109" s="467"/>
    </row>
    <row r="110" spans="1:25" x14ac:dyDescent="0.2">
      <c r="A110" s="1492"/>
      <c r="B110" s="947" t="s">
        <v>1408</v>
      </c>
      <c r="C110" s="1487"/>
      <c r="D110" s="1487"/>
      <c r="E110" s="959"/>
      <c r="F110" s="1448"/>
      <c r="G110" s="989">
        <v>7.9</v>
      </c>
      <c r="H110" s="956"/>
      <c r="I110" s="956">
        <f>IF($J$102&gt;=9,1,0)</f>
        <v>0</v>
      </c>
      <c r="L110" s="959"/>
      <c r="P110" s="959"/>
      <c r="T110" s="988"/>
      <c r="V110" s="995"/>
      <c r="W110" s="467"/>
      <c r="X110" s="467"/>
      <c r="Y110" s="467"/>
    </row>
    <row r="111" spans="1:25" x14ac:dyDescent="0.2">
      <c r="A111" s="1490"/>
      <c r="B111" s="1632">
        <v>1</v>
      </c>
      <c r="C111" s="959" t="s">
        <v>1078</v>
      </c>
      <c r="D111" s="1633">
        <v>1</v>
      </c>
      <c r="E111" s="959"/>
      <c r="F111" s="1448"/>
      <c r="G111" s="998">
        <v>7.1</v>
      </c>
      <c r="H111" s="956"/>
      <c r="I111" s="956">
        <f>IF($J$102&gt;=10,1,0)</f>
        <v>0</v>
      </c>
      <c r="L111" s="959"/>
      <c r="P111" s="959"/>
      <c r="T111" s="988"/>
      <c r="V111" s="999"/>
      <c r="W111" s="467"/>
      <c r="X111" s="467"/>
      <c r="Y111" s="467"/>
    </row>
    <row r="112" spans="1:25" x14ac:dyDescent="0.2">
      <c r="A112" s="1489"/>
      <c r="B112" s="966"/>
      <c r="C112" s="959" t="s">
        <v>122</v>
      </c>
      <c r="D112" s="1633">
        <v>2</v>
      </c>
      <c r="E112" s="959"/>
      <c r="F112" s="1448"/>
      <c r="G112" s="998">
        <v>7.11</v>
      </c>
      <c r="H112" s="956"/>
      <c r="I112" s="956">
        <f>IF($J$102&gt;=11,1,0)</f>
        <v>0</v>
      </c>
      <c r="L112" s="959"/>
      <c r="P112" s="959"/>
      <c r="T112" s="988"/>
      <c r="V112" s="999"/>
      <c r="W112" s="467"/>
      <c r="X112" s="467"/>
      <c r="Y112" s="467"/>
    </row>
    <row r="113" spans="1:25" x14ac:dyDescent="0.2">
      <c r="A113" s="1448"/>
      <c r="B113" s="966"/>
      <c r="C113" s="959" t="s">
        <v>123</v>
      </c>
      <c r="D113" s="1633">
        <v>3</v>
      </c>
      <c r="E113" s="1481"/>
      <c r="F113" s="1448"/>
      <c r="G113" s="998">
        <v>7.12</v>
      </c>
      <c r="H113" s="956"/>
      <c r="I113" s="956">
        <f>IF($J$102&gt;=12,1,0)</f>
        <v>0</v>
      </c>
      <c r="L113" s="959"/>
      <c r="P113" s="959"/>
      <c r="T113" s="988"/>
      <c r="V113" s="999"/>
      <c r="W113" s="467"/>
      <c r="X113" s="467"/>
      <c r="Y113" s="467"/>
    </row>
    <row r="114" spans="1:25" x14ac:dyDescent="0.2">
      <c r="A114" s="1448"/>
      <c r="B114" s="1494"/>
      <c r="C114" s="1494"/>
      <c r="D114" s="1494"/>
      <c r="E114" s="1494"/>
      <c r="F114" s="1448"/>
      <c r="G114" s="998">
        <v>7.13</v>
      </c>
      <c r="H114" s="956"/>
      <c r="I114" s="956">
        <f>IF($J$102&gt;=13,1,0)</f>
        <v>0</v>
      </c>
      <c r="T114" s="988"/>
      <c r="V114" s="999"/>
      <c r="W114" s="467"/>
      <c r="X114" s="467"/>
      <c r="Y114" s="467"/>
    </row>
    <row r="115" spans="1:25" x14ac:dyDescent="0.2">
      <c r="A115" s="987"/>
      <c r="G115" s="998">
        <v>7.14</v>
      </c>
      <c r="H115" s="956"/>
      <c r="I115" s="956">
        <f>IF($J$102&gt;=14,1,0)</f>
        <v>0</v>
      </c>
      <c r="T115" s="988"/>
      <c r="V115" s="999"/>
      <c r="W115" s="467"/>
      <c r="X115" s="467"/>
      <c r="Y115" s="467"/>
    </row>
    <row r="116" spans="1:25" x14ac:dyDescent="0.2">
      <c r="A116" s="987"/>
      <c r="T116" s="988"/>
    </row>
    <row r="117" spans="1:25" x14ac:dyDescent="0.2">
      <c r="A117" s="987"/>
      <c r="T117" s="988"/>
    </row>
    <row r="118" spans="1:25" x14ac:dyDescent="0.2">
      <c r="A118" s="987"/>
      <c r="T118" s="988"/>
    </row>
    <row r="119" spans="1:25" x14ac:dyDescent="0.2">
      <c r="A119" s="987"/>
      <c r="T119" s="988"/>
    </row>
    <row r="120" spans="1:25" x14ac:dyDescent="0.2">
      <c r="A120" s="987"/>
      <c r="T120" s="988"/>
    </row>
    <row r="121" spans="1:25" x14ac:dyDescent="0.2">
      <c r="A121" s="987"/>
      <c r="Q121" s="968" t="s">
        <v>178</v>
      </c>
      <c r="R121" s="968"/>
      <c r="S121" s="968"/>
      <c r="T121" s="988"/>
    </row>
    <row r="122" spans="1:25" x14ac:dyDescent="0.2">
      <c r="A122" s="987"/>
      <c r="Q122" s="968"/>
      <c r="R122" s="968"/>
      <c r="S122" s="968"/>
      <c r="T122" s="988"/>
    </row>
    <row r="123" spans="1:25" x14ac:dyDescent="0.2">
      <c r="A123" s="987"/>
      <c r="T123" s="988"/>
    </row>
    <row r="124" spans="1:25" ht="12" thickBot="1" x14ac:dyDescent="0.25">
      <c r="A124" s="1000"/>
      <c r="B124" s="981"/>
      <c r="C124" s="981"/>
      <c r="D124" s="981"/>
      <c r="E124" s="981"/>
      <c r="F124" s="981"/>
      <c r="G124" s="981"/>
      <c r="H124" s="981"/>
      <c r="I124" s="981"/>
      <c r="J124" s="981"/>
      <c r="K124" s="981"/>
      <c r="L124" s="981"/>
      <c r="M124" s="981"/>
      <c r="N124" s="981"/>
      <c r="O124" s="981"/>
      <c r="P124" s="981"/>
      <c r="Q124" s="981"/>
      <c r="R124" s="981"/>
      <c r="S124" s="981"/>
      <c r="T124" s="1001"/>
    </row>
    <row r="126" spans="1:25" x14ac:dyDescent="0.2">
      <c r="A126" s="974" t="s">
        <v>179</v>
      </c>
      <c r="B126" s="952"/>
      <c r="C126" s="952"/>
      <c r="F126" s="1493" t="s">
        <v>180</v>
      </c>
      <c r="G126" s="1479"/>
      <c r="H126" s="1479"/>
      <c r="K126" s="974" t="s">
        <v>903</v>
      </c>
      <c r="L126" s="952"/>
      <c r="M126" s="952"/>
      <c r="P126" s="974" t="s">
        <v>275</v>
      </c>
      <c r="Q126" s="1480"/>
      <c r="R126" s="1480"/>
      <c r="S126" s="1481"/>
    </row>
    <row r="127" spans="1:25" x14ac:dyDescent="0.2">
      <c r="A127" s="1622">
        <v>1</v>
      </c>
      <c r="B127" s="959" t="s">
        <v>1078</v>
      </c>
      <c r="C127" s="1620">
        <v>1</v>
      </c>
      <c r="F127" s="1622">
        <v>1</v>
      </c>
      <c r="G127" s="959" t="s">
        <v>1078</v>
      </c>
      <c r="H127" s="1620">
        <v>1</v>
      </c>
      <c r="K127" s="1622">
        <v>1</v>
      </c>
      <c r="L127" s="959" t="s">
        <v>1078</v>
      </c>
      <c r="M127" s="1620">
        <v>1</v>
      </c>
      <c r="P127" s="1621">
        <v>1</v>
      </c>
      <c r="Q127" s="959" t="s">
        <v>1078</v>
      </c>
      <c r="R127" s="1625">
        <v>1</v>
      </c>
      <c r="S127" s="1481"/>
    </row>
    <row r="128" spans="1:25" x14ac:dyDescent="0.2">
      <c r="A128" s="962"/>
      <c r="B128" s="959" t="s">
        <v>122</v>
      </c>
      <c r="C128" s="1620">
        <v>2</v>
      </c>
      <c r="F128" s="962"/>
      <c r="G128" s="959" t="s">
        <v>122</v>
      </c>
      <c r="H128" s="1620">
        <v>2</v>
      </c>
      <c r="K128" s="962"/>
      <c r="L128" s="959" t="s">
        <v>122</v>
      </c>
      <c r="M128" s="1620">
        <v>2</v>
      </c>
      <c r="P128" s="1482"/>
      <c r="Q128" s="959" t="s">
        <v>122</v>
      </c>
      <c r="R128" s="1625">
        <v>2</v>
      </c>
      <c r="S128" s="1481"/>
    </row>
    <row r="129" spans="1:39" x14ac:dyDescent="0.2">
      <c r="A129" s="962"/>
      <c r="B129" s="959" t="s">
        <v>123</v>
      </c>
      <c r="C129" s="1620">
        <v>3</v>
      </c>
      <c r="F129" s="962"/>
      <c r="G129" s="959" t="s">
        <v>123</v>
      </c>
      <c r="H129" s="1620">
        <v>3</v>
      </c>
      <c r="K129" s="962"/>
      <c r="L129" s="959" t="s">
        <v>123</v>
      </c>
      <c r="M129" s="1620">
        <v>3</v>
      </c>
      <c r="P129" s="1482"/>
      <c r="Q129" s="959" t="s">
        <v>123</v>
      </c>
      <c r="R129" s="1625">
        <v>3</v>
      </c>
      <c r="S129" s="1481"/>
    </row>
    <row r="130" spans="1:39" x14ac:dyDescent="0.2">
      <c r="C130" s="1620"/>
      <c r="H130" s="1620"/>
      <c r="M130" s="1620"/>
    </row>
    <row r="131" spans="1:39" x14ac:dyDescent="0.2">
      <c r="A131" s="974" t="s">
        <v>181</v>
      </c>
      <c r="B131" s="1480"/>
      <c r="C131" s="1636"/>
      <c r="D131" s="1481"/>
      <c r="E131" s="1481"/>
      <c r="F131" s="974" t="s">
        <v>267</v>
      </c>
      <c r="G131" s="1480"/>
      <c r="H131" s="1636"/>
      <c r="I131" s="1481"/>
      <c r="J131" s="1481"/>
      <c r="K131" s="974" t="s">
        <v>271</v>
      </c>
      <c r="L131" s="1480"/>
      <c r="M131" s="1636"/>
      <c r="N131" s="1481"/>
      <c r="O131" s="1481"/>
      <c r="P131" s="1481"/>
    </row>
    <row r="132" spans="1:39" x14ac:dyDescent="0.2">
      <c r="A132" s="1621">
        <v>1</v>
      </c>
      <c r="B132" s="959" t="s">
        <v>1078</v>
      </c>
      <c r="C132" s="1625">
        <v>1</v>
      </c>
      <c r="D132" s="1481"/>
      <c r="E132" s="1481"/>
      <c r="F132" s="1621">
        <v>1</v>
      </c>
      <c r="G132" s="959" t="s">
        <v>1078</v>
      </c>
      <c r="H132" s="1625">
        <v>1</v>
      </c>
      <c r="I132" s="1481"/>
      <c r="J132" s="1481"/>
      <c r="K132" s="1621">
        <v>1</v>
      </c>
      <c r="L132" s="959" t="s">
        <v>1078</v>
      </c>
      <c r="M132" s="1625">
        <v>1</v>
      </c>
      <c r="N132" s="1481"/>
      <c r="O132" s="1481"/>
      <c r="P132" s="1481"/>
    </row>
    <row r="133" spans="1:39" x14ac:dyDescent="0.2">
      <c r="A133" s="1481"/>
      <c r="B133" s="959" t="s">
        <v>182</v>
      </c>
      <c r="C133" s="1625">
        <v>2</v>
      </c>
      <c r="D133" s="1481"/>
      <c r="E133" s="1481"/>
      <c r="F133" s="1482"/>
      <c r="G133" s="959" t="s">
        <v>122</v>
      </c>
      <c r="H133" s="1625">
        <v>2</v>
      </c>
      <c r="I133" s="1481"/>
      <c r="J133" s="1481"/>
      <c r="K133" s="1482"/>
      <c r="L133" s="959" t="s">
        <v>122</v>
      </c>
      <c r="M133" s="1625">
        <v>2</v>
      </c>
      <c r="N133" s="1481"/>
      <c r="O133" s="1481"/>
      <c r="P133" s="1481"/>
    </row>
    <row r="134" spans="1:39" x14ac:dyDescent="0.2">
      <c r="A134" s="1481"/>
      <c r="B134" s="959" t="s">
        <v>277</v>
      </c>
      <c r="C134" s="1625">
        <v>3</v>
      </c>
      <c r="D134" s="1481"/>
      <c r="E134" s="1481"/>
      <c r="F134" s="1482"/>
      <c r="G134" s="959" t="s">
        <v>123</v>
      </c>
      <c r="H134" s="1625">
        <v>3</v>
      </c>
      <c r="I134" s="1481"/>
      <c r="J134" s="1481"/>
      <c r="K134" s="1482"/>
      <c r="L134" s="959" t="s">
        <v>123</v>
      </c>
      <c r="M134" s="1625">
        <v>3</v>
      </c>
      <c r="N134" s="1481"/>
      <c r="O134" s="1481"/>
      <c r="P134" s="1481"/>
      <c r="Q134" s="968" t="s">
        <v>374</v>
      </c>
      <c r="R134" s="968"/>
      <c r="S134" s="968"/>
    </row>
    <row r="135" spans="1:39" x14ac:dyDescent="0.2">
      <c r="A135" s="1481"/>
      <c r="B135" s="959" t="s">
        <v>183</v>
      </c>
      <c r="C135" s="1625">
        <v>4</v>
      </c>
      <c r="D135" s="1481"/>
      <c r="E135" s="1481"/>
      <c r="F135" s="1481"/>
      <c r="G135" s="1481"/>
      <c r="H135" s="1481"/>
      <c r="I135" s="1481"/>
      <c r="J135" s="1481"/>
      <c r="K135" s="1481"/>
      <c r="L135" s="1481"/>
      <c r="M135" s="1481"/>
      <c r="N135" s="1481"/>
      <c r="O135" s="1481"/>
      <c r="P135" s="1481"/>
      <c r="Q135" s="968"/>
      <c r="R135" s="968"/>
      <c r="S135" s="968"/>
    </row>
    <row r="136" spans="1:39" x14ac:dyDescent="0.2">
      <c r="A136" s="1481"/>
      <c r="B136" s="1481"/>
      <c r="C136" s="1625"/>
      <c r="D136" s="1481"/>
      <c r="E136" s="1481"/>
      <c r="F136" s="1481"/>
      <c r="G136" s="1481"/>
      <c r="H136" s="1481"/>
      <c r="I136" s="1481"/>
      <c r="J136" s="1481"/>
      <c r="K136" s="1481"/>
      <c r="L136" s="1481"/>
      <c r="M136" s="1481"/>
      <c r="N136" s="1481"/>
      <c r="O136" s="1481"/>
      <c r="P136" s="1481"/>
    </row>
    <row r="137" spans="1:39" x14ac:dyDescent="0.2">
      <c r="A137" s="969"/>
      <c r="B137" s="969"/>
      <c r="C137" s="1629"/>
      <c r="D137" s="969"/>
      <c r="E137" s="969"/>
      <c r="F137" s="969"/>
      <c r="G137" s="969"/>
      <c r="H137" s="969"/>
      <c r="I137" s="969"/>
      <c r="J137" s="969"/>
      <c r="K137" s="969"/>
      <c r="L137" s="969"/>
      <c r="M137" s="969"/>
      <c r="N137" s="969"/>
      <c r="O137" s="969"/>
      <c r="P137" s="969"/>
      <c r="Q137" s="969"/>
      <c r="R137" s="969"/>
      <c r="S137" s="969"/>
      <c r="T137" s="969"/>
      <c r="U137" s="969"/>
      <c r="V137" s="969"/>
      <c r="W137" s="969"/>
      <c r="X137" s="969"/>
      <c r="Y137" s="969"/>
      <c r="Z137" s="969"/>
      <c r="AA137" s="969"/>
      <c r="AB137" s="969"/>
      <c r="AC137" s="969"/>
      <c r="AD137" s="969"/>
      <c r="AE137" s="969"/>
      <c r="AF137" s="969"/>
      <c r="AG137" s="969"/>
      <c r="AH137" s="969"/>
      <c r="AI137" s="969"/>
      <c r="AJ137" s="969"/>
      <c r="AK137" s="969"/>
      <c r="AL137" s="969"/>
      <c r="AM137" s="969"/>
    </row>
    <row r="138" spans="1:39" x14ac:dyDescent="0.2">
      <c r="C138" s="1620"/>
    </row>
    <row r="139" spans="1:39" x14ac:dyDescent="0.2">
      <c r="A139" s="974" t="s">
        <v>184</v>
      </c>
      <c r="B139" s="952"/>
      <c r="C139" s="1637"/>
    </row>
    <row r="140" spans="1:39" x14ac:dyDescent="0.2">
      <c r="A140" s="1622">
        <v>1</v>
      </c>
      <c r="B140" s="959" t="s">
        <v>1078</v>
      </c>
      <c r="C140" s="1620">
        <v>1</v>
      </c>
    </row>
    <row r="141" spans="1:39" x14ac:dyDescent="0.2">
      <c r="A141" s="962"/>
      <c r="B141" s="959" t="s">
        <v>122</v>
      </c>
      <c r="C141" s="1620">
        <v>2</v>
      </c>
    </row>
    <row r="142" spans="1:39" x14ac:dyDescent="0.2">
      <c r="A142" s="962"/>
      <c r="B142" s="959" t="s">
        <v>123</v>
      </c>
      <c r="C142" s="1620">
        <v>3</v>
      </c>
    </row>
    <row r="143" spans="1:39" x14ac:dyDescent="0.2">
      <c r="C143" s="1620"/>
    </row>
    <row r="144" spans="1:39" x14ac:dyDescent="0.2">
      <c r="A144" s="974" t="s">
        <v>185</v>
      </c>
      <c r="B144" s="952"/>
      <c r="C144" s="1637"/>
    </row>
    <row r="145" spans="1:39" x14ac:dyDescent="0.2">
      <c r="A145" s="1622">
        <v>1</v>
      </c>
      <c r="B145" s="959" t="s">
        <v>1078</v>
      </c>
      <c r="C145" s="1620">
        <v>1</v>
      </c>
    </row>
    <row r="146" spans="1:39" x14ac:dyDescent="0.2">
      <c r="A146" s="962"/>
      <c r="B146" s="959" t="s">
        <v>122</v>
      </c>
      <c r="C146" s="1620">
        <v>2</v>
      </c>
      <c r="Q146" s="968" t="s">
        <v>29</v>
      </c>
      <c r="R146" s="968"/>
      <c r="S146" s="968"/>
    </row>
    <row r="147" spans="1:39" x14ac:dyDescent="0.2">
      <c r="A147" s="962"/>
      <c r="B147" s="959" t="s">
        <v>123</v>
      </c>
      <c r="C147" s="1620">
        <v>3</v>
      </c>
      <c r="Q147" s="968"/>
      <c r="R147" s="968"/>
      <c r="S147" s="968"/>
    </row>
    <row r="148" spans="1:39" x14ac:dyDescent="0.2">
      <c r="A148" s="969"/>
      <c r="B148" s="969"/>
      <c r="C148" s="1629"/>
      <c r="D148" s="969"/>
      <c r="E148" s="969"/>
      <c r="F148" s="969"/>
      <c r="G148" s="969"/>
      <c r="H148" s="969"/>
      <c r="I148" s="969"/>
      <c r="J148" s="969"/>
      <c r="K148" s="969"/>
      <c r="L148" s="969"/>
      <c r="M148" s="969"/>
      <c r="N148" s="969"/>
      <c r="O148" s="969"/>
      <c r="P148" s="969"/>
      <c r="Q148" s="969"/>
      <c r="R148" s="969"/>
      <c r="S148" s="969"/>
      <c r="T148" s="969"/>
      <c r="U148" s="969"/>
      <c r="V148" s="969"/>
      <c r="W148" s="969"/>
      <c r="X148" s="969"/>
      <c r="Y148" s="969"/>
      <c r="Z148" s="969"/>
      <c r="AA148" s="969"/>
      <c r="AB148" s="969"/>
      <c r="AC148" s="969"/>
      <c r="AD148" s="969"/>
      <c r="AE148" s="969"/>
      <c r="AF148" s="969"/>
      <c r="AG148" s="969"/>
      <c r="AH148" s="969"/>
      <c r="AI148" s="969"/>
      <c r="AJ148" s="969"/>
      <c r="AK148" s="969"/>
      <c r="AL148" s="969"/>
      <c r="AM148" s="969"/>
    </row>
    <row r="149" spans="1:39" x14ac:dyDescent="0.2">
      <c r="C149" s="1620"/>
    </row>
    <row r="150" spans="1:39" x14ac:dyDescent="0.2">
      <c r="A150" s="974" t="s">
        <v>186</v>
      </c>
      <c r="B150" s="1480"/>
      <c r="C150" s="1636"/>
      <c r="D150" s="467"/>
      <c r="E150" s="467"/>
    </row>
    <row r="151" spans="1:39" x14ac:dyDescent="0.2">
      <c r="A151" s="1621">
        <v>1</v>
      </c>
      <c r="B151" s="959" t="s">
        <v>1078</v>
      </c>
      <c r="C151" s="1625">
        <v>1</v>
      </c>
      <c r="D151" s="467"/>
      <c r="E151" s="467"/>
    </row>
    <row r="152" spans="1:39" x14ac:dyDescent="0.2">
      <c r="A152" s="1482"/>
      <c r="B152" s="959" t="s">
        <v>187</v>
      </c>
      <c r="C152" s="1625">
        <v>2</v>
      </c>
      <c r="D152" s="467"/>
      <c r="E152" s="467"/>
    </row>
    <row r="153" spans="1:39" x14ac:dyDescent="0.2">
      <c r="A153" s="1482"/>
      <c r="B153" s="959" t="s">
        <v>188</v>
      </c>
      <c r="C153" s="1625">
        <v>3</v>
      </c>
      <c r="D153" s="467"/>
      <c r="E153" s="467"/>
    </row>
    <row r="154" spans="1:39" x14ac:dyDescent="0.2">
      <c r="A154" s="1481"/>
      <c r="B154" s="1481"/>
      <c r="C154" s="1625"/>
    </row>
    <row r="155" spans="1:39" x14ac:dyDescent="0.2">
      <c r="A155" s="974" t="s">
        <v>278</v>
      </c>
      <c r="B155" s="1480"/>
      <c r="C155" s="1636"/>
    </row>
    <row r="156" spans="1:39" x14ac:dyDescent="0.2">
      <c r="A156" s="1621">
        <v>1</v>
      </c>
      <c r="B156" s="959" t="s">
        <v>1078</v>
      </c>
      <c r="C156" s="1625">
        <v>1</v>
      </c>
      <c r="Q156" s="968" t="s">
        <v>393</v>
      </c>
      <c r="R156" s="968"/>
      <c r="S156" s="968"/>
    </row>
    <row r="157" spans="1:39" x14ac:dyDescent="0.2">
      <c r="A157" s="1482"/>
      <c r="B157" s="959" t="s">
        <v>279</v>
      </c>
      <c r="C157" s="1625">
        <v>2</v>
      </c>
      <c r="Q157" s="968"/>
      <c r="R157" s="968"/>
      <c r="S157" s="968"/>
    </row>
    <row r="158" spans="1:39" x14ac:dyDescent="0.2">
      <c r="A158" s="1482"/>
      <c r="B158" s="959" t="s">
        <v>280</v>
      </c>
      <c r="C158" s="1625">
        <v>3</v>
      </c>
    </row>
    <row r="159" spans="1:39" s="950" customFormat="1" x14ac:dyDescent="0.2">
      <c r="A159" s="972"/>
      <c r="B159" s="972" t="s">
        <v>958</v>
      </c>
      <c r="C159" s="1638">
        <v>4</v>
      </c>
      <c r="D159" s="1002"/>
      <c r="E159" s="1002"/>
      <c r="F159" s="1002"/>
      <c r="G159" s="1002"/>
      <c r="H159" s="1002"/>
      <c r="I159" s="1002"/>
      <c r="J159" s="1002"/>
      <c r="K159" s="1002"/>
      <c r="L159" s="1002"/>
      <c r="M159" s="1002"/>
      <c r="N159" s="1002"/>
      <c r="O159" s="1002"/>
      <c r="P159" s="1002"/>
      <c r="Q159" s="1002"/>
      <c r="R159" s="1002"/>
      <c r="S159" s="1002"/>
      <c r="T159" s="1002"/>
      <c r="U159" s="1002"/>
      <c r="V159" s="1002"/>
      <c r="W159" s="1002"/>
      <c r="X159" s="1002"/>
      <c r="Y159" s="1002"/>
      <c r="Z159" s="1002"/>
      <c r="AA159" s="1002"/>
      <c r="AB159" s="1002"/>
      <c r="AC159" s="1002"/>
      <c r="AD159" s="1002"/>
      <c r="AE159" s="1002"/>
      <c r="AF159" s="1002"/>
      <c r="AG159" s="1002"/>
      <c r="AH159" s="1002"/>
      <c r="AI159" s="1002"/>
      <c r="AJ159" s="1002"/>
      <c r="AK159" s="1002"/>
      <c r="AL159" s="1002"/>
      <c r="AM159" s="1002"/>
    </row>
    <row r="160" spans="1:39" x14ac:dyDescent="0.2">
      <c r="A160" s="1481"/>
      <c r="B160" s="972" t="s">
        <v>525</v>
      </c>
      <c r="C160" s="1638">
        <v>5</v>
      </c>
      <c r="D160" s="948" t="s">
        <v>526</v>
      </c>
    </row>
    <row r="161" spans="1:39" x14ac:dyDescent="0.2">
      <c r="A161" s="947" t="s">
        <v>296</v>
      </c>
      <c r="B161" s="1480"/>
      <c r="C161" s="1636"/>
    </row>
    <row r="162" spans="1:39" x14ac:dyDescent="0.2">
      <c r="A162" s="1621">
        <v>1</v>
      </c>
      <c r="B162" s="959" t="s">
        <v>1078</v>
      </c>
      <c r="C162" s="1625">
        <v>1</v>
      </c>
    </row>
    <row r="163" spans="1:39" x14ac:dyDescent="0.2">
      <c r="A163" s="1482"/>
      <c r="B163" s="959" t="s">
        <v>122</v>
      </c>
      <c r="C163" s="1625">
        <v>2</v>
      </c>
    </row>
    <row r="164" spans="1:39" x14ac:dyDescent="0.2">
      <c r="A164" s="1482"/>
      <c r="B164" s="959" t="s">
        <v>123</v>
      </c>
      <c r="C164" s="1625">
        <v>3</v>
      </c>
    </row>
    <row r="169" spans="1:39" x14ac:dyDescent="0.2">
      <c r="Q169" s="968" t="s">
        <v>297</v>
      </c>
      <c r="R169" s="968"/>
      <c r="S169" s="968"/>
    </row>
    <row r="170" spans="1:39" x14ac:dyDescent="0.2">
      <c r="Q170" s="968"/>
      <c r="R170" s="968"/>
      <c r="S170" s="968"/>
    </row>
    <row r="171" spans="1:39" x14ac:dyDescent="0.2">
      <c r="A171" s="969"/>
      <c r="B171" s="969"/>
      <c r="C171" s="969"/>
      <c r="D171" s="969"/>
      <c r="E171" s="969"/>
      <c r="F171" s="969"/>
      <c r="G171" s="969"/>
      <c r="H171" s="969"/>
      <c r="I171" s="969"/>
      <c r="J171" s="969"/>
      <c r="K171" s="969"/>
      <c r="L171" s="969"/>
      <c r="M171" s="969"/>
      <c r="N171" s="969"/>
      <c r="O171" s="969"/>
      <c r="P171" s="969"/>
      <c r="Q171" s="969"/>
      <c r="R171" s="969"/>
      <c r="S171" s="969"/>
      <c r="T171" s="969"/>
      <c r="U171" s="969"/>
      <c r="V171" s="969"/>
      <c r="W171" s="969"/>
      <c r="X171" s="969"/>
      <c r="Y171" s="969"/>
      <c r="Z171" s="969"/>
      <c r="AA171" s="969"/>
      <c r="AB171" s="969"/>
      <c r="AC171" s="969"/>
      <c r="AD171" s="969"/>
      <c r="AE171" s="969"/>
      <c r="AF171" s="969"/>
      <c r="AG171" s="969"/>
      <c r="AH171" s="969"/>
      <c r="AI171" s="969"/>
      <c r="AJ171" s="969"/>
      <c r="AK171" s="969"/>
      <c r="AL171" s="969"/>
      <c r="AM171" s="969"/>
    </row>
    <row r="173" spans="1:39" x14ac:dyDescent="0.2">
      <c r="A173" s="1003" t="s">
        <v>298</v>
      </c>
      <c r="B173" s="1004"/>
      <c r="C173" s="1004"/>
      <c r="F173" s="947" t="s">
        <v>1039</v>
      </c>
      <c r="G173" s="1480"/>
      <c r="H173" s="1480"/>
      <c r="I173" s="1481"/>
      <c r="J173" s="1481"/>
      <c r="K173" s="1481"/>
      <c r="L173" s="1481"/>
      <c r="M173" s="947" t="s">
        <v>363</v>
      </c>
      <c r="N173" s="1480"/>
      <c r="O173" s="1480"/>
    </row>
    <row r="174" spans="1:39" x14ac:dyDescent="0.2">
      <c r="A174" s="1005">
        <v>2</v>
      </c>
      <c r="B174" s="1006" t="s">
        <v>1078</v>
      </c>
      <c r="C174" s="1007">
        <v>1</v>
      </c>
      <c r="F174" s="1621">
        <v>1</v>
      </c>
      <c r="G174" s="959" t="s">
        <v>1078</v>
      </c>
      <c r="H174" s="1625">
        <v>1</v>
      </c>
      <c r="I174" s="1481"/>
      <c r="J174" s="1481"/>
      <c r="K174" s="1481"/>
      <c r="L174" s="1481"/>
      <c r="M174" s="1621">
        <v>1</v>
      </c>
      <c r="N174" s="959" t="s">
        <v>1078</v>
      </c>
      <c r="O174" s="1625">
        <v>1</v>
      </c>
    </row>
    <row r="175" spans="1:39" x14ac:dyDescent="0.2">
      <c r="A175" s="1008"/>
      <c r="B175" s="1006" t="s">
        <v>122</v>
      </c>
      <c r="C175" s="1007">
        <v>2</v>
      </c>
      <c r="F175" s="1482"/>
      <c r="G175" s="959" t="s">
        <v>1040</v>
      </c>
      <c r="H175" s="1625">
        <v>2</v>
      </c>
      <c r="I175" s="1481"/>
      <c r="J175" s="1481"/>
      <c r="K175" s="1481"/>
      <c r="L175" s="1481"/>
      <c r="M175" s="1482"/>
      <c r="N175" s="959" t="s">
        <v>352</v>
      </c>
      <c r="O175" s="1625">
        <v>2</v>
      </c>
    </row>
    <row r="176" spans="1:39" x14ac:dyDescent="0.2">
      <c r="A176" s="1008"/>
      <c r="B176" s="1006" t="s">
        <v>123</v>
      </c>
      <c r="C176" s="1007">
        <v>3</v>
      </c>
      <c r="F176" s="1482"/>
      <c r="G176" s="959" t="s">
        <v>1041</v>
      </c>
      <c r="H176" s="1625">
        <v>3</v>
      </c>
      <c r="I176" s="1481"/>
      <c r="J176" s="1481"/>
      <c r="K176" s="1481"/>
      <c r="L176" s="1481"/>
      <c r="M176" s="1482"/>
      <c r="N176" s="959" t="s">
        <v>353</v>
      </c>
      <c r="O176" s="1625">
        <v>3</v>
      </c>
    </row>
    <row r="177" spans="1:27" x14ac:dyDescent="0.2">
      <c r="F177" s="1481"/>
      <c r="G177" s="959" t="s">
        <v>1042</v>
      </c>
      <c r="H177" s="1625">
        <v>4</v>
      </c>
      <c r="I177" s="1481"/>
      <c r="J177" s="1481"/>
      <c r="K177" s="1481"/>
      <c r="L177" s="1481"/>
      <c r="M177" s="1481"/>
      <c r="N177" s="959" t="s">
        <v>354</v>
      </c>
      <c r="O177" s="1625">
        <v>4</v>
      </c>
    </row>
    <row r="178" spans="1:27" x14ac:dyDescent="0.2">
      <c r="A178" s="1003" t="s">
        <v>299</v>
      </c>
      <c r="B178" s="1004"/>
      <c r="C178" s="1004"/>
      <c r="D178" s="1007"/>
      <c r="F178" s="1481"/>
      <c r="G178" s="1481"/>
      <c r="H178" s="1481"/>
      <c r="I178" s="1481"/>
      <c r="J178" s="1481"/>
      <c r="K178" s="1481"/>
      <c r="L178" s="1481"/>
      <c r="M178" s="1481"/>
      <c r="N178" s="959" t="s">
        <v>355</v>
      </c>
      <c r="O178" s="1625">
        <v>5</v>
      </c>
    </row>
    <row r="179" spans="1:27" x14ac:dyDescent="0.2">
      <c r="A179" s="1005">
        <v>1</v>
      </c>
      <c r="B179" s="1006" t="s">
        <v>1078</v>
      </c>
      <c r="C179" s="1007">
        <v>1</v>
      </c>
      <c r="D179" s="1007"/>
      <c r="F179" s="1481"/>
      <c r="G179" s="1481"/>
      <c r="H179" s="1481"/>
      <c r="I179" s="1481"/>
      <c r="J179" s="1481"/>
      <c r="K179" s="1481"/>
      <c r="L179" s="1481"/>
      <c r="M179" s="1481"/>
      <c r="N179" s="959" t="s">
        <v>356</v>
      </c>
      <c r="O179" s="1625">
        <v>6</v>
      </c>
      <c r="Q179" s="968" t="s">
        <v>392</v>
      </c>
      <c r="R179" s="968"/>
      <c r="S179" s="968"/>
    </row>
    <row r="180" spans="1:27" x14ac:dyDescent="0.2">
      <c r="A180" s="1007"/>
      <c r="B180" s="1006" t="s">
        <v>122</v>
      </c>
      <c r="C180" s="1007">
        <v>2</v>
      </c>
      <c r="D180" s="1007"/>
      <c r="F180" s="1481"/>
      <c r="G180" s="1481"/>
      <c r="H180" s="1481"/>
      <c r="I180" s="1481"/>
      <c r="J180" s="1481"/>
      <c r="K180" s="1481"/>
      <c r="L180" s="1481"/>
      <c r="M180" s="1481"/>
      <c r="N180" s="959" t="s">
        <v>1348</v>
      </c>
      <c r="O180" s="1625">
        <v>7</v>
      </c>
      <c r="Q180" s="968"/>
      <c r="R180" s="968"/>
      <c r="S180" s="968"/>
    </row>
    <row r="181" spans="1:27" x14ac:dyDescent="0.2">
      <c r="A181" s="1007"/>
      <c r="B181" s="1006" t="s">
        <v>123</v>
      </c>
      <c r="C181" s="1007">
        <v>3</v>
      </c>
      <c r="D181" s="1007"/>
    </row>
    <row r="182" spans="1:27" x14ac:dyDescent="0.2">
      <c r="M182" s="980"/>
      <c r="N182" s="976"/>
      <c r="O182" s="976"/>
    </row>
    <row r="183" spans="1:27" x14ac:dyDescent="0.2">
      <c r="A183" s="948">
        <v>1004</v>
      </c>
      <c r="B183" s="1009"/>
      <c r="C183" s="948" t="s">
        <v>288</v>
      </c>
      <c r="M183" s="977"/>
      <c r="N183" s="608"/>
      <c r="O183" s="467"/>
    </row>
    <row r="184" spans="1:27" x14ac:dyDescent="0.2">
      <c r="A184" s="948">
        <v>1004</v>
      </c>
      <c r="B184" s="994"/>
      <c r="C184" s="948" t="s">
        <v>287</v>
      </c>
      <c r="M184" s="977"/>
      <c r="N184" s="608"/>
      <c r="O184" s="467"/>
    </row>
    <row r="185" spans="1:27" x14ac:dyDescent="0.2">
      <c r="A185" s="948">
        <v>1004</v>
      </c>
      <c r="B185" s="1010"/>
      <c r="C185" s="948" t="s">
        <v>289</v>
      </c>
      <c r="M185" s="977"/>
      <c r="N185" s="608"/>
      <c r="O185" s="467"/>
    </row>
    <row r="186" spans="1:27" x14ac:dyDescent="0.2">
      <c r="A186" s="947"/>
    </row>
    <row r="187" spans="1:27" x14ac:dyDescent="0.2">
      <c r="J187" s="951" t="s">
        <v>373</v>
      </c>
      <c r="K187" s="955"/>
      <c r="L187" s="951" t="s">
        <v>378</v>
      </c>
      <c r="M187" s="952"/>
      <c r="N187" s="952"/>
      <c r="O187" s="952"/>
      <c r="P187" s="952"/>
      <c r="Q187" s="952"/>
      <c r="R187" s="952"/>
      <c r="S187" s="951" t="s">
        <v>374</v>
      </c>
      <c r="T187" s="952"/>
      <c r="U187" s="955"/>
      <c r="V187" s="947" t="s">
        <v>23</v>
      </c>
    </row>
    <row r="188" spans="1:27" x14ac:dyDescent="0.2">
      <c r="J188" s="962"/>
      <c r="K188" s="960"/>
      <c r="L188" s="962"/>
      <c r="S188" s="962"/>
      <c r="U188" s="960"/>
    </row>
    <row r="189" spans="1:27" x14ac:dyDescent="0.2">
      <c r="A189" s="959"/>
      <c r="B189" s="959"/>
      <c r="J189" s="962" t="str">
        <f>IF(Kontaktdaten!E12="","Kontaktdaten E12",0)</f>
        <v>Kontaktdaten E12</v>
      </c>
      <c r="K189" s="960"/>
      <c r="L189" s="962" t="str">
        <f>IF(Netzstruktur!I11="","Netzstruktur I11",0)</f>
        <v>Netzstruktur I11</v>
      </c>
      <c r="S189" s="966" t="s">
        <v>300</v>
      </c>
      <c r="U189" s="960"/>
      <c r="W189" s="948" t="str">
        <f>IF('Anlagespiegel historisch'!E11="","Übersicht Anlagen E11",0)</f>
        <v>Übersicht Anlagen E11</v>
      </c>
    </row>
    <row r="190" spans="1:27" x14ac:dyDescent="0.2">
      <c r="A190" s="959"/>
      <c r="B190" s="959"/>
      <c r="J190" s="962" t="str">
        <f>IF(Kontaktdaten!E13="","Kontaktdaten E13",0)</f>
        <v>Kontaktdaten E13</v>
      </c>
      <c r="K190" s="960"/>
      <c r="L190" s="962"/>
      <c r="S190" s="962" t="s">
        <v>301</v>
      </c>
      <c r="U190" s="960"/>
      <c r="V190" s="948" t="str">
        <f>IF('Anlagespiegel historisch'!C13="","Übersicht Anlagen C13",0)</f>
        <v>Übersicht Anlagen C13</v>
      </c>
      <c r="W190" s="948" t="str">
        <f>IF('Anlagespiegel historisch'!E13="","Übersicht Anlagen E13",0)</f>
        <v>Übersicht Anlagen E13</v>
      </c>
    </row>
    <row r="191" spans="1:27" x14ac:dyDescent="0.2">
      <c r="A191" s="959"/>
      <c r="B191" s="959"/>
      <c r="J191" s="962" t="str">
        <f>IF(Kontaktdaten!E14="","Kontaktdaten E14",0)</f>
        <v>Kontaktdaten E14</v>
      </c>
      <c r="K191" s="960"/>
      <c r="L191" s="962" t="str">
        <f>IF(Netzstruktur!E22="","Netzstruktur E22",0)</f>
        <v>Netzstruktur E22</v>
      </c>
      <c r="M191" s="948" t="str">
        <f>IF(Netzstruktur!G22="","Netzstruktur G22",0)</f>
        <v>Netzstruktur G22</v>
      </c>
      <c r="N191" s="948" t="str">
        <f>IF(Netzstruktur!I22="","Netzstruktur I22",0)</f>
        <v>Netzstruktur I22</v>
      </c>
      <c r="O191" s="948" t="str">
        <f>IF(Netzstruktur!K22="","Netzstruktur k22",0)</f>
        <v>Netzstruktur k22</v>
      </c>
      <c r="P191" s="948" t="str">
        <f>IF(Netzstruktur!M22="","Netzstruktur M22",0)</f>
        <v>Netzstruktur M22</v>
      </c>
      <c r="Q191" s="948" t="str">
        <f>IF(Netzstruktur!O22="","Netzstruktur O22",0)</f>
        <v>Netzstruktur O22</v>
      </c>
      <c r="S191" s="962" t="s">
        <v>302</v>
      </c>
      <c r="U191" s="960"/>
    </row>
    <row r="192" spans="1:27" x14ac:dyDescent="0.2">
      <c r="A192" s="959"/>
      <c r="B192" s="959"/>
      <c r="J192" s="962" t="str">
        <f>IF(Kontaktdaten!E15="","Kontaktdaten E15",0)</f>
        <v>Kontaktdaten E15</v>
      </c>
      <c r="K192" s="960"/>
      <c r="L192" s="962" t="str">
        <f>IF(Netzstruktur!E24="","Netzstruktur E24",0)</f>
        <v>Netzstruktur E24</v>
      </c>
      <c r="M192" s="948" t="str">
        <f>IF(Netzstruktur!G24="","Netzstruktur G24",0)</f>
        <v>Netzstruktur G24</v>
      </c>
      <c r="N192" s="948" t="str">
        <f>IF(Netzstruktur!I24="","Netzstruktur I24",0)</f>
        <v>Netzstruktur I24</v>
      </c>
      <c r="O192" s="948" t="str">
        <f>IF(Netzstruktur!K24="","Netzstruktur K24",0)</f>
        <v>Netzstruktur K24</v>
      </c>
      <c r="P192" s="948" t="str">
        <f>IF(Netzstruktur!M24="","Netzstruktur M24",0)</f>
        <v>Netzstruktur M24</v>
      </c>
      <c r="Q192" s="948" t="str">
        <f>IF(Netzstruktur!O24="","Netzstruktur O24",0)</f>
        <v>Netzstruktur O24</v>
      </c>
      <c r="S192" s="962" t="s">
        <v>303</v>
      </c>
      <c r="U192" s="960"/>
      <c r="V192" s="948" t="str">
        <f>IF('Anlagespiegel historisch'!F15="","Anlagespiegel historisch F15",0)</f>
        <v>Anlagespiegel historisch F15</v>
      </c>
      <c r="W192" s="948" t="str">
        <f>IF('Anlagespiegel historisch'!G15="","Anlagespiegel historisch G15",0)</f>
        <v>Anlagespiegel historisch G15</v>
      </c>
      <c r="X192" s="948" t="str">
        <f>IF('Anlagespiegel historisch'!H15="","Anlagespiegel historisch H15",0)</f>
        <v>Anlagespiegel historisch H15</v>
      </c>
      <c r="Y192" s="948" t="str">
        <f>IF('Anlagespiegel historisch'!I15="","Anlagespiegel historisch I15",0)</f>
        <v>Anlagespiegel historisch I15</v>
      </c>
      <c r="Z192" s="948" t="str">
        <f>IF('Anlagespiegel historisch'!J15="","Anlagespiegel historisch J15",0)</f>
        <v>Anlagespiegel historisch J15</v>
      </c>
      <c r="AA192" s="948" t="str">
        <f>IF('Anlagespiegel historisch'!K15="","Anlagespiegel historisch K15",0)</f>
        <v>Anlagespiegel historisch K15</v>
      </c>
    </row>
    <row r="193" spans="1:28" x14ac:dyDescent="0.2">
      <c r="A193" s="959"/>
      <c r="B193" s="959"/>
      <c r="J193" s="962" t="str">
        <f>IF(Kontaktdaten!F15="","Kontaktdaten F15",0)</f>
        <v>Kontaktdaten F15</v>
      </c>
      <c r="K193" s="960"/>
      <c r="L193" s="962" t="str">
        <f>IF(Netzstruktur!E26="","Netzstruktur E26",0)</f>
        <v>Netzstruktur E26</v>
      </c>
      <c r="M193" s="948" t="str">
        <f>IF(Netzstruktur!G26="","Netzstruktur G26",0)</f>
        <v>Netzstruktur G26</v>
      </c>
      <c r="N193" s="948" t="str">
        <f>IF(Netzstruktur!I26="","Netzstruktur I26",0)</f>
        <v>Netzstruktur I26</v>
      </c>
      <c r="O193" s="948" t="str">
        <f>IF(Netzstruktur!K26="","Netzstruktur K26",0)</f>
        <v>Netzstruktur K26</v>
      </c>
      <c r="P193" s="948" t="str">
        <f>IF(Netzstruktur!M26="","Netzstruktur M26",0)</f>
        <v>Netzstruktur M26</v>
      </c>
      <c r="Q193" s="948" t="str">
        <f>IF(Netzstruktur!O26="","Netzstruktur O26",0)</f>
        <v>Netzstruktur O26</v>
      </c>
      <c r="S193" s="962" t="s">
        <v>304</v>
      </c>
      <c r="U193" s="960"/>
      <c r="V193" s="948" t="str">
        <f>IF('Anlagespiegel historisch'!F16="","Anlagespiegel historisch F16",0)</f>
        <v>Anlagespiegel historisch F16</v>
      </c>
      <c r="W193" s="948" t="str">
        <f>IF('Anlagespiegel historisch'!G16="","Anlagespiegel historisch G16",0)</f>
        <v>Anlagespiegel historisch G16</v>
      </c>
      <c r="X193" s="948" t="str">
        <f>IF('Anlagespiegel historisch'!H16="","Anlagespiegel historisch H16",0)</f>
        <v>Anlagespiegel historisch H16</v>
      </c>
      <c r="Y193" s="948" t="str">
        <f>IF('Anlagespiegel historisch'!I16="","Anlagespiegel historisch I16",0)</f>
        <v>Anlagespiegel historisch I16</v>
      </c>
      <c r="Z193" s="948" t="str">
        <f>IF('Anlagespiegel historisch'!J16="","Anlagespiegel historisch J16",0)</f>
        <v>Anlagespiegel historisch J16</v>
      </c>
      <c r="AA193" s="948" t="str">
        <f>IF('Anlagespiegel historisch'!K16="","Anlagespiegel historisch K16",0)</f>
        <v>Anlagespiegel historisch K16</v>
      </c>
    </row>
    <row r="194" spans="1:28" x14ac:dyDescent="0.2">
      <c r="B194" s="959"/>
      <c r="D194" s="1011"/>
      <c r="G194" s="959"/>
      <c r="J194" s="962" t="str">
        <f>IF(Kontaktdaten!E17="","Kontaktdaten E17",0)</f>
        <v>Kontaktdaten E17</v>
      </c>
      <c r="K194" s="960"/>
      <c r="L194" s="962" t="str">
        <f>IF(Netzstruktur!E28="","Netzstruktur E28",0)</f>
        <v>Netzstruktur E28</v>
      </c>
      <c r="M194" s="948" t="str">
        <f>IF(Netzstruktur!G28="","Netzstruktur G28",0)</f>
        <v>Netzstruktur G28</v>
      </c>
      <c r="N194" s="948" t="str">
        <f>IF(Netzstruktur!I28="","Netzstruktur I28",0)</f>
        <v>Netzstruktur I28</v>
      </c>
      <c r="O194" s="948" t="str">
        <f>IF(Netzstruktur!K28="","Netzstruktur K28",0)</f>
        <v>Netzstruktur K28</v>
      </c>
      <c r="P194" s="948" t="str">
        <f>IF(Netzstruktur!M28="","Netzstruktur M28",0)</f>
        <v>Netzstruktur M28</v>
      </c>
      <c r="Q194" s="948" t="str">
        <f>IF(Netzstruktur!O28="","Netzstruktur O28",0)</f>
        <v>Netzstruktur O28</v>
      </c>
      <c r="S194" s="962" t="s">
        <v>307</v>
      </c>
      <c r="U194" s="960"/>
      <c r="V194" s="948" t="str">
        <f>IF('Anlagespiegel historisch'!F17="","Anlagespiegel historisch F17",0)</f>
        <v>Anlagespiegel historisch F17</v>
      </c>
      <c r="W194" s="948" t="str">
        <f>IF('Anlagespiegel historisch'!G17="","Anlagespiegel historisch G17",0)</f>
        <v>Anlagespiegel historisch G17</v>
      </c>
      <c r="X194" s="948" t="str">
        <f>IF('Anlagespiegel historisch'!H17="","Anlagespiegel historisch H17",0)</f>
        <v>Anlagespiegel historisch H17</v>
      </c>
      <c r="Y194" s="948" t="str">
        <f>IF('Anlagespiegel historisch'!I17="","Anlagespiegel historisch I17",0)</f>
        <v>Anlagespiegel historisch I17</v>
      </c>
      <c r="Z194" s="948" t="str">
        <f>IF('Anlagespiegel historisch'!J17="","Anlagespiegel historisch J17",0)</f>
        <v>Anlagespiegel historisch J17</v>
      </c>
      <c r="AA194" s="948" t="str">
        <f>IF('Anlagespiegel historisch'!K17="","Anlagespiegel historisch K17",0)</f>
        <v>Anlagespiegel historisch K17</v>
      </c>
    </row>
    <row r="195" spans="1:28" x14ac:dyDescent="0.2">
      <c r="A195" s="959"/>
      <c r="B195" s="959"/>
      <c r="J195" s="962"/>
      <c r="K195" s="960"/>
      <c r="L195" s="962" t="str">
        <f>IF(Netzstruktur!E29="","Netzstruktur E30",0)</f>
        <v>Netzstruktur E30</v>
      </c>
      <c r="M195" s="948" t="str">
        <f>IF(Netzstruktur!G29="","Netzstruktur G30",0)</f>
        <v>Netzstruktur G30</v>
      </c>
      <c r="N195" s="948" t="str">
        <f>IF(Netzstruktur!I29="","Netzstruktur I30",0)</f>
        <v>Netzstruktur I30</v>
      </c>
      <c r="O195" s="948" t="str">
        <f>IF(Netzstruktur!K29="","Netzstruktur K30",0)</f>
        <v>Netzstruktur K30</v>
      </c>
      <c r="P195" s="948" t="str">
        <f>IF(Netzstruktur!M29="","Netzstruktur M30",0)</f>
        <v>Netzstruktur M30</v>
      </c>
      <c r="Q195" s="948" t="str">
        <f>IF(Netzstruktur!O29="","Netzstruktur O30",0)</f>
        <v>Netzstruktur O30</v>
      </c>
      <c r="S195" s="962" t="s">
        <v>308</v>
      </c>
      <c r="U195" s="960"/>
      <c r="V195" s="948" t="str">
        <f>IF('Anlagespiegel historisch'!F17="","Anlagespiegel historisch F18",0)</f>
        <v>Anlagespiegel historisch F18</v>
      </c>
      <c r="W195" s="948" t="str">
        <f>IF('Anlagespiegel historisch'!G17="","Anlagespiegel historisch G18",0)</f>
        <v>Anlagespiegel historisch G18</v>
      </c>
      <c r="X195" s="948" t="str">
        <f>IF('Anlagespiegel historisch'!H17="","Anlagespiegel historisch H18",0)</f>
        <v>Anlagespiegel historisch H18</v>
      </c>
      <c r="Y195" s="948" t="str">
        <f>IF('Anlagespiegel historisch'!I17="","Anlagespiegel historisch I18",0)</f>
        <v>Anlagespiegel historisch I18</v>
      </c>
      <c r="Z195" s="948" t="str">
        <f>IF('Anlagespiegel historisch'!J17="","Anlagespiegel historisch J18",0)</f>
        <v>Anlagespiegel historisch J18</v>
      </c>
      <c r="AA195" s="948" t="str">
        <f>IF('Anlagespiegel historisch'!K17="","Anlagespiegel historisch K18",0)</f>
        <v>Anlagespiegel historisch K18</v>
      </c>
    </row>
    <row r="196" spans="1:28" x14ac:dyDescent="0.2">
      <c r="B196" s="959"/>
      <c r="G196" s="959"/>
      <c r="J196" s="962"/>
      <c r="K196" s="960"/>
      <c r="L196" s="962" t="str">
        <f>IF(Netzstruktur!E30="","Netzstruktur E30",0)</f>
        <v>Netzstruktur E30</v>
      </c>
      <c r="M196" s="948" t="str">
        <f>IF(Netzstruktur!G30="","Netzstruktur G30",0)</f>
        <v>Netzstruktur G30</v>
      </c>
      <c r="N196" s="948" t="str">
        <f>IF(Netzstruktur!I30="","Netzstruktur I30",0)</f>
        <v>Netzstruktur I30</v>
      </c>
      <c r="O196" s="948" t="str">
        <f>IF(Netzstruktur!K30="","Netzstruktur K30",0)</f>
        <v>Netzstruktur K30</v>
      </c>
      <c r="P196" s="948" t="str">
        <f>IF(Netzstruktur!M30="","Netzstruktur M30",0)</f>
        <v>Netzstruktur M30</v>
      </c>
      <c r="Q196" s="948" t="str">
        <f>IF(Netzstruktur!O30="","Netzstruktur O30",0)</f>
        <v>Netzstruktur O30</v>
      </c>
      <c r="S196" s="962" t="s">
        <v>308</v>
      </c>
      <c r="U196" s="960"/>
      <c r="V196" s="948" t="str">
        <f>IF('Anlagespiegel historisch'!F18="","Anlagespiegel historisch F18",0)</f>
        <v>Anlagespiegel historisch F18</v>
      </c>
      <c r="W196" s="948" t="str">
        <f>IF('Anlagespiegel historisch'!G18="","Anlagespiegel historisch G18",0)</f>
        <v>Anlagespiegel historisch G18</v>
      </c>
      <c r="X196" s="948" t="str">
        <f>IF('Anlagespiegel historisch'!H18="","Anlagespiegel historisch H18",0)</f>
        <v>Anlagespiegel historisch H18</v>
      </c>
      <c r="Y196" s="948" t="str">
        <f>IF('Anlagespiegel historisch'!I18="","Anlagespiegel historisch I18",0)</f>
        <v>Anlagespiegel historisch I18</v>
      </c>
      <c r="Z196" s="948" t="str">
        <f>IF('Anlagespiegel historisch'!J18="","Anlagespiegel historisch J18",0)</f>
        <v>Anlagespiegel historisch J18</v>
      </c>
      <c r="AA196" s="948" t="str">
        <f>IF('Anlagespiegel historisch'!K18="","Anlagespiegel historisch K18",0)</f>
        <v>Anlagespiegel historisch K18</v>
      </c>
    </row>
    <row r="197" spans="1:28" x14ac:dyDescent="0.2">
      <c r="A197" s="959"/>
      <c r="B197" s="959"/>
      <c r="J197" s="962" t="str">
        <f>IF(Kontaktdaten!E54="","Kontaktdaten E54",0)</f>
        <v>Kontaktdaten E54</v>
      </c>
      <c r="K197" s="960"/>
      <c r="L197" s="962" t="str">
        <f>IF(Netzstruktur!E32="","Netzstruktur E32",0)</f>
        <v>Netzstruktur E32</v>
      </c>
      <c r="M197" s="948" t="str">
        <f>IF(Netzstruktur!G32="","Netzstruktur G32",0)</f>
        <v>Netzstruktur G32</v>
      </c>
      <c r="N197" s="948" t="str">
        <f>IF(Netzstruktur!I32="","Netzstruktur I32",0)</f>
        <v>Netzstruktur I32</v>
      </c>
      <c r="O197" s="948" t="str">
        <f>IF(Netzstruktur!K32="","Netzstruktur K32",0)</f>
        <v>Netzstruktur K32</v>
      </c>
      <c r="P197" s="948" t="str">
        <f>IF(Netzstruktur!M32="","Netzstruktur M32",0)</f>
        <v>Netzstruktur M32</v>
      </c>
      <c r="Q197" s="948" t="str">
        <f>IF(Netzstruktur!O32="","Netzstruktur O32",0)</f>
        <v>Netzstruktur O32</v>
      </c>
      <c r="S197" s="962" t="s">
        <v>309</v>
      </c>
      <c r="U197" s="960"/>
      <c r="V197" s="948" t="str">
        <f>IF('Anlagespiegel historisch'!F19="","Anlagespiegel historisch F19",0)</f>
        <v>Anlagespiegel historisch F19</v>
      </c>
      <c r="W197" s="948" t="str">
        <f>IF('Anlagespiegel historisch'!G19="","Anlagespiegel historisch G19",0)</f>
        <v>Anlagespiegel historisch G19</v>
      </c>
      <c r="X197" s="948" t="str">
        <f>IF('Anlagespiegel historisch'!H19="","Anlagespiegel historisch H19",0)</f>
        <v>Anlagespiegel historisch H19</v>
      </c>
      <c r="Y197" s="948" t="str">
        <f>IF('Anlagespiegel historisch'!I19="","Anlagespiegel historisch I19",0)</f>
        <v>Anlagespiegel historisch I19</v>
      </c>
      <c r="Z197" s="948" t="str">
        <f>IF('Anlagespiegel historisch'!J19="","Anlagespiegel historisch J19",0)</f>
        <v>Anlagespiegel historisch J19</v>
      </c>
      <c r="AA197" s="948" t="str">
        <f>IF('Anlagespiegel historisch'!K19="","Anlagespiegel historisch K19",0)</f>
        <v>Anlagespiegel historisch K19</v>
      </c>
    </row>
    <row r="198" spans="1:28" x14ac:dyDescent="0.2">
      <c r="A198" s="959"/>
      <c r="B198" s="959"/>
      <c r="J198" s="962"/>
      <c r="K198" s="960"/>
      <c r="L198" s="962"/>
      <c r="S198" s="962"/>
      <c r="U198" s="960"/>
    </row>
    <row r="199" spans="1:28" x14ac:dyDescent="0.2">
      <c r="A199" s="959"/>
      <c r="J199" s="962"/>
      <c r="K199" s="960"/>
      <c r="L199" s="962"/>
      <c r="S199" s="962"/>
      <c r="U199" s="960"/>
    </row>
    <row r="200" spans="1:28" x14ac:dyDescent="0.2">
      <c r="A200" s="959"/>
      <c r="J200" s="962" t="str">
        <f>IF(Kontaktdaten!E55="","Kontaktdaten E54",0)</f>
        <v>Kontaktdaten E54</v>
      </c>
      <c r="K200" s="960"/>
      <c r="L200" s="962"/>
      <c r="S200" s="962" t="s">
        <v>310</v>
      </c>
      <c r="U200" s="960"/>
      <c r="V200" s="948" t="str">
        <f>IF('Anlagespiegel historisch'!F20="","Anlagespiegel historisch F120",0)</f>
        <v>Anlagespiegel historisch F120</v>
      </c>
      <c r="W200" s="948" t="str">
        <f>IF('Anlagespiegel historisch'!G20="","Anlagespiegel historisch G20",0)</f>
        <v>Anlagespiegel historisch G20</v>
      </c>
      <c r="X200" s="948" t="str">
        <f>IF('Anlagespiegel historisch'!H20="","Anlagespiegel historisch H20",0)</f>
        <v>Anlagespiegel historisch H20</v>
      </c>
      <c r="Y200" s="948" t="str">
        <f>IF('Anlagespiegel historisch'!I20="","Anlagespiegel historisch I20",0)</f>
        <v>Anlagespiegel historisch I20</v>
      </c>
      <c r="Z200" s="948" t="str">
        <f>IF('Anlagespiegel historisch'!J20="","Anlagespiegel historisch J20",0)</f>
        <v>Anlagespiegel historisch J20</v>
      </c>
      <c r="AA200" s="948" t="str">
        <f>IF('Anlagespiegel historisch'!K20="","Anlagespiegel historisch K20",0)</f>
        <v>Anlagespiegel historisch K20</v>
      </c>
    </row>
    <row r="201" spans="1:28" x14ac:dyDescent="0.2">
      <c r="A201" s="959"/>
      <c r="J201" s="962"/>
      <c r="K201" s="960"/>
      <c r="L201" s="962"/>
      <c r="S201" s="962" t="s">
        <v>312</v>
      </c>
      <c r="U201" s="960"/>
      <c r="V201" s="948" t="str">
        <f>IF('Anlagespiegel historisch'!F21="","Anlagespiegel historisch F21",0)</f>
        <v>Anlagespiegel historisch F21</v>
      </c>
      <c r="W201" s="948" t="str">
        <f>IF('Anlagespiegel historisch'!G21="","Anlagespiegel historisch G21",0)</f>
        <v>Anlagespiegel historisch G21</v>
      </c>
      <c r="X201" s="948" t="str">
        <f>IF('Anlagespiegel historisch'!H21="","Anlagespiegel historisch H21",0)</f>
        <v>Anlagespiegel historisch H21</v>
      </c>
      <c r="Y201" s="948" t="str">
        <f>IF('Anlagespiegel historisch'!I21="","Anlagespiegel historisch I121",0)</f>
        <v>Anlagespiegel historisch I121</v>
      </c>
      <c r="Z201" s="948" t="str">
        <f>IF('Anlagespiegel historisch'!J21="","Anlagespiegel historisch J21",0)</f>
        <v>Anlagespiegel historisch J21</v>
      </c>
      <c r="AA201" s="948" t="str">
        <f>IF('Anlagespiegel historisch'!K21="","Anlagespiegel historisch K21",0)</f>
        <v>Anlagespiegel historisch K21</v>
      </c>
    </row>
    <row r="202" spans="1:28" x14ac:dyDescent="0.2">
      <c r="A202" s="959"/>
      <c r="J202" s="962" t="str">
        <f>IF(Kontaktdaten!E57="","Kontaktdaten E54",0)</f>
        <v>Kontaktdaten E54</v>
      </c>
      <c r="K202" s="960"/>
      <c r="L202" s="962"/>
      <c r="S202" s="962" t="s">
        <v>313</v>
      </c>
      <c r="U202" s="960"/>
      <c r="V202" s="948" t="str">
        <f>IF('Anlagespiegel historisch'!F22="","Anlagespiegel historisch F2",0)</f>
        <v>Anlagespiegel historisch F2</v>
      </c>
      <c r="W202" s="948" t="str">
        <f>IF('Anlagespiegel historisch'!G22="","Anlagespiegel historisch G2",0)</f>
        <v>Anlagespiegel historisch G2</v>
      </c>
      <c r="X202" s="948" t="str">
        <f>IF('Anlagespiegel historisch'!H22="","Anlagespiegel historisch H22",0)</f>
        <v>Anlagespiegel historisch H22</v>
      </c>
      <c r="Y202" s="948" t="str">
        <f>IF('Anlagespiegel historisch'!I22="","Anlagespiegel historisch I2",0)</f>
        <v>Anlagespiegel historisch I2</v>
      </c>
      <c r="Z202" s="948" t="str">
        <f>IF('Anlagespiegel historisch'!J22="","Anlagespiegel historisch J22",0)</f>
        <v>Anlagespiegel historisch J22</v>
      </c>
      <c r="AA202" s="948" t="str">
        <f>IF('Anlagespiegel historisch'!K22="","Anlagespiegel historisch K22",0)</f>
        <v>Anlagespiegel historisch K22</v>
      </c>
    </row>
    <row r="203" spans="1:28" x14ac:dyDescent="0.2">
      <c r="A203" s="959"/>
      <c r="J203" s="978"/>
      <c r="K203" s="970"/>
      <c r="L203" s="978"/>
      <c r="M203" s="969"/>
      <c r="N203" s="969"/>
      <c r="O203" s="969"/>
      <c r="P203" s="969"/>
      <c r="Q203" s="969"/>
      <c r="R203" s="969"/>
      <c r="S203" s="962" t="s">
        <v>314</v>
      </c>
      <c r="U203" s="960"/>
      <c r="V203" s="948" t="str">
        <f>IF('Anlagespiegel historisch'!F23="","Anlagespiegel historisch F23",0)</f>
        <v>Anlagespiegel historisch F23</v>
      </c>
      <c r="W203" s="948" t="str">
        <f>IF('Anlagespiegel historisch'!G23="","Anlagespiegel historisch G23",0)</f>
        <v>Anlagespiegel historisch G23</v>
      </c>
      <c r="X203" s="948" t="str">
        <f>IF('Anlagespiegel historisch'!H23="","Anlagespiegel historisch H23",0)</f>
        <v>Anlagespiegel historisch H23</v>
      </c>
      <c r="Y203" s="948" t="str">
        <f>IF('Anlagespiegel historisch'!I23="","Anlagespiegel historisch I23",0)</f>
        <v>Anlagespiegel historisch I23</v>
      </c>
      <c r="Z203" s="948" t="str">
        <f>IF('Anlagespiegel historisch'!J23="","Anlagespiegel historisch J23",0)</f>
        <v>Anlagespiegel historisch J23</v>
      </c>
      <c r="AA203" s="948" t="str">
        <f>IF('Anlagespiegel historisch'!K23="","Anlagespiegel historisch K23",0)</f>
        <v>Anlagespiegel historisch K23</v>
      </c>
    </row>
    <row r="204" spans="1:28" x14ac:dyDescent="0.2">
      <c r="B204" s="959"/>
      <c r="G204" s="959"/>
      <c r="S204" s="962" t="s">
        <v>315</v>
      </c>
      <c r="U204" s="960"/>
      <c r="V204" s="948" t="str">
        <f>IF('Anlagespiegel historisch'!F24="","Anlagespiegel historisch F24",0)</f>
        <v>Anlagespiegel historisch F24</v>
      </c>
      <c r="W204" s="948" t="str">
        <f>IF('Anlagespiegel historisch'!G24="","Anlagespiegel historisch G24",0)</f>
        <v>Anlagespiegel historisch G24</v>
      </c>
      <c r="X204" s="948" t="str">
        <f>IF('Anlagespiegel historisch'!H24="","Anlagespiegel historisch H24",0)</f>
        <v>Anlagespiegel historisch H24</v>
      </c>
      <c r="Y204" s="948" t="str">
        <f>IF('Anlagespiegel historisch'!I24="","Anlagespiegel historisch I24",0)</f>
        <v>Anlagespiegel historisch I24</v>
      </c>
      <c r="Z204" s="948" t="str">
        <f>IF('Anlagespiegel historisch'!J24="","Anlagespiegel historisch J24",0)</f>
        <v>Anlagespiegel historisch J24</v>
      </c>
      <c r="AA204" s="948" t="str">
        <f>IF('Anlagespiegel historisch'!K24="","Anlagespiegel historisch K24",0)</f>
        <v>Anlagespiegel historisch K24</v>
      </c>
    </row>
    <row r="205" spans="1:28" x14ac:dyDescent="0.2">
      <c r="B205" s="959"/>
      <c r="G205" s="959"/>
      <c r="S205" s="962" t="s">
        <v>316</v>
      </c>
      <c r="U205" s="960"/>
      <c r="V205" s="948" t="str">
        <f>IF('Anlagespiegel historisch'!F25="","Anlagespiegel historisch F25",0)</f>
        <v>Anlagespiegel historisch F25</v>
      </c>
      <c r="W205" s="948" t="str">
        <f>IF('Anlagespiegel historisch'!G25="","Anlagespiegel historisch G25",0)</f>
        <v>Anlagespiegel historisch G25</v>
      </c>
      <c r="X205" s="948" t="str">
        <f>IF('Anlagespiegel historisch'!H25="","Anlagespiegel historisch H25",0)</f>
        <v>Anlagespiegel historisch H25</v>
      </c>
      <c r="Y205" s="948" t="str">
        <f>IF('Anlagespiegel historisch'!I25="","Anlagespiegel historisch I25",0)</f>
        <v>Anlagespiegel historisch I25</v>
      </c>
      <c r="Z205" s="948" t="str">
        <f>IF('Anlagespiegel historisch'!J25="","Anlagespiegel historisch J25",0)</f>
        <v>Anlagespiegel historisch J25</v>
      </c>
      <c r="AA205" s="948" t="str">
        <f>IF('Anlagespiegel historisch'!K25="","Anlagespiegel historisch K25",0)</f>
        <v>Anlagespiegel historisch K25</v>
      </c>
    </row>
    <row r="206" spans="1:28" x14ac:dyDescent="0.2">
      <c r="B206" s="959"/>
      <c r="G206" s="959"/>
      <c r="S206" s="962" t="s">
        <v>318</v>
      </c>
      <c r="U206" s="960"/>
      <c r="V206" s="948" t="str">
        <f>IF('Anlagespiegel historisch'!F26="","Anlagespiegel historisch F26",0)</f>
        <v>Anlagespiegel historisch F26</v>
      </c>
      <c r="W206" s="948" t="str">
        <f>IF('Anlagespiegel historisch'!G26="","Anlagespiegel historisch G26",0)</f>
        <v>Anlagespiegel historisch G26</v>
      </c>
      <c r="X206" s="948" t="str">
        <f>IF('Anlagespiegel historisch'!H26="","Anlagespiegel historisch H26",0)</f>
        <v>Anlagespiegel historisch H26</v>
      </c>
      <c r="Y206" s="948" t="str">
        <f>IF('Anlagespiegel historisch'!I26="","Anlagespiegel historisch I26",0)</f>
        <v>Anlagespiegel historisch I26</v>
      </c>
      <c r="Z206" s="948" t="str">
        <f>IF('Anlagespiegel historisch'!J26="","Anlagespiegel historisch J26",0)</f>
        <v>Anlagespiegel historisch J26</v>
      </c>
      <c r="AA206" s="948" t="str">
        <f>IF('Anlagespiegel historisch'!K26="","Anlagespiegel historisch K26",0)</f>
        <v>Anlagespiegel historisch K26</v>
      </c>
      <c r="AB206" s="948">
        <f>IF('Anlagespiegel historisch'!L26="","Anlagespiegel historisch L26",0)</f>
        <v>0</v>
      </c>
    </row>
    <row r="207" spans="1:28" x14ac:dyDescent="0.2">
      <c r="B207" s="959"/>
      <c r="G207" s="959"/>
      <c r="S207" s="962" t="s">
        <v>319</v>
      </c>
      <c r="U207" s="960"/>
    </row>
    <row r="208" spans="1:28" x14ac:dyDescent="0.2">
      <c r="B208" s="959"/>
      <c r="G208" s="959"/>
      <c r="S208" s="962" t="s">
        <v>320</v>
      </c>
      <c r="U208" s="960"/>
      <c r="V208" s="948">
        <f>IF('Anlagespiegel historisch'!F28="","Anlagespiegel historisch""F28",0)</f>
        <v>0</v>
      </c>
      <c r="W208" s="948">
        <f>IF('Anlagespiegel historisch'!G28="","Anlagespiegel historisch G26",0)</f>
        <v>0</v>
      </c>
      <c r="X208" s="948">
        <f>IF('Anlagespiegel historisch'!H28="","Anlagespiegel historisch H26",0)</f>
        <v>0</v>
      </c>
      <c r="Y208" s="948">
        <f>IF('Anlagespiegel historisch'!I28="","Anlagespiegel historisch I26",0)</f>
        <v>0</v>
      </c>
      <c r="Z208" s="948">
        <f>IF('Anlagespiegel historisch'!J28="","Anlagespiegel historisch J26",0)</f>
        <v>0</v>
      </c>
      <c r="AA208" s="948">
        <f>IF('Anlagespiegel historisch'!K28="","Anlagespiegel historisch K26",0)</f>
        <v>0</v>
      </c>
    </row>
    <row r="209" spans="1:27" x14ac:dyDescent="0.2">
      <c r="A209" s="959"/>
      <c r="B209" s="959"/>
      <c r="S209" s="962" t="s">
        <v>321</v>
      </c>
      <c r="U209" s="960"/>
      <c r="V209" s="948" t="str">
        <f>IF('Anlagespiegel historisch'!F29="","Anlagespiegel historisch""F28",0)</f>
        <v>Anlagespiegel historisch"F28</v>
      </c>
      <c r="W209" s="948" t="str">
        <f>IF('Anlagespiegel historisch'!G29="","Anlagespiegel historisch G26",0)</f>
        <v>Anlagespiegel historisch G26</v>
      </c>
      <c r="X209" s="948" t="str">
        <f>IF('Anlagespiegel historisch'!H29="","Anlagespiegel historisch H26",0)</f>
        <v>Anlagespiegel historisch H26</v>
      </c>
      <c r="Y209" s="948" t="str">
        <f>IF('Anlagespiegel historisch'!I29="","Anlagespiegel historisch I26",0)</f>
        <v>Anlagespiegel historisch I26</v>
      </c>
      <c r="Z209" s="948" t="str">
        <f>IF('Anlagespiegel historisch'!J29="","Anlagespiegel historisch J26",0)</f>
        <v>Anlagespiegel historisch J26</v>
      </c>
      <c r="AA209" s="948" t="str">
        <f>IF('Anlagespiegel historisch'!K29="","Anlagespiegel historisch K26",0)</f>
        <v>Anlagespiegel historisch K26</v>
      </c>
    </row>
    <row r="210" spans="1:27" x14ac:dyDescent="0.2">
      <c r="A210" s="959"/>
      <c r="B210" s="959"/>
    </row>
    <row r="211" spans="1:27" x14ac:dyDescent="0.2">
      <c r="A211" s="959"/>
      <c r="B211" s="959"/>
    </row>
    <row r="212" spans="1:27" x14ac:dyDescent="0.2">
      <c r="A212" s="959"/>
      <c r="B212" s="959"/>
    </row>
    <row r="213" spans="1:27" x14ac:dyDescent="0.2">
      <c r="A213" s="959"/>
      <c r="B213" s="959"/>
    </row>
    <row r="214" spans="1:27" x14ac:dyDescent="0.2">
      <c r="A214" s="959"/>
      <c r="B214" s="959"/>
    </row>
    <row r="215" spans="1:27" x14ac:dyDescent="0.2">
      <c r="A215" s="959"/>
      <c r="B215" s="959"/>
    </row>
    <row r="216" spans="1:27" x14ac:dyDescent="0.2">
      <c r="A216" s="959"/>
    </row>
    <row r="217" spans="1:27" x14ac:dyDescent="0.2">
      <c r="A217" s="959"/>
    </row>
    <row r="218" spans="1:27" x14ac:dyDescent="0.2">
      <c r="A218" s="959"/>
      <c r="B218" s="959"/>
    </row>
    <row r="219" spans="1:27" x14ac:dyDescent="0.2">
      <c r="B219" s="959"/>
      <c r="G219" s="959"/>
    </row>
    <row r="220" spans="1:27" x14ac:dyDescent="0.2">
      <c r="B220" s="959"/>
      <c r="G220" s="959"/>
    </row>
    <row r="221" spans="1:27" x14ac:dyDescent="0.2">
      <c r="B221" s="959"/>
      <c r="G221" s="959"/>
    </row>
    <row r="222" spans="1:27" x14ac:dyDescent="0.2">
      <c r="B222" s="959"/>
      <c r="G222" s="959"/>
    </row>
    <row r="223" spans="1:27" x14ac:dyDescent="0.2">
      <c r="B223" s="959"/>
      <c r="D223" s="1011"/>
      <c r="G223" s="959"/>
      <c r="S223" s="962" t="s">
        <v>322</v>
      </c>
      <c r="U223" s="960"/>
      <c r="V223" s="948" t="str">
        <f>IF('Anlagespiegel historisch'!F30="","Anlagespiegel historisch F26",0)</f>
        <v>Anlagespiegel historisch F26</v>
      </c>
      <c r="W223" s="948" t="str">
        <f>IF('Anlagespiegel historisch'!G30="","Anlagespiegel historisch G26",0)</f>
        <v>Anlagespiegel historisch G26</v>
      </c>
      <c r="X223" s="948" t="str">
        <f>IF('Anlagespiegel historisch'!H30="","Anlagespiegel historisch H26",0)</f>
        <v>Anlagespiegel historisch H26</v>
      </c>
      <c r="Y223" s="948" t="str">
        <f>IF('Anlagespiegel historisch'!I30="","Anlagespiegel historisch I26",0)</f>
        <v>Anlagespiegel historisch I26</v>
      </c>
      <c r="Z223" s="948" t="str">
        <f>IF('Anlagespiegel historisch'!J30="","Anlagespiegel historisch J26",0)</f>
        <v>Anlagespiegel historisch J26</v>
      </c>
      <c r="AA223" s="948" t="str">
        <f>IF('Anlagespiegel historisch'!K30="","Anlagespiegel historisch K26",0)</f>
        <v>Anlagespiegel historisch K26</v>
      </c>
    </row>
    <row r="224" spans="1:27" x14ac:dyDescent="0.2">
      <c r="A224" s="959"/>
      <c r="D224" s="1011"/>
      <c r="S224" s="962"/>
      <c r="U224" s="960"/>
      <c r="V224" s="948" t="str">
        <f>IF('Anlagespiegel historisch'!F31="","Anlagespiegel historisch F26",0)</f>
        <v>Anlagespiegel historisch F26</v>
      </c>
      <c r="W224" s="948" t="str">
        <f>IF('Anlagespiegel historisch'!G31="","Anlagespiegel historisch G26",0)</f>
        <v>Anlagespiegel historisch G26</v>
      </c>
      <c r="X224" s="948" t="str">
        <f>IF('Anlagespiegel historisch'!H31="","Anlagespiegel historisch H26",0)</f>
        <v>Anlagespiegel historisch H26</v>
      </c>
      <c r="Y224" s="948" t="str">
        <f>IF('Anlagespiegel historisch'!I31="","Anlagespiegel historisch I26",0)</f>
        <v>Anlagespiegel historisch I26</v>
      </c>
      <c r="Z224" s="948" t="str">
        <f>IF('Anlagespiegel historisch'!J31="","Anlagespiegel historisch J26",0)</f>
        <v>Anlagespiegel historisch J26</v>
      </c>
      <c r="AA224" s="948" t="str">
        <f>IF('Anlagespiegel historisch'!K31="","Anlagespiegel historisch K26",0)</f>
        <v>Anlagespiegel historisch K26</v>
      </c>
    </row>
    <row r="225" spans="1:28" x14ac:dyDescent="0.2">
      <c r="A225" s="959"/>
      <c r="B225" s="959"/>
      <c r="D225" s="1011"/>
      <c r="G225" s="959"/>
      <c r="S225" s="962"/>
      <c r="T225" s="1013" t="s">
        <v>323</v>
      </c>
      <c r="U225" s="960"/>
      <c r="V225" s="948" t="str">
        <f>IF('Anlagespiegel historisch'!F32="","Anlagespiegel historisch F26",0)</f>
        <v>Anlagespiegel historisch F26</v>
      </c>
      <c r="W225" s="948" t="str">
        <f>IF('Anlagespiegel historisch'!G32="","Anlagespiegel historisch G26",0)</f>
        <v>Anlagespiegel historisch G26</v>
      </c>
      <c r="X225" s="948" t="str">
        <f>IF('Anlagespiegel historisch'!H32="","Anlagespiegel historisch H26",0)</f>
        <v>Anlagespiegel historisch H26</v>
      </c>
      <c r="Y225" s="948" t="str">
        <f>IF('Anlagespiegel historisch'!I32="","Anlagespiegel historisch I26",0)</f>
        <v>Anlagespiegel historisch I26</v>
      </c>
      <c r="Z225" s="948" t="str">
        <f>IF('Anlagespiegel historisch'!J32="","Anlagespiegel historisch J26",0)</f>
        <v>Anlagespiegel historisch J26</v>
      </c>
      <c r="AA225" s="948" t="str">
        <f>IF('Anlagespiegel historisch'!K32="","Anlagespiegel historisch K26",0)</f>
        <v>Anlagespiegel historisch K26</v>
      </c>
    </row>
    <row r="226" spans="1:28" x14ac:dyDescent="0.2">
      <c r="A226" s="959"/>
      <c r="B226" s="959"/>
      <c r="S226" s="962"/>
      <c r="T226" s="1013" t="s">
        <v>324</v>
      </c>
      <c r="U226" s="960"/>
      <c r="V226" s="948" t="str">
        <f>IF('Anlagespiegel historisch'!F33="","Anlagespiegel historisch F26",0)</f>
        <v>Anlagespiegel historisch F26</v>
      </c>
      <c r="W226" s="948" t="str">
        <f>IF('Anlagespiegel historisch'!G33="","Anlagespiegel historisch G26",0)</f>
        <v>Anlagespiegel historisch G26</v>
      </c>
      <c r="X226" s="948" t="str">
        <f>IF('Anlagespiegel historisch'!H33="","Anlagespiegel historisch H26",0)</f>
        <v>Anlagespiegel historisch H26</v>
      </c>
      <c r="Y226" s="948" t="str">
        <f>IF('Anlagespiegel historisch'!I33="","Anlagespiegel historisch I26",0)</f>
        <v>Anlagespiegel historisch I26</v>
      </c>
      <c r="Z226" s="948" t="str">
        <f>IF('Anlagespiegel historisch'!J33="","Anlagespiegel historisch J26",0)</f>
        <v>Anlagespiegel historisch J26</v>
      </c>
      <c r="AA226" s="948" t="str">
        <f>IF('Anlagespiegel historisch'!K33="","Anlagespiegel historisch K26",0)</f>
        <v>Anlagespiegel historisch K26</v>
      </c>
    </row>
    <row r="227" spans="1:28" x14ac:dyDescent="0.2">
      <c r="A227" s="959"/>
      <c r="B227" s="959"/>
      <c r="S227" s="962"/>
      <c r="T227" s="1013" t="s">
        <v>325</v>
      </c>
      <c r="U227" s="1014" t="s">
        <v>326</v>
      </c>
      <c r="V227" s="948" t="str">
        <f>IF('Anlagespiegel historisch'!F34="","Anlagespiegel historisch F26",0)</f>
        <v>Anlagespiegel historisch F26</v>
      </c>
      <c r="W227" s="948" t="str">
        <f>IF('Anlagespiegel historisch'!G34="","Anlagespiegel historisch G26",0)</f>
        <v>Anlagespiegel historisch G26</v>
      </c>
      <c r="X227" s="948" t="str">
        <f>IF('Anlagespiegel historisch'!H34="","Anlagespiegel historisch H26",0)</f>
        <v>Anlagespiegel historisch H26</v>
      </c>
      <c r="Y227" s="948" t="str">
        <f>IF('Anlagespiegel historisch'!I34="","Anlagespiegel historisch I26",0)</f>
        <v>Anlagespiegel historisch I26</v>
      </c>
      <c r="Z227" s="948" t="str">
        <f>IF('Anlagespiegel historisch'!J34="","Anlagespiegel historisch J26",0)</f>
        <v>Anlagespiegel historisch J26</v>
      </c>
      <c r="AA227" s="948" t="str">
        <f>IF('Anlagespiegel historisch'!K34="","Anlagespiegel historisch K26",0)</f>
        <v>Anlagespiegel historisch K26</v>
      </c>
    </row>
    <row r="228" spans="1:28" x14ac:dyDescent="0.2">
      <c r="A228" s="959"/>
      <c r="B228" s="959"/>
      <c r="S228" s="962"/>
      <c r="T228" s="1013" t="s">
        <v>327</v>
      </c>
      <c r="U228" s="960"/>
      <c r="V228" s="948" t="str">
        <f>IF('Anlagespiegel historisch'!F35="","Anlagespiegel historisch F26",0)</f>
        <v>Anlagespiegel historisch F26</v>
      </c>
      <c r="W228" s="948" t="str">
        <f>IF('Anlagespiegel historisch'!G35="","Anlagespiegel historisch G26",0)</f>
        <v>Anlagespiegel historisch G26</v>
      </c>
      <c r="X228" s="948" t="str">
        <f>IF('Anlagespiegel historisch'!H35="","Anlagespiegel historisch H26",0)</f>
        <v>Anlagespiegel historisch H26</v>
      </c>
      <c r="Y228" s="948" t="str">
        <f>IF('Anlagespiegel historisch'!I35="","Anlagespiegel historisch I26",0)</f>
        <v>Anlagespiegel historisch I26</v>
      </c>
      <c r="Z228" s="948" t="str">
        <f>IF('Anlagespiegel historisch'!J35="","Anlagespiegel historisch J26",0)</f>
        <v>Anlagespiegel historisch J26</v>
      </c>
      <c r="AA228" s="948" t="str">
        <f>IF('Anlagespiegel historisch'!K35="","Anlagespiegel historisch K26",0)</f>
        <v>Anlagespiegel historisch K26</v>
      </c>
    </row>
    <row r="229" spans="1:28" x14ac:dyDescent="0.2">
      <c r="A229" s="959"/>
      <c r="B229" s="959"/>
      <c r="S229" s="978"/>
      <c r="T229" s="1015"/>
      <c r="U229" s="970"/>
      <c r="V229" s="948" t="str">
        <f>IF('Anlagespiegel historisch'!F36="","Anlagespiegel historisch F26",0)</f>
        <v>Anlagespiegel historisch F26</v>
      </c>
      <c r="W229" s="948" t="str">
        <f>IF('Anlagespiegel historisch'!G36="","Anlagespiegel historisch G26",0)</f>
        <v>Anlagespiegel historisch G26</v>
      </c>
      <c r="X229" s="948" t="str">
        <f>IF('Anlagespiegel historisch'!H36="","Anlagespiegel historisch H26",0)</f>
        <v>Anlagespiegel historisch H26</v>
      </c>
      <c r="Y229" s="948" t="str">
        <f>IF('Anlagespiegel historisch'!I36="","Anlagespiegel historisch I26",0)</f>
        <v>Anlagespiegel historisch I26</v>
      </c>
      <c r="Z229" s="948" t="str">
        <f>IF('Anlagespiegel historisch'!J36="","Anlagespiegel historisch J26",0)</f>
        <v>Anlagespiegel historisch J26</v>
      </c>
      <c r="AA229" s="948" t="str">
        <f>IF('Anlagespiegel historisch'!K36="","Anlagespiegel historisch K26",0)</f>
        <v>Anlagespiegel historisch K26</v>
      </c>
    </row>
    <row r="230" spans="1:28" x14ac:dyDescent="0.2">
      <c r="A230" s="959"/>
      <c r="B230" s="959"/>
      <c r="V230" s="948" t="str">
        <f>IF('Anlagespiegel historisch'!F37="","Anlagespiegel historisch F26",0)</f>
        <v>Anlagespiegel historisch F26</v>
      </c>
      <c r="W230" s="948" t="str">
        <f>IF('Anlagespiegel historisch'!G37="","Anlagespiegel historisch G26",0)</f>
        <v>Anlagespiegel historisch G26</v>
      </c>
      <c r="X230" s="948" t="str">
        <f>IF('Anlagespiegel historisch'!H37="","Anlagespiegel historisch H26",0)</f>
        <v>Anlagespiegel historisch H26</v>
      </c>
      <c r="Y230" s="948" t="str">
        <f>IF('Anlagespiegel historisch'!I37="","Anlagespiegel historisch I26",0)</f>
        <v>Anlagespiegel historisch I26</v>
      </c>
      <c r="Z230" s="948" t="str">
        <f>IF('Anlagespiegel historisch'!J37="","Anlagespiegel historisch J26",0)</f>
        <v>Anlagespiegel historisch J26</v>
      </c>
      <c r="AA230" s="948" t="str">
        <f>IF('Anlagespiegel historisch'!K37="","Anlagespiegel historisch K26",0)</f>
        <v>Anlagespiegel historisch K26</v>
      </c>
    </row>
    <row r="231" spans="1:28" x14ac:dyDescent="0.2">
      <c r="A231" s="959"/>
      <c r="B231" s="959"/>
      <c r="V231" s="948" t="str">
        <f>IF('Anlagespiegel historisch'!F38="","Anlagespiegel historisch F26",0)</f>
        <v>Anlagespiegel historisch F26</v>
      </c>
      <c r="W231" s="948" t="str">
        <f>IF('Anlagespiegel historisch'!G38="","Anlagespiegel historisch G26",0)</f>
        <v>Anlagespiegel historisch G26</v>
      </c>
      <c r="X231" s="948" t="str">
        <f>IF('Anlagespiegel historisch'!H38="","Anlagespiegel historisch H26",0)</f>
        <v>Anlagespiegel historisch H26</v>
      </c>
      <c r="Y231" s="948" t="str">
        <f>IF('Anlagespiegel historisch'!I38="","Anlagespiegel historisch I26",0)</f>
        <v>Anlagespiegel historisch I26</v>
      </c>
      <c r="Z231" s="948" t="str">
        <f>IF('Anlagespiegel historisch'!J38="","Anlagespiegel historisch J26",0)</f>
        <v>Anlagespiegel historisch J26</v>
      </c>
      <c r="AA231" s="948" t="str">
        <f>IF('Anlagespiegel historisch'!K38="","Anlagespiegel historisch K26",0)</f>
        <v>Anlagespiegel historisch K26</v>
      </c>
    </row>
    <row r="232" spans="1:28" x14ac:dyDescent="0.2">
      <c r="A232" s="959"/>
      <c r="B232" s="959"/>
      <c r="V232" s="948" t="str">
        <f>IF('Anlagespiegel historisch'!F39="","Anlagespiegel historisch F26",0)</f>
        <v>Anlagespiegel historisch F26</v>
      </c>
      <c r="W232" s="948" t="str">
        <f>IF('Anlagespiegel historisch'!G39="","Anlagespiegel historisch G26",0)</f>
        <v>Anlagespiegel historisch G26</v>
      </c>
      <c r="X232" s="948" t="str">
        <f>IF('Anlagespiegel historisch'!H39="","Anlagespiegel historisch H26",0)</f>
        <v>Anlagespiegel historisch H26</v>
      </c>
      <c r="Y232" s="948" t="str">
        <f>IF('Anlagespiegel historisch'!I39="","Anlagespiegel historisch I26",0)</f>
        <v>Anlagespiegel historisch I26</v>
      </c>
      <c r="Z232" s="948" t="str">
        <f>IF('Anlagespiegel historisch'!J39="","Anlagespiegel historisch J26",0)</f>
        <v>Anlagespiegel historisch J26</v>
      </c>
      <c r="AA232" s="948" t="str">
        <f>IF('Anlagespiegel historisch'!K39="","Anlagespiegel historisch K26",0)</f>
        <v>Anlagespiegel historisch K26</v>
      </c>
    </row>
    <row r="233" spans="1:28" x14ac:dyDescent="0.2">
      <c r="A233" s="959"/>
      <c r="B233" s="959"/>
      <c r="V233" s="948" t="str">
        <f>IF('Anlagespiegel historisch'!F40="","Anlagespiegel historisch F26",0)</f>
        <v>Anlagespiegel historisch F26</v>
      </c>
      <c r="W233" s="948" t="str">
        <f>IF('Anlagespiegel historisch'!G40="","Anlagespiegel historisch G26",0)</f>
        <v>Anlagespiegel historisch G26</v>
      </c>
      <c r="X233" s="948" t="str">
        <f>IF('Anlagespiegel historisch'!H40="","Anlagespiegel historisch H26",0)</f>
        <v>Anlagespiegel historisch H26</v>
      </c>
      <c r="Y233" s="948" t="str">
        <f>IF('Anlagespiegel historisch'!I40="","Anlagespiegel historisch I26",0)</f>
        <v>Anlagespiegel historisch I26</v>
      </c>
      <c r="Z233" s="948" t="str">
        <f>IF('Anlagespiegel historisch'!J40="","Anlagespiegel historisch J26",0)</f>
        <v>Anlagespiegel historisch J26</v>
      </c>
      <c r="AA233" s="948" t="str">
        <f>IF('Anlagespiegel historisch'!K40="","Anlagespiegel historisch K26",0)</f>
        <v>Anlagespiegel historisch K26</v>
      </c>
      <c r="AB233" s="948">
        <f>IF('Anlagespiegel historisch'!L40="","Anlagespiegel historisch K26",0)</f>
        <v>0</v>
      </c>
    </row>
    <row r="234" spans="1:28" x14ac:dyDescent="0.2">
      <c r="A234" s="959"/>
      <c r="B234" s="959"/>
    </row>
    <row r="235" spans="1:28" x14ac:dyDescent="0.2">
      <c r="A235" s="959"/>
      <c r="B235" s="959"/>
    </row>
    <row r="236" spans="1:28" x14ac:dyDescent="0.2">
      <c r="A236" s="959"/>
      <c r="B236" s="959"/>
    </row>
    <row r="237" spans="1:28" x14ac:dyDescent="0.2">
      <c r="A237" s="959"/>
      <c r="B237" s="959"/>
    </row>
    <row r="238" spans="1:28" x14ac:dyDescent="0.2">
      <c r="A238" s="959"/>
      <c r="B238" s="959"/>
      <c r="D238" s="1011"/>
      <c r="G238" s="959"/>
    </row>
    <row r="239" spans="1:28" x14ac:dyDescent="0.2">
      <c r="A239" s="959"/>
      <c r="B239" s="959"/>
    </row>
    <row r="240" spans="1:28" x14ac:dyDescent="0.2">
      <c r="A240" s="959"/>
      <c r="B240" s="959"/>
      <c r="G240" s="959"/>
    </row>
    <row r="241" spans="1:26" x14ac:dyDescent="0.2">
      <c r="A241" s="959"/>
      <c r="B241" s="959"/>
    </row>
    <row r="242" spans="1:26" x14ac:dyDescent="0.2">
      <c r="A242" s="959"/>
      <c r="B242" s="959"/>
    </row>
    <row r="243" spans="1:26" x14ac:dyDescent="0.2">
      <c r="A243" s="959"/>
      <c r="B243" s="959"/>
    </row>
    <row r="244" spans="1:26" x14ac:dyDescent="0.2">
      <c r="A244" s="959"/>
      <c r="B244" s="959"/>
    </row>
    <row r="245" spans="1:26" x14ac:dyDescent="0.2">
      <c r="A245" s="959"/>
      <c r="B245" s="959"/>
    </row>
    <row r="246" spans="1:26" x14ac:dyDescent="0.2">
      <c r="A246" s="959"/>
      <c r="B246" s="959"/>
    </row>
    <row r="247" spans="1:26" x14ac:dyDescent="0.2">
      <c r="A247" s="959"/>
      <c r="B247" s="959"/>
    </row>
    <row r="248" spans="1:26" x14ac:dyDescent="0.2">
      <c r="A248" s="959"/>
      <c r="B248" s="959"/>
    </row>
    <row r="249" spans="1:26" x14ac:dyDescent="0.2">
      <c r="A249" s="959"/>
      <c r="B249" s="959"/>
    </row>
    <row r="250" spans="1:26" x14ac:dyDescent="0.2">
      <c r="A250" s="959"/>
      <c r="B250" s="959"/>
      <c r="L250" s="1639" t="s">
        <v>1217</v>
      </c>
      <c r="M250" s="1640"/>
      <c r="N250" s="1640"/>
      <c r="O250" s="1631"/>
      <c r="P250" s="1639" t="s">
        <v>1218</v>
      </c>
      <c r="Q250" s="1640"/>
      <c r="R250" s="1640"/>
      <c r="S250" s="1631"/>
      <c r="T250" s="1639" t="s">
        <v>1219</v>
      </c>
      <c r="U250" s="1640"/>
      <c r="V250" s="1640"/>
      <c r="W250" s="1631"/>
      <c r="X250" s="1639" t="s">
        <v>1220</v>
      </c>
      <c r="Y250" s="1640"/>
      <c r="Z250" s="1640"/>
    </row>
    <row r="251" spans="1:26" x14ac:dyDescent="0.2">
      <c r="A251" s="959"/>
      <c r="B251" s="959"/>
      <c r="L251" s="1624">
        <v>1</v>
      </c>
      <c r="M251" s="1641" t="s">
        <v>1078</v>
      </c>
      <c r="N251" s="1641">
        <v>1</v>
      </c>
      <c r="O251" s="1631"/>
      <c r="P251" s="1624">
        <v>1</v>
      </c>
      <c r="Q251" s="1641" t="s">
        <v>1078</v>
      </c>
      <c r="R251" s="1641">
        <v>1</v>
      </c>
      <c r="S251" s="1631"/>
      <c r="T251" s="1624">
        <v>1</v>
      </c>
      <c r="U251" s="1641" t="s">
        <v>1078</v>
      </c>
      <c r="V251" s="1641">
        <v>1</v>
      </c>
      <c r="W251" s="1631"/>
      <c r="X251" s="1624">
        <v>1</v>
      </c>
      <c r="Y251" s="1641" t="s">
        <v>1078</v>
      </c>
      <c r="Z251" s="1641">
        <v>1</v>
      </c>
    </row>
    <row r="252" spans="1:26" x14ac:dyDescent="0.2">
      <c r="A252" s="959"/>
      <c r="B252" s="959"/>
      <c r="L252" s="1642"/>
      <c r="M252" s="1641" t="s">
        <v>122</v>
      </c>
      <c r="N252" s="1641">
        <v>2</v>
      </c>
      <c r="O252" s="1631"/>
      <c r="P252" s="1642"/>
      <c r="Q252" s="1641" t="s">
        <v>122</v>
      </c>
      <c r="R252" s="1641">
        <v>2</v>
      </c>
      <c r="S252" s="1631"/>
      <c r="T252" s="1642"/>
      <c r="U252" s="1641" t="s">
        <v>122</v>
      </c>
      <c r="V252" s="1641">
        <v>2</v>
      </c>
      <c r="W252" s="1631"/>
      <c r="X252" s="1642"/>
      <c r="Y252" s="1641" t="s">
        <v>122</v>
      </c>
      <c r="Z252" s="1641">
        <v>2</v>
      </c>
    </row>
    <row r="253" spans="1:26" x14ac:dyDescent="0.2">
      <c r="A253" s="959"/>
      <c r="B253" s="959"/>
      <c r="L253" s="1642"/>
      <c r="M253" s="1641" t="s">
        <v>123</v>
      </c>
      <c r="N253" s="1641">
        <v>3</v>
      </c>
      <c r="O253" s="1631"/>
      <c r="P253" s="1642"/>
      <c r="Q253" s="1641" t="s">
        <v>123</v>
      </c>
      <c r="R253" s="1641">
        <v>3</v>
      </c>
      <c r="S253" s="1631"/>
      <c r="T253" s="1642"/>
      <c r="U253" s="1641" t="s">
        <v>123</v>
      </c>
      <c r="V253" s="1641">
        <v>3</v>
      </c>
      <c r="W253" s="1631"/>
      <c r="X253" s="1642"/>
      <c r="Y253" s="1641" t="s">
        <v>123</v>
      </c>
      <c r="Z253" s="1641">
        <v>3</v>
      </c>
    </row>
    <row r="254" spans="1:26" x14ac:dyDescent="0.2">
      <c r="A254" s="959"/>
      <c r="B254" s="959"/>
      <c r="L254" s="1631"/>
      <c r="M254" s="1631"/>
      <c r="N254" s="1631"/>
      <c r="O254" s="1631"/>
      <c r="P254" s="1631"/>
      <c r="Q254" s="1631"/>
      <c r="R254" s="1631"/>
      <c r="S254" s="1631"/>
      <c r="T254" s="1631"/>
      <c r="U254" s="1631"/>
      <c r="V254" s="1631"/>
      <c r="W254" s="1631"/>
      <c r="X254" s="1631"/>
      <c r="Y254" s="1631"/>
      <c r="Z254" s="1631"/>
    </row>
    <row r="255" spans="1:26" x14ac:dyDescent="0.2">
      <c r="A255" s="959"/>
      <c r="B255" s="959"/>
      <c r="L255" s="1631"/>
      <c r="M255" s="1631"/>
      <c r="N255" s="1631"/>
      <c r="O255" s="1631"/>
      <c r="P255" s="1631"/>
      <c r="Q255" s="1631"/>
      <c r="R255" s="1631"/>
      <c r="S255" s="1631"/>
      <c r="T255" s="1631"/>
      <c r="U255" s="1631"/>
      <c r="V255" s="1631"/>
      <c r="W255" s="1631"/>
      <c r="X255" s="1631"/>
      <c r="Y255" s="1631"/>
      <c r="Z255" s="1631"/>
    </row>
    <row r="256" spans="1:26" x14ac:dyDescent="0.2">
      <c r="A256" s="959"/>
      <c r="B256" s="959"/>
      <c r="L256" s="1639" t="s">
        <v>1221</v>
      </c>
      <c r="M256" s="1640"/>
      <c r="N256" s="1640"/>
      <c r="O256" s="1631"/>
      <c r="P256" s="1639" t="s">
        <v>1222</v>
      </c>
      <c r="Q256" s="1640"/>
      <c r="R256" s="1640"/>
      <c r="S256" s="1631"/>
      <c r="T256" s="1639" t="s">
        <v>1223</v>
      </c>
      <c r="U256" s="1640"/>
      <c r="V256" s="1640"/>
      <c r="W256" s="1631"/>
      <c r="X256" s="1639" t="s">
        <v>1224</v>
      </c>
      <c r="Y256" s="1640"/>
      <c r="Z256" s="1640"/>
    </row>
    <row r="257" spans="1:26" x14ac:dyDescent="0.2">
      <c r="A257" s="959"/>
      <c r="B257" s="959"/>
      <c r="L257" s="1624">
        <v>1</v>
      </c>
      <c r="M257" s="1641" t="s">
        <v>1078</v>
      </c>
      <c r="N257" s="1641">
        <v>1</v>
      </c>
      <c r="O257" s="1631"/>
      <c r="P257" s="1624">
        <v>1</v>
      </c>
      <c r="Q257" s="1641" t="s">
        <v>1078</v>
      </c>
      <c r="R257" s="1641">
        <v>1</v>
      </c>
      <c r="S257" s="1631"/>
      <c r="T257" s="1624">
        <v>1</v>
      </c>
      <c r="U257" s="1641" t="s">
        <v>1078</v>
      </c>
      <c r="V257" s="1641">
        <v>1</v>
      </c>
      <c r="W257" s="1631"/>
      <c r="X257" s="1624">
        <v>1</v>
      </c>
      <c r="Y257" s="1641" t="s">
        <v>1078</v>
      </c>
      <c r="Z257" s="1641">
        <v>1</v>
      </c>
    </row>
    <row r="258" spans="1:26" x14ac:dyDescent="0.2">
      <c r="A258" s="959"/>
      <c r="B258" s="959"/>
      <c r="L258" s="1642"/>
      <c r="M258" s="1641" t="s">
        <v>122</v>
      </c>
      <c r="N258" s="1641">
        <v>2</v>
      </c>
      <c r="O258" s="1631"/>
      <c r="P258" s="1642"/>
      <c r="Q258" s="1641" t="s">
        <v>122</v>
      </c>
      <c r="R258" s="1641">
        <v>2</v>
      </c>
      <c r="S258" s="1631"/>
      <c r="T258" s="1642"/>
      <c r="U258" s="1641" t="s">
        <v>122</v>
      </c>
      <c r="V258" s="1641">
        <v>2</v>
      </c>
      <c r="W258" s="1631"/>
      <c r="X258" s="1642"/>
      <c r="Y258" s="1641" t="s">
        <v>122</v>
      </c>
      <c r="Z258" s="1641">
        <v>2</v>
      </c>
    </row>
    <row r="259" spans="1:26" x14ac:dyDescent="0.2">
      <c r="A259" s="959"/>
      <c r="B259" s="959"/>
      <c r="L259" s="1642"/>
      <c r="M259" s="1641" t="s">
        <v>123</v>
      </c>
      <c r="N259" s="1641">
        <v>3</v>
      </c>
      <c r="O259" s="1631"/>
      <c r="P259" s="1642"/>
      <c r="Q259" s="1641" t="s">
        <v>123</v>
      </c>
      <c r="R259" s="1641">
        <v>3</v>
      </c>
      <c r="S259" s="1631"/>
      <c r="T259" s="1642"/>
      <c r="U259" s="1641" t="s">
        <v>123</v>
      </c>
      <c r="V259" s="1641">
        <v>3</v>
      </c>
      <c r="W259" s="1631"/>
      <c r="X259" s="1642"/>
      <c r="Y259" s="1641" t="s">
        <v>123</v>
      </c>
      <c r="Z259" s="1641">
        <v>3</v>
      </c>
    </row>
    <row r="260" spans="1:26" x14ac:dyDescent="0.2">
      <c r="A260" s="959"/>
      <c r="B260" s="959"/>
      <c r="L260" s="1631"/>
      <c r="M260" s="1631"/>
      <c r="N260" s="1631"/>
      <c r="O260" s="1631"/>
      <c r="P260" s="1631"/>
      <c r="Q260" s="1631"/>
      <c r="R260" s="1631"/>
      <c r="S260" s="1631"/>
      <c r="T260" s="1631"/>
      <c r="U260" s="1631"/>
      <c r="V260" s="1631"/>
      <c r="W260" s="1631"/>
      <c r="X260" s="1631"/>
      <c r="Y260" s="1631"/>
      <c r="Z260" s="1631"/>
    </row>
    <row r="261" spans="1:26" x14ac:dyDescent="0.2">
      <c r="A261" s="959"/>
      <c r="B261" s="959"/>
      <c r="L261" s="1631"/>
      <c r="M261" s="1631"/>
      <c r="N261" s="1631"/>
      <c r="O261" s="1631"/>
      <c r="P261" s="1631"/>
      <c r="Q261" s="1631"/>
      <c r="R261" s="1631"/>
      <c r="S261" s="1631"/>
      <c r="T261" s="1631"/>
      <c r="U261" s="1631"/>
      <c r="V261" s="1631"/>
      <c r="W261" s="1631"/>
      <c r="X261" s="1631"/>
      <c r="Y261" s="1631"/>
      <c r="Z261" s="1631"/>
    </row>
    <row r="262" spans="1:26" x14ac:dyDescent="0.2">
      <c r="A262" s="959"/>
      <c r="B262" s="959"/>
      <c r="L262" s="1639" t="s">
        <v>1225</v>
      </c>
      <c r="M262" s="1640"/>
      <c r="N262" s="1640"/>
      <c r="O262" s="1631"/>
      <c r="P262" s="1639" t="s">
        <v>1226</v>
      </c>
      <c r="Q262" s="1640"/>
      <c r="R262" s="1640"/>
      <c r="S262" s="1631"/>
      <c r="T262" s="1639" t="s">
        <v>1227</v>
      </c>
      <c r="U262" s="1640"/>
      <c r="V262" s="1640"/>
      <c r="W262" s="1631"/>
      <c r="X262" s="1639"/>
      <c r="Y262" s="1640"/>
      <c r="Z262" s="1640"/>
    </row>
    <row r="263" spans="1:26" x14ac:dyDescent="0.2">
      <c r="A263" s="959"/>
      <c r="B263" s="959"/>
      <c r="H263" s="950"/>
      <c r="I263" s="950"/>
      <c r="L263" s="1624">
        <v>1</v>
      </c>
      <c r="M263" s="1641" t="s">
        <v>1078</v>
      </c>
      <c r="N263" s="1641">
        <v>1</v>
      </c>
      <c r="O263" s="1631"/>
      <c r="P263" s="1643">
        <v>1</v>
      </c>
      <c r="Q263" s="1641" t="s">
        <v>1078</v>
      </c>
      <c r="R263" s="1641">
        <v>1</v>
      </c>
      <c r="S263" s="1631"/>
      <c r="T263" s="1624">
        <v>1</v>
      </c>
      <c r="U263" s="1641" t="s">
        <v>1078</v>
      </c>
      <c r="V263" s="1641">
        <v>1</v>
      </c>
      <c r="W263" s="1631"/>
      <c r="X263" s="1643"/>
      <c r="Y263" s="1641"/>
      <c r="Z263" s="1641"/>
    </row>
    <row r="264" spans="1:26" x14ac:dyDescent="0.2">
      <c r="A264" s="959"/>
      <c r="B264" s="959"/>
      <c r="H264" s="950"/>
      <c r="I264" s="950"/>
      <c r="L264" s="1642"/>
      <c r="M264" s="1641" t="s">
        <v>122</v>
      </c>
      <c r="N264" s="1641">
        <v>2</v>
      </c>
      <c r="O264" s="1631"/>
      <c r="P264" s="1642"/>
      <c r="Q264" s="1641" t="s">
        <v>122</v>
      </c>
      <c r="R264" s="1641">
        <v>2</v>
      </c>
      <c r="S264" s="1631"/>
      <c r="T264" s="1642"/>
      <c r="U264" s="1641" t="s">
        <v>122</v>
      </c>
      <c r="V264" s="1641">
        <v>2</v>
      </c>
      <c r="W264" s="1631"/>
      <c r="X264" s="1642"/>
      <c r="Y264" s="1641"/>
      <c r="Z264" s="1641"/>
    </row>
    <row r="265" spans="1:26" x14ac:dyDescent="0.2">
      <c r="A265" s="959"/>
      <c r="B265" s="959"/>
      <c r="C265" s="950"/>
      <c r="D265" s="950"/>
      <c r="E265" s="950"/>
      <c r="F265" s="950"/>
      <c r="G265" s="950"/>
      <c r="H265" s="950"/>
      <c r="I265" s="950"/>
      <c r="L265" s="1642"/>
      <c r="M265" s="1641" t="s">
        <v>123</v>
      </c>
      <c r="N265" s="1641">
        <v>3</v>
      </c>
      <c r="O265" s="1631"/>
      <c r="P265" s="1642"/>
      <c r="Q265" s="1641" t="s">
        <v>123</v>
      </c>
      <c r="R265" s="1641">
        <v>3</v>
      </c>
      <c r="S265" s="1631"/>
      <c r="T265" s="1642"/>
      <c r="U265" s="1641" t="s">
        <v>123</v>
      </c>
      <c r="V265" s="1641">
        <v>3</v>
      </c>
      <c r="W265" s="1631"/>
      <c r="X265" s="1642"/>
      <c r="Y265" s="1641"/>
      <c r="Z265" s="1641"/>
    </row>
    <row r="266" spans="1:26" x14ac:dyDescent="0.2">
      <c r="A266" s="959"/>
      <c r="B266" s="959"/>
      <c r="C266" s="950"/>
      <c r="D266" s="950"/>
      <c r="E266" s="950"/>
      <c r="F266" s="950"/>
      <c r="G266" s="950"/>
      <c r="H266" s="950"/>
      <c r="I266" s="950"/>
      <c r="L266" s="1631"/>
      <c r="M266" s="1631"/>
      <c r="N266" s="1631"/>
      <c r="O266" s="1631"/>
      <c r="P266" s="1631"/>
      <c r="Q266" s="1631"/>
      <c r="R266" s="1631"/>
      <c r="S266" s="1631"/>
      <c r="T266" s="1631"/>
      <c r="U266" s="1631"/>
      <c r="V266" s="1631"/>
      <c r="W266" s="1631"/>
      <c r="X266" s="1631"/>
      <c r="Y266" s="1631"/>
      <c r="Z266" s="1631"/>
    </row>
    <row r="267" spans="1:26" x14ac:dyDescent="0.2">
      <c r="A267" s="959"/>
      <c r="B267" s="959"/>
      <c r="C267" s="950"/>
      <c r="D267" s="950"/>
      <c r="E267" s="950"/>
      <c r="F267" s="950"/>
      <c r="G267" s="950"/>
      <c r="H267" s="950"/>
      <c r="I267" s="950"/>
      <c r="L267" s="1631"/>
      <c r="M267" s="1631"/>
      <c r="N267" s="1631"/>
      <c r="O267" s="1631"/>
      <c r="P267" s="1631"/>
      <c r="Q267" s="1631"/>
      <c r="R267" s="1631"/>
      <c r="S267" s="1631"/>
      <c r="T267" s="1631"/>
      <c r="U267" s="1631"/>
      <c r="V267" s="1631"/>
      <c r="W267" s="1631"/>
      <c r="X267" s="1631"/>
      <c r="Y267" s="1631"/>
      <c r="Z267" s="1631"/>
    </row>
    <row r="268" spans="1:26" x14ac:dyDescent="0.2">
      <c r="A268" s="959"/>
      <c r="B268" s="959"/>
      <c r="C268" s="950"/>
      <c r="D268" s="950"/>
      <c r="E268" s="950"/>
      <c r="F268" s="950"/>
      <c r="G268" s="950"/>
      <c r="H268" s="950"/>
      <c r="I268" s="950"/>
      <c r="L268" s="1639" t="s">
        <v>1228</v>
      </c>
      <c r="M268" s="1640"/>
      <c r="N268" s="1640"/>
      <c r="O268" s="1631"/>
      <c r="P268" s="1631"/>
      <c r="Q268" s="1631"/>
      <c r="R268" s="1631"/>
      <c r="S268" s="1631"/>
      <c r="T268" s="1631"/>
      <c r="U268" s="1631"/>
      <c r="V268" s="1631"/>
      <c r="W268" s="1631"/>
      <c r="X268" s="1631"/>
      <c r="Y268" s="1631"/>
      <c r="Z268" s="1631"/>
    </row>
    <row r="269" spans="1:26" x14ac:dyDescent="0.2">
      <c r="A269" s="959"/>
      <c r="B269" s="959"/>
      <c r="C269" s="950"/>
      <c r="D269" s="950"/>
      <c r="E269" s="950"/>
      <c r="F269" s="950"/>
      <c r="G269" s="950"/>
      <c r="H269" s="950"/>
      <c r="I269" s="950"/>
      <c r="L269" s="1643">
        <v>1</v>
      </c>
      <c r="M269" s="1641" t="s">
        <v>1078</v>
      </c>
      <c r="N269" s="1641">
        <v>1</v>
      </c>
      <c r="O269" s="1631"/>
      <c r="P269" s="1631"/>
      <c r="Q269" s="1631"/>
      <c r="R269" s="1631"/>
      <c r="S269" s="1631"/>
      <c r="T269" s="1631"/>
      <c r="U269" s="1631"/>
      <c r="V269" s="1631"/>
      <c r="W269" s="1631"/>
      <c r="X269" s="1631"/>
      <c r="Y269" s="1631"/>
      <c r="Z269" s="1631"/>
    </row>
    <row r="270" spans="1:26" x14ac:dyDescent="0.2">
      <c r="A270" s="959"/>
      <c r="B270" s="959"/>
      <c r="C270" s="950"/>
      <c r="D270" s="950"/>
      <c r="E270" s="950"/>
      <c r="F270" s="950"/>
      <c r="G270" s="950"/>
      <c r="H270" s="950"/>
      <c r="I270" s="950"/>
      <c r="L270" s="1642"/>
      <c r="M270" s="1641" t="s">
        <v>279</v>
      </c>
      <c r="N270" s="1641">
        <v>2</v>
      </c>
      <c r="O270" s="1631"/>
      <c r="P270" s="1631"/>
      <c r="Q270" s="1631"/>
      <c r="R270" s="1631"/>
      <c r="S270" s="1631"/>
      <c r="T270" s="1631"/>
      <c r="U270" s="1631"/>
      <c r="V270" s="1631"/>
      <c r="W270" s="1631"/>
      <c r="X270" s="1631"/>
      <c r="Y270" s="1631"/>
      <c r="Z270" s="1631"/>
    </row>
    <row r="271" spans="1:26" x14ac:dyDescent="0.2">
      <c r="A271" s="959"/>
      <c r="B271" s="959"/>
      <c r="C271" s="950"/>
      <c r="D271" s="950"/>
      <c r="E271" s="950"/>
      <c r="F271" s="950"/>
      <c r="G271" s="950"/>
      <c r="H271" s="950"/>
      <c r="I271" s="950"/>
      <c r="L271" s="1642"/>
      <c r="M271" s="1641" t="s">
        <v>280</v>
      </c>
      <c r="N271" s="1641">
        <v>3</v>
      </c>
      <c r="O271" s="1631"/>
      <c r="P271" s="1631"/>
      <c r="Q271" s="1631"/>
      <c r="R271" s="1631"/>
      <c r="S271" s="1631"/>
      <c r="T271" s="1631"/>
      <c r="U271" s="1631"/>
      <c r="V271" s="1631"/>
      <c r="W271" s="1631"/>
      <c r="X271" s="1631"/>
      <c r="Y271" s="1631"/>
      <c r="Z271" s="1631"/>
    </row>
    <row r="272" spans="1:26" x14ac:dyDescent="0.2">
      <c r="A272" s="959"/>
      <c r="B272" s="959"/>
      <c r="C272" s="950"/>
      <c r="D272" s="950"/>
      <c r="E272" s="950"/>
      <c r="F272" s="950"/>
      <c r="G272" s="950"/>
      <c r="H272" s="950"/>
      <c r="I272" s="950"/>
      <c r="L272" s="1631"/>
      <c r="M272" s="1641" t="s">
        <v>958</v>
      </c>
      <c r="N272" s="1641">
        <v>4</v>
      </c>
      <c r="O272" s="1631"/>
      <c r="P272" s="1631"/>
      <c r="Q272" s="1631"/>
      <c r="R272" s="1631"/>
      <c r="S272" s="1631"/>
      <c r="T272" s="1631"/>
      <c r="U272" s="1631"/>
      <c r="V272" s="1631"/>
      <c r="W272" s="1631"/>
      <c r="X272" s="1631"/>
      <c r="Y272" s="1631"/>
      <c r="Z272" s="1631"/>
    </row>
    <row r="273" spans="1:26" x14ac:dyDescent="0.2">
      <c r="A273" s="959"/>
      <c r="B273" s="959"/>
      <c r="C273" s="950"/>
      <c r="D273" s="950"/>
      <c r="E273" s="950"/>
      <c r="F273" s="950"/>
      <c r="G273" s="950"/>
      <c r="H273" s="950"/>
      <c r="I273" s="950"/>
      <c r="L273" s="1631"/>
      <c r="M273" s="1641" t="s">
        <v>525</v>
      </c>
      <c r="N273" s="1641">
        <v>5</v>
      </c>
      <c r="O273" s="1631"/>
      <c r="P273" s="1631"/>
      <c r="Q273" s="1631"/>
      <c r="R273" s="1631"/>
      <c r="S273" s="1631"/>
      <c r="T273" s="1631"/>
      <c r="U273" s="1631"/>
      <c r="V273" s="1631"/>
      <c r="W273" s="1631"/>
      <c r="X273" s="1631"/>
      <c r="Y273" s="1631"/>
      <c r="Z273" s="1631"/>
    </row>
    <row r="274" spans="1:26" x14ac:dyDescent="0.2">
      <c r="A274" s="959"/>
      <c r="B274" s="959"/>
      <c r="C274" s="950"/>
      <c r="D274" s="950"/>
      <c r="E274" s="950"/>
      <c r="F274" s="950"/>
      <c r="G274" s="950"/>
      <c r="H274" s="950"/>
      <c r="I274" s="950"/>
      <c r="L274" s="1620"/>
      <c r="M274" s="1620"/>
      <c r="N274" s="1620"/>
      <c r="O274" s="1620"/>
      <c r="P274" s="1620"/>
      <c r="Q274" s="1620"/>
      <c r="R274" s="1620"/>
      <c r="S274" s="1620"/>
      <c r="T274" s="1620"/>
      <c r="U274" s="1620"/>
      <c r="V274" s="1620"/>
      <c r="W274" s="1620"/>
      <c r="X274" s="1620"/>
      <c r="Y274" s="1620"/>
      <c r="Z274" s="1620"/>
    </row>
    <row r="275" spans="1:26" x14ac:dyDescent="0.2">
      <c r="A275" s="959"/>
      <c r="B275" s="959"/>
      <c r="C275" s="950"/>
      <c r="D275" s="950"/>
      <c r="E275" s="950"/>
      <c r="F275" s="950"/>
      <c r="G275" s="950"/>
      <c r="H275" s="950"/>
      <c r="I275" s="950"/>
      <c r="L275" s="1620"/>
      <c r="M275" s="1620"/>
      <c r="N275" s="1620"/>
      <c r="O275" s="1620"/>
      <c r="P275" s="1620"/>
      <c r="Q275" s="1620"/>
      <c r="R275" s="1620"/>
      <c r="S275" s="1620"/>
      <c r="T275" s="1620"/>
      <c r="U275" s="1620"/>
      <c r="V275" s="1620"/>
      <c r="W275" s="1620"/>
      <c r="X275" s="1620"/>
      <c r="Y275" s="1620"/>
      <c r="Z275" s="1620"/>
    </row>
    <row r="276" spans="1:26" x14ac:dyDescent="0.2">
      <c r="A276" s="959"/>
      <c r="B276" s="959"/>
      <c r="C276" s="950"/>
      <c r="D276" s="950"/>
      <c r="E276" s="950"/>
      <c r="F276" s="950"/>
      <c r="G276" s="950"/>
      <c r="H276" s="950"/>
      <c r="I276" s="950"/>
      <c r="L276" s="1620"/>
      <c r="M276" s="1620"/>
      <c r="N276" s="1620"/>
      <c r="O276" s="1620"/>
      <c r="P276" s="1620"/>
      <c r="Q276" s="1620"/>
      <c r="R276" s="1620"/>
      <c r="S276" s="1620"/>
      <c r="T276" s="1620"/>
      <c r="U276" s="1620"/>
      <c r="V276" s="1620"/>
      <c r="W276" s="1620"/>
      <c r="X276" s="1620"/>
      <c r="Y276" s="1620"/>
      <c r="Z276" s="1620"/>
    </row>
    <row r="277" spans="1:26" x14ac:dyDescent="0.2">
      <c r="A277" s="959"/>
      <c r="B277" s="959"/>
      <c r="C277" s="950"/>
      <c r="D277" s="950"/>
      <c r="E277" s="950"/>
      <c r="F277" s="950"/>
      <c r="G277" s="950"/>
      <c r="H277" s="950"/>
      <c r="I277" s="950"/>
      <c r="L277" s="1620"/>
      <c r="M277" s="1620"/>
      <c r="N277" s="1620"/>
      <c r="O277" s="1620"/>
      <c r="P277" s="1620"/>
      <c r="Q277" s="1620"/>
      <c r="R277" s="1620"/>
      <c r="S277" s="1620"/>
      <c r="T277" s="1620"/>
      <c r="U277" s="1620"/>
      <c r="V277" s="1620"/>
      <c r="W277" s="1620"/>
      <c r="X277" s="1620"/>
      <c r="Y277" s="1620"/>
      <c r="Z277" s="1620"/>
    </row>
    <row r="278" spans="1:26" x14ac:dyDescent="0.2">
      <c r="A278" s="959"/>
      <c r="B278" s="959"/>
      <c r="C278" s="950"/>
      <c r="D278" s="950"/>
      <c r="E278" s="950"/>
      <c r="F278" s="950"/>
      <c r="G278" s="950"/>
      <c r="H278" s="950"/>
      <c r="I278" s="950"/>
      <c r="L278" s="1620"/>
      <c r="M278" s="1620"/>
      <c r="N278" s="1620"/>
      <c r="O278" s="1620"/>
      <c r="P278" s="1620"/>
      <c r="Q278" s="1620"/>
      <c r="R278" s="1620"/>
      <c r="S278" s="1620"/>
      <c r="T278" s="1620"/>
      <c r="U278" s="1620"/>
      <c r="V278" s="1620"/>
      <c r="W278" s="1620"/>
      <c r="X278" s="1620"/>
      <c r="Y278" s="1620"/>
      <c r="Z278" s="1620"/>
    </row>
    <row r="279" spans="1:26" x14ac:dyDescent="0.2">
      <c r="A279" s="959"/>
      <c r="B279" s="959"/>
      <c r="C279" s="950"/>
      <c r="D279" s="950"/>
      <c r="E279" s="950"/>
      <c r="F279" s="950"/>
      <c r="G279" s="950"/>
      <c r="H279" s="950"/>
      <c r="I279" s="950"/>
      <c r="L279" s="1620"/>
      <c r="M279" s="1620"/>
      <c r="N279" s="1620"/>
      <c r="O279" s="1620"/>
      <c r="P279" s="1620"/>
      <c r="Q279" s="1620"/>
      <c r="R279" s="1620"/>
      <c r="S279" s="1620"/>
      <c r="T279" s="1620"/>
      <c r="U279" s="1620"/>
      <c r="V279" s="1620"/>
      <c r="W279" s="1620"/>
      <c r="X279" s="1620"/>
      <c r="Y279" s="1620"/>
      <c r="Z279" s="1620"/>
    </row>
    <row r="280" spans="1:26" x14ac:dyDescent="0.2">
      <c r="A280" s="959"/>
      <c r="B280" s="959"/>
      <c r="C280" s="950"/>
      <c r="D280" s="950"/>
      <c r="E280" s="950"/>
      <c r="F280" s="950"/>
      <c r="G280" s="950"/>
      <c r="H280" s="950"/>
      <c r="I280" s="950"/>
      <c r="L280" s="1639" t="s">
        <v>1322</v>
      </c>
      <c r="M280" s="1640"/>
      <c r="N280" s="1640"/>
      <c r="O280" s="1620"/>
      <c r="P280" s="1639" t="s">
        <v>1323</v>
      </c>
      <c r="Q280" s="1640"/>
      <c r="R280" s="1640"/>
      <c r="S280" s="1620"/>
      <c r="T280" s="1639" t="s">
        <v>1324</v>
      </c>
      <c r="U280" s="1640"/>
      <c r="V280" s="1640"/>
      <c r="W280" s="1620"/>
      <c r="X280" s="1620"/>
      <c r="Y280" s="1620"/>
      <c r="Z280" s="1620"/>
    </row>
    <row r="281" spans="1:26" x14ac:dyDescent="0.2">
      <c r="A281" s="959"/>
      <c r="B281" s="959"/>
      <c r="C281" s="950"/>
      <c r="E281" s="950"/>
      <c r="F281" s="950"/>
      <c r="G281" s="950"/>
      <c r="H281" s="950"/>
      <c r="I281" s="950"/>
      <c r="L281" s="1643">
        <v>1</v>
      </c>
      <c r="M281" s="1641" t="s">
        <v>1078</v>
      </c>
      <c r="N281" s="1641">
        <v>1</v>
      </c>
      <c r="O281" s="1620"/>
      <c r="P281" s="1643">
        <v>1</v>
      </c>
      <c r="Q281" s="1641" t="s">
        <v>1078</v>
      </c>
      <c r="R281" s="1641">
        <v>1</v>
      </c>
      <c r="S281" s="1620"/>
      <c r="T281" s="1643">
        <v>1</v>
      </c>
      <c r="U281" s="1641" t="s">
        <v>1078</v>
      </c>
      <c r="V281" s="1641">
        <v>1</v>
      </c>
      <c r="W281" s="1620"/>
      <c r="X281" s="1620"/>
      <c r="Y281" s="1620"/>
      <c r="Z281" s="1620"/>
    </row>
    <row r="282" spans="1:26" x14ac:dyDescent="0.2">
      <c r="A282" s="959"/>
      <c r="B282" s="959"/>
      <c r="C282" s="950"/>
      <c r="E282" s="950"/>
      <c r="F282" s="950"/>
      <c r="G282" s="950"/>
      <c r="H282" s="950"/>
      <c r="I282" s="950"/>
      <c r="L282" s="1642"/>
      <c r="M282" s="1641" t="s">
        <v>122</v>
      </c>
      <c r="N282" s="1641">
        <v>2</v>
      </c>
      <c r="O282" s="1620"/>
      <c r="P282" s="1642"/>
      <c r="Q282" s="1641" t="s">
        <v>122</v>
      </c>
      <c r="R282" s="1641">
        <v>2</v>
      </c>
      <c r="S282" s="1620"/>
      <c r="T282" s="1642"/>
      <c r="U282" s="1641" t="s">
        <v>122</v>
      </c>
      <c r="V282" s="1641">
        <v>2</v>
      </c>
      <c r="W282" s="1620"/>
      <c r="X282" s="1620"/>
      <c r="Y282" s="1620"/>
      <c r="Z282" s="1620"/>
    </row>
    <row r="283" spans="1:26" x14ac:dyDescent="0.2">
      <c r="A283" s="959"/>
      <c r="B283" s="959"/>
      <c r="C283" s="950"/>
      <c r="E283" s="950"/>
      <c r="F283" s="950"/>
      <c r="G283" s="950"/>
      <c r="H283" s="950"/>
      <c r="I283" s="950"/>
      <c r="L283" s="1642"/>
      <c r="M283" s="1641" t="s">
        <v>123</v>
      </c>
      <c r="N283" s="1641">
        <v>3</v>
      </c>
      <c r="O283" s="1620"/>
      <c r="P283" s="1642"/>
      <c r="Q283" s="1641" t="s">
        <v>123</v>
      </c>
      <c r="R283" s="1641">
        <v>3</v>
      </c>
      <c r="S283" s="1620"/>
      <c r="T283" s="1642"/>
      <c r="U283" s="1641" t="s">
        <v>123</v>
      </c>
      <c r="V283" s="1641">
        <v>3</v>
      </c>
      <c r="W283" s="1620"/>
      <c r="X283" s="1620"/>
      <c r="Y283" s="1620"/>
      <c r="Z283" s="1620"/>
    </row>
    <row r="284" spans="1:26" x14ac:dyDescent="0.2">
      <c r="A284" s="959"/>
      <c r="B284" s="959"/>
      <c r="C284" s="950"/>
      <c r="E284" s="950"/>
      <c r="F284" s="950"/>
      <c r="G284" s="950"/>
      <c r="H284" s="950"/>
      <c r="I284" s="950"/>
      <c r="L284" s="1620"/>
      <c r="M284" s="1620"/>
      <c r="N284" s="1620"/>
      <c r="O284" s="1620"/>
      <c r="P284" s="1620"/>
      <c r="Q284" s="1620"/>
      <c r="R284" s="1620"/>
      <c r="S284" s="1620"/>
      <c r="T284" s="1620"/>
      <c r="U284" s="1620"/>
      <c r="V284" s="1620"/>
      <c r="W284" s="1620"/>
      <c r="X284" s="1620"/>
      <c r="Y284" s="1620"/>
      <c r="Z284" s="1620"/>
    </row>
    <row r="285" spans="1:26" x14ac:dyDescent="0.2">
      <c r="A285" s="959"/>
      <c r="B285" s="959"/>
      <c r="C285" s="950"/>
      <c r="E285" s="950"/>
      <c r="F285" s="950"/>
      <c r="G285" s="950"/>
      <c r="H285" s="950"/>
      <c r="I285" s="950"/>
      <c r="L285" s="1620"/>
      <c r="M285" s="1620"/>
      <c r="N285" s="1620"/>
      <c r="O285" s="1620"/>
      <c r="P285" s="1620"/>
      <c r="Q285" s="1620"/>
      <c r="R285" s="1620"/>
      <c r="S285" s="1620"/>
      <c r="T285" s="1620"/>
      <c r="U285" s="1620"/>
      <c r="V285" s="1620"/>
      <c r="W285" s="1620"/>
      <c r="X285" s="1620"/>
      <c r="Y285" s="1620"/>
      <c r="Z285" s="1620"/>
    </row>
    <row r="286" spans="1:26" x14ac:dyDescent="0.2">
      <c r="A286" s="959"/>
      <c r="B286" s="959"/>
      <c r="C286" s="950"/>
      <c r="E286" s="950"/>
      <c r="F286" s="950"/>
      <c r="G286" s="950"/>
      <c r="L286" s="1620"/>
      <c r="M286" s="1620"/>
      <c r="N286" s="1620"/>
      <c r="O286" s="1620"/>
      <c r="P286" s="1620"/>
      <c r="Q286" s="1620"/>
      <c r="R286" s="1620"/>
      <c r="S286" s="1620"/>
      <c r="T286" s="1620"/>
      <c r="U286" s="1620"/>
      <c r="V286" s="1620"/>
      <c r="W286" s="1620"/>
      <c r="X286" s="1620"/>
      <c r="Y286" s="1620"/>
      <c r="Z286" s="1620"/>
    </row>
    <row r="287" spans="1:26" x14ac:dyDescent="0.2">
      <c r="A287" s="959"/>
      <c r="B287" s="959"/>
      <c r="C287" s="950"/>
      <c r="D287" s="950"/>
      <c r="E287" s="950"/>
      <c r="F287" s="950"/>
      <c r="G287" s="950"/>
      <c r="L287" s="1620"/>
      <c r="M287" s="1620"/>
      <c r="N287" s="1620"/>
      <c r="O287" s="1620"/>
      <c r="P287" s="1620"/>
      <c r="Q287" s="1620"/>
      <c r="R287" s="1620"/>
      <c r="S287" s="1620"/>
      <c r="T287" s="1620"/>
      <c r="U287" s="1620"/>
      <c r="V287" s="1620"/>
      <c r="W287" s="1620"/>
      <c r="X287" s="1620"/>
      <c r="Y287" s="1620"/>
      <c r="Z287" s="1620"/>
    </row>
    <row r="288" spans="1:26" x14ac:dyDescent="0.2">
      <c r="A288" s="959"/>
      <c r="D288" s="1011"/>
      <c r="L288" s="1620"/>
      <c r="M288" s="1620"/>
      <c r="N288" s="1620"/>
      <c r="O288" s="1620"/>
      <c r="P288" s="1620"/>
      <c r="Q288" s="1620"/>
      <c r="R288" s="1620"/>
      <c r="S288" s="1620"/>
      <c r="T288" s="1620"/>
      <c r="U288" s="1620"/>
      <c r="V288" s="1620"/>
      <c r="W288" s="1620"/>
      <c r="X288" s="1620"/>
      <c r="Y288" s="1620"/>
      <c r="Z288" s="1620"/>
    </row>
    <row r="289" spans="1:26" x14ac:dyDescent="0.2">
      <c r="A289" s="959"/>
      <c r="D289" s="1011"/>
      <c r="L289" s="1620"/>
      <c r="M289" s="1620"/>
      <c r="N289" s="1620"/>
      <c r="O289" s="1620"/>
      <c r="P289" s="1620"/>
      <c r="Q289" s="1620"/>
      <c r="R289" s="1620"/>
      <c r="S289" s="1620"/>
      <c r="T289" s="1620"/>
      <c r="U289" s="1620"/>
      <c r="V289" s="1620"/>
      <c r="W289" s="1620"/>
      <c r="X289" s="1620"/>
      <c r="Y289" s="1620"/>
      <c r="Z289" s="1620"/>
    </row>
    <row r="290" spans="1:26" x14ac:dyDescent="0.2">
      <c r="A290" s="959"/>
      <c r="D290" s="1011"/>
      <c r="L290" s="1639" t="s">
        <v>1325</v>
      </c>
      <c r="M290" s="1640"/>
      <c r="N290" s="1640"/>
      <c r="O290" s="1620"/>
      <c r="P290" s="1639" t="s">
        <v>1326</v>
      </c>
      <c r="Q290" s="1640"/>
      <c r="R290" s="1640"/>
      <c r="S290" s="1620"/>
      <c r="T290" s="1639" t="s">
        <v>1325</v>
      </c>
      <c r="U290" s="1640"/>
      <c r="V290" s="1640"/>
      <c r="W290" s="1620"/>
      <c r="X290" s="1620"/>
      <c r="Y290" s="1620"/>
      <c r="Z290" s="1620"/>
    </row>
    <row r="291" spans="1:26" x14ac:dyDescent="0.2">
      <c r="A291" s="959"/>
      <c r="D291" s="1011"/>
      <c r="L291" s="1643">
        <v>1</v>
      </c>
      <c r="M291" s="1641" t="s">
        <v>1078</v>
      </c>
      <c r="N291" s="1641">
        <v>1</v>
      </c>
      <c r="O291" s="1620"/>
      <c r="P291" s="1643">
        <v>1</v>
      </c>
      <c r="Q291" s="1641" t="s">
        <v>1078</v>
      </c>
      <c r="R291" s="1641">
        <v>1</v>
      </c>
      <c r="S291" s="1620"/>
      <c r="T291" s="1643">
        <v>1</v>
      </c>
      <c r="U291" s="1641" t="s">
        <v>1078</v>
      </c>
      <c r="V291" s="1641">
        <v>1</v>
      </c>
      <c r="W291" s="1620"/>
      <c r="X291" s="1620"/>
      <c r="Y291" s="1620"/>
      <c r="Z291" s="1620"/>
    </row>
    <row r="292" spans="1:26" x14ac:dyDescent="0.2">
      <c r="A292" s="959"/>
      <c r="D292" s="1011"/>
      <c r="L292" s="1642"/>
      <c r="M292" s="1641" t="s">
        <v>122</v>
      </c>
      <c r="N292" s="1641">
        <v>2</v>
      </c>
      <c r="O292" s="1620"/>
      <c r="P292" s="1642"/>
      <c r="Q292" s="1641" t="s">
        <v>122</v>
      </c>
      <c r="R292" s="1641">
        <v>2</v>
      </c>
      <c r="S292" s="1620"/>
      <c r="T292" s="1642"/>
      <c r="U292" s="1641" t="s">
        <v>122</v>
      </c>
      <c r="V292" s="1641">
        <v>2</v>
      </c>
      <c r="W292" s="1620"/>
      <c r="X292" s="1620"/>
      <c r="Y292" s="1620"/>
      <c r="Z292" s="1620"/>
    </row>
    <row r="293" spans="1:26" x14ac:dyDescent="0.2">
      <c r="A293" s="959"/>
      <c r="D293" s="1011"/>
      <c r="L293" s="1642"/>
      <c r="M293" s="1641" t="s">
        <v>123</v>
      </c>
      <c r="N293" s="1641">
        <v>3</v>
      </c>
      <c r="O293" s="1620"/>
      <c r="P293" s="1642"/>
      <c r="Q293" s="1641" t="s">
        <v>123</v>
      </c>
      <c r="R293" s="1641">
        <v>3</v>
      </c>
      <c r="S293" s="1620"/>
      <c r="T293" s="1642"/>
      <c r="U293" s="1641" t="s">
        <v>123</v>
      </c>
      <c r="V293" s="1641">
        <v>3</v>
      </c>
      <c r="W293" s="1620"/>
      <c r="X293" s="1620"/>
      <c r="Y293" s="1620"/>
      <c r="Z293" s="1620"/>
    </row>
    <row r="294" spans="1:26" x14ac:dyDescent="0.2">
      <c r="A294" s="959"/>
      <c r="D294" s="1011"/>
      <c r="L294" s="1620"/>
      <c r="M294" s="1620"/>
      <c r="N294" s="1620"/>
      <c r="O294" s="1620"/>
      <c r="P294" s="1620"/>
      <c r="Q294" s="1620"/>
      <c r="R294" s="1620"/>
      <c r="S294" s="1620"/>
      <c r="T294" s="1620"/>
      <c r="U294" s="1620"/>
      <c r="V294" s="1620"/>
      <c r="W294" s="1620"/>
      <c r="X294" s="1620"/>
      <c r="Y294" s="1620"/>
      <c r="Z294" s="1620"/>
    </row>
    <row r="295" spans="1:26" x14ac:dyDescent="0.2">
      <c r="A295" s="959"/>
      <c r="D295" s="1011"/>
      <c r="L295" s="1620"/>
      <c r="M295" s="1620"/>
      <c r="N295" s="1620"/>
      <c r="O295" s="1620"/>
      <c r="P295" s="1620"/>
      <c r="Q295" s="1620"/>
      <c r="R295" s="1620"/>
      <c r="S295" s="1620"/>
      <c r="T295" s="1620"/>
      <c r="U295" s="1620"/>
      <c r="V295" s="1620"/>
      <c r="W295" s="1620"/>
      <c r="X295" s="1620"/>
      <c r="Y295" s="1620"/>
      <c r="Z295" s="1620"/>
    </row>
    <row r="296" spans="1:26" x14ac:dyDescent="0.2">
      <c r="A296" s="959"/>
      <c r="D296" s="1011"/>
      <c r="L296" s="1620"/>
      <c r="M296" s="1620"/>
      <c r="N296" s="1620"/>
      <c r="O296" s="1620"/>
      <c r="P296" s="1620"/>
      <c r="Q296" s="1620"/>
      <c r="R296" s="1620"/>
      <c r="S296" s="1620"/>
      <c r="T296" s="1620"/>
      <c r="U296" s="1620"/>
      <c r="V296" s="1620"/>
      <c r="W296" s="1620"/>
      <c r="X296" s="1620"/>
      <c r="Y296" s="1620"/>
      <c r="Z296" s="1620"/>
    </row>
    <row r="297" spans="1:26" x14ac:dyDescent="0.2">
      <c r="A297" s="959"/>
      <c r="D297" s="1011"/>
      <c r="L297" s="1620"/>
      <c r="M297" s="1620"/>
      <c r="N297" s="1620"/>
      <c r="O297" s="1620"/>
      <c r="P297" s="1620"/>
      <c r="Q297" s="1620"/>
      <c r="R297" s="1620"/>
      <c r="S297" s="1620"/>
      <c r="T297" s="1620"/>
      <c r="U297" s="1620"/>
      <c r="V297" s="1620"/>
      <c r="W297" s="1620"/>
      <c r="X297" s="1620"/>
      <c r="Y297" s="1620"/>
      <c r="Z297" s="1620"/>
    </row>
    <row r="298" spans="1:26" x14ac:dyDescent="0.2">
      <c r="A298" s="959"/>
      <c r="D298" s="1011"/>
      <c r="L298" s="1620"/>
      <c r="M298" s="1620"/>
      <c r="N298" s="1620"/>
      <c r="O298" s="1620"/>
      <c r="P298" s="1620"/>
      <c r="Q298" s="1620"/>
      <c r="R298" s="1620"/>
      <c r="S298" s="1620"/>
      <c r="T298" s="1620"/>
      <c r="U298" s="1620"/>
      <c r="V298" s="1620"/>
      <c r="W298" s="1620"/>
      <c r="X298" s="1620"/>
      <c r="Y298" s="1620"/>
      <c r="Z298" s="1620"/>
    </row>
    <row r="299" spans="1:26" x14ac:dyDescent="0.2">
      <c r="A299" s="959"/>
      <c r="D299" s="1011"/>
      <c r="L299" s="1620"/>
      <c r="M299" s="1620"/>
      <c r="N299" s="1620"/>
      <c r="O299" s="1620"/>
      <c r="P299" s="1620"/>
      <c r="Q299" s="1620"/>
      <c r="R299" s="1620"/>
      <c r="S299" s="1620"/>
      <c r="T299" s="1620"/>
      <c r="U299" s="1620"/>
      <c r="V299" s="1620"/>
      <c r="W299" s="1620"/>
      <c r="X299" s="1620"/>
      <c r="Y299" s="1620"/>
      <c r="Z299" s="1620"/>
    </row>
    <row r="300" spans="1:26" x14ac:dyDescent="0.2">
      <c r="A300" s="959"/>
      <c r="D300" s="1011"/>
      <c r="L300" s="1639" t="s">
        <v>1328</v>
      </c>
      <c r="M300" s="1640"/>
      <c r="N300" s="1640"/>
      <c r="O300" s="1620"/>
      <c r="P300" s="1639" t="s">
        <v>1378</v>
      </c>
      <c r="Q300" s="1640"/>
      <c r="R300" s="1640"/>
      <c r="S300" s="1620"/>
      <c r="T300" s="1620"/>
      <c r="U300" s="1620"/>
      <c r="V300" s="1620"/>
      <c r="W300" s="1620"/>
      <c r="X300" s="1620"/>
      <c r="Y300" s="1620"/>
      <c r="Z300" s="1620"/>
    </row>
    <row r="301" spans="1:26" x14ac:dyDescent="0.2">
      <c r="A301" s="959"/>
      <c r="D301" s="1011"/>
      <c r="L301" s="1643">
        <v>1</v>
      </c>
      <c r="M301" s="1641" t="s">
        <v>1078</v>
      </c>
      <c r="N301" s="1641">
        <v>1</v>
      </c>
      <c r="O301" s="1620"/>
      <c r="P301" s="1643">
        <v>1</v>
      </c>
      <c r="Q301" s="1641" t="s">
        <v>1078</v>
      </c>
      <c r="R301" s="1641">
        <v>1</v>
      </c>
      <c r="S301" s="1620"/>
      <c r="T301" s="1620"/>
      <c r="U301" s="1620"/>
      <c r="V301" s="1620"/>
      <c r="W301" s="1620"/>
      <c r="X301" s="1620"/>
      <c r="Y301" s="1620"/>
      <c r="Z301" s="1620"/>
    </row>
    <row r="302" spans="1:26" x14ac:dyDescent="0.2">
      <c r="A302" s="959"/>
      <c r="D302" s="1011"/>
      <c r="L302" s="1642"/>
      <c r="M302" s="1641" t="s">
        <v>122</v>
      </c>
      <c r="N302" s="1641">
        <v>2</v>
      </c>
      <c r="O302" s="1620"/>
      <c r="P302" s="1642"/>
      <c r="Q302" s="1641" t="s">
        <v>122</v>
      </c>
      <c r="R302" s="1641">
        <v>2</v>
      </c>
      <c r="S302" s="1620"/>
      <c r="T302" s="1620"/>
      <c r="U302" s="1620"/>
      <c r="V302" s="1620"/>
      <c r="W302" s="1620"/>
      <c r="X302" s="1620"/>
      <c r="Y302" s="1620"/>
      <c r="Z302" s="1620"/>
    </row>
    <row r="303" spans="1:26" x14ac:dyDescent="0.2">
      <c r="A303" s="959"/>
      <c r="D303" s="1011"/>
      <c r="L303" s="1642"/>
      <c r="M303" s="1641" t="s">
        <v>123</v>
      </c>
      <c r="N303" s="1641">
        <v>3</v>
      </c>
      <c r="O303" s="1620"/>
      <c r="P303" s="1642"/>
      <c r="Q303" s="1641" t="s">
        <v>123</v>
      </c>
      <c r="R303" s="1641">
        <v>3</v>
      </c>
      <c r="S303" s="1620"/>
      <c r="T303" s="1620"/>
      <c r="U303" s="1620"/>
      <c r="V303" s="1620"/>
      <c r="W303" s="1620"/>
      <c r="X303" s="1620"/>
      <c r="Y303" s="1620"/>
      <c r="Z303" s="1620"/>
    </row>
    <row r="304" spans="1:26" x14ac:dyDescent="0.2">
      <c r="A304" s="959"/>
      <c r="D304" s="1011"/>
      <c r="L304" s="1620"/>
      <c r="M304" s="1620"/>
      <c r="N304" s="1620"/>
      <c r="O304" s="1620"/>
      <c r="P304" s="1620"/>
      <c r="Q304" s="1620"/>
      <c r="R304" s="1620"/>
      <c r="S304" s="1620"/>
      <c r="T304" s="1620"/>
      <c r="U304" s="1620"/>
      <c r="V304" s="1620"/>
      <c r="W304" s="1620"/>
      <c r="X304" s="1620"/>
      <c r="Y304" s="1620"/>
      <c r="Z304" s="1620"/>
    </row>
    <row r="305" spans="1:26" x14ac:dyDescent="0.2">
      <c r="A305" s="959"/>
      <c r="D305" s="1011"/>
      <c r="L305" s="1620"/>
      <c r="M305" s="1620"/>
      <c r="N305" s="1620"/>
      <c r="O305" s="1620"/>
      <c r="P305" s="1620"/>
      <c r="Q305" s="1620"/>
      <c r="R305" s="1620"/>
      <c r="S305" s="1620"/>
      <c r="T305" s="1620"/>
      <c r="U305" s="1620"/>
      <c r="V305" s="1620"/>
      <c r="W305" s="1620"/>
      <c r="X305" s="1620"/>
      <c r="Y305" s="1620"/>
      <c r="Z305" s="1620"/>
    </row>
    <row r="306" spans="1:26" x14ac:dyDescent="0.2">
      <c r="A306" s="959"/>
      <c r="D306" s="1011"/>
      <c r="L306" s="1620"/>
      <c r="M306" s="1620"/>
      <c r="N306" s="1620"/>
      <c r="O306" s="1620"/>
      <c r="P306" s="1620"/>
      <c r="Q306" s="1620"/>
      <c r="R306" s="1620"/>
      <c r="S306" s="1620"/>
      <c r="T306" s="1620"/>
      <c r="U306" s="1620"/>
      <c r="V306" s="1620"/>
      <c r="W306" s="1620"/>
      <c r="X306" s="1620"/>
      <c r="Y306" s="1620"/>
      <c r="Z306" s="1620"/>
    </row>
    <row r="307" spans="1:26" x14ac:dyDescent="0.2">
      <c r="A307" s="959"/>
      <c r="L307" s="1620"/>
      <c r="M307" s="1620"/>
      <c r="N307" s="1620"/>
      <c r="O307" s="1620"/>
      <c r="P307" s="1620"/>
      <c r="Q307" s="1620"/>
      <c r="R307" s="1620"/>
      <c r="S307" s="1620"/>
      <c r="T307" s="1620"/>
      <c r="U307" s="1620"/>
      <c r="V307" s="1620"/>
      <c r="W307" s="1620"/>
      <c r="X307" s="1620"/>
      <c r="Y307" s="1620"/>
      <c r="Z307" s="1620"/>
    </row>
    <row r="308" spans="1:26" x14ac:dyDescent="0.2">
      <c r="A308" s="959"/>
      <c r="L308" s="1620"/>
      <c r="M308" s="1620"/>
      <c r="N308" s="1620"/>
      <c r="O308" s="1620"/>
      <c r="P308" s="1620"/>
      <c r="Q308" s="1620"/>
      <c r="R308" s="1620"/>
      <c r="S308" s="1620"/>
      <c r="T308" s="1620"/>
      <c r="U308" s="1620"/>
      <c r="V308" s="1620"/>
      <c r="W308" s="1620"/>
      <c r="X308" s="1620"/>
      <c r="Y308" s="1620"/>
      <c r="Z308" s="1620"/>
    </row>
    <row r="309" spans="1:26" x14ac:dyDescent="0.2">
      <c r="A309" s="959"/>
      <c r="L309" s="1620"/>
      <c r="M309" s="1620"/>
      <c r="N309" s="1620"/>
      <c r="O309" s="1620"/>
      <c r="P309" s="1620"/>
      <c r="Q309" s="1620"/>
      <c r="R309" s="1620"/>
      <c r="S309" s="1620"/>
      <c r="T309" s="1620"/>
      <c r="U309" s="1620"/>
      <c r="V309" s="1620"/>
      <c r="W309" s="1620"/>
      <c r="X309" s="1620"/>
      <c r="Y309" s="1620"/>
      <c r="Z309" s="1620"/>
    </row>
    <row r="310" spans="1:26" x14ac:dyDescent="0.2">
      <c r="A310" s="959"/>
      <c r="L310" s="1639" t="s">
        <v>1379</v>
      </c>
      <c r="M310" s="1640"/>
      <c r="N310" s="1640"/>
      <c r="O310" s="1620"/>
      <c r="P310" s="1620"/>
      <c r="Q310" s="1620"/>
      <c r="R310" s="1620"/>
      <c r="S310" s="1620"/>
      <c r="T310" s="1620"/>
      <c r="U310" s="1620"/>
      <c r="V310" s="1620"/>
      <c r="W310" s="1620"/>
      <c r="X310" s="1620"/>
      <c r="Y310" s="1620"/>
      <c r="Z310" s="1620"/>
    </row>
    <row r="311" spans="1:26" x14ac:dyDescent="0.2">
      <c r="A311" s="959"/>
      <c r="L311" s="1643">
        <v>1</v>
      </c>
      <c r="M311" s="1641" t="s">
        <v>1078</v>
      </c>
      <c r="N311" s="1641">
        <v>1</v>
      </c>
      <c r="O311" s="1620"/>
      <c r="P311" s="1620"/>
      <c r="Q311" s="1620"/>
      <c r="R311" s="1620"/>
      <c r="S311" s="1620"/>
      <c r="T311" s="1620"/>
      <c r="U311" s="1620"/>
      <c r="V311" s="1620"/>
      <c r="W311" s="1620"/>
      <c r="X311" s="1620"/>
      <c r="Y311" s="1620"/>
      <c r="Z311" s="1620"/>
    </row>
    <row r="312" spans="1:26" x14ac:dyDescent="0.2">
      <c r="A312" s="959"/>
      <c r="L312" s="1642"/>
      <c r="M312" s="1641" t="s">
        <v>122</v>
      </c>
      <c r="N312" s="1641">
        <v>2</v>
      </c>
      <c r="O312" s="1620"/>
      <c r="P312" s="1620"/>
      <c r="Q312" s="1620"/>
      <c r="R312" s="1620"/>
      <c r="S312" s="1620"/>
      <c r="T312" s="1620"/>
      <c r="U312" s="1620"/>
      <c r="V312" s="1620"/>
      <c r="W312" s="1620"/>
      <c r="X312" s="1620"/>
      <c r="Y312" s="1620"/>
      <c r="Z312" s="1620"/>
    </row>
    <row r="313" spans="1:26" x14ac:dyDescent="0.2">
      <c r="A313" s="959"/>
      <c r="L313" s="1642"/>
      <c r="M313" s="1641" t="s">
        <v>123</v>
      </c>
      <c r="N313" s="1641">
        <v>3</v>
      </c>
      <c r="O313" s="1620"/>
      <c r="P313" s="1620"/>
      <c r="Q313" s="1620"/>
      <c r="R313" s="1620"/>
      <c r="S313" s="1620"/>
      <c r="T313" s="1620"/>
      <c r="U313" s="1620"/>
      <c r="V313" s="1620"/>
      <c r="W313" s="1620"/>
      <c r="X313" s="1620"/>
      <c r="Y313" s="1620"/>
      <c r="Z313" s="1620"/>
    </row>
    <row r="314" spans="1:26" x14ac:dyDescent="0.2">
      <c r="A314" s="959"/>
    </row>
    <row r="315" spans="1:26" x14ac:dyDescent="0.2">
      <c r="A315" s="959"/>
    </row>
    <row r="316" spans="1:26" x14ac:dyDescent="0.2">
      <c r="A316" s="959"/>
    </row>
    <row r="317" spans="1:26" x14ac:dyDescent="0.2">
      <c r="A317" s="959"/>
    </row>
    <row r="318" spans="1:26" x14ac:dyDescent="0.2">
      <c r="A318" s="959"/>
    </row>
    <row r="319" spans="1:26" x14ac:dyDescent="0.2">
      <c r="A319" s="959"/>
    </row>
    <row r="320" spans="1:26" x14ac:dyDescent="0.2">
      <c r="A320" s="959"/>
    </row>
    <row r="321" spans="1:7" x14ac:dyDescent="0.2">
      <c r="A321" s="959"/>
    </row>
    <row r="322" spans="1:7" x14ac:dyDescent="0.2">
      <c r="A322" s="959"/>
      <c r="B322" s="950"/>
    </row>
    <row r="323" spans="1:7" x14ac:dyDescent="0.2">
      <c r="A323" s="959"/>
      <c r="B323" s="959"/>
    </row>
    <row r="324" spans="1:7" x14ac:dyDescent="0.2">
      <c r="A324" s="959"/>
      <c r="B324" s="959"/>
      <c r="G324" s="959"/>
    </row>
    <row r="325" spans="1:7" x14ac:dyDescent="0.2">
      <c r="A325" s="959"/>
      <c r="B325" s="959"/>
    </row>
    <row r="326" spans="1:7" x14ac:dyDescent="0.2">
      <c r="A326" s="959"/>
      <c r="B326" s="959"/>
    </row>
    <row r="327" spans="1:7" x14ac:dyDescent="0.2">
      <c r="A327" s="959"/>
      <c r="B327" s="959"/>
    </row>
    <row r="328" spans="1:7" x14ac:dyDescent="0.2">
      <c r="A328" s="959"/>
      <c r="B328" s="959"/>
    </row>
    <row r="329" spans="1:7" x14ac:dyDescent="0.2">
      <c r="A329" s="959"/>
      <c r="B329" s="959"/>
      <c r="G329" s="959"/>
    </row>
    <row r="330" spans="1:7" x14ac:dyDescent="0.2">
      <c r="A330" s="959"/>
      <c r="B330" s="959"/>
    </row>
    <row r="331" spans="1:7" x14ac:dyDescent="0.2">
      <c r="A331" s="959"/>
      <c r="B331" s="959"/>
    </row>
    <row r="332" spans="1:7" x14ac:dyDescent="0.2">
      <c r="A332" s="959"/>
      <c r="B332" s="959"/>
      <c r="G332" s="959"/>
    </row>
    <row r="333" spans="1:7" x14ac:dyDescent="0.2">
      <c r="A333" s="959"/>
      <c r="B333" s="959"/>
      <c r="D333" s="1011"/>
    </row>
    <row r="334" spans="1:7" x14ac:dyDescent="0.2">
      <c r="A334" s="959"/>
      <c r="B334" s="959"/>
      <c r="G334" s="959"/>
    </row>
    <row r="335" spans="1:7" x14ac:dyDescent="0.2">
      <c r="A335" s="959"/>
      <c r="B335" s="959"/>
      <c r="D335" s="1011"/>
      <c r="G335" s="959"/>
    </row>
    <row r="336" spans="1:7" x14ac:dyDescent="0.2">
      <c r="A336" s="959"/>
      <c r="B336" s="959"/>
    </row>
    <row r="337" spans="1:7" x14ac:dyDescent="0.2">
      <c r="A337" s="959"/>
      <c r="B337" s="959"/>
      <c r="D337" s="1011"/>
    </row>
    <row r="338" spans="1:7" x14ac:dyDescent="0.2">
      <c r="A338" s="959"/>
      <c r="B338" s="959"/>
      <c r="D338" s="1011"/>
    </row>
    <row r="339" spans="1:7" x14ac:dyDescent="0.2">
      <c r="A339" s="959"/>
      <c r="B339" s="959"/>
      <c r="D339" s="1011"/>
      <c r="G339" s="959"/>
    </row>
    <row r="340" spans="1:7" x14ac:dyDescent="0.2">
      <c r="A340" s="959"/>
      <c r="B340" s="959"/>
      <c r="D340" s="1011"/>
    </row>
    <row r="341" spans="1:7" x14ac:dyDescent="0.2">
      <c r="B341" s="959"/>
    </row>
    <row r="342" spans="1:7" x14ac:dyDescent="0.2">
      <c r="B342" s="959"/>
    </row>
    <row r="343" spans="1:7" x14ac:dyDescent="0.2">
      <c r="B343" s="959"/>
    </row>
    <row r="344" spans="1:7" x14ac:dyDescent="0.2">
      <c r="B344" s="959"/>
    </row>
    <row r="345" spans="1:7" x14ac:dyDescent="0.2">
      <c r="B345" s="959"/>
    </row>
    <row r="346" spans="1:7" x14ac:dyDescent="0.2">
      <c r="B346" s="959"/>
    </row>
    <row r="347" spans="1:7" x14ac:dyDescent="0.2">
      <c r="B347" s="959"/>
    </row>
    <row r="348" spans="1:7" x14ac:dyDescent="0.2">
      <c r="B348" s="959"/>
    </row>
    <row r="349" spans="1:7" x14ac:dyDescent="0.2">
      <c r="A349" s="1010"/>
      <c r="B349" s="1012"/>
      <c r="C349" s="1010"/>
    </row>
    <row r="350" spans="1:7" x14ac:dyDescent="0.2">
      <c r="B350" s="959"/>
    </row>
    <row r="351" spans="1:7" x14ac:dyDescent="0.2">
      <c r="B351" s="959"/>
    </row>
    <row r="352" spans="1:7" x14ac:dyDescent="0.2">
      <c r="B352" s="959"/>
    </row>
    <row r="353" spans="1:3" x14ac:dyDescent="0.2">
      <c r="B353" s="959"/>
    </row>
    <row r="354" spans="1:3" x14ac:dyDescent="0.2">
      <c r="B354" s="959"/>
    </row>
    <row r="355" spans="1:3" x14ac:dyDescent="0.2">
      <c r="B355" s="959"/>
    </row>
    <row r="356" spans="1:3" x14ac:dyDescent="0.2">
      <c r="B356" s="959"/>
    </row>
    <row r="357" spans="1:3" x14ac:dyDescent="0.2">
      <c r="B357" s="959"/>
    </row>
    <row r="358" spans="1:3" x14ac:dyDescent="0.2">
      <c r="B358" s="959"/>
    </row>
    <row r="359" spans="1:3" x14ac:dyDescent="0.2">
      <c r="B359" s="959"/>
    </row>
    <row r="360" spans="1:3" x14ac:dyDescent="0.2">
      <c r="B360" s="959"/>
    </row>
    <row r="361" spans="1:3" x14ac:dyDescent="0.2">
      <c r="A361" s="1010"/>
      <c r="B361" s="1012"/>
      <c r="C361" s="1010"/>
    </row>
    <row r="362" spans="1:3" x14ac:dyDescent="0.2">
      <c r="B362" s="959"/>
    </row>
    <row r="363" spans="1:3" x14ac:dyDescent="0.2">
      <c r="B363" s="959"/>
    </row>
    <row r="364" spans="1:3" x14ac:dyDescent="0.2">
      <c r="B364" s="959"/>
    </row>
    <row r="365" spans="1:3" x14ac:dyDescent="0.2">
      <c r="B365" s="959"/>
    </row>
    <row r="366" spans="1:3" x14ac:dyDescent="0.2">
      <c r="B366" s="959"/>
    </row>
    <row r="367" spans="1:3" x14ac:dyDescent="0.2">
      <c r="B367" s="959"/>
    </row>
    <row r="368" spans="1:3" x14ac:dyDescent="0.2">
      <c r="B368" s="959"/>
    </row>
    <row r="369" spans="1:3" x14ac:dyDescent="0.2">
      <c r="B369" s="959"/>
    </row>
    <row r="370" spans="1:3" x14ac:dyDescent="0.2">
      <c r="B370" s="959"/>
    </row>
    <row r="371" spans="1:3" x14ac:dyDescent="0.2">
      <c r="B371" s="959"/>
    </row>
    <row r="372" spans="1:3" x14ac:dyDescent="0.2">
      <c r="B372" s="959"/>
    </row>
    <row r="373" spans="1:3" x14ac:dyDescent="0.2">
      <c r="A373" s="1010"/>
      <c r="B373" s="1012"/>
      <c r="C373" s="1010"/>
    </row>
    <row r="374" spans="1:3" x14ac:dyDescent="0.2">
      <c r="B374" s="959"/>
    </row>
    <row r="375" spans="1:3" x14ac:dyDescent="0.2">
      <c r="B375" s="959"/>
    </row>
    <row r="376" spans="1:3" x14ac:dyDescent="0.2">
      <c r="B376" s="959"/>
    </row>
    <row r="377" spans="1:3" x14ac:dyDescent="0.2">
      <c r="B377" s="959"/>
    </row>
    <row r="378" spans="1:3" x14ac:dyDescent="0.2">
      <c r="B378" s="959"/>
    </row>
    <row r="379" spans="1:3" x14ac:dyDescent="0.2">
      <c r="B379" s="959"/>
    </row>
    <row r="380" spans="1:3" x14ac:dyDescent="0.2">
      <c r="B380" s="959"/>
    </row>
    <row r="381" spans="1:3" x14ac:dyDescent="0.2">
      <c r="B381" s="959"/>
    </row>
    <row r="382" spans="1:3" x14ac:dyDescent="0.2">
      <c r="B382" s="959"/>
    </row>
    <row r="383" spans="1:3" x14ac:dyDescent="0.2">
      <c r="B383" s="959"/>
    </row>
    <row r="384" spans="1:3" x14ac:dyDescent="0.2">
      <c r="B384" s="959"/>
    </row>
    <row r="385" spans="1:3" x14ac:dyDescent="0.2">
      <c r="A385" s="1010"/>
      <c r="B385" s="1012"/>
      <c r="C385" s="1010"/>
    </row>
    <row r="386" spans="1:3" x14ac:dyDescent="0.2">
      <c r="B386" s="959"/>
    </row>
    <row r="387" spans="1:3" x14ac:dyDescent="0.2">
      <c r="B387" s="959"/>
    </row>
    <row r="388" spans="1:3" x14ac:dyDescent="0.2">
      <c r="B388" s="959"/>
    </row>
    <row r="389" spans="1:3" x14ac:dyDescent="0.2">
      <c r="B389" s="959"/>
    </row>
    <row r="390" spans="1:3" x14ac:dyDescent="0.2">
      <c r="B390" s="959"/>
    </row>
    <row r="391" spans="1:3" x14ac:dyDescent="0.2">
      <c r="B391" s="959"/>
    </row>
    <row r="392" spans="1:3" x14ac:dyDescent="0.2">
      <c r="B392" s="959"/>
    </row>
    <row r="393" spans="1:3" x14ac:dyDescent="0.2">
      <c r="B393" s="959"/>
    </row>
    <row r="394" spans="1:3" x14ac:dyDescent="0.2">
      <c r="B394" s="959"/>
    </row>
    <row r="395" spans="1:3" x14ac:dyDescent="0.2">
      <c r="B395" s="959"/>
    </row>
    <row r="396" spans="1:3" x14ac:dyDescent="0.2">
      <c r="B396" s="959"/>
    </row>
    <row r="397" spans="1:3" x14ac:dyDescent="0.2">
      <c r="A397" s="1010"/>
      <c r="B397" s="1012"/>
      <c r="C397" s="1010"/>
    </row>
    <row r="398" spans="1:3" x14ac:dyDescent="0.2">
      <c r="B398" s="959"/>
    </row>
    <row r="399" spans="1:3" x14ac:dyDescent="0.2">
      <c r="B399" s="959"/>
    </row>
    <row r="400" spans="1:3" x14ac:dyDescent="0.2">
      <c r="B400" s="959"/>
    </row>
    <row r="401" spans="1:3" x14ac:dyDescent="0.2">
      <c r="B401" s="959"/>
    </row>
    <row r="402" spans="1:3" x14ac:dyDescent="0.2">
      <c r="B402" s="959"/>
    </row>
    <row r="403" spans="1:3" x14ac:dyDescent="0.2">
      <c r="B403" s="959"/>
    </row>
    <row r="404" spans="1:3" x14ac:dyDescent="0.2">
      <c r="A404" s="1059"/>
      <c r="B404" s="1060"/>
      <c r="C404" s="1059"/>
    </row>
    <row r="405" spans="1:3" x14ac:dyDescent="0.2">
      <c r="A405" s="1059"/>
      <c r="B405" s="1060"/>
      <c r="C405" s="1059"/>
    </row>
    <row r="406" spans="1:3" x14ac:dyDescent="0.2">
      <c r="A406" s="1059"/>
      <c r="B406" s="1060"/>
      <c r="C406" s="1059"/>
    </row>
    <row r="407" spans="1:3" x14ac:dyDescent="0.2">
      <c r="B407" s="959"/>
    </row>
    <row r="408" spans="1:3" x14ac:dyDescent="0.2">
      <c r="B408" s="959"/>
    </row>
    <row r="409" spans="1:3" x14ac:dyDescent="0.2">
      <c r="B409" s="959"/>
    </row>
    <row r="410" spans="1:3" x14ac:dyDescent="0.2">
      <c r="B410" s="959"/>
    </row>
    <row r="411" spans="1:3" x14ac:dyDescent="0.2">
      <c r="B411" s="959"/>
    </row>
    <row r="412" spans="1:3" x14ac:dyDescent="0.2">
      <c r="A412" s="1010"/>
      <c r="B412" s="1012"/>
      <c r="C412" s="1010"/>
    </row>
    <row r="413" spans="1:3" x14ac:dyDescent="0.2">
      <c r="B413" s="959"/>
    </row>
    <row r="414" spans="1:3" x14ac:dyDescent="0.2">
      <c r="B414" s="959"/>
    </row>
    <row r="415" spans="1:3" x14ac:dyDescent="0.2">
      <c r="B415" s="959"/>
    </row>
    <row r="416" spans="1:3" x14ac:dyDescent="0.2">
      <c r="B416" s="959"/>
    </row>
    <row r="417" spans="1:3" x14ac:dyDescent="0.2">
      <c r="B417" s="959"/>
    </row>
    <row r="418" spans="1:3" x14ac:dyDescent="0.2">
      <c r="B418" s="959"/>
    </row>
    <row r="419" spans="1:3" x14ac:dyDescent="0.2">
      <c r="B419" s="959"/>
    </row>
    <row r="420" spans="1:3" x14ac:dyDescent="0.2">
      <c r="B420" s="959"/>
    </row>
    <row r="421" spans="1:3" x14ac:dyDescent="0.2">
      <c r="B421" s="959"/>
    </row>
    <row r="422" spans="1:3" x14ac:dyDescent="0.2">
      <c r="B422" s="959"/>
    </row>
    <row r="423" spans="1:3" x14ac:dyDescent="0.2">
      <c r="B423" s="959"/>
    </row>
    <row r="424" spans="1:3" x14ac:dyDescent="0.2">
      <c r="A424" s="1010"/>
      <c r="B424" s="1012"/>
      <c r="C424" s="1010"/>
    </row>
    <row r="425" spans="1:3" x14ac:dyDescent="0.2">
      <c r="B425" s="959"/>
    </row>
    <row r="426" spans="1:3" x14ac:dyDescent="0.2">
      <c r="B426" s="959"/>
    </row>
    <row r="427" spans="1:3" x14ac:dyDescent="0.2">
      <c r="B427" s="959"/>
    </row>
    <row r="428" spans="1:3" x14ac:dyDescent="0.2">
      <c r="B428" s="959"/>
    </row>
    <row r="429" spans="1:3" x14ac:dyDescent="0.2">
      <c r="B429" s="959"/>
    </row>
    <row r="430" spans="1:3" x14ac:dyDescent="0.2">
      <c r="B430" s="959"/>
    </row>
    <row r="431" spans="1:3" x14ac:dyDescent="0.2">
      <c r="B431" s="959"/>
    </row>
    <row r="432" spans="1:3" x14ac:dyDescent="0.2">
      <c r="B432" s="959"/>
    </row>
    <row r="433" spans="1:3" x14ac:dyDescent="0.2">
      <c r="B433" s="959"/>
    </row>
    <row r="434" spans="1:3" x14ac:dyDescent="0.2">
      <c r="B434" s="959"/>
    </row>
    <row r="435" spans="1:3" x14ac:dyDescent="0.2">
      <c r="B435" s="959"/>
    </row>
    <row r="436" spans="1:3" x14ac:dyDescent="0.2">
      <c r="A436" s="1010"/>
      <c r="B436" s="1012"/>
      <c r="C436" s="1010"/>
    </row>
    <row r="437" spans="1:3" x14ac:dyDescent="0.2">
      <c r="B437" s="959"/>
    </row>
    <row r="438" spans="1:3" x14ac:dyDescent="0.2">
      <c r="B438" s="959"/>
    </row>
    <row r="439" spans="1:3" x14ac:dyDescent="0.2">
      <c r="B439" s="959"/>
    </row>
    <row r="440" spans="1:3" x14ac:dyDescent="0.2">
      <c r="B440" s="959"/>
    </row>
    <row r="441" spans="1:3" x14ac:dyDescent="0.2">
      <c r="B441" s="959"/>
    </row>
    <row r="442" spans="1:3" x14ac:dyDescent="0.2">
      <c r="B442" s="959"/>
    </row>
    <row r="443" spans="1:3" x14ac:dyDescent="0.2">
      <c r="B443" s="959"/>
    </row>
    <row r="444" spans="1:3" x14ac:dyDescent="0.2">
      <c r="B444" s="959"/>
    </row>
    <row r="445" spans="1:3" x14ac:dyDescent="0.2">
      <c r="B445" s="959"/>
    </row>
    <row r="446" spans="1:3" x14ac:dyDescent="0.2">
      <c r="B446" s="959"/>
    </row>
    <row r="447" spans="1:3" x14ac:dyDescent="0.2">
      <c r="B447" s="959"/>
    </row>
    <row r="448" spans="1:3" x14ac:dyDescent="0.2">
      <c r="A448" s="1010"/>
      <c r="B448" s="1012"/>
      <c r="C448" s="1010"/>
    </row>
    <row r="449" spans="1:3" x14ac:dyDescent="0.2">
      <c r="B449" s="959"/>
    </row>
    <row r="450" spans="1:3" x14ac:dyDescent="0.2">
      <c r="B450" s="959"/>
    </row>
    <row r="451" spans="1:3" x14ac:dyDescent="0.2">
      <c r="B451" s="959"/>
    </row>
    <row r="452" spans="1:3" x14ac:dyDescent="0.2">
      <c r="B452" s="959"/>
    </row>
    <row r="453" spans="1:3" x14ac:dyDescent="0.2">
      <c r="B453" s="959"/>
    </row>
    <row r="454" spans="1:3" x14ac:dyDescent="0.2">
      <c r="B454" s="959"/>
    </row>
    <row r="455" spans="1:3" x14ac:dyDescent="0.2">
      <c r="B455" s="959"/>
    </row>
    <row r="456" spans="1:3" x14ac:dyDescent="0.2">
      <c r="B456" s="959"/>
    </row>
    <row r="457" spans="1:3" x14ac:dyDescent="0.2">
      <c r="B457" s="959"/>
    </row>
    <row r="458" spans="1:3" x14ac:dyDescent="0.2">
      <c r="B458" s="959"/>
    </row>
    <row r="459" spans="1:3" x14ac:dyDescent="0.2">
      <c r="B459" s="959"/>
    </row>
    <row r="460" spans="1:3" x14ac:dyDescent="0.2">
      <c r="A460" s="1010"/>
      <c r="B460" s="1012"/>
      <c r="C460" s="1010"/>
    </row>
    <row r="461" spans="1:3" x14ac:dyDescent="0.2">
      <c r="B461" s="959"/>
    </row>
    <row r="462" spans="1:3" x14ac:dyDescent="0.2">
      <c r="B462" s="959"/>
    </row>
    <row r="463" spans="1:3" x14ac:dyDescent="0.2">
      <c r="B463" s="959"/>
    </row>
    <row r="464" spans="1:3" x14ac:dyDescent="0.2">
      <c r="B464" s="959"/>
    </row>
    <row r="465" spans="1:3" x14ac:dyDescent="0.2">
      <c r="B465" s="959"/>
    </row>
    <row r="466" spans="1:3" x14ac:dyDescent="0.2">
      <c r="B466" s="959"/>
    </row>
    <row r="467" spans="1:3" x14ac:dyDescent="0.2">
      <c r="A467" s="1059"/>
      <c r="B467" s="1060"/>
      <c r="C467" s="1059"/>
    </row>
    <row r="468" spans="1:3" x14ac:dyDescent="0.2">
      <c r="A468" s="1059"/>
      <c r="B468" s="1060"/>
      <c r="C468" s="1059"/>
    </row>
    <row r="469" spans="1:3" x14ac:dyDescent="0.2">
      <c r="A469" s="1059"/>
      <c r="B469" s="1060"/>
      <c r="C469" s="1059"/>
    </row>
    <row r="470" spans="1:3" x14ac:dyDescent="0.2">
      <c r="B470" s="959"/>
    </row>
    <row r="471" spans="1:3" x14ac:dyDescent="0.2">
      <c r="B471" s="959"/>
    </row>
    <row r="472" spans="1:3" x14ac:dyDescent="0.2">
      <c r="B472" s="959"/>
    </row>
    <row r="473" spans="1:3" x14ac:dyDescent="0.2">
      <c r="B473" s="959"/>
    </row>
    <row r="474" spans="1:3" x14ac:dyDescent="0.2">
      <c r="B474" s="959"/>
    </row>
    <row r="475" spans="1:3" x14ac:dyDescent="0.2">
      <c r="A475" s="1010"/>
      <c r="B475" s="1012"/>
      <c r="C475" s="1010"/>
    </row>
    <row r="476" spans="1:3" x14ac:dyDescent="0.2">
      <c r="B476" s="959"/>
    </row>
    <row r="477" spans="1:3" x14ac:dyDescent="0.2">
      <c r="B477" s="959"/>
    </row>
    <row r="478" spans="1:3" x14ac:dyDescent="0.2">
      <c r="B478" s="959"/>
    </row>
    <row r="479" spans="1:3" x14ac:dyDescent="0.2">
      <c r="B479" s="959"/>
    </row>
    <row r="480" spans="1:3" x14ac:dyDescent="0.2">
      <c r="B480" s="959"/>
    </row>
    <row r="481" spans="1:3" x14ac:dyDescent="0.2">
      <c r="B481" s="959"/>
    </row>
    <row r="482" spans="1:3" x14ac:dyDescent="0.2">
      <c r="B482" s="959"/>
    </row>
    <row r="483" spans="1:3" x14ac:dyDescent="0.2">
      <c r="B483" s="959"/>
    </row>
    <row r="484" spans="1:3" x14ac:dyDescent="0.2">
      <c r="B484" s="959"/>
    </row>
    <row r="485" spans="1:3" x14ac:dyDescent="0.2">
      <c r="B485" s="959"/>
    </row>
    <row r="486" spans="1:3" x14ac:dyDescent="0.2">
      <c r="B486" s="959"/>
    </row>
    <row r="487" spans="1:3" x14ac:dyDescent="0.2">
      <c r="A487" s="1010"/>
      <c r="B487" s="1012"/>
      <c r="C487" s="1010"/>
    </row>
    <row r="488" spans="1:3" x14ac:dyDescent="0.2">
      <c r="B488" s="959"/>
    </row>
    <row r="489" spans="1:3" x14ac:dyDescent="0.2">
      <c r="B489" s="959"/>
    </row>
    <row r="490" spans="1:3" x14ac:dyDescent="0.2">
      <c r="B490" s="959"/>
    </row>
    <row r="491" spans="1:3" x14ac:dyDescent="0.2">
      <c r="B491" s="959"/>
    </row>
    <row r="492" spans="1:3" x14ac:dyDescent="0.2">
      <c r="B492" s="959"/>
    </row>
    <row r="493" spans="1:3" x14ac:dyDescent="0.2">
      <c r="B493" s="959"/>
    </row>
    <row r="494" spans="1:3" x14ac:dyDescent="0.2">
      <c r="B494" s="959"/>
    </row>
    <row r="495" spans="1:3" x14ac:dyDescent="0.2">
      <c r="B495" s="959"/>
    </row>
    <row r="496" spans="1:3" x14ac:dyDescent="0.2">
      <c r="B496" s="959"/>
    </row>
    <row r="497" spans="1:3" x14ac:dyDescent="0.2">
      <c r="B497" s="959"/>
    </row>
    <row r="498" spans="1:3" x14ac:dyDescent="0.2">
      <c r="B498" s="959"/>
    </row>
    <row r="499" spans="1:3" x14ac:dyDescent="0.2">
      <c r="A499" s="1010"/>
      <c r="B499" s="1012"/>
      <c r="C499" s="1010"/>
    </row>
    <row r="500" spans="1:3" x14ac:dyDescent="0.2">
      <c r="B500" s="959"/>
    </row>
    <row r="501" spans="1:3" x14ac:dyDescent="0.2">
      <c r="B501" s="959"/>
    </row>
    <row r="502" spans="1:3" x14ac:dyDescent="0.2">
      <c r="B502" s="959"/>
    </row>
    <row r="503" spans="1:3" x14ac:dyDescent="0.2">
      <c r="B503" s="959"/>
    </row>
    <row r="504" spans="1:3" x14ac:dyDescent="0.2">
      <c r="B504" s="959"/>
    </row>
    <row r="505" spans="1:3" x14ac:dyDescent="0.2">
      <c r="B505" s="959"/>
    </row>
    <row r="506" spans="1:3" x14ac:dyDescent="0.2">
      <c r="B506" s="959"/>
    </row>
    <row r="507" spans="1:3" x14ac:dyDescent="0.2">
      <c r="B507" s="959"/>
    </row>
    <row r="508" spans="1:3" x14ac:dyDescent="0.2">
      <c r="B508" s="959"/>
    </row>
    <row r="509" spans="1:3" x14ac:dyDescent="0.2">
      <c r="B509" s="959"/>
    </row>
    <row r="510" spans="1:3" x14ac:dyDescent="0.2">
      <c r="B510" s="959"/>
    </row>
    <row r="511" spans="1:3" x14ac:dyDescent="0.2">
      <c r="A511" s="1010"/>
      <c r="B511" s="1012"/>
      <c r="C511" s="1010"/>
    </row>
    <row r="512" spans="1:3" x14ac:dyDescent="0.2">
      <c r="B512" s="959"/>
    </row>
    <row r="513" spans="1:3" x14ac:dyDescent="0.2">
      <c r="B513" s="959"/>
    </row>
    <row r="514" spans="1:3" x14ac:dyDescent="0.2">
      <c r="B514" s="959"/>
    </row>
    <row r="515" spans="1:3" x14ac:dyDescent="0.2">
      <c r="B515" s="959"/>
    </row>
    <row r="516" spans="1:3" x14ac:dyDescent="0.2">
      <c r="B516" s="959"/>
    </row>
    <row r="517" spans="1:3" x14ac:dyDescent="0.2">
      <c r="B517" s="959"/>
    </row>
    <row r="518" spans="1:3" x14ac:dyDescent="0.2">
      <c r="B518" s="959"/>
    </row>
    <row r="519" spans="1:3" x14ac:dyDescent="0.2">
      <c r="B519" s="959"/>
    </row>
    <row r="520" spans="1:3" x14ac:dyDescent="0.2">
      <c r="B520" s="959"/>
    </row>
    <row r="521" spans="1:3" x14ac:dyDescent="0.2">
      <c r="B521" s="959"/>
    </row>
    <row r="522" spans="1:3" x14ac:dyDescent="0.2">
      <c r="B522" s="959"/>
    </row>
    <row r="523" spans="1:3" x14ac:dyDescent="0.2">
      <c r="A523" s="1010"/>
      <c r="B523" s="1012"/>
      <c r="C523" s="1010"/>
    </row>
    <row r="524" spans="1:3" x14ac:dyDescent="0.2">
      <c r="B524" s="959"/>
    </row>
    <row r="525" spans="1:3" x14ac:dyDescent="0.2">
      <c r="B525" s="959"/>
    </row>
    <row r="526" spans="1:3" x14ac:dyDescent="0.2">
      <c r="B526" s="959"/>
    </row>
    <row r="527" spans="1:3" x14ac:dyDescent="0.2">
      <c r="B527" s="959"/>
    </row>
    <row r="528" spans="1:3" x14ac:dyDescent="0.2">
      <c r="B528" s="959"/>
    </row>
    <row r="529" spans="1:3" x14ac:dyDescent="0.2">
      <c r="B529" s="959"/>
    </row>
    <row r="530" spans="1:3" x14ac:dyDescent="0.2">
      <c r="A530" s="1059"/>
      <c r="B530" s="1060"/>
      <c r="C530" s="1059"/>
    </row>
    <row r="531" spans="1:3" x14ac:dyDescent="0.2">
      <c r="A531" s="1059"/>
      <c r="B531" s="1060"/>
      <c r="C531" s="1059"/>
    </row>
    <row r="532" spans="1:3" x14ac:dyDescent="0.2">
      <c r="A532" s="1059"/>
      <c r="B532" s="1060"/>
      <c r="C532" s="1059"/>
    </row>
    <row r="533" spans="1:3" x14ac:dyDescent="0.2">
      <c r="B533" s="959"/>
    </row>
    <row r="534" spans="1:3" x14ac:dyDescent="0.2">
      <c r="B534" s="959"/>
    </row>
    <row r="535" spans="1:3" x14ac:dyDescent="0.2">
      <c r="B535" s="959"/>
    </row>
    <row r="536" spans="1:3" x14ac:dyDescent="0.2">
      <c r="B536" s="959"/>
    </row>
    <row r="537" spans="1:3" x14ac:dyDescent="0.2">
      <c r="B537" s="959"/>
    </row>
    <row r="538" spans="1:3" x14ac:dyDescent="0.2">
      <c r="A538" s="1010"/>
      <c r="B538" s="1012"/>
      <c r="C538" s="1010"/>
    </row>
    <row r="539" spans="1:3" x14ac:dyDescent="0.2">
      <c r="B539" s="959"/>
    </row>
    <row r="540" spans="1:3" x14ac:dyDescent="0.2">
      <c r="B540" s="959"/>
    </row>
    <row r="541" spans="1:3" x14ac:dyDescent="0.2">
      <c r="B541" s="959"/>
    </row>
    <row r="542" spans="1:3" x14ac:dyDescent="0.2">
      <c r="B542" s="959"/>
    </row>
    <row r="543" spans="1:3" x14ac:dyDescent="0.2">
      <c r="B543" s="959"/>
    </row>
    <row r="544" spans="1:3" x14ac:dyDescent="0.2">
      <c r="B544" s="959"/>
    </row>
    <row r="545" spans="1:3" x14ac:dyDescent="0.2">
      <c r="B545" s="959"/>
    </row>
    <row r="546" spans="1:3" x14ac:dyDescent="0.2">
      <c r="B546" s="959"/>
    </row>
    <row r="547" spans="1:3" x14ac:dyDescent="0.2">
      <c r="B547" s="959"/>
    </row>
    <row r="548" spans="1:3" x14ac:dyDescent="0.2">
      <c r="B548" s="959"/>
    </row>
    <row r="549" spans="1:3" x14ac:dyDescent="0.2">
      <c r="B549" s="959"/>
    </row>
    <row r="550" spans="1:3" x14ac:dyDescent="0.2">
      <c r="A550" s="1010"/>
      <c r="B550" s="1012"/>
      <c r="C550" s="1010"/>
    </row>
    <row r="551" spans="1:3" x14ac:dyDescent="0.2">
      <c r="B551" s="959"/>
    </row>
    <row r="552" spans="1:3" x14ac:dyDescent="0.2">
      <c r="B552" s="959"/>
    </row>
    <row r="553" spans="1:3" x14ac:dyDescent="0.2">
      <c r="B553" s="959"/>
    </row>
    <row r="554" spans="1:3" x14ac:dyDescent="0.2">
      <c r="B554" s="959"/>
    </row>
    <row r="555" spans="1:3" x14ac:dyDescent="0.2">
      <c r="B555" s="959"/>
    </row>
    <row r="556" spans="1:3" x14ac:dyDescent="0.2">
      <c r="B556" s="959"/>
    </row>
    <row r="557" spans="1:3" x14ac:dyDescent="0.2">
      <c r="B557" s="959"/>
    </row>
    <row r="558" spans="1:3" x14ac:dyDescent="0.2">
      <c r="B558" s="959"/>
    </row>
    <row r="559" spans="1:3" x14ac:dyDescent="0.2">
      <c r="B559" s="959"/>
    </row>
    <row r="560" spans="1:3" x14ac:dyDescent="0.2">
      <c r="B560" s="959"/>
    </row>
    <row r="561" spans="1:3" x14ac:dyDescent="0.2">
      <c r="B561" s="959"/>
    </row>
    <row r="562" spans="1:3" x14ac:dyDescent="0.2">
      <c r="A562" s="1010"/>
      <c r="B562" s="1012"/>
      <c r="C562" s="1010"/>
    </row>
    <row r="563" spans="1:3" x14ac:dyDescent="0.2">
      <c r="B563" s="959"/>
    </row>
    <row r="564" spans="1:3" x14ac:dyDescent="0.2">
      <c r="B564" s="959"/>
    </row>
    <row r="565" spans="1:3" x14ac:dyDescent="0.2">
      <c r="B565" s="959"/>
    </row>
    <row r="566" spans="1:3" x14ac:dyDescent="0.2">
      <c r="B566" s="959"/>
    </row>
    <row r="567" spans="1:3" x14ac:dyDescent="0.2">
      <c r="B567" s="959"/>
    </row>
    <row r="568" spans="1:3" x14ac:dyDescent="0.2">
      <c r="B568" s="959"/>
    </row>
    <row r="569" spans="1:3" x14ac:dyDescent="0.2">
      <c r="B569" s="959"/>
    </row>
    <row r="570" spans="1:3" x14ac:dyDescent="0.2">
      <c r="B570" s="959"/>
    </row>
    <row r="571" spans="1:3" x14ac:dyDescent="0.2">
      <c r="B571" s="959"/>
    </row>
    <row r="572" spans="1:3" x14ac:dyDescent="0.2">
      <c r="B572" s="959"/>
    </row>
    <row r="573" spans="1:3" x14ac:dyDescent="0.2">
      <c r="B573" s="959"/>
    </row>
    <row r="574" spans="1:3" x14ac:dyDescent="0.2">
      <c r="A574" s="1010"/>
      <c r="B574" s="1012"/>
      <c r="C574" s="1010"/>
    </row>
    <row r="575" spans="1:3" x14ac:dyDescent="0.2">
      <c r="B575" s="959"/>
    </row>
    <row r="576" spans="1:3" x14ac:dyDescent="0.2">
      <c r="B576" s="959"/>
    </row>
    <row r="577" spans="1:3" x14ac:dyDescent="0.2">
      <c r="B577" s="959"/>
    </row>
    <row r="578" spans="1:3" x14ac:dyDescent="0.2">
      <c r="B578" s="959"/>
    </row>
    <row r="579" spans="1:3" x14ac:dyDescent="0.2">
      <c r="B579" s="959"/>
    </row>
    <row r="580" spans="1:3" x14ac:dyDescent="0.2">
      <c r="B580" s="959"/>
    </row>
    <row r="581" spans="1:3" x14ac:dyDescent="0.2">
      <c r="B581" s="959"/>
    </row>
    <row r="582" spans="1:3" x14ac:dyDescent="0.2">
      <c r="B582" s="959"/>
    </row>
    <row r="583" spans="1:3" x14ac:dyDescent="0.2">
      <c r="B583" s="959"/>
    </row>
    <row r="584" spans="1:3" x14ac:dyDescent="0.2">
      <c r="B584" s="959"/>
    </row>
    <row r="585" spans="1:3" x14ac:dyDescent="0.2">
      <c r="B585" s="959"/>
    </row>
    <row r="586" spans="1:3" x14ac:dyDescent="0.2">
      <c r="A586" s="1010"/>
      <c r="B586" s="1012"/>
      <c r="C586" s="1010"/>
    </row>
    <row r="587" spans="1:3" x14ac:dyDescent="0.2">
      <c r="B587" s="959"/>
    </row>
    <row r="588" spans="1:3" x14ac:dyDescent="0.2">
      <c r="B588" s="959"/>
    </row>
    <row r="589" spans="1:3" x14ac:dyDescent="0.2">
      <c r="B589" s="959"/>
    </row>
    <row r="590" spans="1:3" x14ac:dyDescent="0.2">
      <c r="B590" s="959"/>
    </row>
    <row r="591" spans="1:3" x14ac:dyDescent="0.2">
      <c r="B591" s="959"/>
    </row>
    <row r="592" spans="1:3" x14ac:dyDescent="0.2">
      <c r="B592" s="959"/>
    </row>
    <row r="593" spans="1:3" x14ac:dyDescent="0.2">
      <c r="A593" s="1059"/>
      <c r="B593" s="1060"/>
      <c r="C593" s="1059"/>
    </row>
    <row r="594" spans="1:3" x14ac:dyDescent="0.2">
      <c r="A594" s="1059"/>
      <c r="B594" s="1060"/>
      <c r="C594" s="1059"/>
    </row>
    <row r="595" spans="1:3" x14ac:dyDescent="0.2">
      <c r="A595" s="1059"/>
      <c r="B595" s="1060"/>
      <c r="C595" s="1059"/>
    </row>
    <row r="596" spans="1:3" x14ac:dyDescent="0.2">
      <c r="B596" s="959"/>
    </row>
    <row r="597" spans="1:3" x14ac:dyDescent="0.2">
      <c r="B597" s="959"/>
    </row>
    <row r="598" spans="1:3" x14ac:dyDescent="0.2">
      <c r="B598" s="959"/>
    </row>
    <row r="599" spans="1:3" x14ac:dyDescent="0.2">
      <c r="B599" s="959"/>
    </row>
    <row r="600" spans="1:3" x14ac:dyDescent="0.2">
      <c r="B600" s="959"/>
    </row>
    <row r="601" spans="1:3" x14ac:dyDescent="0.2">
      <c r="A601" s="1010"/>
      <c r="B601" s="1012"/>
      <c r="C601" s="1010"/>
    </row>
    <row r="602" spans="1:3" x14ac:dyDescent="0.2">
      <c r="B602" s="959"/>
    </row>
    <row r="603" spans="1:3" x14ac:dyDescent="0.2">
      <c r="B603" s="959"/>
    </row>
    <row r="604" spans="1:3" x14ac:dyDescent="0.2">
      <c r="B604" s="959"/>
    </row>
    <row r="605" spans="1:3" x14ac:dyDescent="0.2">
      <c r="B605" s="959"/>
    </row>
    <row r="606" spans="1:3" x14ac:dyDescent="0.2">
      <c r="B606" s="959"/>
    </row>
    <row r="607" spans="1:3" x14ac:dyDescent="0.2">
      <c r="B607" s="959"/>
    </row>
    <row r="608" spans="1:3" x14ac:dyDescent="0.2">
      <c r="B608" s="959"/>
    </row>
    <row r="609" spans="1:3" x14ac:dyDescent="0.2">
      <c r="B609" s="959"/>
    </row>
    <row r="610" spans="1:3" x14ac:dyDescent="0.2">
      <c r="B610" s="959"/>
    </row>
    <row r="611" spans="1:3" x14ac:dyDescent="0.2">
      <c r="B611" s="959"/>
    </row>
    <row r="612" spans="1:3" x14ac:dyDescent="0.2">
      <c r="B612" s="959"/>
    </row>
    <row r="613" spans="1:3" x14ac:dyDescent="0.2">
      <c r="A613" s="1010"/>
      <c r="B613" s="1012"/>
      <c r="C613" s="1010"/>
    </row>
    <row r="614" spans="1:3" x14ac:dyDescent="0.2">
      <c r="B614" s="959"/>
    </row>
    <row r="615" spans="1:3" x14ac:dyDescent="0.2">
      <c r="B615" s="959"/>
    </row>
    <row r="616" spans="1:3" x14ac:dyDescent="0.2">
      <c r="B616" s="959"/>
    </row>
    <row r="617" spans="1:3" x14ac:dyDescent="0.2">
      <c r="B617" s="959"/>
    </row>
    <row r="618" spans="1:3" x14ac:dyDescent="0.2">
      <c r="B618" s="959"/>
    </row>
    <row r="619" spans="1:3" x14ac:dyDescent="0.2">
      <c r="B619" s="959"/>
    </row>
    <row r="620" spans="1:3" x14ac:dyDescent="0.2">
      <c r="B620" s="959"/>
    </row>
    <row r="621" spans="1:3" x14ac:dyDescent="0.2">
      <c r="B621" s="959"/>
    </row>
    <row r="622" spans="1:3" x14ac:dyDescent="0.2">
      <c r="B622" s="959"/>
    </row>
    <row r="623" spans="1:3" x14ac:dyDescent="0.2">
      <c r="B623" s="959"/>
    </row>
    <row r="624" spans="1:3" x14ac:dyDescent="0.2">
      <c r="B624" s="959"/>
    </row>
    <row r="625" spans="1:3" x14ac:dyDescent="0.2">
      <c r="A625" s="1010"/>
      <c r="B625" s="1012"/>
      <c r="C625" s="1010"/>
    </row>
    <row r="626" spans="1:3" x14ac:dyDescent="0.2">
      <c r="B626" s="959"/>
    </row>
    <row r="627" spans="1:3" x14ac:dyDescent="0.2">
      <c r="B627" s="959"/>
    </row>
    <row r="628" spans="1:3" x14ac:dyDescent="0.2">
      <c r="B628" s="959"/>
    </row>
    <row r="629" spans="1:3" x14ac:dyDescent="0.2">
      <c r="B629" s="959"/>
    </row>
    <row r="630" spans="1:3" x14ac:dyDescent="0.2">
      <c r="B630" s="959"/>
    </row>
    <row r="631" spans="1:3" x14ac:dyDescent="0.2">
      <c r="B631" s="959"/>
    </row>
    <row r="632" spans="1:3" x14ac:dyDescent="0.2">
      <c r="B632" s="959"/>
    </row>
    <row r="633" spans="1:3" x14ac:dyDescent="0.2">
      <c r="B633" s="959"/>
    </row>
    <row r="634" spans="1:3" x14ac:dyDescent="0.2">
      <c r="B634" s="959"/>
    </row>
    <row r="635" spans="1:3" x14ac:dyDescent="0.2">
      <c r="B635" s="959"/>
    </row>
    <row r="636" spans="1:3" x14ac:dyDescent="0.2">
      <c r="B636" s="959"/>
    </row>
    <row r="637" spans="1:3" x14ac:dyDescent="0.2">
      <c r="A637" s="1010"/>
      <c r="B637" s="1012"/>
      <c r="C637" s="1010"/>
    </row>
    <row r="638" spans="1:3" x14ac:dyDescent="0.2">
      <c r="B638" s="959"/>
    </row>
    <row r="639" spans="1:3" x14ac:dyDescent="0.2">
      <c r="B639" s="959"/>
    </row>
    <row r="640" spans="1:3" x14ac:dyDescent="0.2">
      <c r="B640" s="959"/>
    </row>
    <row r="641" spans="1:3" x14ac:dyDescent="0.2">
      <c r="B641" s="959"/>
    </row>
    <row r="642" spans="1:3" x14ac:dyDescent="0.2">
      <c r="B642" s="959"/>
    </row>
    <row r="643" spans="1:3" x14ac:dyDescent="0.2">
      <c r="B643" s="959"/>
    </row>
    <row r="644" spans="1:3" x14ac:dyDescent="0.2">
      <c r="B644" s="959"/>
    </row>
    <row r="645" spans="1:3" x14ac:dyDescent="0.2">
      <c r="B645" s="959"/>
    </row>
    <row r="646" spans="1:3" x14ac:dyDescent="0.2">
      <c r="B646" s="959"/>
    </row>
    <row r="647" spans="1:3" x14ac:dyDescent="0.2">
      <c r="B647" s="959"/>
    </row>
    <row r="648" spans="1:3" x14ac:dyDescent="0.2">
      <c r="B648" s="959"/>
    </row>
    <row r="649" spans="1:3" x14ac:dyDescent="0.2">
      <c r="A649" s="1010"/>
      <c r="B649" s="1012"/>
      <c r="C649" s="1010"/>
    </row>
    <row r="650" spans="1:3" x14ac:dyDescent="0.2">
      <c r="B650" s="959"/>
    </row>
    <row r="651" spans="1:3" x14ac:dyDescent="0.2">
      <c r="B651" s="959"/>
    </row>
    <row r="652" spans="1:3" x14ac:dyDescent="0.2">
      <c r="B652" s="959"/>
    </row>
    <row r="653" spans="1:3" x14ac:dyDescent="0.2">
      <c r="B653" s="959"/>
    </row>
    <row r="654" spans="1:3" x14ac:dyDescent="0.2">
      <c r="B654" s="959"/>
    </row>
    <row r="655" spans="1:3" x14ac:dyDescent="0.2">
      <c r="B655" s="959"/>
    </row>
    <row r="656" spans="1:3" x14ac:dyDescent="0.2">
      <c r="A656" s="1059"/>
      <c r="B656" s="1060"/>
      <c r="C656" s="1059"/>
    </row>
    <row r="657" spans="1:3" x14ac:dyDescent="0.2">
      <c r="A657" s="1059"/>
      <c r="B657" s="1060"/>
      <c r="C657" s="1059"/>
    </row>
    <row r="658" spans="1:3" x14ac:dyDescent="0.2">
      <c r="A658" s="1059"/>
      <c r="B658" s="1060"/>
      <c r="C658" s="1059"/>
    </row>
    <row r="659" spans="1:3" x14ac:dyDescent="0.2">
      <c r="B659" s="959"/>
    </row>
    <row r="660" spans="1:3" x14ac:dyDescent="0.2">
      <c r="B660" s="959"/>
    </row>
    <row r="661" spans="1:3" x14ac:dyDescent="0.2">
      <c r="B661" s="959"/>
    </row>
    <row r="662" spans="1:3" x14ac:dyDescent="0.2">
      <c r="B662" s="959"/>
    </row>
    <row r="663" spans="1:3" x14ac:dyDescent="0.2">
      <c r="B663" s="959"/>
    </row>
    <row r="664" spans="1:3" x14ac:dyDescent="0.2">
      <c r="A664" s="1010"/>
      <c r="B664" s="1012"/>
      <c r="C664" s="1010"/>
    </row>
    <row r="665" spans="1:3" x14ac:dyDescent="0.2">
      <c r="B665" s="959"/>
    </row>
    <row r="666" spans="1:3" x14ac:dyDescent="0.2">
      <c r="B666" s="959"/>
    </row>
    <row r="667" spans="1:3" x14ac:dyDescent="0.2">
      <c r="B667" s="959"/>
    </row>
    <row r="668" spans="1:3" x14ac:dyDescent="0.2">
      <c r="B668" s="959"/>
    </row>
    <row r="669" spans="1:3" x14ac:dyDescent="0.2">
      <c r="B669" s="959"/>
    </row>
    <row r="670" spans="1:3" x14ac:dyDescent="0.2">
      <c r="B670" s="959"/>
    </row>
    <row r="671" spans="1:3" x14ac:dyDescent="0.2">
      <c r="B671" s="959"/>
    </row>
    <row r="672" spans="1:3" x14ac:dyDescent="0.2">
      <c r="B672" s="959"/>
    </row>
    <row r="673" spans="1:3" x14ac:dyDescent="0.2">
      <c r="B673" s="959"/>
    </row>
    <row r="674" spans="1:3" x14ac:dyDescent="0.2">
      <c r="B674" s="959"/>
    </row>
    <row r="675" spans="1:3" x14ac:dyDescent="0.2">
      <c r="B675" s="959"/>
    </row>
    <row r="676" spans="1:3" x14ac:dyDescent="0.2">
      <c r="A676" s="1010"/>
      <c r="B676" s="1012"/>
      <c r="C676" s="1010"/>
    </row>
    <row r="677" spans="1:3" x14ac:dyDescent="0.2">
      <c r="B677" s="959"/>
    </row>
    <row r="678" spans="1:3" x14ac:dyDescent="0.2">
      <c r="B678" s="959"/>
    </row>
    <row r="679" spans="1:3" x14ac:dyDescent="0.2">
      <c r="B679" s="959"/>
    </row>
    <row r="680" spans="1:3" x14ac:dyDescent="0.2">
      <c r="B680" s="959"/>
    </row>
    <row r="681" spans="1:3" x14ac:dyDescent="0.2">
      <c r="B681" s="959"/>
    </row>
    <row r="682" spans="1:3" x14ac:dyDescent="0.2">
      <c r="B682" s="959"/>
    </row>
    <row r="683" spans="1:3" x14ac:dyDescent="0.2">
      <c r="B683" s="959"/>
    </row>
    <row r="684" spans="1:3" x14ac:dyDescent="0.2">
      <c r="B684" s="959"/>
    </row>
    <row r="685" spans="1:3" x14ac:dyDescent="0.2">
      <c r="B685" s="959"/>
    </row>
    <row r="686" spans="1:3" x14ac:dyDescent="0.2">
      <c r="B686" s="959"/>
    </row>
    <row r="687" spans="1:3" x14ac:dyDescent="0.2">
      <c r="B687" s="959"/>
    </row>
    <row r="688" spans="1:3" x14ac:dyDescent="0.2">
      <c r="A688" s="1010"/>
      <c r="B688" s="1012"/>
      <c r="C688" s="1010"/>
    </row>
    <row r="689" spans="1:3" x14ac:dyDescent="0.2">
      <c r="B689" s="959"/>
    </row>
    <row r="690" spans="1:3" x14ac:dyDescent="0.2">
      <c r="B690" s="959"/>
    </row>
    <row r="691" spans="1:3" x14ac:dyDescent="0.2">
      <c r="B691" s="959"/>
    </row>
    <row r="692" spans="1:3" x14ac:dyDescent="0.2">
      <c r="B692" s="959"/>
    </row>
    <row r="693" spans="1:3" x14ac:dyDescent="0.2">
      <c r="B693" s="959"/>
    </row>
    <row r="694" spans="1:3" x14ac:dyDescent="0.2">
      <c r="B694" s="959"/>
    </row>
    <row r="695" spans="1:3" x14ac:dyDescent="0.2">
      <c r="B695" s="959"/>
    </row>
    <row r="696" spans="1:3" x14ac:dyDescent="0.2">
      <c r="B696" s="959"/>
    </row>
    <row r="697" spans="1:3" x14ac:dyDescent="0.2">
      <c r="B697" s="959"/>
    </row>
    <row r="698" spans="1:3" x14ac:dyDescent="0.2">
      <c r="B698" s="959"/>
    </row>
    <row r="699" spans="1:3" x14ac:dyDescent="0.2">
      <c r="B699" s="959"/>
    </row>
    <row r="700" spans="1:3" x14ac:dyDescent="0.2">
      <c r="A700" s="1010"/>
      <c r="B700" s="1012"/>
      <c r="C700" s="1010"/>
    </row>
    <row r="701" spans="1:3" x14ac:dyDescent="0.2">
      <c r="B701" s="959"/>
    </row>
    <row r="702" spans="1:3" x14ac:dyDescent="0.2">
      <c r="B702" s="959"/>
    </row>
    <row r="703" spans="1:3" x14ac:dyDescent="0.2">
      <c r="B703" s="959"/>
    </row>
    <row r="704" spans="1:3" x14ac:dyDescent="0.2">
      <c r="B704" s="959"/>
    </row>
    <row r="705" spans="1:3" x14ac:dyDescent="0.2">
      <c r="B705" s="959"/>
    </row>
    <row r="706" spans="1:3" x14ac:dyDescent="0.2">
      <c r="B706" s="959"/>
    </row>
    <row r="707" spans="1:3" x14ac:dyDescent="0.2">
      <c r="B707" s="959"/>
    </row>
    <row r="708" spans="1:3" x14ac:dyDescent="0.2">
      <c r="B708" s="959"/>
    </row>
    <row r="709" spans="1:3" x14ac:dyDescent="0.2">
      <c r="B709" s="959"/>
    </row>
    <row r="710" spans="1:3" x14ac:dyDescent="0.2">
      <c r="B710" s="959"/>
    </row>
    <row r="711" spans="1:3" x14ac:dyDescent="0.2">
      <c r="B711" s="959"/>
    </row>
    <row r="712" spans="1:3" x14ac:dyDescent="0.2">
      <c r="B712" s="1044"/>
      <c r="C712" s="1045"/>
    </row>
    <row r="713" spans="1:3" x14ac:dyDescent="0.2">
      <c r="B713" s="959"/>
    </row>
    <row r="714" spans="1:3" x14ac:dyDescent="0.2">
      <c r="B714" s="959"/>
    </row>
    <row r="715" spans="1:3" x14ac:dyDescent="0.2">
      <c r="B715" s="959"/>
    </row>
    <row r="716" spans="1:3" x14ac:dyDescent="0.2">
      <c r="B716" s="959"/>
    </row>
    <row r="717" spans="1:3" x14ac:dyDescent="0.2">
      <c r="B717" s="959"/>
    </row>
    <row r="718" spans="1:3" x14ac:dyDescent="0.2">
      <c r="B718" s="959"/>
    </row>
    <row r="719" spans="1:3" x14ac:dyDescent="0.2">
      <c r="A719" s="1059"/>
      <c r="B719" s="1060"/>
      <c r="C719" s="1059"/>
    </row>
    <row r="720" spans="1:3" x14ac:dyDescent="0.2">
      <c r="A720" s="1059"/>
      <c r="B720" s="1060"/>
      <c r="C720" s="1059"/>
    </row>
    <row r="721" spans="1:8" x14ac:dyDescent="0.2">
      <c r="A721" s="1059"/>
      <c r="B721" s="1060"/>
      <c r="C721" s="1059"/>
    </row>
    <row r="722" spans="1:8" x14ac:dyDescent="0.2">
      <c r="B722" s="959"/>
    </row>
    <row r="723" spans="1:8" x14ac:dyDescent="0.2">
      <c r="B723" s="959"/>
    </row>
    <row r="724" spans="1:8" x14ac:dyDescent="0.2">
      <c r="B724" s="959"/>
    </row>
    <row r="725" spans="1:8" x14ac:dyDescent="0.2">
      <c r="B725" s="959"/>
    </row>
    <row r="726" spans="1:8" x14ac:dyDescent="0.2">
      <c r="A726" s="1059"/>
      <c r="B726" s="1060"/>
      <c r="C726" s="1059"/>
    </row>
    <row r="727" spans="1:8" x14ac:dyDescent="0.2">
      <c r="B727" s="959"/>
    </row>
    <row r="728" spans="1:8" x14ac:dyDescent="0.2">
      <c r="A728" s="1059"/>
      <c r="B728" s="1060"/>
      <c r="C728" s="1059"/>
    </row>
    <row r="729" spans="1:8" x14ac:dyDescent="0.2">
      <c r="A729" s="1059"/>
      <c r="B729" s="1060"/>
      <c r="C729" s="1059"/>
    </row>
    <row r="730" spans="1:8" x14ac:dyDescent="0.2">
      <c r="A730" s="1060"/>
      <c r="B730" s="1060"/>
      <c r="C730" s="1059"/>
    </row>
    <row r="731" spans="1:8" x14ac:dyDescent="0.2">
      <c r="A731" s="1060"/>
      <c r="B731" s="1060"/>
      <c r="C731" s="1059"/>
    </row>
    <row r="732" spans="1:8" x14ac:dyDescent="0.2">
      <c r="A732" s="959"/>
      <c r="B732" s="959"/>
    </row>
    <row r="733" spans="1:8" x14ac:dyDescent="0.2">
      <c r="A733" s="959"/>
      <c r="B733" s="959"/>
    </row>
    <row r="734" spans="1:8" x14ac:dyDescent="0.2">
      <c r="A734" s="959"/>
      <c r="B734" s="959"/>
    </row>
    <row r="735" spans="1:8" x14ac:dyDescent="0.2">
      <c r="A735" s="959"/>
      <c r="B735" s="959"/>
      <c r="H735" s="1010"/>
    </row>
    <row r="736" spans="1:8" x14ac:dyDescent="0.2">
      <c r="A736" s="959"/>
      <c r="B736" s="959"/>
    </row>
    <row r="737" spans="1:8" x14ac:dyDescent="0.2">
      <c r="A737" s="1012"/>
      <c r="B737" s="1012"/>
      <c r="C737" s="1010"/>
    </row>
    <row r="738" spans="1:8" x14ac:dyDescent="0.2">
      <c r="A738" s="959"/>
      <c r="B738" s="959"/>
    </row>
    <row r="739" spans="1:8" x14ac:dyDescent="0.2">
      <c r="A739" s="959"/>
      <c r="B739" s="959"/>
    </row>
    <row r="740" spans="1:8" x14ac:dyDescent="0.2">
      <c r="A740" s="959"/>
      <c r="B740" s="959"/>
    </row>
    <row r="741" spans="1:8" x14ac:dyDescent="0.2">
      <c r="A741" s="959"/>
      <c r="B741" s="959"/>
    </row>
    <row r="742" spans="1:8" x14ac:dyDescent="0.2">
      <c r="A742" s="959"/>
      <c r="B742" s="959"/>
    </row>
    <row r="743" spans="1:8" x14ac:dyDescent="0.2">
      <c r="A743" s="959"/>
      <c r="B743" s="959"/>
    </row>
    <row r="744" spans="1:8" x14ac:dyDescent="0.2">
      <c r="A744" s="959"/>
      <c r="B744" s="959"/>
    </row>
    <row r="745" spans="1:8" x14ac:dyDescent="0.2">
      <c r="A745" s="959"/>
      <c r="B745" s="959"/>
      <c r="H745" s="1010"/>
    </row>
    <row r="746" spans="1:8" x14ac:dyDescent="0.2">
      <c r="A746" s="959"/>
      <c r="B746" s="959"/>
    </row>
    <row r="747" spans="1:8" x14ac:dyDescent="0.2">
      <c r="A747" s="1012"/>
      <c r="B747" s="1012"/>
      <c r="C747" s="1010"/>
    </row>
    <row r="748" spans="1:8" x14ac:dyDescent="0.2">
      <c r="A748" s="959"/>
      <c r="B748" s="959"/>
    </row>
    <row r="749" spans="1:8" x14ac:dyDescent="0.2">
      <c r="A749" s="959"/>
      <c r="B749" s="959"/>
    </row>
    <row r="750" spans="1:8" x14ac:dyDescent="0.2">
      <c r="A750" s="959"/>
      <c r="B750" s="959"/>
    </row>
    <row r="751" spans="1:8" x14ac:dyDescent="0.2">
      <c r="A751" s="959"/>
      <c r="B751" s="959"/>
    </row>
    <row r="752" spans="1:8" x14ac:dyDescent="0.2">
      <c r="A752" s="959"/>
      <c r="B752" s="959"/>
    </row>
    <row r="753" spans="1:8" x14ac:dyDescent="0.2">
      <c r="A753" s="959"/>
      <c r="B753" s="959"/>
    </row>
    <row r="754" spans="1:8" x14ac:dyDescent="0.2">
      <c r="A754" s="959"/>
      <c r="B754" s="959"/>
    </row>
    <row r="755" spans="1:8" x14ac:dyDescent="0.2">
      <c r="A755" s="959"/>
      <c r="B755" s="959"/>
      <c r="H755" s="1010"/>
    </row>
    <row r="756" spans="1:8" x14ac:dyDescent="0.2">
      <c r="A756" s="959"/>
      <c r="B756" s="959"/>
    </row>
    <row r="757" spans="1:8" x14ac:dyDescent="0.2">
      <c r="A757" s="1012"/>
      <c r="B757" s="1012"/>
      <c r="C757" s="1010"/>
    </row>
    <row r="758" spans="1:8" x14ac:dyDescent="0.2">
      <c r="A758" s="959"/>
      <c r="B758" s="959"/>
    </row>
    <row r="759" spans="1:8" x14ac:dyDescent="0.2">
      <c r="A759" s="959"/>
      <c r="B759" s="959"/>
    </row>
    <row r="760" spans="1:8" x14ac:dyDescent="0.2">
      <c r="A760" s="959"/>
      <c r="B760" s="959"/>
    </row>
    <row r="761" spans="1:8" x14ac:dyDescent="0.2">
      <c r="A761" s="959"/>
      <c r="B761" s="959"/>
    </row>
    <row r="762" spans="1:8" x14ac:dyDescent="0.2">
      <c r="A762" s="959"/>
      <c r="B762" s="959"/>
    </row>
    <row r="763" spans="1:8" x14ac:dyDescent="0.2">
      <c r="A763" s="959"/>
      <c r="B763" s="959"/>
    </row>
    <row r="764" spans="1:8" x14ac:dyDescent="0.2">
      <c r="A764" s="959"/>
      <c r="B764" s="959"/>
    </row>
    <row r="765" spans="1:8" x14ac:dyDescent="0.2">
      <c r="A765" s="959"/>
      <c r="B765" s="959"/>
      <c r="H765" s="1010"/>
    </row>
    <row r="766" spans="1:8" x14ac:dyDescent="0.2">
      <c r="A766" s="959"/>
      <c r="B766" s="959"/>
    </row>
    <row r="767" spans="1:8" x14ac:dyDescent="0.2">
      <c r="A767" s="1012"/>
      <c r="B767" s="1012"/>
      <c r="C767" s="1010"/>
    </row>
    <row r="768" spans="1:8" x14ac:dyDescent="0.2">
      <c r="A768" s="959"/>
      <c r="B768" s="959"/>
    </row>
    <row r="769" spans="1:8" x14ac:dyDescent="0.2">
      <c r="A769" s="959"/>
      <c r="B769" s="959"/>
    </row>
    <row r="770" spans="1:8" x14ac:dyDescent="0.2">
      <c r="A770" s="959"/>
      <c r="B770" s="959"/>
    </row>
    <row r="771" spans="1:8" x14ac:dyDescent="0.2">
      <c r="A771" s="959"/>
      <c r="B771" s="959"/>
    </row>
    <row r="772" spans="1:8" x14ac:dyDescent="0.2">
      <c r="A772" s="959"/>
      <c r="B772" s="959"/>
    </row>
    <row r="773" spans="1:8" x14ac:dyDescent="0.2">
      <c r="A773" s="959"/>
      <c r="B773" s="959"/>
    </row>
    <row r="774" spans="1:8" x14ac:dyDescent="0.2">
      <c r="A774" s="959"/>
      <c r="B774" s="959"/>
    </row>
    <row r="775" spans="1:8" x14ac:dyDescent="0.2">
      <c r="A775" s="959"/>
      <c r="B775" s="959"/>
      <c r="H775" s="1010"/>
    </row>
    <row r="776" spans="1:8" x14ac:dyDescent="0.2">
      <c r="A776" s="959"/>
      <c r="B776" s="959"/>
    </row>
    <row r="777" spans="1:8" x14ac:dyDescent="0.2">
      <c r="A777" s="1012"/>
      <c r="B777" s="1012"/>
      <c r="C777" s="1010"/>
    </row>
    <row r="778" spans="1:8" x14ac:dyDescent="0.2">
      <c r="A778" s="959"/>
      <c r="B778" s="959"/>
    </row>
    <row r="779" spans="1:8" x14ac:dyDescent="0.2">
      <c r="A779" s="959"/>
      <c r="B779" s="959"/>
    </row>
    <row r="780" spans="1:8" x14ac:dyDescent="0.2">
      <c r="A780" s="959"/>
      <c r="B780" s="959"/>
    </row>
    <row r="781" spans="1:8" x14ac:dyDescent="0.2">
      <c r="A781" s="959"/>
      <c r="B781" s="959"/>
    </row>
    <row r="782" spans="1:8" x14ac:dyDescent="0.2">
      <c r="A782" s="1060"/>
      <c r="B782" s="1060"/>
      <c r="C782" s="1059"/>
    </row>
    <row r="783" spans="1:8" x14ac:dyDescent="0.2">
      <c r="A783" s="1060"/>
      <c r="B783" s="1060"/>
      <c r="C783" s="1059"/>
    </row>
    <row r="784" spans="1:8" x14ac:dyDescent="0.2">
      <c r="A784" s="1060"/>
      <c r="B784" s="1060"/>
      <c r="C784" s="1059"/>
    </row>
    <row r="785" spans="1:8" x14ac:dyDescent="0.2">
      <c r="A785" s="959"/>
      <c r="B785" s="959"/>
    </row>
    <row r="786" spans="1:8" x14ac:dyDescent="0.2">
      <c r="A786" s="959"/>
      <c r="B786" s="959"/>
    </row>
    <row r="787" spans="1:8" x14ac:dyDescent="0.2">
      <c r="A787" s="959"/>
      <c r="B787" s="959"/>
    </row>
    <row r="788" spans="1:8" x14ac:dyDescent="0.2">
      <c r="A788" s="959"/>
      <c r="B788" s="959"/>
      <c r="H788" s="1010"/>
    </row>
    <row r="789" spans="1:8" x14ac:dyDescent="0.2">
      <c r="A789" s="959"/>
      <c r="B789" s="959"/>
    </row>
    <row r="790" spans="1:8" x14ac:dyDescent="0.2">
      <c r="A790" s="1012"/>
      <c r="B790" s="1012"/>
      <c r="C790" s="1010"/>
    </row>
    <row r="791" spans="1:8" x14ac:dyDescent="0.2">
      <c r="A791" s="959"/>
      <c r="B791" s="959"/>
    </row>
    <row r="792" spans="1:8" x14ac:dyDescent="0.2">
      <c r="A792" s="959"/>
      <c r="B792" s="959"/>
    </row>
    <row r="793" spans="1:8" x14ac:dyDescent="0.2">
      <c r="A793" s="959"/>
      <c r="B793" s="959"/>
    </row>
    <row r="794" spans="1:8" x14ac:dyDescent="0.2">
      <c r="A794" s="959"/>
      <c r="B794" s="959"/>
    </row>
    <row r="795" spans="1:8" x14ac:dyDescent="0.2">
      <c r="A795" s="959"/>
      <c r="B795" s="959"/>
    </row>
    <row r="796" spans="1:8" x14ac:dyDescent="0.2">
      <c r="A796" s="959"/>
      <c r="B796" s="959"/>
    </row>
    <row r="797" spans="1:8" x14ac:dyDescent="0.2">
      <c r="A797" s="959"/>
      <c r="B797" s="959"/>
    </row>
    <row r="798" spans="1:8" x14ac:dyDescent="0.2">
      <c r="A798" s="959"/>
      <c r="B798" s="959"/>
      <c r="H798" s="1010"/>
    </row>
    <row r="799" spans="1:8" x14ac:dyDescent="0.2">
      <c r="A799" s="959"/>
      <c r="B799" s="959"/>
    </row>
    <row r="800" spans="1:8" x14ac:dyDescent="0.2">
      <c r="A800" s="1012"/>
      <c r="B800" s="1012"/>
      <c r="C800" s="1010"/>
    </row>
    <row r="801" spans="1:8" x14ac:dyDescent="0.2">
      <c r="A801" s="959"/>
      <c r="B801" s="959"/>
    </row>
    <row r="802" spans="1:8" x14ac:dyDescent="0.2">
      <c r="A802" s="959"/>
      <c r="B802" s="959"/>
    </row>
    <row r="803" spans="1:8" x14ac:dyDescent="0.2">
      <c r="A803" s="959"/>
      <c r="B803" s="959"/>
    </row>
    <row r="804" spans="1:8" x14ac:dyDescent="0.2">
      <c r="A804" s="959"/>
      <c r="B804" s="959"/>
    </row>
    <row r="805" spans="1:8" x14ac:dyDescent="0.2">
      <c r="A805" s="959"/>
      <c r="B805" s="959"/>
    </row>
    <row r="806" spans="1:8" x14ac:dyDescent="0.2">
      <c r="A806" s="959"/>
      <c r="B806" s="959"/>
    </row>
    <row r="807" spans="1:8" x14ac:dyDescent="0.2">
      <c r="A807" s="959"/>
      <c r="B807" s="959"/>
    </row>
    <row r="808" spans="1:8" x14ac:dyDescent="0.2">
      <c r="A808" s="959"/>
      <c r="B808" s="959"/>
      <c r="H808" s="1010"/>
    </row>
    <row r="809" spans="1:8" x14ac:dyDescent="0.2">
      <c r="A809" s="959"/>
      <c r="B809" s="959"/>
    </row>
    <row r="810" spans="1:8" x14ac:dyDescent="0.2">
      <c r="A810" s="1012"/>
      <c r="B810" s="1012"/>
      <c r="C810" s="1010"/>
    </row>
    <row r="811" spans="1:8" x14ac:dyDescent="0.2">
      <c r="A811" s="959"/>
      <c r="B811" s="959"/>
    </row>
    <row r="812" spans="1:8" x14ac:dyDescent="0.2">
      <c r="A812" s="959"/>
      <c r="B812" s="959"/>
    </row>
    <row r="813" spans="1:8" x14ac:dyDescent="0.2">
      <c r="A813" s="959"/>
      <c r="B813" s="959"/>
    </row>
    <row r="814" spans="1:8" x14ac:dyDescent="0.2">
      <c r="A814" s="959"/>
      <c r="B814" s="959"/>
    </row>
    <row r="815" spans="1:8" x14ac:dyDescent="0.2">
      <c r="A815" s="959"/>
      <c r="B815" s="959"/>
    </row>
    <row r="816" spans="1:8" x14ac:dyDescent="0.2">
      <c r="A816" s="959"/>
      <c r="B816" s="959"/>
    </row>
    <row r="817" spans="1:8" x14ac:dyDescent="0.2">
      <c r="A817" s="959"/>
      <c r="B817" s="959"/>
    </row>
    <row r="818" spans="1:8" x14ac:dyDescent="0.2">
      <c r="A818" s="959"/>
      <c r="B818" s="959"/>
      <c r="H818" s="1010"/>
    </row>
    <row r="819" spans="1:8" x14ac:dyDescent="0.2">
      <c r="A819" s="959"/>
      <c r="B819" s="959"/>
    </row>
    <row r="820" spans="1:8" x14ac:dyDescent="0.2">
      <c r="A820" s="1012"/>
      <c r="B820" s="1012"/>
      <c r="C820" s="1010"/>
    </row>
    <row r="821" spans="1:8" x14ac:dyDescent="0.2">
      <c r="A821" s="959"/>
      <c r="B821" s="959"/>
    </row>
    <row r="822" spans="1:8" x14ac:dyDescent="0.2">
      <c r="A822" s="959"/>
      <c r="B822" s="959"/>
    </row>
    <row r="823" spans="1:8" x14ac:dyDescent="0.2">
      <c r="A823" s="959"/>
      <c r="B823" s="959"/>
    </row>
    <row r="824" spans="1:8" x14ac:dyDescent="0.2">
      <c r="A824" s="959"/>
      <c r="B824" s="959"/>
    </row>
    <row r="825" spans="1:8" x14ac:dyDescent="0.2">
      <c r="A825" s="959"/>
      <c r="B825" s="959"/>
    </row>
    <row r="826" spans="1:8" x14ac:dyDescent="0.2">
      <c r="A826" s="959"/>
      <c r="B826" s="959"/>
    </row>
    <row r="827" spans="1:8" x14ac:dyDescent="0.2">
      <c r="A827" s="959"/>
      <c r="B827" s="959"/>
    </row>
    <row r="828" spans="1:8" x14ac:dyDescent="0.2">
      <c r="A828" s="959"/>
      <c r="B828" s="959"/>
      <c r="H828" s="1010"/>
    </row>
    <row r="829" spans="1:8" x14ac:dyDescent="0.2">
      <c r="A829" s="959"/>
      <c r="B829" s="959"/>
    </row>
    <row r="830" spans="1:8" x14ac:dyDescent="0.2">
      <c r="A830" s="1012"/>
      <c r="B830" s="1012"/>
      <c r="C830" s="1010"/>
    </row>
    <row r="831" spans="1:8" x14ac:dyDescent="0.2">
      <c r="A831" s="959"/>
      <c r="B831" s="959"/>
    </row>
    <row r="832" spans="1:8" x14ac:dyDescent="0.2">
      <c r="A832" s="959"/>
      <c r="B832" s="959"/>
    </row>
    <row r="833" spans="1:8" x14ac:dyDescent="0.2">
      <c r="A833" s="959"/>
      <c r="B833" s="959"/>
    </row>
    <row r="834" spans="1:8" x14ac:dyDescent="0.2">
      <c r="A834" s="959"/>
      <c r="B834" s="959"/>
    </row>
    <row r="835" spans="1:8" x14ac:dyDescent="0.2">
      <c r="A835" s="1060"/>
      <c r="B835" s="1060"/>
      <c r="C835" s="1059"/>
    </row>
    <row r="836" spans="1:8" x14ac:dyDescent="0.2">
      <c r="A836" s="1060"/>
      <c r="B836" s="1060"/>
      <c r="C836" s="1059"/>
    </row>
    <row r="837" spans="1:8" x14ac:dyDescent="0.2">
      <c r="A837" s="1060"/>
      <c r="B837" s="1060"/>
      <c r="C837" s="1059"/>
    </row>
    <row r="838" spans="1:8" x14ac:dyDescent="0.2">
      <c r="A838" s="959"/>
      <c r="B838" s="959"/>
    </row>
    <row r="839" spans="1:8" x14ac:dyDescent="0.2">
      <c r="A839" s="959"/>
      <c r="B839" s="959"/>
    </row>
    <row r="840" spans="1:8" x14ac:dyDescent="0.2">
      <c r="A840" s="959"/>
      <c r="B840" s="959"/>
    </row>
    <row r="841" spans="1:8" x14ac:dyDescent="0.2">
      <c r="A841" s="959"/>
      <c r="B841" s="959"/>
      <c r="H841" s="1010"/>
    </row>
    <row r="842" spans="1:8" x14ac:dyDescent="0.2">
      <c r="A842" s="959"/>
      <c r="B842" s="959"/>
    </row>
    <row r="843" spans="1:8" x14ac:dyDescent="0.2">
      <c r="A843" s="1012"/>
      <c r="B843" s="1012"/>
      <c r="C843" s="1010"/>
    </row>
    <row r="844" spans="1:8" x14ac:dyDescent="0.2">
      <c r="A844" s="959"/>
      <c r="B844" s="959"/>
    </row>
    <row r="845" spans="1:8" x14ac:dyDescent="0.2">
      <c r="A845" s="959"/>
      <c r="B845" s="959"/>
    </row>
    <row r="846" spans="1:8" x14ac:dyDescent="0.2">
      <c r="A846" s="959"/>
      <c r="B846" s="959"/>
    </row>
    <row r="847" spans="1:8" x14ac:dyDescent="0.2">
      <c r="A847" s="959"/>
      <c r="B847" s="959"/>
    </row>
    <row r="848" spans="1:8" x14ac:dyDescent="0.2">
      <c r="A848" s="959"/>
      <c r="B848" s="959"/>
    </row>
    <row r="849" spans="1:8" x14ac:dyDescent="0.2">
      <c r="A849" s="959"/>
      <c r="B849" s="959"/>
    </row>
    <row r="850" spans="1:8" x14ac:dyDescent="0.2">
      <c r="A850" s="959"/>
      <c r="B850" s="959"/>
    </row>
    <row r="851" spans="1:8" x14ac:dyDescent="0.2">
      <c r="A851" s="959"/>
      <c r="B851" s="959"/>
      <c r="H851" s="1010"/>
    </row>
    <row r="852" spans="1:8" x14ac:dyDescent="0.2">
      <c r="A852" s="959"/>
      <c r="B852" s="959"/>
    </row>
    <row r="853" spans="1:8" x14ac:dyDescent="0.2">
      <c r="A853" s="1012"/>
      <c r="B853" s="1012"/>
      <c r="C853" s="1010"/>
    </row>
    <row r="854" spans="1:8" x14ac:dyDescent="0.2">
      <c r="A854" s="959"/>
      <c r="B854" s="959"/>
    </row>
    <row r="855" spans="1:8" x14ac:dyDescent="0.2">
      <c r="A855" s="959"/>
      <c r="B855" s="959"/>
    </row>
    <row r="856" spans="1:8" x14ac:dyDescent="0.2">
      <c r="A856" s="959"/>
      <c r="B856" s="959"/>
    </row>
    <row r="857" spans="1:8" x14ac:dyDescent="0.2">
      <c r="A857" s="959"/>
      <c r="B857" s="959"/>
    </row>
    <row r="858" spans="1:8" x14ac:dyDescent="0.2">
      <c r="A858" s="959"/>
      <c r="B858" s="959"/>
    </row>
    <row r="859" spans="1:8" x14ac:dyDescent="0.2">
      <c r="A859" s="959"/>
      <c r="B859" s="959"/>
    </row>
    <row r="860" spans="1:8" x14ac:dyDescent="0.2">
      <c r="A860" s="959"/>
      <c r="B860" s="959"/>
    </row>
    <row r="861" spans="1:8" x14ac:dyDescent="0.2">
      <c r="A861" s="959"/>
      <c r="B861" s="959"/>
      <c r="H861" s="1010"/>
    </row>
    <row r="862" spans="1:8" x14ac:dyDescent="0.2">
      <c r="A862" s="959"/>
      <c r="B862" s="959"/>
    </row>
    <row r="863" spans="1:8" x14ac:dyDescent="0.2">
      <c r="A863" s="1012"/>
      <c r="B863" s="1012"/>
      <c r="C863" s="1010"/>
    </row>
    <row r="864" spans="1:8" x14ac:dyDescent="0.2">
      <c r="A864" s="959"/>
      <c r="B864" s="959"/>
    </row>
    <row r="865" spans="1:22" x14ac:dyDescent="0.2">
      <c r="A865" s="959"/>
      <c r="B865" s="959"/>
    </row>
    <row r="866" spans="1:22" x14ac:dyDescent="0.2">
      <c r="A866" s="959"/>
      <c r="B866" s="959"/>
    </row>
    <row r="867" spans="1:22" x14ac:dyDescent="0.2">
      <c r="A867" s="959"/>
      <c r="B867" s="959"/>
    </row>
    <row r="868" spans="1:22" x14ac:dyDescent="0.2">
      <c r="A868" s="959"/>
      <c r="B868" s="959"/>
    </row>
    <row r="869" spans="1:22" x14ac:dyDescent="0.2">
      <c r="A869" s="959"/>
      <c r="B869" s="959"/>
    </row>
    <row r="870" spans="1:22" x14ac:dyDescent="0.2">
      <c r="A870" s="959"/>
      <c r="B870" s="959"/>
    </row>
    <row r="871" spans="1:22" x14ac:dyDescent="0.2">
      <c r="A871" s="959"/>
      <c r="B871" s="959"/>
      <c r="H871" s="1010"/>
    </row>
    <row r="872" spans="1:22" x14ac:dyDescent="0.2">
      <c r="A872" s="959"/>
      <c r="B872" s="959"/>
    </row>
    <row r="873" spans="1:22" x14ac:dyDescent="0.2">
      <c r="A873" s="1012"/>
      <c r="B873" s="1012"/>
      <c r="C873" s="1010"/>
    </row>
    <row r="874" spans="1:22" x14ac:dyDescent="0.2">
      <c r="A874" s="959"/>
      <c r="B874" s="959"/>
    </row>
    <row r="875" spans="1:22" x14ac:dyDescent="0.2">
      <c r="A875" s="959"/>
      <c r="B875" s="959"/>
    </row>
    <row r="876" spans="1:22" x14ac:dyDescent="0.2">
      <c r="A876" s="959"/>
      <c r="B876" s="959"/>
    </row>
    <row r="877" spans="1:22" x14ac:dyDescent="0.2">
      <c r="A877" s="959"/>
      <c r="B877" s="959"/>
      <c r="V877" s="959"/>
    </row>
    <row r="878" spans="1:22" x14ac:dyDescent="0.2">
      <c r="A878" s="959"/>
      <c r="B878" s="959"/>
    </row>
    <row r="879" spans="1:22" x14ac:dyDescent="0.2">
      <c r="A879" s="959"/>
      <c r="B879" s="959"/>
    </row>
    <row r="880" spans="1:22" x14ac:dyDescent="0.2">
      <c r="A880" s="959"/>
      <c r="B880" s="959"/>
    </row>
    <row r="881" spans="1:8" x14ac:dyDescent="0.2">
      <c r="A881" s="959"/>
      <c r="B881" s="959"/>
      <c r="H881" s="1010"/>
    </row>
    <row r="882" spans="1:8" x14ac:dyDescent="0.2">
      <c r="A882" s="959"/>
      <c r="B882" s="959"/>
    </row>
    <row r="883" spans="1:8" x14ac:dyDescent="0.2">
      <c r="A883" s="1012"/>
      <c r="B883" s="1012"/>
      <c r="C883" s="1010"/>
    </row>
    <row r="884" spans="1:8" x14ac:dyDescent="0.2">
      <c r="A884" s="959"/>
      <c r="B884" s="959"/>
    </row>
    <row r="885" spans="1:8" x14ac:dyDescent="0.2">
      <c r="A885" s="959"/>
      <c r="B885" s="959"/>
    </row>
    <row r="886" spans="1:8" x14ac:dyDescent="0.2">
      <c r="A886" s="959"/>
      <c r="B886" s="959"/>
    </row>
    <row r="887" spans="1:8" x14ac:dyDescent="0.2">
      <c r="A887" s="959"/>
      <c r="B887" s="959"/>
    </row>
    <row r="888" spans="1:8" x14ac:dyDescent="0.2">
      <c r="A888" s="1060"/>
      <c r="B888" s="1060"/>
      <c r="C888" s="1059"/>
    </row>
    <row r="889" spans="1:8" x14ac:dyDescent="0.2">
      <c r="A889" s="1060"/>
      <c r="B889" s="1060"/>
      <c r="C889" s="1059"/>
    </row>
    <row r="890" spans="1:8" x14ac:dyDescent="0.2">
      <c r="A890" s="1060"/>
      <c r="B890" s="1060"/>
      <c r="C890" s="1059"/>
    </row>
    <row r="891" spans="1:8" x14ac:dyDescent="0.2">
      <c r="A891" s="959"/>
      <c r="B891" s="959"/>
    </row>
    <row r="892" spans="1:8" x14ac:dyDescent="0.2">
      <c r="A892" s="959"/>
      <c r="B892" s="959"/>
    </row>
    <row r="893" spans="1:8" x14ac:dyDescent="0.2">
      <c r="A893" s="959"/>
      <c r="B893" s="959"/>
    </row>
    <row r="894" spans="1:8" x14ac:dyDescent="0.2">
      <c r="A894" s="959"/>
      <c r="B894" s="959"/>
      <c r="H894" s="1010"/>
    </row>
    <row r="895" spans="1:8" x14ac:dyDescent="0.2">
      <c r="A895" s="959"/>
      <c r="B895" s="959"/>
    </row>
    <row r="896" spans="1:8" x14ac:dyDescent="0.2">
      <c r="A896" s="1012"/>
      <c r="B896" s="1012"/>
      <c r="C896" s="1010"/>
    </row>
    <row r="897" spans="1:8" x14ac:dyDescent="0.2">
      <c r="A897" s="959"/>
      <c r="B897" s="959"/>
    </row>
    <row r="898" spans="1:8" x14ac:dyDescent="0.2">
      <c r="A898" s="959"/>
      <c r="B898" s="959"/>
    </row>
    <row r="899" spans="1:8" x14ac:dyDescent="0.2">
      <c r="A899" s="959"/>
      <c r="B899" s="959"/>
    </row>
    <row r="900" spans="1:8" x14ac:dyDescent="0.2">
      <c r="A900" s="959"/>
      <c r="B900" s="959"/>
    </row>
    <row r="901" spans="1:8" x14ac:dyDescent="0.2">
      <c r="A901" s="959"/>
      <c r="B901" s="959"/>
    </row>
    <row r="902" spans="1:8" x14ac:dyDescent="0.2">
      <c r="A902" s="959"/>
      <c r="B902" s="959"/>
    </row>
    <row r="903" spans="1:8" x14ac:dyDescent="0.2">
      <c r="A903" s="959"/>
      <c r="B903" s="959"/>
    </row>
    <row r="904" spans="1:8" x14ac:dyDescent="0.2">
      <c r="A904" s="959"/>
      <c r="B904" s="959"/>
      <c r="H904" s="1010"/>
    </row>
    <row r="905" spans="1:8" x14ac:dyDescent="0.2">
      <c r="A905" s="959"/>
      <c r="B905" s="959"/>
    </row>
    <row r="906" spans="1:8" x14ac:dyDescent="0.2">
      <c r="A906" s="1012"/>
      <c r="B906" s="1012"/>
      <c r="C906" s="1010"/>
    </row>
    <row r="907" spans="1:8" x14ac:dyDescent="0.2">
      <c r="A907" s="959"/>
      <c r="B907" s="959"/>
    </row>
    <row r="908" spans="1:8" x14ac:dyDescent="0.2">
      <c r="A908" s="959"/>
      <c r="B908" s="959"/>
    </row>
    <row r="909" spans="1:8" x14ac:dyDescent="0.2">
      <c r="A909" s="959"/>
      <c r="B909" s="959"/>
    </row>
    <row r="910" spans="1:8" x14ac:dyDescent="0.2">
      <c r="A910" s="959"/>
      <c r="B910" s="959"/>
    </row>
    <row r="911" spans="1:8" x14ac:dyDescent="0.2">
      <c r="A911" s="959"/>
      <c r="B911" s="959"/>
    </row>
    <row r="912" spans="1:8" x14ac:dyDescent="0.2">
      <c r="A912" s="959"/>
      <c r="B912" s="959"/>
    </row>
    <row r="913" spans="1:8" x14ac:dyDescent="0.2">
      <c r="A913" s="959"/>
      <c r="B913" s="959"/>
    </row>
    <row r="914" spans="1:8" x14ac:dyDescent="0.2">
      <c r="A914" s="959"/>
      <c r="B914" s="959"/>
      <c r="H914" s="1010"/>
    </row>
    <row r="915" spans="1:8" x14ac:dyDescent="0.2">
      <c r="A915" s="959"/>
      <c r="B915" s="959"/>
    </row>
    <row r="916" spans="1:8" x14ac:dyDescent="0.2">
      <c r="A916" s="1012"/>
      <c r="B916" s="1012"/>
      <c r="C916" s="1010"/>
    </row>
    <row r="917" spans="1:8" x14ac:dyDescent="0.2">
      <c r="A917" s="959"/>
      <c r="B917" s="959"/>
    </row>
    <row r="918" spans="1:8" x14ac:dyDescent="0.2">
      <c r="A918" s="959"/>
      <c r="B918" s="959"/>
    </row>
    <row r="919" spans="1:8" x14ac:dyDescent="0.2">
      <c r="A919" s="959"/>
      <c r="B919" s="959"/>
    </row>
    <row r="920" spans="1:8" x14ac:dyDescent="0.2">
      <c r="A920" s="959"/>
      <c r="B920" s="959"/>
    </row>
    <row r="921" spans="1:8" x14ac:dyDescent="0.2">
      <c r="A921" s="959"/>
      <c r="B921" s="959"/>
    </row>
    <row r="922" spans="1:8" x14ac:dyDescent="0.2">
      <c r="A922" s="959"/>
      <c r="B922" s="959"/>
    </row>
    <row r="923" spans="1:8" x14ac:dyDescent="0.2">
      <c r="A923" s="959"/>
      <c r="B923" s="959"/>
    </row>
    <row r="924" spans="1:8" x14ac:dyDescent="0.2">
      <c r="A924" s="959"/>
      <c r="B924" s="959"/>
      <c r="H924" s="1010"/>
    </row>
    <row r="925" spans="1:8" x14ac:dyDescent="0.2">
      <c r="A925" s="959"/>
      <c r="B925" s="959"/>
    </row>
    <row r="926" spans="1:8" x14ac:dyDescent="0.2">
      <c r="A926" s="1012"/>
      <c r="B926" s="1012"/>
      <c r="C926" s="1010"/>
    </row>
    <row r="927" spans="1:8" x14ac:dyDescent="0.2">
      <c r="A927" s="959"/>
      <c r="B927" s="959"/>
    </row>
    <row r="928" spans="1:8" x14ac:dyDescent="0.2">
      <c r="A928" s="959"/>
      <c r="B928" s="959"/>
    </row>
    <row r="929" spans="1:8" x14ac:dyDescent="0.2">
      <c r="A929" s="959"/>
      <c r="B929" s="959"/>
    </row>
    <row r="930" spans="1:8" x14ac:dyDescent="0.2">
      <c r="A930" s="959"/>
      <c r="B930" s="959"/>
    </row>
    <row r="931" spans="1:8" x14ac:dyDescent="0.2">
      <c r="A931" s="959"/>
      <c r="B931" s="959"/>
    </row>
    <row r="932" spans="1:8" x14ac:dyDescent="0.2">
      <c r="A932" s="959"/>
      <c r="B932" s="959"/>
    </row>
    <row r="933" spans="1:8" x14ac:dyDescent="0.2">
      <c r="A933" s="959"/>
      <c r="B933" s="959"/>
    </row>
    <row r="934" spans="1:8" x14ac:dyDescent="0.2">
      <c r="A934" s="959"/>
      <c r="B934" s="959"/>
      <c r="H934" s="1010"/>
    </row>
    <row r="935" spans="1:8" x14ac:dyDescent="0.2">
      <c r="A935" s="959"/>
      <c r="B935" s="959"/>
    </row>
    <row r="936" spans="1:8" x14ac:dyDescent="0.2">
      <c r="A936" s="1012"/>
      <c r="B936" s="1012"/>
      <c r="C936" s="1010"/>
    </row>
    <row r="937" spans="1:8" x14ac:dyDescent="0.2">
      <c r="A937" s="959"/>
      <c r="B937" s="959"/>
    </row>
    <row r="938" spans="1:8" x14ac:dyDescent="0.2">
      <c r="A938" s="959"/>
      <c r="B938" s="959"/>
    </row>
    <row r="939" spans="1:8" x14ac:dyDescent="0.2">
      <c r="A939" s="959"/>
      <c r="B939" s="959"/>
    </row>
    <row r="940" spans="1:8" x14ac:dyDescent="0.2">
      <c r="A940" s="959"/>
      <c r="B940" s="959"/>
    </row>
    <row r="941" spans="1:8" x14ac:dyDescent="0.2">
      <c r="A941" s="1060"/>
      <c r="B941" s="1060"/>
      <c r="C941" s="1059"/>
    </row>
    <row r="942" spans="1:8" x14ac:dyDescent="0.2">
      <c r="A942" s="1060"/>
      <c r="B942" s="1060"/>
      <c r="C942" s="1059"/>
    </row>
    <row r="943" spans="1:8" x14ac:dyDescent="0.2">
      <c r="A943" s="1060"/>
      <c r="B943" s="1060"/>
      <c r="C943" s="1059"/>
    </row>
    <row r="944" spans="1:8" x14ac:dyDescent="0.2">
      <c r="A944" s="959"/>
      <c r="B944" s="959"/>
    </row>
    <row r="945" spans="1:8" x14ac:dyDescent="0.2">
      <c r="A945" s="959"/>
      <c r="B945" s="959"/>
    </row>
    <row r="946" spans="1:8" x14ac:dyDescent="0.2">
      <c r="A946" s="959"/>
      <c r="B946" s="959"/>
    </row>
    <row r="947" spans="1:8" x14ac:dyDescent="0.2">
      <c r="A947" s="959"/>
      <c r="B947" s="959"/>
      <c r="H947" s="1010"/>
    </row>
    <row r="948" spans="1:8" x14ac:dyDescent="0.2">
      <c r="A948" s="959"/>
      <c r="B948" s="959"/>
    </row>
    <row r="949" spans="1:8" x14ac:dyDescent="0.2">
      <c r="A949" s="1012"/>
      <c r="B949" s="1012"/>
      <c r="C949" s="1010"/>
    </row>
    <row r="950" spans="1:8" x14ac:dyDescent="0.2">
      <c r="A950" s="959"/>
      <c r="B950" s="959"/>
    </row>
    <row r="951" spans="1:8" x14ac:dyDescent="0.2">
      <c r="A951" s="959"/>
      <c r="B951" s="959"/>
    </row>
    <row r="952" spans="1:8" x14ac:dyDescent="0.2">
      <c r="A952" s="959"/>
      <c r="B952" s="959"/>
    </row>
    <row r="953" spans="1:8" x14ac:dyDescent="0.2">
      <c r="A953" s="959"/>
      <c r="B953" s="959"/>
    </row>
    <row r="954" spans="1:8" x14ac:dyDescent="0.2">
      <c r="A954" s="959"/>
      <c r="B954" s="959"/>
    </row>
    <row r="955" spans="1:8" x14ac:dyDescent="0.2">
      <c r="A955" s="959"/>
      <c r="B955" s="959"/>
    </row>
    <row r="956" spans="1:8" x14ac:dyDescent="0.2">
      <c r="A956" s="959"/>
      <c r="B956" s="959"/>
    </row>
    <row r="957" spans="1:8" x14ac:dyDescent="0.2">
      <c r="A957" s="959"/>
      <c r="B957" s="959"/>
      <c r="H957" s="1010"/>
    </row>
    <row r="958" spans="1:8" x14ac:dyDescent="0.2">
      <c r="A958" s="959"/>
      <c r="B958" s="959"/>
    </row>
    <row r="959" spans="1:8" x14ac:dyDescent="0.2">
      <c r="A959" s="1012"/>
      <c r="B959" s="1012"/>
      <c r="C959" s="1010"/>
    </row>
    <row r="960" spans="1:8" x14ac:dyDescent="0.2">
      <c r="A960" s="959"/>
      <c r="B960" s="959"/>
    </row>
    <row r="961" spans="1:8" x14ac:dyDescent="0.2">
      <c r="A961" s="959"/>
      <c r="B961" s="959"/>
    </row>
    <row r="962" spans="1:8" x14ac:dyDescent="0.2">
      <c r="A962" s="959"/>
      <c r="B962" s="959"/>
    </row>
    <row r="963" spans="1:8" x14ac:dyDescent="0.2">
      <c r="A963" s="959"/>
      <c r="B963" s="959"/>
    </row>
    <row r="964" spans="1:8" x14ac:dyDescent="0.2">
      <c r="A964" s="959"/>
      <c r="B964" s="959"/>
    </row>
    <row r="965" spans="1:8" x14ac:dyDescent="0.2">
      <c r="A965" s="959"/>
      <c r="B965" s="959"/>
    </row>
    <row r="966" spans="1:8" x14ac:dyDescent="0.2">
      <c r="A966" s="959"/>
      <c r="B966" s="959"/>
    </row>
    <row r="967" spans="1:8" x14ac:dyDescent="0.2">
      <c r="A967" s="959"/>
      <c r="B967" s="959"/>
      <c r="H967" s="1010"/>
    </row>
    <row r="968" spans="1:8" x14ac:dyDescent="0.2">
      <c r="A968" s="959"/>
      <c r="B968" s="959"/>
    </row>
    <row r="969" spans="1:8" x14ac:dyDescent="0.2">
      <c r="A969" s="1012"/>
      <c r="B969" s="1012"/>
      <c r="C969" s="1010"/>
    </row>
    <row r="970" spans="1:8" x14ac:dyDescent="0.2">
      <c r="A970" s="959"/>
      <c r="B970" s="959"/>
    </row>
    <row r="971" spans="1:8" x14ac:dyDescent="0.2">
      <c r="A971" s="959"/>
      <c r="B971" s="959"/>
    </row>
    <row r="972" spans="1:8" x14ac:dyDescent="0.2">
      <c r="A972" s="959"/>
      <c r="B972" s="959"/>
    </row>
    <row r="973" spans="1:8" x14ac:dyDescent="0.2">
      <c r="A973" s="959"/>
      <c r="B973" s="959"/>
    </row>
    <row r="974" spans="1:8" x14ac:dyDescent="0.2">
      <c r="A974" s="959"/>
      <c r="B974" s="959"/>
    </row>
    <row r="975" spans="1:8" x14ac:dyDescent="0.2">
      <c r="A975" s="959"/>
      <c r="B975" s="959"/>
    </row>
    <row r="976" spans="1:8" x14ac:dyDescent="0.2">
      <c r="A976" s="959"/>
      <c r="B976" s="959"/>
    </row>
    <row r="977" spans="1:9" x14ac:dyDescent="0.2">
      <c r="A977" s="959"/>
      <c r="B977" s="959"/>
      <c r="H977" s="1010"/>
    </row>
    <row r="978" spans="1:9" x14ac:dyDescent="0.2">
      <c r="A978" s="959"/>
      <c r="B978" s="959"/>
    </row>
    <row r="979" spans="1:9" x14ac:dyDescent="0.2">
      <c r="A979" s="1012"/>
      <c r="B979" s="1012"/>
      <c r="C979" s="1010"/>
    </row>
    <row r="980" spans="1:9" x14ac:dyDescent="0.2">
      <c r="A980" s="959"/>
      <c r="B980" s="959"/>
    </row>
    <row r="981" spans="1:9" x14ac:dyDescent="0.2">
      <c r="A981" s="959"/>
      <c r="B981" s="959"/>
    </row>
    <row r="982" spans="1:9" x14ac:dyDescent="0.2">
      <c r="A982" s="959"/>
      <c r="B982" s="959"/>
    </row>
    <row r="983" spans="1:9" x14ac:dyDescent="0.2">
      <c r="A983" s="959"/>
      <c r="B983" s="959"/>
    </row>
    <row r="984" spans="1:9" x14ac:dyDescent="0.2">
      <c r="A984" s="959"/>
      <c r="B984" s="959"/>
    </row>
    <row r="985" spans="1:9" x14ac:dyDescent="0.2">
      <c r="A985" s="959"/>
      <c r="B985" s="959"/>
    </row>
    <row r="986" spans="1:9" x14ac:dyDescent="0.2">
      <c r="A986" s="959"/>
      <c r="B986" s="959"/>
    </row>
    <row r="987" spans="1:9" x14ac:dyDescent="0.2">
      <c r="A987" s="959"/>
      <c r="B987" s="959"/>
      <c r="H987" s="1010"/>
      <c r="I987" s="956"/>
    </row>
    <row r="988" spans="1:9" x14ac:dyDescent="0.2">
      <c r="A988" s="959"/>
      <c r="B988" s="959"/>
    </row>
    <row r="989" spans="1:9" x14ac:dyDescent="0.2">
      <c r="A989" s="1012"/>
      <c r="B989" s="1012"/>
      <c r="C989" s="1010"/>
    </row>
    <row r="990" spans="1:9" x14ac:dyDescent="0.2">
      <c r="A990" s="959"/>
      <c r="B990" s="959"/>
    </row>
    <row r="991" spans="1:9" x14ac:dyDescent="0.2">
      <c r="A991" s="959"/>
      <c r="B991" s="959"/>
    </row>
    <row r="992" spans="1:9" x14ac:dyDescent="0.2">
      <c r="A992" s="959"/>
      <c r="B992" s="959"/>
    </row>
    <row r="993" spans="1:9" x14ac:dyDescent="0.2">
      <c r="A993" s="959"/>
      <c r="B993" s="959"/>
    </row>
    <row r="994" spans="1:9" x14ac:dyDescent="0.2">
      <c r="A994" s="1060"/>
      <c r="B994" s="1060"/>
      <c r="C994" s="1059"/>
    </row>
    <row r="995" spans="1:9" x14ac:dyDescent="0.2">
      <c r="A995" s="1060"/>
      <c r="B995" s="1060"/>
      <c r="C995" s="1059"/>
      <c r="I995" s="959"/>
    </row>
    <row r="996" spans="1:9" x14ac:dyDescent="0.2">
      <c r="A996" s="1060"/>
      <c r="B996" s="1060"/>
      <c r="C996" s="1059"/>
    </row>
    <row r="997" spans="1:9" x14ac:dyDescent="0.2">
      <c r="A997" s="959"/>
      <c r="B997" s="959"/>
      <c r="G997" s="959"/>
    </row>
    <row r="998" spans="1:9" x14ac:dyDescent="0.2">
      <c r="A998" s="959"/>
      <c r="B998" s="959"/>
      <c r="G998" s="959"/>
    </row>
    <row r="999" spans="1:9" x14ac:dyDescent="0.2">
      <c r="A999" s="959"/>
      <c r="B999" s="959"/>
    </row>
    <row r="1000" spans="1:9" x14ac:dyDescent="0.2">
      <c r="A1000" s="959"/>
      <c r="B1000" s="959"/>
    </row>
    <row r="1001" spans="1:9" x14ac:dyDescent="0.2">
      <c r="A1001" s="959"/>
      <c r="B1001" s="959"/>
    </row>
    <row r="1002" spans="1:9" x14ac:dyDescent="0.2">
      <c r="A1002" s="959"/>
      <c r="B1002" s="959"/>
      <c r="H1002" s="1010"/>
    </row>
    <row r="1003" spans="1:9" x14ac:dyDescent="0.2">
      <c r="A1003" s="959"/>
      <c r="B1003" s="959"/>
    </row>
    <row r="1004" spans="1:9" x14ac:dyDescent="0.2">
      <c r="A1004" s="1012"/>
      <c r="B1004" s="1012"/>
      <c r="C1004" s="1010"/>
    </row>
    <row r="1005" spans="1:9" x14ac:dyDescent="0.2">
      <c r="A1005" s="959"/>
      <c r="B1005" s="959"/>
    </row>
    <row r="1006" spans="1:9" x14ac:dyDescent="0.2">
      <c r="A1006" s="959"/>
      <c r="B1006" s="959"/>
    </row>
    <row r="1007" spans="1:9" x14ac:dyDescent="0.2">
      <c r="A1007" s="959"/>
      <c r="B1007" s="959"/>
    </row>
    <row r="1008" spans="1:9" x14ac:dyDescent="0.2">
      <c r="A1008" s="959"/>
      <c r="B1008" s="959"/>
    </row>
    <row r="1009" spans="1:8" x14ac:dyDescent="0.2">
      <c r="A1009" s="959"/>
      <c r="B1009" s="959"/>
    </row>
    <row r="1010" spans="1:8" x14ac:dyDescent="0.2">
      <c r="A1010" s="959"/>
      <c r="B1010" s="959"/>
    </row>
    <row r="1011" spans="1:8" x14ac:dyDescent="0.2">
      <c r="A1011" s="959"/>
      <c r="B1011" s="959"/>
    </row>
    <row r="1012" spans="1:8" x14ac:dyDescent="0.2">
      <c r="A1012" s="959"/>
      <c r="B1012" s="959"/>
      <c r="H1012" s="1010"/>
    </row>
    <row r="1013" spans="1:8" x14ac:dyDescent="0.2">
      <c r="A1013" s="959"/>
      <c r="B1013" s="959"/>
    </row>
    <row r="1014" spans="1:8" x14ac:dyDescent="0.2">
      <c r="A1014" s="1012"/>
      <c r="B1014" s="1012"/>
      <c r="C1014" s="1010"/>
    </row>
    <row r="1015" spans="1:8" x14ac:dyDescent="0.2">
      <c r="A1015" s="959"/>
      <c r="B1015" s="959"/>
    </row>
    <row r="1016" spans="1:8" x14ac:dyDescent="0.2">
      <c r="A1016" s="959"/>
      <c r="B1016" s="959"/>
    </row>
    <row r="1017" spans="1:8" x14ac:dyDescent="0.2">
      <c r="A1017" s="959"/>
      <c r="B1017" s="959"/>
    </row>
    <row r="1018" spans="1:8" x14ac:dyDescent="0.2">
      <c r="A1018" s="959"/>
      <c r="B1018" s="959"/>
    </row>
    <row r="1019" spans="1:8" x14ac:dyDescent="0.2">
      <c r="A1019" s="959"/>
      <c r="B1019" s="959"/>
    </row>
    <row r="1020" spans="1:8" x14ac:dyDescent="0.2">
      <c r="A1020" s="959"/>
      <c r="B1020" s="959"/>
    </row>
    <row r="1021" spans="1:8" x14ac:dyDescent="0.2">
      <c r="A1021" s="959"/>
      <c r="B1021" s="959"/>
    </row>
    <row r="1022" spans="1:8" x14ac:dyDescent="0.2">
      <c r="A1022" s="959"/>
      <c r="B1022" s="959"/>
      <c r="H1022" s="1010"/>
    </row>
    <row r="1023" spans="1:8" x14ac:dyDescent="0.2">
      <c r="A1023" s="959"/>
      <c r="B1023" s="959"/>
    </row>
    <row r="1024" spans="1:8" x14ac:dyDescent="0.2">
      <c r="A1024" s="1012"/>
      <c r="B1024" s="1012"/>
      <c r="C1024" s="1010"/>
    </row>
    <row r="1025" spans="1:20" x14ac:dyDescent="0.2">
      <c r="A1025" s="959"/>
      <c r="B1025" s="959"/>
    </row>
    <row r="1026" spans="1:20" x14ac:dyDescent="0.2">
      <c r="A1026" s="959"/>
      <c r="B1026" s="959"/>
    </row>
    <row r="1027" spans="1:20" x14ac:dyDescent="0.2">
      <c r="A1027" s="959"/>
      <c r="B1027" s="959"/>
    </row>
    <row r="1028" spans="1:20" x14ac:dyDescent="0.2">
      <c r="A1028" s="959"/>
      <c r="B1028" s="959"/>
    </row>
    <row r="1029" spans="1:20" x14ac:dyDescent="0.2">
      <c r="A1029" s="959"/>
      <c r="B1029" s="959"/>
      <c r="J1029" s="959"/>
      <c r="K1029" s="959"/>
      <c r="L1029" s="959"/>
      <c r="M1029" s="959"/>
      <c r="N1029" s="959"/>
      <c r="O1029" s="959"/>
      <c r="P1029" s="959"/>
      <c r="Q1029" s="959"/>
      <c r="R1029" s="959"/>
      <c r="S1029" s="959"/>
      <c r="T1029" s="959"/>
    </row>
    <row r="1030" spans="1:20" x14ac:dyDescent="0.2">
      <c r="A1030" s="959"/>
      <c r="B1030" s="959"/>
    </row>
    <row r="1031" spans="1:20" x14ac:dyDescent="0.2">
      <c r="A1031" s="959"/>
      <c r="B1031" s="959"/>
    </row>
    <row r="1032" spans="1:20" x14ac:dyDescent="0.2">
      <c r="A1032" s="959"/>
      <c r="B1032" s="959"/>
      <c r="H1032" s="1010"/>
    </row>
    <row r="1033" spans="1:20" x14ac:dyDescent="0.2">
      <c r="A1033" s="959"/>
      <c r="B1033" s="959"/>
    </row>
    <row r="1034" spans="1:20" x14ac:dyDescent="0.2">
      <c r="A1034" s="1012"/>
      <c r="B1034" s="1012"/>
      <c r="C1034" s="1010"/>
    </row>
    <row r="1035" spans="1:20" x14ac:dyDescent="0.2">
      <c r="A1035" s="959"/>
      <c r="B1035" s="959"/>
    </row>
    <row r="1036" spans="1:20" x14ac:dyDescent="0.2">
      <c r="A1036" s="959"/>
      <c r="B1036" s="959"/>
    </row>
    <row r="1037" spans="1:20" x14ac:dyDescent="0.2">
      <c r="A1037" s="959"/>
      <c r="B1037" s="959"/>
    </row>
    <row r="1038" spans="1:20" x14ac:dyDescent="0.2">
      <c r="A1038" s="959"/>
      <c r="B1038" s="959"/>
    </row>
    <row r="1039" spans="1:20" x14ac:dyDescent="0.2">
      <c r="A1039" s="959"/>
      <c r="B1039" s="959"/>
    </row>
    <row r="1040" spans="1:20" x14ac:dyDescent="0.2">
      <c r="A1040" s="959"/>
      <c r="B1040" s="959"/>
    </row>
    <row r="1041" spans="1:8" x14ac:dyDescent="0.2">
      <c r="A1041" s="959"/>
      <c r="B1041" s="959"/>
    </row>
    <row r="1042" spans="1:8" x14ac:dyDescent="0.2">
      <c r="A1042" s="959"/>
      <c r="B1042" s="959"/>
      <c r="H1042" s="1010"/>
    </row>
    <row r="1043" spans="1:8" x14ac:dyDescent="0.2">
      <c r="A1043" s="959"/>
      <c r="B1043" s="959"/>
    </row>
    <row r="1044" spans="1:8" x14ac:dyDescent="0.2">
      <c r="A1044" s="1012"/>
      <c r="B1044" s="1012"/>
      <c r="C1044" s="1010"/>
    </row>
    <row r="1045" spans="1:8" x14ac:dyDescent="0.2">
      <c r="A1045" s="959"/>
      <c r="B1045" s="959"/>
    </row>
    <row r="1046" spans="1:8" x14ac:dyDescent="0.2">
      <c r="A1046" s="959"/>
      <c r="B1046" s="959"/>
    </row>
    <row r="1047" spans="1:8" x14ac:dyDescent="0.2">
      <c r="A1047" s="959"/>
      <c r="B1047" s="959"/>
    </row>
    <row r="1048" spans="1:8" x14ac:dyDescent="0.2">
      <c r="A1048" s="959"/>
      <c r="B1048" s="959"/>
    </row>
    <row r="1049" spans="1:8" x14ac:dyDescent="0.2">
      <c r="A1049" s="1060"/>
      <c r="B1049" s="1060"/>
      <c r="C1049" s="1059"/>
    </row>
    <row r="1050" spans="1:8" x14ac:dyDescent="0.2">
      <c r="A1050" s="959"/>
      <c r="B1050" s="959"/>
      <c r="D1050" s="959"/>
    </row>
    <row r="1051" spans="1:8" x14ac:dyDescent="0.2">
      <c r="A1051" s="959"/>
      <c r="B1051" s="959"/>
    </row>
    <row r="1052" spans="1:8" x14ac:dyDescent="0.2">
      <c r="A1052" s="959"/>
      <c r="B1052" s="959"/>
    </row>
    <row r="1053" spans="1:8" x14ac:dyDescent="0.2">
      <c r="A1053" s="959"/>
      <c r="B1053" s="959"/>
    </row>
    <row r="1054" spans="1:8" x14ac:dyDescent="0.2">
      <c r="A1054" s="959"/>
      <c r="B1054" s="959"/>
    </row>
    <row r="1055" spans="1:8" x14ac:dyDescent="0.2">
      <c r="A1055" s="959"/>
      <c r="B1055" s="959"/>
    </row>
    <row r="1056" spans="1:8" x14ac:dyDescent="0.2">
      <c r="A1056" s="959"/>
      <c r="B1056" s="959"/>
    </row>
    <row r="1057" spans="1:7" x14ac:dyDescent="0.2">
      <c r="A1057" s="959"/>
      <c r="B1057" s="959"/>
    </row>
    <row r="1058" spans="1:7" x14ac:dyDescent="0.2">
      <c r="A1058" s="959"/>
      <c r="B1058" s="959"/>
      <c r="D1058" s="1011"/>
    </row>
    <row r="1059" spans="1:7" x14ac:dyDescent="0.2">
      <c r="A1059" s="959"/>
      <c r="B1059" s="959"/>
      <c r="G1059" s="959"/>
    </row>
    <row r="1060" spans="1:7" x14ac:dyDescent="0.2">
      <c r="A1060" s="959"/>
      <c r="B1060" s="959"/>
    </row>
    <row r="1061" spans="1:7" x14ac:dyDescent="0.2">
      <c r="A1061" s="959"/>
      <c r="B1061" s="959"/>
    </row>
    <row r="1062" spans="1:7" x14ac:dyDescent="0.2">
      <c r="A1062" s="959"/>
      <c r="B1062" s="959"/>
    </row>
    <row r="1063" spans="1:7" x14ac:dyDescent="0.2">
      <c r="A1063" s="1060"/>
      <c r="B1063" s="1060"/>
      <c r="C1063" s="1059"/>
    </row>
    <row r="1064" spans="1:7" x14ac:dyDescent="0.2">
      <c r="A1064" s="1060"/>
      <c r="B1064" s="1060"/>
      <c r="C1064" s="1059"/>
    </row>
    <row r="1065" spans="1:7" x14ac:dyDescent="0.2">
      <c r="A1065" s="959"/>
      <c r="B1065" s="959"/>
    </row>
    <row r="1066" spans="1:7" x14ac:dyDescent="0.2">
      <c r="A1066" s="959"/>
      <c r="B1066" s="959"/>
    </row>
    <row r="1067" spans="1:7" x14ac:dyDescent="0.2">
      <c r="A1067" s="959"/>
      <c r="B1067" s="959"/>
    </row>
    <row r="1068" spans="1:7" x14ac:dyDescent="0.2">
      <c r="A1068" s="959"/>
      <c r="B1068" s="959"/>
    </row>
    <row r="1069" spans="1:7" x14ac:dyDescent="0.2">
      <c r="A1069" s="959"/>
      <c r="B1069" s="959"/>
    </row>
    <row r="1070" spans="1:7" x14ac:dyDescent="0.2">
      <c r="A1070" s="959"/>
      <c r="B1070" s="959"/>
    </row>
    <row r="1071" spans="1:7" x14ac:dyDescent="0.2">
      <c r="A1071" s="959"/>
      <c r="B1071" s="959"/>
    </row>
    <row r="1072" spans="1:7" x14ac:dyDescent="0.2">
      <c r="A1072" s="959"/>
      <c r="B1072" s="959"/>
    </row>
    <row r="1073" spans="1:7" x14ac:dyDescent="0.2">
      <c r="A1073" s="959"/>
      <c r="B1073" s="959"/>
    </row>
    <row r="1074" spans="1:7" x14ac:dyDescent="0.2">
      <c r="A1074" s="959"/>
      <c r="B1074" s="959"/>
    </row>
    <row r="1075" spans="1:7" x14ac:dyDescent="0.2">
      <c r="A1075" s="959"/>
      <c r="B1075" s="959"/>
    </row>
    <row r="1076" spans="1:7" x14ac:dyDescent="0.2">
      <c r="A1076" s="959"/>
      <c r="B1076" s="959"/>
    </row>
    <row r="1077" spans="1:7" x14ac:dyDescent="0.2">
      <c r="A1077" s="959"/>
      <c r="B1077" s="959"/>
    </row>
    <row r="1078" spans="1:7" x14ac:dyDescent="0.2">
      <c r="A1078" s="959"/>
      <c r="B1078" s="959"/>
    </row>
    <row r="1079" spans="1:7" x14ac:dyDescent="0.2">
      <c r="A1079" s="959"/>
      <c r="B1079" s="959"/>
    </row>
    <row r="1080" spans="1:7" x14ac:dyDescent="0.2">
      <c r="A1080" s="959"/>
      <c r="B1080" s="959"/>
    </row>
    <row r="1081" spans="1:7" x14ac:dyDescent="0.2">
      <c r="A1081" s="959"/>
      <c r="B1081" s="959"/>
    </row>
    <row r="1082" spans="1:7" x14ac:dyDescent="0.2">
      <c r="A1082" s="959"/>
      <c r="B1082" s="959"/>
    </row>
    <row r="1083" spans="1:7" x14ac:dyDescent="0.2">
      <c r="A1083" s="959"/>
      <c r="B1083" s="959"/>
    </row>
    <row r="1084" spans="1:7" x14ac:dyDescent="0.2">
      <c r="A1084" s="959"/>
      <c r="B1084" s="959"/>
      <c r="G1084" s="959"/>
    </row>
    <row r="1085" spans="1:7" x14ac:dyDescent="0.2">
      <c r="A1085" s="959"/>
      <c r="B1085" s="959"/>
    </row>
    <row r="1086" spans="1:7" x14ac:dyDescent="0.2">
      <c r="A1086" s="959"/>
      <c r="B1086" s="959"/>
      <c r="D1086" s="1011"/>
    </row>
    <row r="1087" spans="1:7" x14ac:dyDescent="0.2">
      <c r="A1087" s="959"/>
      <c r="B1087" s="959"/>
      <c r="D1087" s="1011"/>
    </row>
    <row r="1088" spans="1:7" x14ac:dyDescent="0.2">
      <c r="A1088" s="959"/>
      <c r="B1088" s="959"/>
      <c r="D1088" s="1011"/>
    </row>
    <row r="1089" spans="1:7" x14ac:dyDescent="0.2">
      <c r="A1089" s="959"/>
      <c r="B1089" s="959"/>
      <c r="D1089" s="1011"/>
    </row>
    <row r="1090" spans="1:7" x14ac:dyDescent="0.2">
      <c r="A1090" s="959"/>
      <c r="B1090" s="959"/>
    </row>
    <row r="1091" spans="1:7" x14ac:dyDescent="0.2">
      <c r="A1091" s="959"/>
      <c r="B1091" s="959"/>
    </row>
    <row r="1092" spans="1:7" x14ac:dyDescent="0.2">
      <c r="A1092" s="959"/>
      <c r="D1092" s="1011"/>
    </row>
    <row r="1093" spans="1:7" x14ac:dyDescent="0.2">
      <c r="A1093" s="959"/>
      <c r="D1093" s="1011"/>
    </row>
    <row r="1094" spans="1:7" x14ac:dyDescent="0.2">
      <c r="A1094" s="959"/>
      <c r="D1094" s="1011"/>
    </row>
    <row r="1095" spans="1:7" x14ac:dyDescent="0.2">
      <c r="A1095" s="959"/>
      <c r="D1095" s="1011"/>
    </row>
    <row r="1096" spans="1:7" x14ac:dyDescent="0.2">
      <c r="A1096" s="959"/>
      <c r="D1096" s="1011"/>
    </row>
    <row r="1097" spans="1:7" x14ac:dyDescent="0.2">
      <c r="A1097" s="959"/>
      <c r="D1097" s="1011"/>
    </row>
    <row r="1098" spans="1:7" x14ac:dyDescent="0.2">
      <c r="A1098" s="959"/>
      <c r="D1098" s="1011"/>
    </row>
    <row r="1099" spans="1:7" x14ac:dyDescent="0.2">
      <c r="A1099" s="959"/>
      <c r="B1099" s="959"/>
      <c r="G1099" s="959"/>
    </row>
    <row r="1100" spans="1:7" x14ac:dyDescent="0.2">
      <c r="A1100" s="959"/>
      <c r="B1100" s="959"/>
    </row>
    <row r="1101" spans="1:7" x14ac:dyDescent="0.2">
      <c r="A1101" s="959"/>
      <c r="B1101" s="959"/>
    </row>
    <row r="1102" spans="1:7" x14ac:dyDescent="0.2">
      <c r="A1102" s="959"/>
      <c r="B1102" s="959"/>
    </row>
    <row r="1103" spans="1:7" x14ac:dyDescent="0.2">
      <c r="A1103" s="959"/>
      <c r="B1103" s="959"/>
    </row>
    <row r="1104" spans="1:7" x14ac:dyDescent="0.2">
      <c r="A1104" s="959"/>
      <c r="B1104" s="959"/>
    </row>
    <row r="1105" spans="1:7" x14ac:dyDescent="0.2">
      <c r="A1105" s="959"/>
      <c r="B1105" s="959"/>
    </row>
    <row r="1106" spans="1:7" x14ac:dyDescent="0.2">
      <c r="A1106" s="959"/>
      <c r="B1106" s="959"/>
    </row>
    <row r="1107" spans="1:7" x14ac:dyDescent="0.2">
      <c r="A1107" s="959"/>
      <c r="B1107" s="959"/>
    </row>
    <row r="1108" spans="1:7" x14ac:dyDescent="0.2">
      <c r="A1108" s="959"/>
      <c r="B1108" s="959"/>
    </row>
    <row r="1109" spans="1:7" x14ac:dyDescent="0.2">
      <c r="A1109" s="959"/>
      <c r="B1109" s="959"/>
      <c r="G1109" s="959"/>
    </row>
    <row r="1110" spans="1:7" x14ac:dyDescent="0.2">
      <c r="A1110" s="959"/>
      <c r="D1110" s="1011"/>
    </row>
    <row r="1111" spans="1:7" x14ac:dyDescent="0.2">
      <c r="A1111" s="959"/>
      <c r="D1111" s="1011"/>
    </row>
    <row r="1112" spans="1:7" x14ac:dyDescent="0.2">
      <c r="A1112" s="959"/>
      <c r="D1112" s="1011"/>
    </row>
    <row r="1113" spans="1:7" x14ac:dyDescent="0.2">
      <c r="A1113" s="959"/>
      <c r="D1113" s="1011"/>
    </row>
    <row r="1114" spans="1:7" x14ac:dyDescent="0.2">
      <c r="A1114" s="959"/>
      <c r="D1114" s="1011"/>
    </row>
    <row r="1115" spans="1:7" x14ac:dyDescent="0.2">
      <c r="A1115" s="959"/>
      <c r="D1115" s="1011"/>
    </row>
    <row r="1116" spans="1:7" x14ac:dyDescent="0.2">
      <c r="A1116" s="959"/>
      <c r="D1116" s="1011"/>
    </row>
    <row r="1117" spans="1:7" x14ac:dyDescent="0.2">
      <c r="A1117" s="959"/>
      <c r="D1117" s="1011"/>
    </row>
    <row r="1118" spans="1:7" x14ac:dyDescent="0.2">
      <c r="A1118" s="959"/>
      <c r="B1118" s="959"/>
    </row>
    <row r="1119" spans="1:7" x14ac:dyDescent="0.2">
      <c r="A1119" s="959"/>
      <c r="B1119" s="959"/>
    </row>
    <row r="1120" spans="1:7" x14ac:dyDescent="0.2">
      <c r="A1120" s="959"/>
      <c r="B1120" s="959"/>
    </row>
    <row r="1121" spans="1:4" x14ac:dyDescent="0.2">
      <c r="A1121" s="959"/>
      <c r="B1121" s="959"/>
    </row>
    <row r="1122" spans="1:4" x14ac:dyDescent="0.2">
      <c r="A1122" s="959"/>
      <c r="D1122" s="1011"/>
    </row>
    <row r="1123" spans="1:4" x14ac:dyDescent="0.2">
      <c r="A1123" s="959"/>
      <c r="D1123" s="1011"/>
    </row>
    <row r="1124" spans="1:4" x14ac:dyDescent="0.2">
      <c r="A1124" s="959"/>
      <c r="D1124" s="1011"/>
    </row>
    <row r="1125" spans="1:4" x14ac:dyDescent="0.2">
      <c r="A1125" s="959"/>
      <c r="D1125" s="1011"/>
    </row>
    <row r="1126" spans="1:4" x14ac:dyDescent="0.2">
      <c r="A1126" s="959"/>
      <c r="D1126" s="1011"/>
    </row>
    <row r="1127" spans="1:4" x14ac:dyDescent="0.2">
      <c r="A1127" s="959"/>
      <c r="D1127" s="1011"/>
    </row>
    <row r="1128" spans="1:4" x14ac:dyDescent="0.2">
      <c r="A1128" s="959"/>
      <c r="D1128" s="1011"/>
    </row>
    <row r="1129" spans="1:4" x14ac:dyDescent="0.2">
      <c r="A1129" s="959"/>
      <c r="B1129" s="959"/>
    </row>
    <row r="1130" spans="1:4" x14ac:dyDescent="0.2">
      <c r="A1130" s="959"/>
      <c r="B1130" s="959"/>
    </row>
    <row r="1131" spans="1:4" x14ac:dyDescent="0.2">
      <c r="A1131" s="959"/>
      <c r="B1131" s="959"/>
    </row>
    <row r="1132" spans="1:4" x14ac:dyDescent="0.2">
      <c r="A1132" s="959"/>
      <c r="B1132" s="959"/>
    </row>
    <row r="1133" spans="1:4" x14ac:dyDescent="0.2">
      <c r="A1133" s="959"/>
      <c r="D1133" s="1011"/>
    </row>
    <row r="1134" spans="1:4" x14ac:dyDescent="0.2">
      <c r="A1134" s="959"/>
      <c r="D1134" s="1011"/>
    </row>
    <row r="1135" spans="1:4" x14ac:dyDescent="0.2">
      <c r="A1135" s="959"/>
      <c r="D1135" s="1011"/>
    </row>
    <row r="1136" spans="1:4" x14ac:dyDescent="0.2">
      <c r="A1136" s="959"/>
      <c r="D1136" s="1011"/>
    </row>
    <row r="1137" spans="1:4" x14ac:dyDescent="0.2">
      <c r="A1137" s="959"/>
      <c r="D1137" s="1011"/>
    </row>
    <row r="1138" spans="1:4" x14ac:dyDescent="0.2">
      <c r="A1138" s="959"/>
      <c r="D1138" s="1011"/>
    </row>
    <row r="1139" spans="1:4" x14ac:dyDescent="0.2">
      <c r="A1139" s="959"/>
      <c r="D1139" s="1011"/>
    </row>
    <row r="1140" spans="1:4" x14ac:dyDescent="0.2">
      <c r="A1140" s="959"/>
      <c r="B1140" s="959"/>
    </row>
    <row r="1141" spans="1:4" x14ac:dyDescent="0.2">
      <c r="A1141" s="959"/>
      <c r="B1141" s="959"/>
    </row>
    <row r="1142" spans="1:4" x14ac:dyDescent="0.2">
      <c r="A1142" s="959"/>
      <c r="B1142" s="959"/>
    </row>
    <row r="1143" spans="1:4" x14ac:dyDescent="0.2">
      <c r="A1143" s="959"/>
      <c r="B1143" s="959"/>
    </row>
    <row r="1144" spans="1:4" x14ac:dyDescent="0.2">
      <c r="A1144" s="959"/>
      <c r="D1144" s="1011"/>
    </row>
    <row r="1145" spans="1:4" x14ac:dyDescent="0.2">
      <c r="A1145" s="959"/>
      <c r="D1145" s="1011"/>
    </row>
    <row r="1146" spans="1:4" x14ac:dyDescent="0.2">
      <c r="A1146" s="959"/>
      <c r="D1146" s="1011"/>
    </row>
    <row r="1147" spans="1:4" x14ac:dyDescent="0.2">
      <c r="A1147" s="959"/>
      <c r="D1147" s="1011"/>
    </row>
    <row r="1148" spans="1:4" x14ac:dyDescent="0.2">
      <c r="A1148" s="959"/>
      <c r="D1148" s="1011"/>
    </row>
    <row r="1149" spans="1:4" x14ac:dyDescent="0.2">
      <c r="A1149" s="959"/>
      <c r="D1149" s="1011"/>
    </row>
    <row r="1150" spans="1:4" x14ac:dyDescent="0.2">
      <c r="A1150" s="959"/>
      <c r="D1150" s="1011"/>
    </row>
    <row r="1151" spans="1:4" x14ac:dyDescent="0.2">
      <c r="A1151" s="959"/>
      <c r="B1151" s="959"/>
    </row>
    <row r="1152" spans="1:4" x14ac:dyDescent="0.2">
      <c r="A1152" s="959"/>
      <c r="B1152" s="959"/>
    </row>
    <row r="1153" spans="1:4" x14ac:dyDescent="0.2">
      <c r="A1153" s="959"/>
      <c r="B1153" s="959"/>
    </row>
    <row r="1154" spans="1:4" x14ac:dyDescent="0.2">
      <c r="A1154" s="959"/>
      <c r="B1154" s="959"/>
    </row>
    <row r="1155" spans="1:4" x14ac:dyDescent="0.2">
      <c r="A1155" s="959"/>
      <c r="D1155" s="1011"/>
    </row>
    <row r="1156" spans="1:4" x14ac:dyDescent="0.2">
      <c r="A1156" s="959"/>
      <c r="D1156" s="1011"/>
    </row>
    <row r="1157" spans="1:4" x14ac:dyDescent="0.2">
      <c r="A1157" s="959"/>
      <c r="D1157" s="1011"/>
    </row>
    <row r="1158" spans="1:4" x14ac:dyDescent="0.2">
      <c r="A1158" s="959"/>
      <c r="D1158" s="1011"/>
    </row>
    <row r="1159" spans="1:4" x14ac:dyDescent="0.2">
      <c r="A1159" s="959"/>
      <c r="D1159" s="1011"/>
    </row>
    <row r="1160" spans="1:4" x14ac:dyDescent="0.2">
      <c r="A1160" s="959"/>
      <c r="D1160" s="1011"/>
    </row>
    <row r="1161" spans="1:4" x14ac:dyDescent="0.2">
      <c r="A1161" s="959"/>
      <c r="D1161" s="1011"/>
    </row>
    <row r="1162" spans="1:4" x14ac:dyDescent="0.2">
      <c r="A1162" s="959"/>
      <c r="B1162" s="959"/>
    </row>
    <row r="1163" spans="1:4" x14ac:dyDescent="0.2">
      <c r="A1163" s="959"/>
      <c r="B1163" s="959"/>
    </row>
    <row r="1164" spans="1:4" x14ac:dyDescent="0.2">
      <c r="A1164" s="959"/>
      <c r="B1164" s="959"/>
    </row>
    <row r="1165" spans="1:4" x14ac:dyDescent="0.2">
      <c r="A1165" s="959"/>
      <c r="B1165" s="959"/>
    </row>
    <row r="1166" spans="1:4" x14ac:dyDescent="0.2">
      <c r="A1166" s="959"/>
      <c r="D1166" s="1011"/>
    </row>
    <row r="1167" spans="1:4" x14ac:dyDescent="0.2">
      <c r="A1167" s="959"/>
      <c r="D1167" s="1011"/>
    </row>
    <row r="1168" spans="1:4" x14ac:dyDescent="0.2">
      <c r="A1168" s="959"/>
      <c r="D1168" s="1011"/>
    </row>
    <row r="1169" spans="1:4" x14ac:dyDescent="0.2">
      <c r="A1169" s="959"/>
      <c r="D1169" s="1011"/>
    </row>
    <row r="1170" spans="1:4" x14ac:dyDescent="0.2">
      <c r="A1170" s="959"/>
      <c r="D1170" s="1011"/>
    </row>
    <row r="1171" spans="1:4" x14ac:dyDescent="0.2">
      <c r="A1171" s="959"/>
      <c r="D1171" s="1011"/>
    </row>
    <row r="1172" spans="1:4" x14ac:dyDescent="0.2">
      <c r="A1172" s="959"/>
      <c r="D1172" s="1011"/>
    </row>
    <row r="1173" spans="1:4" x14ac:dyDescent="0.2">
      <c r="A1173" s="959"/>
      <c r="B1173" s="959"/>
    </row>
    <row r="1174" spans="1:4" x14ac:dyDescent="0.2">
      <c r="A1174" s="959"/>
      <c r="B1174" s="959"/>
    </row>
    <row r="1175" spans="1:4" x14ac:dyDescent="0.2">
      <c r="A1175" s="959"/>
      <c r="B1175" s="959"/>
    </row>
    <row r="1176" spans="1:4" x14ac:dyDescent="0.2">
      <c r="A1176" s="959"/>
      <c r="B1176" s="959"/>
    </row>
    <row r="1177" spans="1:4" x14ac:dyDescent="0.2">
      <c r="A1177" s="959"/>
      <c r="D1177" s="1011"/>
    </row>
    <row r="1178" spans="1:4" x14ac:dyDescent="0.2">
      <c r="A1178" s="959"/>
      <c r="D1178" s="1011"/>
    </row>
    <row r="1179" spans="1:4" x14ac:dyDescent="0.2">
      <c r="A1179" s="959"/>
      <c r="D1179" s="1011"/>
    </row>
    <row r="1180" spans="1:4" x14ac:dyDescent="0.2">
      <c r="A1180" s="959"/>
      <c r="D1180" s="1011"/>
    </row>
    <row r="1181" spans="1:4" x14ac:dyDescent="0.2">
      <c r="A1181" s="959"/>
      <c r="D1181" s="1011"/>
    </row>
    <row r="1182" spans="1:4" x14ac:dyDescent="0.2">
      <c r="A1182" s="959"/>
      <c r="D1182" s="1011"/>
    </row>
    <row r="1183" spans="1:4" x14ac:dyDescent="0.2">
      <c r="A1183" s="959"/>
      <c r="D1183" s="1011"/>
    </row>
    <row r="1184" spans="1:4" x14ac:dyDescent="0.2">
      <c r="A1184" s="959"/>
      <c r="B1184" s="959"/>
    </row>
    <row r="1185" spans="1:4" x14ac:dyDescent="0.2">
      <c r="A1185" s="959"/>
      <c r="D1185" s="1011"/>
    </row>
    <row r="1186" spans="1:4" x14ac:dyDescent="0.2">
      <c r="A1186" s="959"/>
      <c r="D1186" s="1011"/>
    </row>
    <row r="1187" spans="1:4" x14ac:dyDescent="0.2">
      <c r="A1187" s="959"/>
      <c r="D1187" s="1011"/>
    </row>
    <row r="1188" spans="1:4" x14ac:dyDescent="0.2">
      <c r="A1188" s="959"/>
      <c r="B1188" s="959"/>
    </row>
    <row r="1189" spans="1:4" x14ac:dyDescent="0.2">
      <c r="A1189" s="959"/>
      <c r="D1189" s="1011"/>
    </row>
    <row r="1190" spans="1:4" x14ac:dyDescent="0.2">
      <c r="A1190" s="959"/>
      <c r="D1190" s="1011"/>
    </row>
    <row r="1191" spans="1:4" x14ac:dyDescent="0.2">
      <c r="A1191" s="959"/>
      <c r="D1191" s="1011"/>
    </row>
    <row r="1192" spans="1:4" x14ac:dyDescent="0.2">
      <c r="A1192" s="959"/>
      <c r="D1192" s="1011"/>
    </row>
    <row r="1193" spans="1:4" x14ac:dyDescent="0.2">
      <c r="A1193" s="959"/>
      <c r="D1193" s="1011"/>
    </row>
    <row r="1194" spans="1:4" x14ac:dyDescent="0.2">
      <c r="A1194" s="959"/>
      <c r="D1194" s="1011"/>
    </row>
    <row r="1195" spans="1:4" x14ac:dyDescent="0.2">
      <c r="A1195" s="959"/>
      <c r="D1195" s="1011"/>
    </row>
    <row r="1196" spans="1:4" x14ac:dyDescent="0.2">
      <c r="A1196" s="959"/>
      <c r="D1196" s="1011"/>
    </row>
    <row r="1197" spans="1:4" x14ac:dyDescent="0.2">
      <c r="A1197" s="959"/>
      <c r="B1197" s="959"/>
      <c r="D1197" s="1011"/>
    </row>
    <row r="1198" spans="1:4" x14ac:dyDescent="0.2">
      <c r="A1198" s="959"/>
      <c r="B1198" s="959"/>
      <c r="D1198" s="1011"/>
    </row>
    <row r="1199" spans="1:4" x14ac:dyDescent="0.2">
      <c r="A1199" s="959"/>
      <c r="D1199" s="1011"/>
    </row>
    <row r="1200" spans="1:4" x14ac:dyDescent="0.2">
      <c r="A1200" s="959"/>
      <c r="D1200" s="1011"/>
    </row>
    <row r="1201" spans="1:4" x14ac:dyDescent="0.2">
      <c r="A1201" s="959"/>
      <c r="D1201" s="1011"/>
    </row>
    <row r="1202" spans="1:4" x14ac:dyDescent="0.2">
      <c r="A1202" s="959"/>
      <c r="D1202" s="1011"/>
    </row>
    <row r="1203" spans="1:4" x14ac:dyDescent="0.2">
      <c r="A1203" s="959"/>
      <c r="D1203" s="1011"/>
    </row>
    <row r="1204" spans="1:4" x14ac:dyDescent="0.2">
      <c r="A1204" s="959"/>
      <c r="D1204" s="1011"/>
    </row>
    <row r="1205" spans="1:4" x14ac:dyDescent="0.2">
      <c r="A1205" s="959"/>
      <c r="D1205" s="1011"/>
    </row>
    <row r="1206" spans="1:4" x14ac:dyDescent="0.2">
      <c r="A1206" s="959"/>
      <c r="D1206" s="1011"/>
    </row>
    <row r="1207" spans="1:4" x14ac:dyDescent="0.2">
      <c r="A1207" s="959"/>
      <c r="D1207" s="1011"/>
    </row>
    <row r="1208" spans="1:4" x14ac:dyDescent="0.2">
      <c r="A1208" s="959"/>
      <c r="D1208" s="1011"/>
    </row>
    <row r="1209" spans="1:4" x14ac:dyDescent="0.2">
      <c r="A1209" s="959"/>
      <c r="D1209" s="1011"/>
    </row>
    <row r="1210" spans="1:4" x14ac:dyDescent="0.2">
      <c r="A1210" s="959"/>
      <c r="D1210" s="1011"/>
    </row>
    <row r="1211" spans="1:4" x14ac:dyDescent="0.2">
      <c r="A1211" s="959"/>
      <c r="D1211" s="1011"/>
    </row>
    <row r="1212" spans="1:4" x14ac:dyDescent="0.2">
      <c r="A1212" s="959"/>
      <c r="D1212" s="1011"/>
    </row>
    <row r="1213" spans="1:4" x14ac:dyDescent="0.2">
      <c r="A1213" s="959"/>
      <c r="D1213" s="1011"/>
    </row>
    <row r="1214" spans="1:4" x14ac:dyDescent="0.2">
      <c r="A1214" s="959"/>
      <c r="D1214" s="1011"/>
    </row>
    <row r="1215" spans="1:4" x14ac:dyDescent="0.2">
      <c r="A1215" s="959"/>
      <c r="D1215" s="1011"/>
    </row>
    <row r="1216" spans="1:4" x14ac:dyDescent="0.2">
      <c r="A1216" s="959"/>
      <c r="D1216" s="1011"/>
    </row>
    <row r="1217" spans="1:4" x14ac:dyDescent="0.2">
      <c r="A1217" s="959"/>
      <c r="D1217" s="1011"/>
    </row>
    <row r="1218" spans="1:4" x14ac:dyDescent="0.2">
      <c r="A1218" s="959"/>
      <c r="D1218" s="1011"/>
    </row>
    <row r="1219" spans="1:4" x14ac:dyDescent="0.2">
      <c r="A1219" s="959"/>
      <c r="D1219" s="1011"/>
    </row>
    <row r="1220" spans="1:4" x14ac:dyDescent="0.2">
      <c r="A1220" s="959"/>
      <c r="D1220" s="1011"/>
    </row>
    <row r="1221" spans="1:4" x14ac:dyDescent="0.2">
      <c r="A1221" s="959"/>
      <c r="D1221" s="1011"/>
    </row>
    <row r="1222" spans="1:4" x14ac:dyDescent="0.2">
      <c r="A1222" s="959"/>
      <c r="D1222" s="1011"/>
    </row>
    <row r="1223" spans="1:4" x14ac:dyDescent="0.2">
      <c r="A1223" s="959"/>
      <c r="D1223" s="1011"/>
    </row>
    <row r="1224" spans="1:4" x14ac:dyDescent="0.2">
      <c r="A1224" s="959"/>
      <c r="D1224" s="1011"/>
    </row>
    <row r="1225" spans="1:4" x14ac:dyDescent="0.2">
      <c r="A1225" s="959"/>
      <c r="D1225" s="1011"/>
    </row>
    <row r="1226" spans="1:4" x14ac:dyDescent="0.2">
      <c r="A1226" s="959"/>
      <c r="D1226" s="1011"/>
    </row>
    <row r="1227" spans="1:4" x14ac:dyDescent="0.2">
      <c r="A1227" s="959"/>
      <c r="D1227" s="1011"/>
    </row>
    <row r="1228" spans="1:4" x14ac:dyDescent="0.2">
      <c r="A1228" s="959"/>
      <c r="D1228" s="1011"/>
    </row>
    <row r="1229" spans="1:4" x14ac:dyDescent="0.2">
      <c r="A1229" s="959"/>
      <c r="D1229" s="1011"/>
    </row>
    <row r="1230" spans="1:4" x14ac:dyDescent="0.2">
      <c r="A1230" s="959"/>
      <c r="D1230" s="1011"/>
    </row>
    <row r="1231" spans="1:4" x14ac:dyDescent="0.2">
      <c r="A1231" s="959"/>
      <c r="D1231" s="1011"/>
    </row>
    <row r="1232" spans="1:4" x14ac:dyDescent="0.2">
      <c r="A1232" s="959"/>
      <c r="D1232" s="1011"/>
    </row>
    <row r="1233" spans="1:4" x14ac:dyDescent="0.2">
      <c r="A1233" s="959"/>
      <c r="D1233" s="1011"/>
    </row>
    <row r="1234" spans="1:4" x14ac:dyDescent="0.2">
      <c r="A1234" s="959"/>
      <c r="D1234" s="1011"/>
    </row>
    <row r="1235" spans="1:4" x14ac:dyDescent="0.2">
      <c r="A1235" s="959"/>
      <c r="D1235" s="1011"/>
    </row>
    <row r="1236" spans="1:4" x14ac:dyDescent="0.2">
      <c r="A1236" s="959"/>
      <c r="D1236" s="1011"/>
    </row>
    <row r="1237" spans="1:4" x14ac:dyDescent="0.2">
      <c r="A1237" s="959"/>
      <c r="D1237" s="1011"/>
    </row>
    <row r="1238" spans="1:4" x14ac:dyDescent="0.2">
      <c r="A1238" s="959"/>
      <c r="D1238" s="1011"/>
    </row>
    <row r="1239" spans="1:4" x14ac:dyDescent="0.2">
      <c r="A1239" s="959"/>
      <c r="D1239" s="1011"/>
    </row>
    <row r="1240" spans="1:4" x14ac:dyDescent="0.2">
      <c r="A1240" s="959"/>
      <c r="D1240" s="1011"/>
    </row>
    <row r="1241" spans="1:4" x14ac:dyDescent="0.2">
      <c r="A1241" s="959"/>
      <c r="D1241" s="1011"/>
    </row>
    <row r="1242" spans="1:4" x14ac:dyDescent="0.2">
      <c r="A1242" s="959"/>
      <c r="D1242" s="1011"/>
    </row>
    <row r="1243" spans="1:4" x14ac:dyDescent="0.2">
      <c r="A1243" s="959"/>
      <c r="D1243" s="1011"/>
    </row>
    <row r="1244" spans="1:4" x14ac:dyDescent="0.2">
      <c r="A1244" s="959"/>
      <c r="D1244" s="1011"/>
    </row>
    <row r="1245" spans="1:4" x14ac:dyDescent="0.2">
      <c r="A1245" s="959"/>
      <c r="D1245" s="1011"/>
    </row>
    <row r="1246" spans="1:4" x14ac:dyDescent="0.2">
      <c r="A1246" s="959"/>
      <c r="D1246" s="1011"/>
    </row>
    <row r="1247" spans="1:4" x14ac:dyDescent="0.2">
      <c r="A1247" s="959"/>
      <c r="D1247" s="1011"/>
    </row>
    <row r="1248" spans="1:4" x14ac:dyDescent="0.2">
      <c r="A1248" s="959"/>
      <c r="D1248" s="1011"/>
    </row>
    <row r="1249" spans="1:4" x14ac:dyDescent="0.2">
      <c r="A1249" s="959"/>
      <c r="D1249" s="1011"/>
    </row>
    <row r="1250" spans="1:4" x14ac:dyDescent="0.2">
      <c r="A1250" s="959"/>
      <c r="D1250" s="1011"/>
    </row>
    <row r="1251" spans="1:4" x14ac:dyDescent="0.2">
      <c r="A1251" s="959"/>
      <c r="D1251" s="1011"/>
    </row>
    <row r="1252" spans="1:4" x14ac:dyDescent="0.2">
      <c r="A1252" s="959"/>
      <c r="D1252" s="1011"/>
    </row>
    <row r="1253" spans="1:4" x14ac:dyDescent="0.2">
      <c r="A1253" s="959"/>
      <c r="D1253" s="1011"/>
    </row>
    <row r="1254" spans="1:4" x14ac:dyDescent="0.2">
      <c r="A1254" s="959"/>
      <c r="D1254" s="1011"/>
    </row>
    <row r="1255" spans="1:4" x14ac:dyDescent="0.2">
      <c r="A1255" s="959"/>
      <c r="D1255" s="1011"/>
    </row>
    <row r="1256" spans="1:4" x14ac:dyDescent="0.2">
      <c r="A1256" s="959"/>
      <c r="D1256" s="1011"/>
    </row>
    <row r="1257" spans="1:4" x14ac:dyDescent="0.2">
      <c r="A1257" s="959"/>
      <c r="D1257" s="1011"/>
    </row>
    <row r="1258" spans="1:4" x14ac:dyDescent="0.2">
      <c r="A1258" s="959"/>
      <c r="D1258" s="1011"/>
    </row>
    <row r="1259" spans="1:4" x14ac:dyDescent="0.2">
      <c r="A1259" s="959"/>
      <c r="D1259" s="1011"/>
    </row>
    <row r="1260" spans="1:4" x14ac:dyDescent="0.2">
      <c r="A1260" s="959"/>
      <c r="D1260" s="1011"/>
    </row>
    <row r="1261" spans="1:4" x14ac:dyDescent="0.2">
      <c r="A1261" s="959"/>
      <c r="D1261" s="1011"/>
    </row>
    <row r="1262" spans="1:4" x14ac:dyDescent="0.2">
      <c r="A1262" s="959"/>
      <c r="D1262" s="1011"/>
    </row>
    <row r="1263" spans="1:4" x14ac:dyDescent="0.2">
      <c r="A1263" s="959"/>
      <c r="D1263" s="1011"/>
    </row>
    <row r="1264" spans="1:4" x14ac:dyDescent="0.2">
      <c r="A1264" s="959"/>
      <c r="D1264" s="1011"/>
    </row>
    <row r="1265" spans="1:4" x14ac:dyDescent="0.2">
      <c r="A1265" s="959"/>
      <c r="D1265" s="1011"/>
    </row>
    <row r="1266" spans="1:4" x14ac:dyDescent="0.2">
      <c r="A1266" s="959"/>
      <c r="D1266" s="1011"/>
    </row>
    <row r="1267" spans="1:4" x14ac:dyDescent="0.2">
      <c r="A1267" s="959"/>
      <c r="D1267" s="1011"/>
    </row>
    <row r="1268" spans="1:4" x14ac:dyDescent="0.2">
      <c r="A1268" s="959"/>
      <c r="D1268" s="1011"/>
    </row>
    <row r="1269" spans="1:4" x14ac:dyDescent="0.2">
      <c r="A1269" s="959"/>
      <c r="D1269" s="1011"/>
    </row>
    <row r="1270" spans="1:4" x14ac:dyDescent="0.2">
      <c r="A1270" s="959"/>
      <c r="D1270" s="1011"/>
    </row>
    <row r="1271" spans="1:4" x14ac:dyDescent="0.2">
      <c r="A1271" s="959"/>
      <c r="D1271" s="1011"/>
    </row>
    <row r="1272" spans="1:4" x14ac:dyDescent="0.2">
      <c r="A1272" s="959"/>
      <c r="D1272" s="1011"/>
    </row>
    <row r="1273" spans="1:4" x14ac:dyDescent="0.2">
      <c r="A1273" s="959"/>
      <c r="D1273" s="1011"/>
    </row>
    <row r="1274" spans="1:4" x14ac:dyDescent="0.2">
      <c r="A1274" s="959"/>
      <c r="D1274" s="1011"/>
    </row>
    <row r="1275" spans="1:4" x14ac:dyDescent="0.2">
      <c r="A1275" s="959"/>
      <c r="D1275" s="1011"/>
    </row>
    <row r="1276" spans="1:4" x14ac:dyDescent="0.2">
      <c r="A1276" s="959"/>
      <c r="D1276" s="1011"/>
    </row>
    <row r="1277" spans="1:4" x14ac:dyDescent="0.2">
      <c r="A1277" s="959"/>
      <c r="D1277" s="1011"/>
    </row>
    <row r="1278" spans="1:4" x14ac:dyDescent="0.2">
      <c r="A1278" s="959"/>
      <c r="D1278" s="1011"/>
    </row>
    <row r="1279" spans="1:4" x14ac:dyDescent="0.2">
      <c r="A1279" s="959"/>
      <c r="D1279" s="1011"/>
    </row>
    <row r="1280" spans="1:4" x14ac:dyDescent="0.2">
      <c r="A1280" s="959"/>
      <c r="D1280" s="1011"/>
    </row>
    <row r="1281" spans="1:4" x14ac:dyDescent="0.2">
      <c r="A1281" s="959"/>
      <c r="D1281" s="1011"/>
    </row>
    <row r="1282" spans="1:4" x14ac:dyDescent="0.2">
      <c r="A1282" s="959"/>
      <c r="D1282" s="1011"/>
    </row>
    <row r="1283" spans="1:4" x14ac:dyDescent="0.2">
      <c r="A1283" s="959"/>
      <c r="D1283" s="1011"/>
    </row>
    <row r="1284" spans="1:4" x14ac:dyDescent="0.2">
      <c r="A1284" s="959"/>
      <c r="D1284" s="1011"/>
    </row>
    <row r="1285" spans="1:4" x14ac:dyDescent="0.2">
      <c r="A1285" s="959"/>
      <c r="D1285" s="1011"/>
    </row>
    <row r="1286" spans="1:4" x14ac:dyDescent="0.2">
      <c r="A1286" s="959"/>
      <c r="D1286" s="1011"/>
    </row>
    <row r="1287" spans="1:4" x14ac:dyDescent="0.2">
      <c r="A1287" s="959"/>
      <c r="D1287" s="1011"/>
    </row>
    <row r="1288" spans="1:4" x14ac:dyDescent="0.2">
      <c r="A1288" s="959"/>
      <c r="D1288" s="1011"/>
    </row>
    <row r="1289" spans="1:4" x14ac:dyDescent="0.2">
      <c r="A1289" s="959"/>
      <c r="D1289" s="1011"/>
    </row>
    <row r="1290" spans="1:4" x14ac:dyDescent="0.2">
      <c r="A1290" s="959"/>
      <c r="D1290" s="1011"/>
    </row>
    <row r="1291" spans="1:4" x14ac:dyDescent="0.2">
      <c r="A1291" s="959"/>
      <c r="D1291" s="1011"/>
    </row>
    <row r="1292" spans="1:4" x14ac:dyDescent="0.2">
      <c r="A1292" s="959"/>
      <c r="D1292" s="1011"/>
    </row>
    <row r="1293" spans="1:4" x14ac:dyDescent="0.2">
      <c r="A1293" s="959"/>
      <c r="D1293" s="1011"/>
    </row>
    <row r="1294" spans="1:4" x14ac:dyDescent="0.2">
      <c r="A1294" s="959"/>
      <c r="D1294" s="1011"/>
    </row>
    <row r="1295" spans="1:4" x14ac:dyDescent="0.2">
      <c r="A1295" s="959"/>
      <c r="D1295" s="1011"/>
    </row>
    <row r="1296" spans="1:4" x14ac:dyDescent="0.2">
      <c r="A1296" s="959"/>
      <c r="D1296" s="1011"/>
    </row>
    <row r="1297" spans="1:4" x14ac:dyDescent="0.2">
      <c r="A1297" s="959"/>
      <c r="D1297" s="1011"/>
    </row>
    <row r="1298" spans="1:4" x14ac:dyDescent="0.2">
      <c r="A1298" s="959"/>
      <c r="D1298" s="1011"/>
    </row>
    <row r="1299" spans="1:4" x14ac:dyDescent="0.2">
      <c r="A1299" s="959"/>
      <c r="D1299" s="1011"/>
    </row>
    <row r="1300" spans="1:4" x14ac:dyDescent="0.2">
      <c r="A1300" s="959"/>
      <c r="D1300" s="1011"/>
    </row>
    <row r="1301" spans="1:4" x14ac:dyDescent="0.2">
      <c r="A1301" s="959"/>
      <c r="D1301" s="1011"/>
    </row>
    <row r="1302" spans="1:4" x14ac:dyDescent="0.2">
      <c r="A1302" s="959"/>
      <c r="D1302" s="1011"/>
    </row>
    <row r="1303" spans="1:4" x14ac:dyDescent="0.2">
      <c r="A1303" s="959"/>
      <c r="D1303" s="1011"/>
    </row>
    <row r="1304" spans="1:4" x14ac:dyDescent="0.2">
      <c r="A1304" s="959"/>
      <c r="D1304" s="1011"/>
    </row>
    <row r="1305" spans="1:4" x14ac:dyDescent="0.2">
      <c r="A1305" s="959"/>
      <c r="D1305" s="1011"/>
    </row>
    <row r="1306" spans="1:4" x14ac:dyDescent="0.2">
      <c r="A1306" s="959"/>
      <c r="D1306" s="1011"/>
    </row>
    <row r="1307" spans="1:4" x14ac:dyDescent="0.2">
      <c r="A1307" s="959"/>
      <c r="D1307" s="1011"/>
    </row>
    <row r="1308" spans="1:4" x14ac:dyDescent="0.2">
      <c r="A1308" s="959"/>
      <c r="D1308" s="1011"/>
    </row>
    <row r="1309" spans="1:4" x14ac:dyDescent="0.2">
      <c r="A1309" s="959"/>
      <c r="D1309" s="1011"/>
    </row>
    <row r="1310" spans="1:4" x14ac:dyDescent="0.2">
      <c r="A1310" s="959"/>
      <c r="D1310" s="1011"/>
    </row>
    <row r="1311" spans="1:4" x14ac:dyDescent="0.2">
      <c r="A1311" s="959"/>
      <c r="D1311" s="1011"/>
    </row>
    <row r="1312" spans="1:4" x14ac:dyDescent="0.2">
      <c r="A1312" s="959"/>
      <c r="D1312" s="1011"/>
    </row>
    <row r="1313" spans="1:4" x14ac:dyDescent="0.2">
      <c r="A1313" s="959"/>
      <c r="D1313" s="1011"/>
    </row>
    <row r="1314" spans="1:4" x14ac:dyDescent="0.2">
      <c r="A1314" s="959"/>
      <c r="D1314" s="1011"/>
    </row>
    <row r="1315" spans="1:4" x14ac:dyDescent="0.2">
      <c r="A1315" s="959"/>
      <c r="D1315" s="1011"/>
    </row>
    <row r="1316" spans="1:4" x14ac:dyDescent="0.2">
      <c r="A1316" s="959"/>
      <c r="D1316" s="1011"/>
    </row>
    <row r="1317" spans="1:4" x14ac:dyDescent="0.2">
      <c r="A1317" s="959"/>
      <c r="D1317" s="1011"/>
    </row>
    <row r="1318" spans="1:4" x14ac:dyDescent="0.2">
      <c r="A1318" s="959"/>
      <c r="D1318" s="1011"/>
    </row>
    <row r="1319" spans="1:4" x14ac:dyDescent="0.2">
      <c r="A1319" s="959"/>
      <c r="D1319" s="1011"/>
    </row>
    <row r="1320" spans="1:4" x14ac:dyDescent="0.2">
      <c r="A1320" s="959"/>
      <c r="D1320" s="1011"/>
    </row>
    <row r="1321" spans="1:4" x14ac:dyDescent="0.2">
      <c r="A1321" s="959"/>
      <c r="D1321" s="1011"/>
    </row>
    <row r="1322" spans="1:4" x14ac:dyDescent="0.2">
      <c r="A1322" s="959"/>
      <c r="D1322" s="1011"/>
    </row>
    <row r="1323" spans="1:4" x14ac:dyDescent="0.2">
      <c r="A1323" s="959"/>
      <c r="D1323" s="1011"/>
    </row>
    <row r="1324" spans="1:4" x14ac:dyDescent="0.2">
      <c r="A1324" s="959"/>
      <c r="D1324" s="1011"/>
    </row>
    <row r="1325" spans="1:4" x14ac:dyDescent="0.2">
      <c r="A1325" s="959"/>
      <c r="D1325" s="1011"/>
    </row>
    <row r="1326" spans="1:4" x14ac:dyDescent="0.2">
      <c r="A1326" s="959"/>
      <c r="D1326" s="1011"/>
    </row>
    <row r="1327" spans="1:4" x14ac:dyDescent="0.2">
      <c r="A1327" s="959"/>
      <c r="D1327" s="1011"/>
    </row>
    <row r="1328" spans="1:4" x14ac:dyDescent="0.2">
      <c r="A1328" s="959"/>
      <c r="D1328" s="1011"/>
    </row>
    <row r="1329" spans="1:4" x14ac:dyDescent="0.2">
      <c r="A1329" s="959"/>
      <c r="D1329" s="1011"/>
    </row>
    <row r="1330" spans="1:4" x14ac:dyDescent="0.2">
      <c r="A1330" s="959"/>
      <c r="D1330" s="1011"/>
    </row>
    <row r="1331" spans="1:4" x14ac:dyDescent="0.2">
      <c r="A1331" s="959"/>
      <c r="D1331" s="1011"/>
    </row>
    <row r="1332" spans="1:4" x14ac:dyDescent="0.2">
      <c r="A1332" s="959"/>
      <c r="D1332" s="1011"/>
    </row>
    <row r="1333" spans="1:4" x14ac:dyDescent="0.2">
      <c r="A1333" s="959"/>
      <c r="D1333" s="1011"/>
    </row>
    <row r="1334" spans="1:4" x14ac:dyDescent="0.2">
      <c r="A1334" s="959"/>
      <c r="D1334" s="1011"/>
    </row>
    <row r="1335" spans="1:4" x14ac:dyDescent="0.2">
      <c r="A1335" s="959"/>
      <c r="D1335" s="1011"/>
    </row>
    <row r="1336" spans="1:4" x14ac:dyDescent="0.2">
      <c r="A1336" s="959"/>
      <c r="D1336" s="1011"/>
    </row>
    <row r="1337" spans="1:4" x14ac:dyDescent="0.2">
      <c r="A1337" s="959"/>
      <c r="D1337" s="1011"/>
    </row>
    <row r="1338" spans="1:4" x14ac:dyDescent="0.2">
      <c r="A1338" s="959"/>
      <c r="D1338" s="1011"/>
    </row>
    <row r="1339" spans="1:4" x14ac:dyDescent="0.2">
      <c r="A1339" s="959"/>
      <c r="D1339" s="1011"/>
    </row>
    <row r="1340" spans="1:4" x14ac:dyDescent="0.2">
      <c r="A1340" s="959"/>
      <c r="D1340" s="1011"/>
    </row>
    <row r="1341" spans="1:4" x14ac:dyDescent="0.2">
      <c r="A1341" s="959"/>
      <c r="D1341" s="1011"/>
    </row>
    <row r="1342" spans="1:4" x14ac:dyDescent="0.2">
      <c r="A1342" s="959"/>
      <c r="D1342" s="1011"/>
    </row>
    <row r="1343" spans="1:4" x14ac:dyDescent="0.2">
      <c r="A1343" s="959"/>
      <c r="D1343" s="1011"/>
    </row>
    <row r="1344" spans="1:4" x14ac:dyDescent="0.2">
      <c r="A1344" s="959"/>
      <c r="D1344" s="1011"/>
    </row>
    <row r="1345" spans="1:4" x14ac:dyDescent="0.2">
      <c r="A1345" s="959"/>
      <c r="D1345" s="1011"/>
    </row>
    <row r="1346" spans="1:4" x14ac:dyDescent="0.2">
      <c r="A1346" s="959"/>
      <c r="D1346" s="1011"/>
    </row>
    <row r="1347" spans="1:4" x14ac:dyDescent="0.2">
      <c r="A1347" s="959"/>
      <c r="D1347" s="1011"/>
    </row>
    <row r="1348" spans="1:4" x14ac:dyDescent="0.2">
      <c r="A1348" s="959"/>
      <c r="D1348" s="1011"/>
    </row>
    <row r="1349" spans="1:4" x14ac:dyDescent="0.2">
      <c r="A1349" s="959"/>
      <c r="D1349" s="1011"/>
    </row>
    <row r="1350" spans="1:4" x14ac:dyDescent="0.2">
      <c r="A1350" s="959"/>
      <c r="D1350" s="1011"/>
    </row>
    <row r="1351" spans="1:4" x14ac:dyDescent="0.2">
      <c r="A1351" s="959"/>
      <c r="D1351" s="1011"/>
    </row>
    <row r="1352" spans="1:4" x14ac:dyDescent="0.2">
      <c r="A1352" s="959"/>
      <c r="D1352" s="1011"/>
    </row>
    <row r="1353" spans="1:4" x14ac:dyDescent="0.2">
      <c r="A1353" s="959"/>
      <c r="D1353" s="1011"/>
    </row>
    <row r="1354" spans="1:4" x14ac:dyDescent="0.2">
      <c r="A1354" s="959"/>
      <c r="D1354" s="1011"/>
    </row>
    <row r="1355" spans="1:4" x14ac:dyDescent="0.2">
      <c r="A1355" s="959"/>
      <c r="D1355" s="1011"/>
    </row>
    <row r="1356" spans="1:4" x14ac:dyDescent="0.2">
      <c r="A1356" s="959"/>
      <c r="D1356" s="1011"/>
    </row>
    <row r="1357" spans="1:4" x14ac:dyDescent="0.2">
      <c r="A1357" s="959"/>
      <c r="D1357" s="1011"/>
    </row>
    <row r="1358" spans="1:4" x14ac:dyDescent="0.2">
      <c r="A1358" s="959"/>
      <c r="D1358" s="1011"/>
    </row>
    <row r="1359" spans="1:4" x14ac:dyDescent="0.2">
      <c r="A1359" s="959"/>
      <c r="D1359" s="1011"/>
    </row>
    <row r="1360" spans="1:4" x14ac:dyDescent="0.2">
      <c r="A1360" s="959"/>
      <c r="D1360" s="1011"/>
    </row>
    <row r="1361" spans="1:4" x14ac:dyDescent="0.2">
      <c r="A1361" s="959"/>
      <c r="D1361" s="1011"/>
    </row>
    <row r="1362" spans="1:4" x14ac:dyDescent="0.2">
      <c r="A1362" s="959"/>
      <c r="D1362" s="1011"/>
    </row>
    <row r="1363" spans="1:4" x14ac:dyDescent="0.2">
      <c r="A1363" s="959"/>
      <c r="D1363" s="1011"/>
    </row>
    <row r="1364" spans="1:4" x14ac:dyDescent="0.2">
      <c r="A1364" s="959"/>
      <c r="D1364" s="1011"/>
    </row>
    <row r="1365" spans="1:4" x14ac:dyDescent="0.2">
      <c r="A1365" s="959"/>
      <c r="D1365" s="1011"/>
    </row>
    <row r="1366" spans="1:4" x14ac:dyDescent="0.2">
      <c r="A1366" s="959"/>
      <c r="D1366" s="1011"/>
    </row>
    <row r="1367" spans="1:4" x14ac:dyDescent="0.2">
      <c r="A1367" s="959"/>
      <c r="D1367" s="1011"/>
    </row>
    <row r="1368" spans="1:4" x14ac:dyDescent="0.2">
      <c r="A1368" s="959"/>
      <c r="D1368" s="1011"/>
    </row>
    <row r="1369" spans="1:4" x14ac:dyDescent="0.2">
      <c r="A1369" s="959"/>
      <c r="D1369" s="1011"/>
    </row>
    <row r="1370" spans="1:4" x14ac:dyDescent="0.2">
      <c r="A1370" s="959"/>
      <c r="D1370" s="1011"/>
    </row>
    <row r="1371" spans="1:4" x14ac:dyDescent="0.2">
      <c r="A1371" s="959"/>
      <c r="D1371" s="1011"/>
    </row>
    <row r="1372" spans="1:4" x14ac:dyDescent="0.2">
      <c r="A1372" s="959"/>
      <c r="D1372" s="1011"/>
    </row>
    <row r="1373" spans="1:4" x14ac:dyDescent="0.2">
      <c r="A1373" s="959"/>
      <c r="D1373" s="1011"/>
    </row>
    <row r="1374" spans="1:4" x14ac:dyDescent="0.2">
      <c r="A1374" s="959"/>
      <c r="D1374" s="1011"/>
    </row>
    <row r="1375" spans="1:4" x14ac:dyDescent="0.2">
      <c r="A1375" s="959"/>
      <c r="D1375" s="1011"/>
    </row>
    <row r="1376" spans="1:4" x14ac:dyDescent="0.2">
      <c r="A1376" s="959"/>
      <c r="D1376" s="1011"/>
    </row>
    <row r="1377" spans="1:4" x14ac:dyDescent="0.2">
      <c r="A1377" s="959"/>
      <c r="D1377" s="1011"/>
    </row>
    <row r="1378" spans="1:4" x14ac:dyDescent="0.2">
      <c r="A1378" s="959"/>
      <c r="D1378" s="1011"/>
    </row>
    <row r="1379" spans="1:4" x14ac:dyDescent="0.2">
      <c r="A1379" s="959"/>
      <c r="D1379" s="1011"/>
    </row>
    <row r="1380" spans="1:4" x14ac:dyDescent="0.2">
      <c r="A1380" s="959"/>
      <c r="D1380" s="1011"/>
    </row>
    <row r="1381" spans="1:4" x14ac:dyDescent="0.2">
      <c r="A1381" s="959"/>
      <c r="D1381" s="1011"/>
    </row>
    <row r="1382" spans="1:4" x14ac:dyDescent="0.2">
      <c r="A1382" s="959"/>
      <c r="D1382" s="1011"/>
    </row>
    <row r="1383" spans="1:4" x14ac:dyDescent="0.2">
      <c r="A1383" s="959"/>
      <c r="D1383" s="1011"/>
    </row>
    <row r="1384" spans="1:4" x14ac:dyDescent="0.2">
      <c r="A1384" s="959"/>
      <c r="D1384" s="1011"/>
    </row>
    <row r="1385" spans="1:4" x14ac:dyDescent="0.2">
      <c r="A1385" s="959"/>
      <c r="D1385" s="1011"/>
    </row>
    <row r="1386" spans="1:4" x14ac:dyDescent="0.2">
      <c r="A1386" s="959"/>
      <c r="D1386" s="1011"/>
    </row>
    <row r="1387" spans="1:4" x14ac:dyDescent="0.2">
      <c r="A1387" s="959"/>
      <c r="D1387" s="1011"/>
    </row>
    <row r="1388" spans="1:4" x14ac:dyDescent="0.2">
      <c r="A1388" s="959"/>
      <c r="D1388" s="1011"/>
    </row>
    <row r="1389" spans="1:4" x14ac:dyDescent="0.2">
      <c r="A1389" s="959"/>
      <c r="D1389" s="1011"/>
    </row>
    <row r="1390" spans="1:4" x14ac:dyDescent="0.2">
      <c r="A1390" s="959"/>
      <c r="D1390" s="1011"/>
    </row>
    <row r="1391" spans="1:4" x14ac:dyDescent="0.2">
      <c r="A1391" s="959"/>
      <c r="D1391" s="1011"/>
    </row>
    <row r="1392" spans="1:4" x14ac:dyDescent="0.2">
      <c r="A1392" s="959"/>
      <c r="D1392" s="1011"/>
    </row>
    <row r="1393" spans="1:4" x14ac:dyDescent="0.2">
      <c r="A1393" s="959"/>
      <c r="D1393" s="1011"/>
    </row>
    <row r="1394" spans="1:4" x14ac:dyDescent="0.2">
      <c r="A1394" s="959"/>
      <c r="D1394" s="1011"/>
    </row>
    <row r="1395" spans="1:4" x14ac:dyDescent="0.2">
      <c r="A1395" s="959"/>
      <c r="D1395" s="1011"/>
    </row>
    <row r="1396" spans="1:4" x14ac:dyDescent="0.2">
      <c r="A1396" s="959"/>
      <c r="D1396" s="1011"/>
    </row>
    <row r="1397" spans="1:4" x14ac:dyDescent="0.2">
      <c r="A1397" s="959"/>
      <c r="D1397" s="1011"/>
    </row>
    <row r="1398" spans="1:4" x14ac:dyDescent="0.2">
      <c r="A1398" s="959"/>
      <c r="D1398" s="1011"/>
    </row>
    <row r="1399" spans="1:4" x14ac:dyDescent="0.2">
      <c r="A1399" s="959"/>
      <c r="D1399" s="1011"/>
    </row>
    <row r="1400" spans="1:4" x14ac:dyDescent="0.2">
      <c r="A1400" s="959"/>
      <c r="D1400" s="1011"/>
    </row>
    <row r="1401" spans="1:4" x14ac:dyDescent="0.2">
      <c r="A1401" s="959"/>
      <c r="D1401" s="1011"/>
    </row>
    <row r="1402" spans="1:4" x14ac:dyDescent="0.2">
      <c r="A1402" s="959"/>
      <c r="D1402" s="1011"/>
    </row>
    <row r="1403" spans="1:4" x14ac:dyDescent="0.2">
      <c r="A1403" s="959"/>
      <c r="D1403" s="1011"/>
    </row>
    <row r="1404" spans="1:4" x14ac:dyDescent="0.2">
      <c r="A1404" s="959"/>
      <c r="D1404" s="1011"/>
    </row>
    <row r="1405" spans="1:4" x14ac:dyDescent="0.2">
      <c r="A1405" s="959"/>
      <c r="D1405" s="1011"/>
    </row>
    <row r="1406" spans="1:4" x14ac:dyDescent="0.2">
      <c r="A1406" s="959"/>
      <c r="D1406" s="1011"/>
    </row>
    <row r="1407" spans="1:4" x14ac:dyDescent="0.2">
      <c r="A1407" s="959"/>
      <c r="D1407" s="1011"/>
    </row>
    <row r="1408" spans="1:4" x14ac:dyDescent="0.2">
      <c r="A1408" s="959"/>
      <c r="D1408" s="1011"/>
    </row>
    <row r="1409" spans="1:24" x14ac:dyDescent="0.2">
      <c r="A1409" s="959"/>
      <c r="D1409" s="1011"/>
    </row>
    <row r="1410" spans="1:24" x14ac:dyDescent="0.2">
      <c r="A1410" s="959"/>
      <c r="D1410" s="1011"/>
    </row>
    <row r="1411" spans="1:24" x14ac:dyDescent="0.2">
      <c r="A1411" s="959"/>
      <c r="D1411" s="1011"/>
    </row>
    <row r="1412" spans="1:24" x14ac:dyDescent="0.2">
      <c r="A1412" s="959"/>
      <c r="D1412" s="1011"/>
    </row>
    <row r="1413" spans="1:24" x14ac:dyDescent="0.2">
      <c r="A1413" s="959"/>
      <c r="D1413" s="1011"/>
    </row>
    <row r="1414" spans="1:24" x14ac:dyDescent="0.2">
      <c r="A1414" s="959"/>
      <c r="D1414" s="1011"/>
    </row>
    <row r="1415" spans="1:24" x14ac:dyDescent="0.2">
      <c r="A1415" s="959"/>
      <c r="D1415" s="1011"/>
    </row>
    <row r="1416" spans="1:24" x14ac:dyDescent="0.2">
      <c r="A1416" s="959"/>
      <c r="D1416" s="1011"/>
    </row>
    <row r="1417" spans="1:24" x14ac:dyDescent="0.2">
      <c r="A1417" s="959"/>
      <c r="D1417" s="1011"/>
    </row>
    <row r="1418" spans="1:24" x14ac:dyDescent="0.2">
      <c r="A1418" s="959"/>
      <c r="D1418" s="1011"/>
    </row>
    <row r="1419" spans="1:24" x14ac:dyDescent="0.2">
      <c r="A1419" s="959"/>
      <c r="D1419" s="1011"/>
    </row>
    <row r="1420" spans="1:24" x14ac:dyDescent="0.2">
      <c r="A1420" s="959"/>
      <c r="D1420" s="1011"/>
    </row>
    <row r="1421" spans="1:24" x14ac:dyDescent="0.2">
      <c r="A1421" s="959"/>
      <c r="D1421" s="1011"/>
    </row>
    <row r="1422" spans="1:24" x14ac:dyDescent="0.2">
      <c r="A1422" s="959"/>
      <c r="D1422" s="1011"/>
      <c r="X1422" s="948" t="s">
        <v>27</v>
      </c>
    </row>
    <row r="1423" spans="1:24" x14ac:dyDescent="0.2">
      <c r="A1423" s="959"/>
      <c r="D1423" s="1011"/>
    </row>
    <row r="1424" spans="1:24" x14ac:dyDescent="0.2">
      <c r="A1424" s="959"/>
      <c r="D1424" s="1011"/>
    </row>
    <row r="1425" spans="1:4" x14ac:dyDescent="0.2">
      <c r="A1425" s="959"/>
      <c r="D1425" s="1011"/>
    </row>
    <row r="1426" spans="1:4" x14ac:dyDescent="0.2">
      <c r="A1426" s="959"/>
      <c r="D1426" s="1011"/>
    </row>
    <row r="1427" spans="1:4" x14ac:dyDescent="0.2">
      <c r="A1427" s="959"/>
      <c r="D1427" s="1011"/>
    </row>
    <row r="1428" spans="1:4" x14ac:dyDescent="0.2">
      <c r="A1428" s="959"/>
      <c r="D1428" s="1011"/>
    </row>
    <row r="1429" spans="1:4" x14ac:dyDescent="0.2">
      <c r="A1429" s="959"/>
      <c r="D1429" s="1011"/>
    </row>
    <row r="1430" spans="1:4" x14ac:dyDescent="0.2">
      <c r="A1430" s="959"/>
      <c r="D1430" s="1011"/>
    </row>
    <row r="1431" spans="1:4" x14ac:dyDescent="0.2">
      <c r="A1431" s="959"/>
      <c r="D1431" s="1011"/>
    </row>
    <row r="1432" spans="1:4" x14ac:dyDescent="0.2">
      <c r="A1432" s="959"/>
      <c r="D1432" s="1011"/>
    </row>
    <row r="1433" spans="1:4" x14ac:dyDescent="0.2">
      <c r="A1433" s="959"/>
      <c r="D1433" s="1011"/>
    </row>
    <row r="1434" spans="1:4" x14ac:dyDescent="0.2">
      <c r="A1434" s="959"/>
      <c r="D1434" s="1011"/>
    </row>
    <row r="1435" spans="1:4" x14ac:dyDescent="0.2">
      <c r="A1435" s="959"/>
      <c r="D1435" s="1011"/>
    </row>
    <row r="1436" spans="1:4" x14ac:dyDescent="0.2">
      <c r="A1436" s="959"/>
      <c r="D1436" s="1011"/>
    </row>
    <row r="1437" spans="1:4" x14ac:dyDescent="0.2">
      <c r="A1437" s="959"/>
      <c r="D1437" s="1011"/>
    </row>
    <row r="1438" spans="1:4" x14ac:dyDescent="0.2">
      <c r="A1438" s="959"/>
      <c r="D1438" s="1011"/>
    </row>
    <row r="1439" spans="1:4" x14ac:dyDescent="0.2">
      <c r="A1439" s="959"/>
      <c r="D1439" s="1011"/>
    </row>
    <row r="1440" spans="1:4" x14ac:dyDescent="0.2">
      <c r="A1440" s="959"/>
      <c r="D1440" s="1011"/>
    </row>
    <row r="1441" spans="1:4" x14ac:dyDescent="0.2">
      <c r="A1441" s="959"/>
      <c r="D1441" s="1011"/>
    </row>
    <row r="1442" spans="1:4" x14ac:dyDescent="0.2">
      <c r="A1442" s="959"/>
      <c r="D1442" s="1011"/>
    </row>
    <row r="1443" spans="1:4" x14ac:dyDescent="0.2">
      <c r="A1443" s="959"/>
      <c r="D1443" s="1011"/>
    </row>
    <row r="1444" spans="1:4" x14ac:dyDescent="0.2">
      <c r="A1444" s="959"/>
      <c r="D1444" s="1011"/>
    </row>
    <row r="1445" spans="1:4" x14ac:dyDescent="0.2">
      <c r="A1445" s="959"/>
      <c r="D1445" s="1011"/>
    </row>
    <row r="1446" spans="1:4" x14ac:dyDescent="0.2">
      <c r="A1446" s="959"/>
      <c r="D1446" s="1011"/>
    </row>
    <row r="1447" spans="1:4" x14ac:dyDescent="0.2">
      <c r="A1447" s="959"/>
      <c r="D1447" s="1011"/>
    </row>
    <row r="1448" spans="1:4" x14ac:dyDescent="0.2">
      <c r="A1448" s="959"/>
      <c r="D1448" s="1011"/>
    </row>
    <row r="1449" spans="1:4" x14ac:dyDescent="0.2">
      <c r="A1449" s="959"/>
      <c r="D1449" s="1011"/>
    </row>
    <row r="1450" spans="1:4" x14ac:dyDescent="0.2">
      <c r="A1450" s="959"/>
      <c r="B1450" s="959"/>
    </row>
    <row r="1451" spans="1:4" x14ac:dyDescent="0.2">
      <c r="A1451" s="959"/>
      <c r="B1451" s="959"/>
    </row>
    <row r="1452" spans="1:4" x14ac:dyDescent="0.2">
      <c r="A1452" s="959"/>
      <c r="B1452" s="959"/>
    </row>
    <row r="1453" spans="1:4" x14ac:dyDescent="0.2">
      <c r="A1453" s="959"/>
      <c r="B1453" s="959"/>
    </row>
    <row r="1454" spans="1:4" x14ac:dyDescent="0.2">
      <c r="A1454" s="959"/>
      <c r="B1454" s="959"/>
    </row>
    <row r="1455" spans="1:4" x14ac:dyDescent="0.2">
      <c r="A1455" s="959"/>
      <c r="B1455" s="959"/>
    </row>
    <row r="1456" spans="1:4" x14ac:dyDescent="0.2">
      <c r="A1456" s="959"/>
      <c r="B1456" s="959"/>
    </row>
    <row r="1457" spans="1:2" x14ac:dyDescent="0.2">
      <c r="A1457" s="959"/>
      <c r="B1457" s="959"/>
    </row>
    <row r="1458" spans="1:2" x14ac:dyDescent="0.2">
      <c r="A1458" s="959"/>
      <c r="B1458" s="959"/>
    </row>
    <row r="1459" spans="1:2" x14ac:dyDescent="0.2">
      <c r="A1459" s="959"/>
      <c r="B1459" s="959"/>
    </row>
    <row r="1460" spans="1:2" x14ac:dyDescent="0.2">
      <c r="A1460" s="959"/>
      <c r="B1460" s="959"/>
    </row>
    <row r="1461" spans="1:2" x14ac:dyDescent="0.2">
      <c r="A1461" s="959"/>
      <c r="B1461" s="959"/>
    </row>
    <row r="1462" spans="1:2" x14ac:dyDescent="0.2">
      <c r="A1462" s="959"/>
      <c r="B1462" s="959"/>
    </row>
    <row r="1463" spans="1:2" x14ac:dyDescent="0.2">
      <c r="A1463" s="959"/>
      <c r="B1463" s="959"/>
    </row>
    <row r="1464" spans="1:2" x14ac:dyDescent="0.2">
      <c r="A1464" s="959"/>
      <c r="B1464" s="959"/>
    </row>
    <row r="1465" spans="1:2" x14ac:dyDescent="0.2">
      <c r="A1465" s="959"/>
      <c r="B1465" s="959"/>
    </row>
    <row r="1466" spans="1:2" x14ac:dyDescent="0.2">
      <c r="A1466" s="959"/>
      <c r="B1466" s="959"/>
    </row>
    <row r="1467" spans="1:2" x14ac:dyDescent="0.2">
      <c r="A1467" s="959"/>
      <c r="B1467" s="959"/>
    </row>
    <row r="1468" spans="1:2" x14ac:dyDescent="0.2">
      <c r="A1468" s="959"/>
      <c r="B1468" s="959"/>
    </row>
    <row r="1469" spans="1:2" x14ac:dyDescent="0.2">
      <c r="A1469" s="959"/>
      <c r="B1469" s="959"/>
    </row>
    <row r="1470" spans="1:2" x14ac:dyDescent="0.2">
      <c r="A1470" s="959"/>
      <c r="B1470" s="959"/>
    </row>
    <row r="1471" spans="1:2" x14ac:dyDescent="0.2">
      <c r="A1471" s="959"/>
      <c r="B1471" s="959"/>
    </row>
    <row r="1472" spans="1:2" x14ac:dyDescent="0.2">
      <c r="A1472" s="959"/>
      <c r="B1472" s="959"/>
    </row>
    <row r="1473" spans="1:2" x14ac:dyDescent="0.2">
      <c r="A1473" s="959"/>
      <c r="B1473" s="959"/>
    </row>
    <row r="1474" spans="1:2" x14ac:dyDescent="0.2">
      <c r="A1474" s="959"/>
      <c r="B1474" s="959"/>
    </row>
    <row r="1475" spans="1:2" x14ac:dyDescent="0.2">
      <c r="A1475" s="959"/>
      <c r="B1475" s="959"/>
    </row>
    <row r="1476" spans="1:2" x14ac:dyDescent="0.2">
      <c r="A1476" s="959"/>
      <c r="B1476" s="959"/>
    </row>
    <row r="1477" spans="1:2" x14ac:dyDescent="0.2">
      <c r="A1477" s="959"/>
      <c r="B1477" s="959"/>
    </row>
    <row r="1478" spans="1:2" x14ac:dyDescent="0.2">
      <c r="A1478" s="959"/>
      <c r="B1478" s="959"/>
    </row>
    <row r="1479" spans="1:2" x14ac:dyDescent="0.2">
      <c r="A1479" s="959"/>
      <c r="B1479" s="959"/>
    </row>
    <row r="1480" spans="1:2" x14ac:dyDescent="0.2">
      <c r="A1480" s="959"/>
      <c r="B1480" s="959"/>
    </row>
    <row r="1481" spans="1:2" x14ac:dyDescent="0.2">
      <c r="A1481" s="959"/>
      <c r="B1481" s="959"/>
    </row>
    <row r="1482" spans="1:2" x14ac:dyDescent="0.2">
      <c r="A1482" s="959"/>
      <c r="B1482" s="959"/>
    </row>
    <row r="1483" spans="1:2" x14ac:dyDescent="0.2">
      <c r="A1483" s="959"/>
      <c r="B1483" s="959"/>
    </row>
    <row r="1484" spans="1:2" x14ac:dyDescent="0.2">
      <c r="A1484" s="959"/>
      <c r="B1484" s="959"/>
    </row>
    <row r="1485" spans="1:2" x14ac:dyDescent="0.2">
      <c r="A1485" s="959"/>
      <c r="B1485" s="959"/>
    </row>
    <row r="1486" spans="1:2" x14ac:dyDescent="0.2">
      <c r="A1486" s="959"/>
      <c r="B1486" s="959"/>
    </row>
    <row r="1487" spans="1:2" x14ac:dyDescent="0.2">
      <c r="A1487" s="959"/>
      <c r="B1487" s="959"/>
    </row>
    <row r="1488" spans="1:2" x14ac:dyDescent="0.2">
      <c r="A1488" s="959"/>
      <c r="B1488" s="959"/>
    </row>
    <row r="1489" spans="1:2" x14ac:dyDescent="0.2">
      <c r="A1489" s="959"/>
      <c r="B1489" s="959"/>
    </row>
    <row r="1490" spans="1:2" x14ac:dyDescent="0.2">
      <c r="A1490" s="959"/>
      <c r="B1490" s="959"/>
    </row>
    <row r="1491" spans="1:2" x14ac:dyDescent="0.2">
      <c r="A1491" s="959"/>
      <c r="B1491" s="959"/>
    </row>
    <row r="1492" spans="1:2" x14ac:dyDescent="0.2">
      <c r="A1492" s="959"/>
      <c r="B1492" s="959"/>
    </row>
    <row r="1493" spans="1:2" ht="12.75" customHeight="1" x14ac:dyDescent="0.2">
      <c r="A1493" s="959"/>
      <c r="B1493" s="959"/>
    </row>
    <row r="1494" spans="1:2" x14ac:dyDescent="0.2">
      <c r="A1494" s="959"/>
      <c r="B1494" s="959"/>
    </row>
    <row r="1495" spans="1:2" x14ac:dyDescent="0.2">
      <c r="A1495" s="959"/>
      <c r="B1495" s="959"/>
    </row>
    <row r="1496" spans="1:2" x14ac:dyDescent="0.2">
      <c r="A1496" s="959"/>
      <c r="B1496" s="959"/>
    </row>
    <row r="1497" spans="1:2" x14ac:dyDescent="0.2">
      <c r="A1497" s="959"/>
      <c r="B1497" s="959"/>
    </row>
    <row r="1498" spans="1:2" x14ac:dyDescent="0.2">
      <c r="A1498" s="959"/>
      <c r="B1498" s="959"/>
    </row>
    <row r="1499" spans="1:2" x14ac:dyDescent="0.2">
      <c r="A1499" s="959"/>
      <c r="B1499" s="959"/>
    </row>
    <row r="1500" spans="1:2" x14ac:dyDescent="0.2">
      <c r="A1500" s="959"/>
      <c r="B1500" s="959"/>
    </row>
    <row r="1501" spans="1:2" x14ac:dyDescent="0.2">
      <c r="A1501" s="959"/>
      <c r="B1501" s="959"/>
    </row>
    <row r="1502" spans="1:2" x14ac:dyDescent="0.2">
      <c r="A1502" s="959"/>
      <c r="B1502" s="959"/>
    </row>
    <row r="1503" spans="1:2" x14ac:dyDescent="0.2">
      <c r="A1503" s="959"/>
      <c r="B1503" s="959"/>
    </row>
    <row r="1504" spans="1:2" x14ac:dyDescent="0.2">
      <c r="A1504" s="959"/>
      <c r="B1504" s="959"/>
    </row>
    <row r="1505" spans="1:2" x14ac:dyDescent="0.2">
      <c r="A1505" s="959"/>
      <c r="B1505" s="959"/>
    </row>
    <row r="1506" spans="1:2" x14ac:dyDescent="0.2">
      <c r="A1506" s="959"/>
      <c r="B1506" s="959"/>
    </row>
    <row r="1507" spans="1:2" x14ac:dyDescent="0.2">
      <c r="A1507" s="959"/>
      <c r="B1507" s="959"/>
    </row>
    <row r="1508" spans="1:2" x14ac:dyDescent="0.2">
      <c r="A1508" s="959"/>
      <c r="B1508" s="959"/>
    </row>
    <row r="1509" spans="1:2" x14ac:dyDescent="0.2">
      <c r="A1509" s="959"/>
      <c r="B1509" s="959"/>
    </row>
    <row r="1510" spans="1:2" x14ac:dyDescent="0.2">
      <c r="A1510" s="959"/>
      <c r="B1510" s="959"/>
    </row>
    <row r="1511" spans="1:2" x14ac:dyDescent="0.2">
      <c r="A1511" s="959"/>
      <c r="B1511" s="959"/>
    </row>
    <row r="1512" spans="1:2" x14ac:dyDescent="0.2">
      <c r="A1512" s="959"/>
      <c r="B1512" s="959"/>
    </row>
    <row r="1513" spans="1:2" x14ac:dyDescent="0.2">
      <c r="A1513" s="959"/>
      <c r="B1513" s="959"/>
    </row>
    <row r="1514" spans="1:2" x14ac:dyDescent="0.2">
      <c r="A1514" s="959"/>
      <c r="B1514" s="959"/>
    </row>
    <row r="1515" spans="1:2" x14ac:dyDescent="0.2">
      <c r="A1515" s="959"/>
      <c r="B1515" s="959"/>
    </row>
    <row r="1516" spans="1:2" x14ac:dyDescent="0.2">
      <c r="A1516" s="959"/>
      <c r="B1516" s="959"/>
    </row>
    <row r="1517" spans="1:2" x14ac:dyDescent="0.2">
      <c r="A1517" s="959"/>
      <c r="B1517" s="959"/>
    </row>
    <row r="1518" spans="1:2" x14ac:dyDescent="0.2">
      <c r="A1518" s="959"/>
      <c r="B1518" s="959"/>
    </row>
    <row r="1519" spans="1:2" x14ac:dyDescent="0.2">
      <c r="A1519" s="959"/>
      <c r="B1519" s="959"/>
    </row>
    <row r="1520" spans="1:2" x14ac:dyDescent="0.2">
      <c r="A1520" s="959"/>
      <c r="B1520" s="959"/>
    </row>
    <row r="1521" spans="1:2" x14ac:dyDescent="0.2">
      <c r="A1521" s="959"/>
      <c r="B1521" s="959"/>
    </row>
    <row r="1522" spans="1:2" x14ac:dyDescent="0.2">
      <c r="A1522" s="959"/>
      <c r="B1522" s="959"/>
    </row>
    <row r="1523" spans="1:2" x14ac:dyDescent="0.2">
      <c r="A1523" s="959"/>
      <c r="B1523" s="959"/>
    </row>
    <row r="1524" spans="1:2" x14ac:dyDescent="0.2">
      <c r="A1524" s="959"/>
      <c r="B1524" s="959"/>
    </row>
    <row r="1525" spans="1:2" x14ac:dyDescent="0.2">
      <c r="A1525" s="959"/>
      <c r="B1525" s="959"/>
    </row>
    <row r="1526" spans="1:2" x14ac:dyDescent="0.2">
      <c r="A1526" s="959"/>
      <c r="B1526" s="959"/>
    </row>
    <row r="1527" spans="1:2" x14ac:dyDescent="0.2">
      <c r="A1527" s="959"/>
      <c r="B1527" s="959"/>
    </row>
    <row r="1528" spans="1:2" x14ac:dyDescent="0.2">
      <c r="A1528" s="959"/>
      <c r="B1528" s="959"/>
    </row>
    <row r="1529" spans="1:2" x14ac:dyDescent="0.2">
      <c r="A1529" s="959"/>
      <c r="B1529" s="959"/>
    </row>
    <row r="1530" spans="1:2" x14ac:dyDescent="0.2">
      <c r="A1530" s="959"/>
      <c r="B1530" s="959"/>
    </row>
    <row r="1531" spans="1:2" x14ac:dyDescent="0.2">
      <c r="A1531" s="959"/>
      <c r="B1531" s="959"/>
    </row>
    <row r="1532" spans="1:2" x14ac:dyDescent="0.2">
      <c r="A1532" s="959"/>
      <c r="B1532" s="959"/>
    </row>
    <row r="1533" spans="1:2" x14ac:dyDescent="0.2">
      <c r="A1533" s="959"/>
      <c r="B1533" s="959"/>
    </row>
    <row r="1534" spans="1:2" x14ac:dyDescent="0.2">
      <c r="A1534" s="959"/>
      <c r="B1534" s="959"/>
    </row>
    <row r="1535" spans="1:2" x14ac:dyDescent="0.2">
      <c r="A1535" s="959"/>
      <c r="B1535" s="959"/>
    </row>
    <row r="1536" spans="1:2" x14ac:dyDescent="0.2">
      <c r="A1536" s="959"/>
      <c r="B1536" s="959"/>
    </row>
    <row r="1537" spans="1:2" x14ac:dyDescent="0.2">
      <c r="A1537" s="959"/>
      <c r="B1537" s="959"/>
    </row>
    <row r="1538" spans="1:2" x14ac:dyDescent="0.2">
      <c r="A1538" s="959"/>
      <c r="B1538" s="959"/>
    </row>
    <row r="1539" spans="1:2" x14ac:dyDescent="0.2">
      <c r="A1539" s="959"/>
      <c r="B1539" s="959"/>
    </row>
    <row r="1540" spans="1:2" x14ac:dyDescent="0.2">
      <c r="A1540" s="959"/>
      <c r="B1540" s="959"/>
    </row>
    <row r="1541" spans="1:2" x14ac:dyDescent="0.2">
      <c r="A1541" s="959"/>
      <c r="B1541" s="959"/>
    </row>
    <row r="1542" spans="1:2" x14ac:dyDescent="0.2">
      <c r="A1542" s="959"/>
      <c r="B1542" s="959"/>
    </row>
    <row r="1543" spans="1:2" x14ac:dyDescent="0.2">
      <c r="A1543" s="959"/>
      <c r="B1543" s="959"/>
    </row>
    <row r="1544" spans="1:2" x14ac:dyDescent="0.2">
      <c r="A1544" s="959"/>
      <c r="B1544" s="959"/>
    </row>
    <row r="1545" spans="1:2" x14ac:dyDescent="0.2">
      <c r="A1545" s="959"/>
      <c r="B1545" s="959"/>
    </row>
    <row r="1546" spans="1:2" x14ac:dyDescent="0.2">
      <c r="A1546" s="959"/>
      <c r="B1546" s="959"/>
    </row>
    <row r="1547" spans="1:2" x14ac:dyDescent="0.2">
      <c r="A1547" s="959"/>
      <c r="B1547" s="959"/>
    </row>
    <row r="1548" spans="1:2" x14ac:dyDescent="0.2">
      <c r="A1548" s="959"/>
      <c r="B1548" s="959"/>
    </row>
    <row r="1549" spans="1:2" x14ac:dyDescent="0.2">
      <c r="A1549" s="959"/>
      <c r="B1549" s="959"/>
    </row>
    <row r="1550" spans="1:2" x14ac:dyDescent="0.2">
      <c r="A1550" s="959"/>
      <c r="B1550" s="959"/>
    </row>
    <row r="1551" spans="1:2" x14ac:dyDescent="0.2">
      <c r="A1551" s="959"/>
      <c r="B1551" s="959"/>
    </row>
    <row r="1552" spans="1:2" x14ac:dyDescent="0.2">
      <c r="A1552" s="959"/>
      <c r="B1552" s="959"/>
    </row>
    <row r="1553" spans="1:2" x14ac:dyDescent="0.2">
      <c r="A1553" s="959"/>
      <c r="B1553" s="959"/>
    </row>
    <row r="1554" spans="1:2" x14ac:dyDescent="0.2">
      <c r="A1554" s="959"/>
      <c r="B1554" s="959"/>
    </row>
    <row r="1555" spans="1:2" x14ac:dyDescent="0.2">
      <c r="A1555" s="959"/>
      <c r="B1555" s="959"/>
    </row>
    <row r="1556" spans="1:2" x14ac:dyDescent="0.2">
      <c r="A1556" s="959"/>
      <c r="B1556" s="959"/>
    </row>
    <row r="1557" spans="1:2" x14ac:dyDescent="0.2">
      <c r="A1557" s="959"/>
      <c r="B1557" s="959"/>
    </row>
    <row r="1558" spans="1:2" x14ac:dyDescent="0.2">
      <c r="A1558" s="959"/>
      <c r="B1558" s="959"/>
    </row>
    <row r="1559" spans="1:2" x14ac:dyDescent="0.2">
      <c r="A1559" s="959"/>
      <c r="B1559" s="959"/>
    </row>
    <row r="1560" spans="1:2" x14ac:dyDescent="0.2">
      <c r="A1560" s="959"/>
      <c r="B1560" s="959"/>
    </row>
    <row r="1561" spans="1:2" x14ac:dyDescent="0.2">
      <c r="A1561" s="959"/>
      <c r="B1561" s="959"/>
    </row>
    <row r="1562" spans="1:2" x14ac:dyDescent="0.2">
      <c r="A1562" s="959"/>
      <c r="B1562" s="959"/>
    </row>
    <row r="1563" spans="1:2" x14ac:dyDescent="0.2">
      <c r="A1563" s="959"/>
      <c r="B1563" s="959"/>
    </row>
    <row r="1564" spans="1:2" x14ac:dyDescent="0.2">
      <c r="A1564" s="959"/>
      <c r="B1564" s="959"/>
    </row>
    <row r="1565" spans="1:2" x14ac:dyDescent="0.2">
      <c r="A1565" s="959"/>
      <c r="B1565" s="959"/>
    </row>
    <row r="1566" spans="1:2" x14ac:dyDescent="0.2">
      <c r="A1566" s="959"/>
      <c r="B1566" s="959"/>
    </row>
    <row r="1567" spans="1:2" x14ac:dyDescent="0.2">
      <c r="A1567" s="959"/>
      <c r="B1567" s="959"/>
    </row>
    <row r="1568" spans="1:2" x14ac:dyDescent="0.2">
      <c r="A1568" s="959"/>
      <c r="B1568" s="959"/>
    </row>
    <row r="1569" spans="1:2" x14ac:dyDescent="0.2">
      <c r="A1569" s="959"/>
      <c r="B1569" s="959"/>
    </row>
    <row r="1570" spans="1:2" x14ac:dyDescent="0.2">
      <c r="A1570" s="959"/>
      <c r="B1570" s="959"/>
    </row>
    <row r="1571" spans="1:2" x14ac:dyDescent="0.2">
      <c r="A1571" s="959"/>
      <c r="B1571" s="959"/>
    </row>
    <row r="1572" spans="1:2" x14ac:dyDescent="0.2">
      <c r="A1572" s="959"/>
      <c r="B1572" s="959"/>
    </row>
    <row r="1573" spans="1:2" x14ac:dyDescent="0.2">
      <c r="A1573" s="959"/>
      <c r="B1573" s="959"/>
    </row>
    <row r="1574" spans="1:2" x14ac:dyDescent="0.2">
      <c r="A1574" s="959"/>
      <c r="B1574" s="959"/>
    </row>
    <row r="1575" spans="1:2" x14ac:dyDescent="0.2">
      <c r="A1575" s="959"/>
      <c r="B1575" s="959"/>
    </row>
    <row r="1576" spans="1:2" x14ac:dyDescent="0.2">
      <c r="A1576" s="959"/>
      <c r="B1576" s="959"/>
    </row>
    <row r="1577" spans="1:2" x14ac:dyDescent="0.2">
      <c r="A1577" s="959"/>
      <c r="B1577" s="959"/>
    </row>
    <row r="1578" spans="1:2" x14ac:dyDescent="0.2">
      <c r="A1578" s="959"/>
      <c r="B1578" s="959"/>
    </row>
    <row r="1579" spans="1:2" x14ac:dyDescent="0.2">
      <c r="A1579" s="959"/>
      <c r="B1579" s="959"/>
    </row>
    <row r="1580" spans="1:2" x14ac:dyDescent="0.2">
      <c r="A1580" s="959"/>
      <c r="B1580" s="959"/>
    </row>
    <row r="1581" spans="1:2" x14ac:dyDescent="0.2">
      <c r="A1581" s="959"/>
      <c r="B1581" s="959"/>
    </row>
    <row r="1582" spans="1:2" x14ac:dyDescent="0.2">
      <c r="A1582" s="959"/>
      <c r="B1582" s="959"/>
    </row>
    <row r="1583" spans="1:2" x14ac:dyDescent="0.2">
      <c r="A1583" s="959"/>
      <c r="B1583" s="959"/>
    </row>
    <row r="1584" spans="1:2" x14ac:dyDescent="0.2">
      <c r="A1584" s="959"/>
      <c r="B1584" s="959"/>
    </row>
    <row r="1585" spans="1:2" x14ac:dyDescent="0.2">
      <c r="A1585" s="959"/>
      <c r="B1585" s="959"/>
    </row>
    <row r="1586" spans="1:2" x14ac:dyDescent="0.2">
      <c r="A1586" s="959"/>
      <c r="B1586" s="959"/>
    </row>
    <row r="1587" spans="1:2" x14ac:dyDescent="0.2">
      <c r="A1587" s="959"/>
      <c r="B1587" s="959"/>
    </row>
    <row r="1588" spans="1:2" x14ac:dyDescent="0.2">
      <c r="A1588" s="959"/>
      <c r="B1588" s="959"/>
    </row>
    <row r="1589" spans="1:2" x14ac:dyDescent="0.2">
      <c r="A1589" s="959"/>
      <c r="B1589" s="959"/>
    </row>
    <row r="1590" spans="1:2" x14ac:dyDescent="0.2">
      <c r="A1590" s="959"/>
      <c r="B1590" s="959"/>
    </row>
    <row r="1591" spans="1:2" x14ac:dyDescent="0.2">
      <c r="A1591" s="959"/>
      <c r="B1591" s="959"/>
    </row>
    <row r="1592" spans="1:2" x14ac:dyDescent="0.2">
      <c r="A1592" s="959"/>
      <c r="B1592" s="959"/>
    </row>
    <row r="1593" spans="1:2" x14ac:dyDescent="0.2">
      <c r="A1593" s="959"/>
      <c r="B1593" s="959"/>
    </row>
    <row r="1594" spans="1:2" x14ac:dyDescent="0.2">
      <c r="A1594" s="959"/>
      <c r="B1594" s="959"/>
    </row>
    <row r="1595" spans="1:2" x14ac:dyDescent="0.2">
      <c r="A1595" s="959"/>
      <c r="B1595" s="959"/>
    </row>
    <row r="1596" spans="1:2" x14ac:dyDescent="0.2">
      <c r="A1596" s="959"/>
      <c r="B1596" s="959"/>
    </row>
    <row r="1597" spans="1:2" x14ac:dyDescent="0.2">
      <c r="A1597" s="959"/>
      <c r="B1597" s="959"/>
    </row>
    <row r="1598" spans="1:2" x14ac:dyDescent="0.2">
      <c r="A1598" s="959"/>
      <c r="B1598" s="959"/>
    </row>
    <row r="1599" spans="1:2" x14ac:dyDescent="0.2">
      <c r="A1599" s="959"/>
      <c r="B1599" s="959"/>
    </row>
    <row r="1600" spans="1:2" x14ac:dyDescent="0.2">
      <c r="A1600" s="959"/>
      <c r="B1600" s="959"/>
    </row>
    <row r="1601" spans="1:2" x14ac:dyDescent="0.2">
      <c r="A1601" s="959"/>
      <c r="B1601" s="959"/>
    </row>
    <row r="1602" spans="1:2" x14ac:dyDescent="0.2">
      <c r="A1602" s="959"/>
      <c r="B1602" s="959"/>
    </row>
    <row r="1603" spans="1:2" x14ac:dyDescent="0.2">
      <c r="A1603" s="959"/>
      <c r="B1603" s="959"/>
    </row>
    <row r="1604" spans="1:2" x14ac:dyDescent="0.2">
      <c r="A1604" s="959"/>
      <c r="B1604" s="959"/>
    </row>
    <row r="1605" spans="1:2" x14ac:dyDescent="0.2">
      <c r="A1605" s="959"/>
      <c r="B1605" s="959"/>
    </row>
    <row r="1606" spans="1:2" x14ac:dyDescent="0.2">
      <c r="A1606" s="959"/>
      <c r="B1606" s="959"/>
    </row>
    <row r="1607" spans="1:2" x14ac:dyDescent="0.2">
      <c r="A1607" s="959"/>
      <c r="B1607" s="959"/>
    </row>
    <row r="1608" spans="1:2" x14ac:dyDescent="0.2">
      <c r="A1608" s="959"/>
      <c r="B1608" s="959"/>
    </row>
    <row r="1609" spans="1:2" x14ac:dyDescent="0.2">
      <c r="A1609" s="959"/>
      <c r="B1609" s="959"/>
    </row>
    <row r="1610" spans="1:2" x14ac:dyDescent="0.2">
      <c r="A1610" s="959"/>
      <c r="B1610" s="959"/>
    </row>
    <row r="1611" spans="1:2" x14ac:dyDescent="0.2">
      <c r="A1611" s="959"/>
      <c r="B1611" s="959"/>
    </row>
    <row r="1612" spans="1:2" x14ac:dyDescent="0.2">
      <c r="A1612" s="959"/>
      <c r="B1612" s="959"/>
    </row>
    <row r="1613" spans="1:2" x14ac:dyDescent="0.2">
      <c r="A1613" s="959"/>
      <c r="B1613" s="959"/>
    </row>
    <row r="1614" spans="1:2" x14ac:dyDescent="0.2">
      <c r="A1614" s="959"/>
      <c r="B1614" s="959"/>
    </row>
    <row r="1615" spans="1:2" x14ac:dyDescent="0.2">
      <c r="A1615" s="959"/>
      <c r="B1615" s="959"/>
    </row>
    <row r="1616" spans="1:2" x14ac:dyDescent="0.2">
      <c r="A1616" s="959"/>
      <c r="B1616" s="959"/>
    </row>
    <row r="1617" spans="1:2" x14ac:dyDescent="0.2">
      <c r="A1617" s="959"/>
      <c r="B1617" s="959"/>
    </row>
    <row r="1618" spans="1:2" x14ac:dyDescent="0.2">
      <c r="A1618" s="959"/>
      <c r="B1618" s="959"/>
    </row>
    <row r="1619" spans="1:2" x14ac:dyDescent="0.2">
      <c r="A1619" s="959"/>
      <c r="B1619" s="959"/>
    </row>
    <row r="1620" spans="1:2" x14ac:dyDescent="0.2">
      <c r="A1620" s="959"/>
      <c r="B1620" s="959"/>
    </row>
    <row r="1621" spans="1:2" x14ac:dyDescent="0.2">
      <c r="A1621" s="959"/>
      <c r="B1621" s="959"/>
    </row>
    <row r="1622" spans="1:2" x14ac:dyDescent="0.2">
      <c r="A1622" s="959"/>
      <c r="B1622" s="959"/>
    </row>
    <row r="1623" spans="1:2" x14ac:dyDescent="0.2">
      <c r="A1623" s="959"/>
      <c r="B1623" s="959"/>
    </row>
    <row r="1624" spans="1:2" x14ac:dyDescent="0.2">
      <c r="A1624" s="959"/>
      <c r="B1624" s="959"/>
    </row>
    <row r="1625" spans="1:2" x14ac:dyDescent="0.2">
      <c r="A1625" s="959"/>
      <c r="B1625" s="959"/>
    </row>
    <row r="1626" spans="1:2" x14ac:dyDescent="0.2">
      <c r="A1626" s="959"/>
      <c r="B1626" s="959"/>
    </row>
    <row r="1627" spans="1:2" x14ac:dyDescent="0.2">
      <c r="A1627" s="959"/>
      <c r="B1627" s="959"/>
    </row>
    <row r="1628" spans="1:2" x14ac:dyDescent="0.2">
      <c r="A1628" s="959"/>
      <c r="B1628" s="959"/>
    </row>
    <row r="1629" spans="1:2" x14ac:dyDescent="0.2">
      <c r="A1629" s="959"/>
      <c r="B1629" s="959"/>
    </row>
    <row r="1630" spans="1:2" x14ac:dyDescent="0.2">
      <c r="A1630" s="959"/>
      <c r="B1630" s="959"/>
    </row>
    <row r="1631" spans="1:2" x14ac:dyDescent="0.2">
      <c r="A1631" s="959"/>
      <c r="B1631" s="959"/>
    </row>
    <row r="1632" spans="1:2" x14ac:dyDescent="0.2">
      <c r="A1632" s="959"/>
      <c r="B1632" s="959"/>
    </row>
    <row r="1633" spans="1:2" x14ac:dyDescent="0.2">
      <c r="A1633" s="959"/>
      <c r="B1633" s="959"/>
    </row>
    <row r="1634" spans="1:2" x14ac:dyDescent="0.2">
      <c r="A1634" s="959"/>
      <c r="B1634" s="959"/>
    </row>
    <row r="1635" spans="1:2" x14ac:dyDescent="0.2">
      <c r="A1635" s="959"/>
      <c r="B1635" s="959"/>
    </row>
    <row r="1636" spans="1:2" x14ac:dyDescent="0.2">
      <c r="A1636" s="959"/>
      <c r="B1636" s="959"/>
    </row>
    <row r="1637" spans="1:2" x14ac:dyDescent="0.2">
      <c r="A1637" s="959"/>
      <c r="B1637" s="959"/>
    </row>
    <row r="1638" spans="1:2" x14ac:dyDescent="0.2">
      <c r="A1638" s="959"/>
      <c r="B1638" s="959"/>
    </row>
    <row r="1639" spans="1:2" x14ac:dyDescent="0.2">
      <c r="A1639" s="959"/>
      <c r="B1639" s="959"/>
    </row>
    <row r="1640" spans="1:2" x14ac:dyDescent="0.2">
      <c r="A1640" s="959"/>
      <c r="B1640" s="959"/>
    </row>
    <row r="1641" spans="1:2" x14ac:dyDescent="0.2">
      <c r="A1641" s="959"/>
      <c r="B1641" s="959"/>
    </row>
    <row r="1642" spans="1:2" x14ac:dyDescent="0.2">
      <c r="A1642" s="959"/>
      <c r="B1642" s="959"/>
    </row>
    <row r="1643" spans="1:2" x14ac:dyDescent="0.2">
      <c r="A1643" s="959"/>
      <c r="B1643" s="959"/>
    </row>
    <row r="1644" spans="1:2" x14ac:dyDescent="0.2">
      <c r="A1644" s="959"/>
      <c r="B1644" s="959"/>
    </row>
    <row r="1645" spans="1:2" x14ac:dyDescent="0.2">
      <c r="A1645" s="959"/>
      <c r="B1645" s="959"/>
    </row>
    <row r="1646" spans="1:2" x14ac:dyDescent="0.2">
      <c r="A1646" s="959"/>
      <c r="B1646" s="959"/>
    </row>
    <row r="1647" spans="1:2" x14ac:dyDescent="0.2">
      <c r="A1647" s="959"/>
      <c r="B1647" s="959"/>
    </row>
    <row r="1648" spans="1:2" x14ac:dyDescent="0.2">
      <c r="A1648" s="959"/>
      <c r="B1648" s="959"/>
    </row>
    <row r="1649" spans="1:2" x14ac:dyDescent="0.2">
      <c r="A1649" s="959"/>
      <c r="B1649" s="959"/>
    </row>
    <row r="1650" spans="1:2" x14ac:dyDescent="0.2">
      <c r="A1650" s="959"/>
      <c r="B1650" s="959"/>
    </row>
    <row r="1651" spans="1:2" x14ac:dyDescent="0.2">
      <c r="A1651" s="959"/>
      <c r="B1651" s="959"/>
    </row>
    <row r="1652" spans="1:2" x14ac:dyDescent="0.2">
      <c r="A1652" s="959"/>
      <c r="B1652" s="959"/>
    </row>
    <row r="1653" spans="1:2" x14ac:dyDescent="0.2">
      <c r="A1653" s="959"/>
      <c r="B1653" s="959"/>
    </row>
    <row r="1654" spans="1:2" x14ac:dyDescent="0.2">
      <c r="A1654" s="959"/>
      <c r="B1654" s="959"/>
    </row>
    <row r="1655" spans="1:2" x14ac:dyDescent="0.2">
      <c r="A1655" s="959"/>
      <c r="B1655" s="959"/>
    </row>
    <row r="1656" spans="1:2" x14ac:dyDescent="0.2">
      <c r="A1656" s="959"/>
      <c r="B1656" s="959"/>
    </row>
    <row r="1657" spans="1:2" x14ac:dyDescent="0.2">
      <c r="A1657" s="959"/>
      <c r="B1657" s="959"/>
    </row>
    <row r="1658" spans="1:2" x14ac:dyDescent="0.2">
      <c r="A1658" s="959"/>
      <c r="B1658" s="959"/>
    </row>
    <row r="1659" spans="1:2" x14ac:dyDescent="0.2">
      <c r="A1659" s="959"/>
      <c r="B1659" s="959"/>
    </row>
    <row r="1660" spans="1:2" x14ac:dyDescent="0.2">
      <c r="A1660" s="959"/>
      <c r="B1660" s="959"/>
    </row>
    <row r="1661" spans="1:2" x14ac:dyDescent="0.2">
      <c r="A1661" s="959"/>
      <c r="B1661" s="959"/>
    </row>
    <row r="1662" spans="1:2" x14ac:dyDescent="0.2">
      <c r="A1662" s="959"/>
      <c r="B1662" s="959"/>
    </row>
    <row r="1663" spans="1:2" x14ac:dyDescent="0.2">
      <c r="A1663" s="959"/>
      <c r="B1663" s="959"/>
    </row>
    <row r="1664" spans="1:2" x14ac:dyDescent="0.2">
      <c r="A1664" s="959"/>
      <c r="B1664" s="959"/>
    </row>
    <row r="1665" spans="1:2" x14ac:dyDescent="0.2">
      <c r="A1665" s="959"/>
      <c r="B1665" s="959"/>
    </row>
    <row r="1666" spans="1:2" x14ac:dyDescent="0.2">
      <c r="A1666" s="959"/>
      <c r="B1666" s="959"/>
    </row>
    <row r="1667" spans="1:2" x14ac:dyDescent="0.2">
      <c r="A1667" s="959"/>
      <c r="B1667" s="959"/>
    </row>
    <row r="1668" spans="1:2" x14ac:dyDescent="0.2">
      <c r="A1668" s="959"/>
      <c r="B1668" s="959"/>
    </row>
    <row r="1669" spans="1:2" x14ac:dyDescent="0.2">
      <c r="A1669" s="959"/>
      <c r="B1669" s="959"/>
    </row>
    <row r="1670" spans="1:2" x14ac:dyDescent="0.2">
      <c r="A1670" s="959"/>
      <c r="B1670" s="959"/>
    </row>
    <row r="1671" spans="1:2" x14ac:dyDescent="0.2">
      <c r="A1671" s="959"/>
      <c r="B1671" s="959"/>
    </row>
    <row r="1672" spans="1:2" x14ac:dyDescent="0.2">
      <c r="A1672" s="959"/>
      <c r="B1672" s="959"/>
    </row>
    <row r="1673" spans="1:2" x14ac:dyDescent="0.2">
      <c r="A1673" s="959"/>
      <c r="B1673" s="959"/>
    </row>
    <row r="1674" spans="1:2" x14ac:dyDescent="0.2">
      <c r="A1674" s="959"/>
      <c r="B1674" s="959"/>
    </row>
    <row r="1675" spans="1:2" x14ac:dyDescent="0.2">
      <c r="A1675" s="959"/>
      <c r="B1675" s="959"/>
    </row>
    <row r="1676" spans="1:2" x14ac:dyDescent="0.2">
      <c r="A1676" s="959"/>
      <c r="B1676" s="959"/>
    </row>
    <row r="1677" spans="1:2" x14ac:dyDescent="0.2">
      <c r="A1677" s="959"/>
      <c r="B1677" s="959"/>
    </row>
    <row r="1678" spans="1:2" x14ac:dyDescent="0.2">
      <c r="A1678" s="959"/>
      <c r="B1678" s="959"/>
    </row>
    <row r="1679" spans="1:2" x14ac:dyDescent="0.2">
      <c r="A1679" s="959"/>
      <c r="B1679" s="959"/>
    </row>
    <row r="1680" spans="1:2" x14ac:dyDescent="0.2">
      <c r="A1680" s="959"/>
      <c r="B1680" s="959"/>
    </row>
    <row r="1681" spans="1:2" x14ac:dyDescent="0.2">
      <c r="A1681" s="959"/>
      <c r="B1681" s="959"/>
    </row>
    <row r="1682" spans="1:2" x14ac:dyDescent="0.2">
      <c r="A1682" s="959"/>
      <c r="B1682" s="959"/>
    </row>
    <row r="1683" spans="1:2" x14ac:dyDescent="0.2">
      <c r="A1683" s="959"/>
      <c r="B1683" s="959"/>
    </row>
    <row r="1684" spans="1:2" x14ac:dyDescent="0.2">
      <c r="A1684" s="959"/>
      <c r="B1684" s="959"/>
    </row>
    <row r="1685" spans="1:2" x14ac:dyDescent="0.2">
      <c r="A1685" s="959"/>
      <c r="B1685" s="959"/>
    </row>
    <row r="1686" spans="1:2" x14ac:dyDescent="0.2">
      <c r="A1686" s="959"/>
      <c r="B1686" s="959"/>
    </row>
    <row r="1687" spans="1:2" x14ac:dyDescent="0.2">
      <c r="A1687" s="959"/>
      <c r="B1687" s="959"/>
    </row>
    <row r="1688" spans="1:2" x14ac:dyDescent="0.2">
      <c r="A1688" s="959"/>
      <c r="B1688" s="959"/>
    </row>
    <row r="1689" spans="1:2" x14ac:dyDescent="0.2">
      <c r="A1689" s="959"/>
      <c r="B1689" s="959"/>
    </row>
    <row r="1690" spans="1:2" x14ac:dyDescent="0.2">
      <c r="A1690" s="959"/>
      <c r="B1690" s="959"/>
    </row>
    <row r="1691" spans="1:2" x14ac:dyDescent="0.2">
      <c r="A1691" s="959"/>
      <c r="B1691" s="959"/>
    </row>
    <row r="1692" spans="1:2" x14ac:dyDescent="0.2">
      <c r="A1692" s="959"/>
      <c r="B1692" s="959"/>
    </row>
    <row r="1693" spans="1:2" x14ac:dyDescent="0.2">
      <c r="A1693" s="959"/>
      <c r="B1693" s="959"/>
    </row>
    <row r="1694" spans="1:2" x14ac:dyDescent="0.2">
      <c r="A1694" s="959"/>
      <c r="B1694" s="959"/>
    </row>
    <row r="1695" spans="1:2" x14ac:dyDescent="0.2">
      <c r="A1695" s="959"/>
      <c r="B1695" s="959"/>
    </row>
    <row r="1696" spans="1:2" x14ac:dyDescent="0.2">
      <c r="A1696" s="959"/>
      <c r="B1696" s="959"/>
    </row>
    <row r="1697" spans="1:2" x14ac:dyDescent="0.2">
      <c r="A1697" s="959"/>
      <c r="B1697" s="959"/>
    </row>
    <row r="1698" spans="1:2" x14ac:dyDescent="0.2">
      <c r="A1698" s="959"/>
      <c r="B1698" s="959"/>
    </row>
    <row r="1699" spans="1:2" x14ac:dyDescent="0.2">
      <c r="A1699" s="959"/>
      <c r="B1699" s="959"/>
    </row>
    <row r="1700" spans="1:2" x14ac:dyDescent="0.2">
      <c r="A1700" s="959"/>
      <c r="B1700" s="959"/>
    </row>
    <row r="1701" spans="1:2" x14ac:dyDescent="0.2">
      <c r="A1701" s="959"/>
      <c r="B1701" s="959"/>
    </row>
    <row r="1702" spans="1:2" x14ac:dyDescent="0.2">
      <c r="A1702" s="959"/>
      <c r="B1702" s="959"/>
    </row>
    <row r="1703" spans="1:2" x14ac:dyDescent="0.2">
      <c r="A1703" s="959"/>
      <c r="B1703" s="959"/>
    </row>
    <row r="1704" spans="1:2" x14ac:dyDescent="0.2">
      <c r="A1704" s="959"/>
      <c r="B1704" s="959"/>
    </row>
    <row r="1705" spans="1:2" x14ac:dyDescent="0.2">
      <c r="A1705" s="959"/>
      <c r="B1705" s="959"/>
    </row>
    <row r="1706" spans="1:2" x14ac:dyDescent="0.2">
      <c r="A1706" s="959"/>
      <c r="B1706" s="959"/>
    </row>
    <row r="1707" spans="1:2" x14ac:dyDescent="0.2">
      <c r="A1707" s="959"/>
      <c r="B1707" s="959"/>
    </row>
    <row r="1708" spans="1:2" x14ac:dyDescent="0.2">
      <c r="A1708" s="959"/>
      <c r="B1708" s="959"/>
    </row>
    <row r="1709" spans="1:2" x14ac:dyDescent="0.2">
      <c r="A1709" s="959"/>
      <c r="B1709" s="959"/>
    </row>
    <row r="1710" spans="1:2" x14ac:dyDescent="0.2">
      <c r="A1710" s="959"/>
      <c r="B1710" s="959"/>
    </row>
    <row r="1711" spans="1:2" x14ac:dyDescent="0.2">
      <c r="A1711" s="959"/>
      <c r="B1711" s="959"/>
    </row>
    <row r="1712" spans="1:2" x14ac:dyDescent="0.2">
      <c r="A1712" s="959"/>
      <c r="B1712" s="959"/>
    </row>
    <row r="1713" spans="1:4" x14ac:dyDescent="0.2">
      <c r="A1713" s="959"/>
      <c r="B1713" s="959"/>
    </row>
    <row r="1714" spans="1:4" x14ac:dyDescent="0.2">
      <c r="A1714" s="959"/>
      <c r="B1714" s="959"/>
    </row>
    <row r="1715" spans="1:4" x14ac:dyDescent="0.2">
      <c r="A1715" s="959"/>
      <c r="B1715" s="959"/>
    </row>
    <row r="1716" spans="1:4" x14ac:dyDescent="0.2">
      <c r="A1716" s="959"/>
      <c r="B1716" s="959"/>
      <c r="D1716" s="1011"/>
    </row>
    <row r="1717" spans="1:4" x14ac:dyDescent="0.2">
      <c r="A1717" s="959"/>
      <c r="B1717" s="959"/>
    </row>
    <row r="1718" spans="1:4" x14ac:dyDescent="0.2">
      <c r="A1718" s="959"/>
      <c r="B1718" s="959"/>
    </row>
    <row r="1719" spans="1:4" x14ac:dyDescent="0.2">
      <c r="A1719" s="959"/>
      <c r="B1719" s="959"/>
    </row>
    <row r="1720" spans="1:4" x14ac:dyDescent="0.2">
      <c r="A1720" s="959"/>
      <c r="B1720" s="959"/>
    </row>
    <row r="1721" spans="1:4" x14ac:dyDescent="0.2">
      <c r="A1721" s="959"/>
      <c r="B1721" s="959"/>
    </row>
    <row r="1722" spans="1:4" x14ac:dyDescent="0.2">
      <c r="A1722" s="959"/>
      <c r="B1722" s="959"/>
    </row>
    <row r="1723" spans="1:4" x14ac:dyDescent="0.2">
      <c r="A1723" s="959"/>
      <c r="B1723" s="959"/>
    </row>
    <row r="1724" spans="1:4" x14ac:dyDescent="0.2">
      <c r="A1724" s="959"/>
      <c r="B1724" s="959"/>
    </row>
    <row r="1725" spans="1:4" x14ac:dyDescent="0.2">
      <c r="A1725" s="959"/>
      <c r="B1725" s="959"/>
    </row>
    <row r="1726" spans="1:4" x14ac:dyDescent="0.2">
      <c r="A1726" s="959"/>
      <c r="B1726" s="1154"/>
    </row>
    <row r="1727" spans="1:4" x14ac:dyDescent="0.2">
      <c r="A1727" s="959"/>
      <c r="B1727" s="1154"/>
    </row>
    <row r="1728" spans="1:4" x14ac:dyDescent="0.2">
      <c r="A1728" s="959"/>
      <c r="B1728" s="1154"/>
    </row>
    <row r="1729" spans="1:4" x14ac:dyDescent="0.2">
      <c r="A1729" s="959"/>
      <c r="B1729" s="1154"/>
    </row>
    <row r="1730" spans="1:4" x14ac:dyDescent="0.2">
      <c r="A1730" s="959"/>
      <c r="B1730" s="1155"/>
    </row>
    <row r="1731" spans="1:4" x14ac:dyDescent="0.2">
      <c r="A1731" s="959"/>
      <c r="B1731" s="1154"/>
      <c r="D1731" s="1011"/>
    </row>
    <row r="1732" spans="1:4" x14ac:dyDescent="0.2">
      <c r="A1732" s="959"/>
      <c r="B1732" s="1154"/>
    </row>
    <row r="1733" spans="1:4" x14ac:dyDescent="0.2">
      <c r="A1733" s="959"/>
      <c r="B1733" s="1154"/>
    </row>
    <row r="1734" spans="1:4" x14ac:dyDescent="0.2">
      <c r="A1734" s="959"/>
      <c r="B1734" s="1154"/>
    </row>
    <row r="1735" spans="1:4" x14ac:dyDescent="0.2">
      <c r="A1735" s="959"/>
      <c r="B1735" s="1154"/>
    </row>
    <row r="1736" spans="1:4" x14ac:dyDescent="0.2">
      <c r="A1736" s="959"/>
      <c r="B1736" s="1154"/>
    </row>
    <row r="1737" spans="1:4" x14ac:dyDescent="0.2">
      <c r="A1737" s="959"/>
      <c r="B1737" s="1154"/>
    </row>
    <row r="1738" spans="1:4" x14ac:dyDescent="0.2">
      <c r="A1738" s="959"/>
      <c r="B1738" s="1154"/>
      <c r="D1738" s="1011"/>
    </row>
    <row r="1739" spans="1:4" x14ac:dyDescent="0.2">
      <c r="A1739" s="959"/>
      <c r="B1739" s="1154"/>
      <c r="D1739" s="1011"/>
    </row>
    <row r="1740" spans="1:4" x14ac:dyDescent="0.2">
      <c r="A1740" s="959"/>
      <c r="B1740" s="1154"/>
      <c r="D1740" s="1011"/>
    </row>
    <row r="1741" spans="1:4" x14ac:dyDescent="0.2">
      <c r="A1741" s="959"/>
      <c r="B1741" s="1156"/>
      <c r="D1741" s="1011"/>
    </row>
    <row r="1742" spans="1:4" x14ac:dyDescent="0.2">
      <c r="A1742" s="959"/>
      <c r="B1742" s="1156"/>
      <c r="D1742" s="1011"/>
    </row>
    <row r="1743" spans="1:4" x14ac:dyDescent="0.2">
      <c r="A1743" s="959"/>
      <c r="B1743" s="1156"/>
      <c r="D1743" s="1011"/>
    </row>
    <row r="1744" spans="1:4" x14ac:dyDescent="0.2">
      <c r="A1744" s="959"/>
      <c r="B1744" s="1156"/>
      <c r="D1744" s="1011"/>
    </row>
    <row r="1745" spans="1:14" x14ac:dyDescent="0.2">
      <c r="A1745" s="959"/>
      <c r="B1745" s="1156"/>
      <c r="D1745" s="1011"/>
    </row>
    <row r="1746" spans="1:14" x14ac:dyDescent="0.2">
      <c r="A1746" s="959"/>
      <c r="B1746" s="1156"/>
      <c r="D1746" s="1011"/>
    </row>
    <row r="1747" spans="1:14" x14ac:dyDescent="0.2">
      <c r="A1747" s="959"/>
      <c r="B1747" s="1156"/>
      <c r="D1747" s="1011"/>
    </row>
    <row r="1748" spans="1:14" x14ac:dyDescent="0.2">
      <c r="A1748" s="959"/>
      <c r="B1748" s="1156"/>
      <c r="D1748" s="1011"/>
    </row>
    <row r="1749" spans="1:14" x14ac:dyDescent="0.2">
      <c r="A1749" s="959"/>
      <c r="B1749" s="1156"/>
      <c r="D1749" s="1011"/>
    </row>
    <row r="1750" spans="1:14" x14ac:dyDescent="0.2">
      <c r="A1750" s="959"/>
      <c r="B1750" s="1156"/>
      <c r="D1750" s="1011"/>
    </row>
    <row r="1751" spans="1:14" x14ac:dyDescent="0.2">
      <c r="A1751" s="959"/>
      <c r="B1751" s="1156"/>
      <c r="D1751" s="1011"/>
    </row>
    <row r="1752" spans="1:14" x14ac:dyDescent="0.2">
      <c r="A1752" s="959"/>
      <c r="B1752" s="1156"/>
      <c r="D1752" s="1011"/>
    </row>
    <row r="1753" spans="1:14" x14ac:dyDescent="0.2">
      <c r="A1753" s="959"/>
      <c r="B1753" s="959"/>
      <c r="D1753" s="1011"/>
      <c r="N1753" s="1055" t="s">
        <v>1095</v>
      </c>
    </row>
    <row r="1754" spans="1:14" x14ac:dyDescent="0.2">
      <c r="A1754" s="959"/>
      <c r="B1754" s="959"/>
      <c r="D1754" s="1011"/>
    </row>
    <row r="1755" spans="1:14" x14ac:dyDescent="0.2">
      <c r="A1755" s="959"/>
      <c r="B1755" s="959"/>
      <c r="D1755" s="1011"/>
      <c r="N1755" s="950" t="s">
        <v>1078</v>
      </c>
    </row>
    <row r="1756" spans="1:14" x14ac:dyDescent="0.2">
      <c r="A1756" s="959"/>
      <c r="B1756" s="959"/>
      <c r="D1756" s="1011"/>
      <c r="N1756" s="950" t="s">
        <v>388</v>
      </c>
    </row>
    <row r="1757" spans="1:14" x14ac:dyDescent="0.2">
      <c r="A1757" s="959"/>
      <c r="B1757" s="959"/>
      <c r="N1757" s="950" t="s">
        <v>339</v>
      </c>
    </row>
    <row r="1758" spans="1:14" x14ac:dyDescent="0.2">
      <c r="A1758" s="959"/>
      <c r="B1758" s="959"/>
      <c r="D1758" s="1010"/>
      <c r="G1758" s="959"/>
      <c r="N1758" s="950" t="s">
        <v>190</v>
      </c>
    </row>
    <row r="1759" spans="1:14" x14ac:dyDescent="0.2">
      <c r="A1759" s="959"/>
      <c r="B1759" s="959"/>
    </row>
    <row r="1760" spans="1:14" x14ac:dyDescent="0.2">
      <c r="A1760" s="959"/>
      <c r="B1760" s="959"/>
      <c r="D1760" s="1031"/>
    </row>
    <row r="1761" spans="1:4" x14ac:dyDescent="0.2">
      <c r="A1761" s="959"/>
      <c r="B1761" s="959"/>
      <c r="D1761" s="1031"/>
    </row>
    <row r="1762" spans="1:4" x14ac:dyDescent="0.2">
      <c r="A1762" s="959"/>
      <c r="B1762" s="959"/>
      <c r="D1762" s="1031"/>
    </row>
    <row r="1763" spans="1:4" x14ac:dyDescent="0.2">
      <c r="A1763" s="959"/>
      <c r="B1763" s="959"/>
      <c r="D1763" s="1011"/>
    </row>
    <row r="1764" spans="1:4" x14ac:dyDescent="0.2">
      <c r="A1764" s="959"/>
      <c r="B1764" s="959"/>
      <c r="D1764" s="1011"/>
    </row>
    <row r="1765" spans="1:4" x14ac:dyDescent="0.2">
      <c r="A1765" s="959"/>
      <c r="B1765" s="959"/>
      <c r="D1765" s="1011"/>
    </row>
    <row r="1766" spans="1:4" x14ac:dyDescent="0.2">
      <c r="A1766" s="959"/>
      <c r="B1766" s="959"/>
      <c r="D1766" s="1011"/>
    </row>
    <row r="1767" spans="1:4" x14ac:dyDescent="0.2">
      <c r="A1767" s="959"/>
      <c r="B1767" s="959"/>
      <c r="D1767" s="1011"/>
    </row>
    <row r="1768" spans="1:4" x14ac:dyDescent="0.2">
      <c r="A1768" s="959"/>
      <c r="B1768" s="959"/>
      <c r="D1768" s="1011"/>
    </row>
    <row r="1769" spans="1:4" x14ac:dyDescent="0.2">
      <c r="A1769" s="959"/>
      <c r="B1769" s="959"/>
      <c r="D1769" s="1011"/>
    </row>
    <row r="1770" spans="1:4" x14ac:dyDescent="0.2">
      <c r="A1770" s="959"/>
      <c r="B1770" s="959"/>
      <c r="D1770" s="1011"/>
    </row>
    <row r="1771" spans="1:4" x14ac:dyDescent="0.2">
      <c r="A1771" s="959"/>
      <c r="B1771" s="959"/>
      <c r="D1771" s="1011"/>
    </row>
    <row r="1772" spans="1:4" x14ac:dyDescent="0.2">
      <c r="A1772" s="1012"/>
      <c r="B1772" s="1012"/>
      <c r="C1772" s="1010"/>
      <c r="D1772" s="1011"/>
    </row>
    <row r="1773" spans="1:4" x14ac:dyDescent="0.2">
      <c r="A1773" s="959"/>
      <c r="B1773" s="959"/>
      <c r="D1773" s="1011"/>
    </row>
    <row r="1774" spans="1:4" x14ac:dyDescent="0.2">
      <c r="A1774" s="1012"/>
      <c r="B1774" s="1012"/>
      <c r="C1774" s="1010"/>
      <c r="D1774" s="1011"/>
    </row>
    <row r="1775" spans="1:4" x14ac:dyDescent="0.2">
      <c r="A1775" s="1012"/>
      <c r="B1775" s="1010"/>
      <c r="C1775" s="1010"/>
      <c r="D1775" s="1011"/>
    </row>
    <row r="1776" spans="1:4" x14ac:dyDescent="0.2">
      <c r="A1776" s="1012"/>
      <c r="B1776" s="1010"/>
      <c r="C1776" s="1010"/>
      <c r="D1776" s="1011"/>
    </row>
    <row r="1777" spans="1:4" x14ac:dyDescent="0.2">
      <c r="A1777" s="959"/>
      <c r="B1777" s="959"/>
      <c r="D1777" s="1011"/>
    </row>
    <row r="1778" spans="1:4" x14ac:dyDescent="0.2">
      <c r="A1778" s="959"/>
      <c r="B1778" s="959"/>
      <c r="D1778" s="1011"/>
    </row>
    <row r="1779" spans="1:4" x14ac:dyDescent="0.2">
      <c r="A1779" s="959"/>
      <c r="B1779" s="959"/>
      <c r="D1779" s="1011"/>
    </row>
    <row r="1780" spans="1:4" x14ac:dyDescent="0.2">
      <c r="A1780" s="959"/>
      <c r="B1780" s="959"/>
      <c r="D1780" s="1011"/>
    </row>
    <row r="1781" spans="1:4" x14ac:dyDescent="0.2">
      <c r="A1781" s="959"/>
      <c r="B1781" s="959"/>
      <c r="D1781" s="1011"/>
    </row>
    <row r="1782" spans="1:4" x14ac:dyDescent="0.2">
      <c r="A1782" s="959"/>
      <c r="B1782" s="959"/>
      <c r="D1782" s="1011"/>
    </row>
    <row r="1783" spans="1:4" x14ac:dyDescent="0.2">
      <c r="A1783" s="959"/>
      <c r="B1783" s="959"/>
      <c r="D1783" s="1011"/>
    </row>
    <row r="1784" spans="1:4" x14ac:dyDescent="0.2">
      <c r="A1784" s="959"/>
      <c r="B1784" s="959"/>
      <c r="D1784" s="1011"/>
    </row>
    <row r="1785" spans="1:4" x14ac:dyDescent="0.2">
      <c r="A1785" s="959"/>
      <c r="B1785" s="959"/>
      <c r="D1785" s="1011"/>
    </row>
    <row r="1786" spans="1:4" x14ac:dyDescent="0.2">
      <c r="A1786" s="959"/>
      <c r="B1786" s="959"/>
      <c r="D1786" s="1011"/>
    </row>
    <row r="1787" spans="1:4" x14ac:dyDescent="0.2">
      <c r="A1787" s="959"/>
      <c r="B1787" s="959"/>
      <c r="D1787" s="1011"/>
    </row>
    <row r="1788" spans="1:4" x14ac:dyDescent="0.2">
      <c r="A1788" s="959"/>
      <c r="B1788" s="959"/>
      <c r="D1788" s="1011"/>
    </row>
    <row r="1789" spans="1:4" x14ac:dyDescent="0.2">
      <c r="A1789" s="959"/>
      <c r="B1789" s="959"/>
      <c r="D1789" s="1011"/>
    </row>
    <row r="1790" spans="1:4" x14ac:dyDescent="0.2">
      <c r="A1790" s="959"/>
      <c r="B1790" s="959"/>
      <c r="D1790" s="1011"/>
    </row>
    <row r="1791" spans="1:4" x14ac:dyDescent="0.2">
      <c r="A1791" s="959"/>
      <c r="B1791" s="959"/>
      <c r="D1791" s="1011"/>
    </row>
    <row r="1792" spans="1:4" x14ac:dyDescent="0.2">
      <c r="A1792" s="959"/>
      <c r="B1792" s="959"/>
      <c r="D1792" s="1011"/>
    </row>
    <row r="1793" spans="1:4" x14ac:dyDescent="0.2">
      <c r="A1793" s="959"/>
      <c r="B1793" s="959"/>
      <c r="D1793" s="1011"/>
    </row>
    <row r="1794" spans="1:4" x14ac:dyDescent="0.2">
      <c r="A1794" s="959"/>
      <c r="B1794" s="959"/>
      <c r="D1794" s="1011"/>
    </row>
    <row r="1795" spans="1:4" x14ac:dyDescent="0.2">
      <c r="A1795" s="959"/>
      <c r="B1795" s="959"/>
      <c r="D1795" s="1011"/>
    </row>
    <row r="1796" spans="1:4" x14ac:dyDescent="0.2">
      <c r="A1796" s="959"/>
      <c r="B1796" s="959"/>
      <c r="D1796" s="1011"/>
    </row>
    <row r="1797" spans="1:4" x14ac:dyDescent="0.2">
      <c r="A1797" s="959"/>
      <c r="B1797" s="959"/>
      <c r="D1797" s="1011"/>
    </row>
    <row r="1798" spans="1:4" x14ac:dyDescent="0.2">
      <c r="A1798" s="959"/>
      <c r="B1798" s="959"/>
    </row>
    <row r="1799" spans="1:4" x14ac:dyDescent="0.2">
      <c r="A1799" s="959"/>
      <c r="B1799" s="959"/>
    </row>
    <row r="1800" spans="1:4" x14ac:dyDescent="0.2">
      <c r="A1800" s="959"/>
      <c r="B1800" s="959"/>
      <c r="D1800" s="1031"/>
    </row>
    <row r="1801" spans="1:4" x14ac:dyDescent="0.2">
      <c r="A1801" s="959"/>
      <c r="B1801" s="959"/>
      <c r="D1801" s="1011"/>
    </row>
    <row r="1802" spans="1:4" x14ac:dyDescent="0.2">
      <c r="A1802" s="959"/>
      <c r="B1802" s="959"/>
      <c r="D1802" s="1011"/>
    </row>
    <row r="1803" spans="1:4" x14ac:dyDescent="0.2">
      <c r="A1803" s="959"/>
      <c r="B1803" s="959"/>
      <c r="D1803" s="1011"/>
    </row>
    <row r="1804" spans="1:4" x14ac:dyDescent="0.2">
      <c r="A1804" s="959"/>
      <c r="B1804" s="959"/>
      <c r="D1804" s="1011"/>
    </row>
    <row r="1805" spans="1:4" x14ac:dyDescent="0.2">
      <c r="A1805" s="959"/>
      <c r="B1805" s="959"/>
      <c r="D1805" s="1011"/>
    </row>
    <row r="1806" spans="1:4" x14ac:dyDescent="0.2">
      <c r="A1806" s="959"/>
      <c r="B1806" s="959"/>
      <c r="D1806" s="1011"/>
    </row>
    <row r="1807" spans="1:4" x14ac:dyDescent="0.2">
      <c r="A1807" s="959"/>
      <c r="B1807" s="959"/>
      <c r="D1807" s="1011"/>
    </row>
    <row r="1808" spans="1:4" x14ac:dyDescent="0.2">
      <c r="A1808" s="959"/>
      <c r="B1808" s="959"/>
      <c r="D1808" s="1011"/>
    </row>
    <row r="1809" spans="1:4" x14ac:dyDescent="0.2">
      <c r="A1809" s="959"/>
      <c r="B1809" s="959"/>
      <c r="D1809" s="1011"/>
    </row>
    <row r="1810" spans="1:4" x14ac:dyDescent="0.2">
      <c r="A1810" s="959"/>
      <c r="B1810" s="959"/>
      <c r="D1810" s="1011"/>
    </row>
    <row r="1811" spans="1:4" x14ac:dyDescent="0.2">
      <c r="A1811" s="959"/>
      <c r="B1811" s="959"/>
      <c r="D1811" s="1011"/>
    </row>
    <row r="1812" spans="1:4" x14ac:dyDescent="0.2">
      <c r="A1812" s="959"/>
      <c r="B1812" s="959"/>
      <c r="D1812" s="1011"/>
    </row>
    <row r="1813" spans="1:4" x14ac:dyDescent="0.2">
      <c r="A1813" s="959"/>
      <c r="B1813" s="959"/>
      <c r="D1813" s="1011"/>
    </row>
    <row r="1814" spans="1:4" x14ac:dyDescent="0.2">
      <c r="A1814" s="1012"/>
      <c r="B1814" s="1010"/>
      <c r="C1814" s="1010"/>
      <c r="D1814" s="1011"/>
    </row>
    <row r="1815" spans="1:4" x14ac:dyDescent="0.2">
      <c r="A1815" s="959"/>
      <c r="B1815" s="959"/>
      <c r="D1815" s="1011"/>
    </row>
    <row r="1816" spans="1:4" x14ac:dyDescent="0.2">
      <c r="A1816" s="959"/>
      <c r="B1816" s="959"/>
      <c r="D1816" s="1011"/>
    </row>
    <row r="1817" spans="1:4" x14ac:dyDescent="0.2">
      <c r="A1817" s="959"/>
      <c r="B1817" s="959"/>
      <c r="D1817" s="1011"/>
    </row>
    <row r="1818" spans="1:4" x14ac:dyDescent="0.2">
      <c r="A1818" s="959"/>
      <c r="B1818" s="959"/>
      <c r="D1818" s="1011"/>
    </row>
    <row r="1819" spans="1:4" x14ac:dyDescent="0.2">
      <c r="A1819" s="959"/>
      <c r="B1819" s="959"/>
      <c r="D1819" s="1011"/>
    </row>
    <row r="1820" spans="1:4" x14ac:dyDescent="0.2">
      <c r="A1820" s="959"/>
      <c r="B1820" s="959"/>
      <c r="D1820" s="1011"/>
    </row>
    <row r="1821" spans="1:4" x14ac:dyDescent="0.2">
      <c r="A1821" s="959"/>
      <c r="B1821" s="959"/>
      <c r="D1821" s="1011"/>
    </row>
    <row r="1822" spans="1:4" x14ac:dyDescent="0.2">
      <c r="A1822" s="959"/>
      <c r="B1822" s="959"/>
      <c r="D1822" s="1011"/>
    </row>
    <row r="1823" spans="1:4" x14ac:dyDescent="0.2">
      <c r="A1823" s="959"/>
      <c r="B1823" s="959"/>
      <c r="D1823" s="1011"/>
    </row>
    <row r="1824" spans="1:4" x14ac:dyDescent="0.2">
      <c r="A1824" s="959"/>
      <c r="B1824" s="959"/>
      <c r="D1824" s="1011"/>
    </row>
    <row r="1825" spans="1:4" x14ac:dyDescent="0.2">
      <c r="A1825" s="959"/>
      <c r="B1825" s="959"/>
      <c r="D1825" s="1011"/>
    </row>
    <row r="1826" spans="1:4" x14ac:dyDescent="0.2">
      <c r="A1826" s="959"/>
      <c r="B1826" s="959"/>
      <c r="D1826" s="1011"/>
    </row>
    <row r="1827" spans="1:4" x14ac:dyDescent="0.2">
      <c r="A1827" s="959"/>
      <c r="B1827" s="959"/>
      <c r="D1827" s="1011"/>
    </row>
    <row r="1828" spans="1:4" x14ac:dyDescent="0.2">
      <c r="A1828" s="959"/>
      <c r="B1828" s="959"/>
      <c r="D1828" s="1011"/>
    </row>
    <row r="1829" spans="1:4" x14ac:dyDescent="0.2">
      <c r="A1829" s="959"/>
      <c r="B1829" s="959"/>
      <c r="D1829" s="1011"/>
    </row>
    <row r="1830" spans="1:4" x14ac:dyDescent="0.2">
      <c r="A1830" s="959"/>
      <c r="B1830" s="959"/>
      <c r="D1830" s="1011"/>
    </row>
    <row r="1831" spans="1:4" x14ac:dyDescent="0.2">
      <c r="A1831" s="959"/>
      <c r="B1831" s="959"/>
      <c r="D1831" s="1011"/>
    </row>
    <row r="1832" spans="1:4" x14ac:dyDescent="0.2">
      <c r="A1832" s="959"/>
      <c r="B1832" s="959"/>
      <c r="D1832" s="1011"/>
    </row>
    <row r="1833" spans="1:4" x14ac:dyDescent="0.2">
      <c r="A1833" s="959"/>
      <c r="B1833" s="959"/>
      <c r="D1833" s="1011"/>
    </row>
    <row r="1834" spans="1:4" x14ac:dyDescent="0.2">
      <c r="A1834" s="959"/>
      <c r="B1834" s="959"/>
      <c r="D1834" s="1011"/>
    </row>
    <row r="1835" spans="1:4" x14ac:dyDescent="0.2">
      <c r="A1835" s="959"/>
      <c r="B1835" s="959"/>
      <c r="D1835" s="1011"/>
    </row>
    <row r="1836" spans="1:4" x14ac:dyDescent="0.2">
      <c r="A1836" s="959"/>
      <c r="B1836" s="959"/>
      <c r="D1836" s="1011"/>
    </row>
    <row r="1837" spans="1:4" x14ac:dyDescent="0.2">
      <c r="A1837" s="959"/>
      <c r="B1837" s="959"/>
      <c r="D1837" s="1011"/>
    </row>
    <row r="1838" spans="1:4" x14ac:dyDescent="0.2">
      <c r="A1838" s="959"/>
      <c r="B1838" s="959"/>
      <c r="D1838" s="1011"/>
    </row>
    <row r="1839" spans="1:4" x14ac:dyDescent="0.2">
      <c r="A1839" s="959"/>
      <c r="B1839" s="959"/>
      <c r="D1839" s="1011"/>
    </row>
    <row r="1840" spans="1:4" x14ac:dyDescent="0.2">
      <c r="A1840" s="959"/>
      <c r="B1840" s="959"/>
      <c r="D1840" s="1011"/>
    </row>
    <row r="1841" spans="1:7" x14ac:dyDescent="0.2">
      <c r="A1841" s="959"/>
      <c r="B1841" s="959"/>
      <c r="D1841" s="1011"/>
    </row>
    <row r="1842" spans="1:7" x14ac:dyDescent="0.2">
      <c r="A1842" s="959"/>
      <c r="B1842" s="959"/>
      <c r="D1842" s="1011"/>
    </row>
    <row r="1843" spans="1:7" x14ac:dyDescent="0.2">
      <c r="A1843" s="959"/>
      <c r="B1843" s="959"/>
      <c r="D1843" s="1011"/>
    </row>
    <row r="1844" spans="1:7" x14ac:dyDescent="0.2">
      <c r="A1844" s="959"/>
      <c r="B1844" s="959"/>
      <c r="D1844" s="1011"/>
    </row>
    <row r="1845" spans="1:7" x14ac:dyDescent="0.2">
      <c r="A1845" s="959"/>
      <c r="B1845" s="959"/>
      <c r="D1845" s="1011"/>
    </row>
    <row r="1846" spans="1:7" x14ac:dyDescent="0.2">
      <c r="A1846" s="959"/>
      <c r="B1846" s="959"/>
      <c r="D1846" s="1011"/>
    </row>
    <row r="1847" spans="1:7" x14ac:dyDescent="0.2">
      <c r="A1847" s="959"/>
      <c r="B1847" s="959"/>
      <c r="D1847" s="1011"/>
    </row>
    <row r="1848" spans="1:7" x14ac:dyDescent="0.2">
      <c r="A1848" s="959"/>
      <c r="B1848" s="959"/>
    </row>
    <row r="1849" spans="1:7" x14ac:dyDescent="0.2">
      <c r="A1849" s="959"/>
      <c r="B1849" s="959"/>
    </row>
    <row r="1850" spans="1:7" x14ac:dyDescent="0.2">
      <c r="A1850" s="959"/>
      <c r="B1850" s="959"/>
    </row>
    <row r="1851" spans="1:7" x14ac:dyDescent="0.2">
      <c r="A1851" s="959"/>
      <c r="B1851" s="959"/>
    </row>
    <row r="1852" spans="1:7" x14ac:dyDescent="0.2">
      <c r="A1852" s="959"/>
      <c r="G1852" s="959"/>
    </row>
    <row r="1853" spans="1:7" x14ac:dyDescent="0.2">
      <c r="A1853" s="959"/>
    </row>
    <row r="1854" spans="1:7" x14ac:dyDescent="0.2">
      <c r="A1854" s="959"/>
    </row>
    <row r="1855" spans="1:7" x14ac:dyDescent="0.2">
      <c r="A1855" s="959"/>
    </row>
    <row r="1856" spans="1:7" x14ac:dyDescent="0.2">
      <c r="A1856" s="959"/>
    </row>
    <row r="1857" spans="1:2" x14ac:dyDescent="0.2">
      <c r="A1857" s="959"/>
      <c r="B1857" s="959"/>
    </row>
    <row r="1858" spans="1:2" x14ac:dyDescent="0.2">
      <c r="A1858" s="959"/>
      <c r="B1858" s="959"/>
    </row>
    <row r="1859" spans="1:2" x14ac:dyDescent="0.2">
      <c r="A1859" s="959"/>
    </row>
    <row r="1860" spans="1:2" x14ac:dyDescent="0.2">
      <c r="A1860" s="959"/>
    </row>
    <row r="1861" spans="1:2" x14ac:dyDescent="0.2">
      <c r="A1861" s="959"/>
    </row>
    <row r="1862" spans="1:2" x14ac:dyDescent="0.2">
      <c r="A1862" s="959"/>
      <c r="B1862" s="959"/>
    </row>
    <row r="1863" spans="1:2" x14ac:dyDescent="0.2">
      <c r="A1863" s="959"/>
      <c r="B1863" s="959"/>
    </row>
    <row r="1864" spans="1:2" x14ac:dyDescent="0.2">
      <c r="A1864" s="959"/>
      <c r="B1864" s="959"/>
    </row>
    <row r="1865" spans="1:2" x14ac:dyDescent="0.2">
      <c r="A1865" s="959"/>
      <c r="B1865" s="959"/>
    </row>
    <row r="1866" spans="1:2" x14ac:dyDescent="0.2">
      <c r="A1866" s="959"/>
      <c r="B1866" s="959"/>
    </row>
    <row r="1867" spans="1:2" x14ac:dyDescent="0.2">
      <c r="A1867" s="959"/>
      <c r="B1867" s="959"/>
    </row>
    <row r="1868" spans="1:2" x14ac:dyDescent="0.2">
      <c r="A1868" s="959"/>
      <c r="B1868" s="959"/>
    </row>
    <row r="1869" spans="1:2" x14ac:dyDescent="0.2">
      <c r="A1869" s="959"/>
      <c r="B1869" s="959"/>
    </row>
    <row r="1870" spans="1:2" x14ac:dyDescent="0.2">
      <c r="A1870" s="959"/>
      <c r="B1870" s="959"/>
    </row>
    <row r="1871" spans="1:2" x14ac:dyDescent="0.2">
      <c r="A1871" s="959"/>
      <c r="B1871" s="959"/>
    </row>
    <row r="1872" spans="1:2" x14ac:dyDescent="0.2">
      <c r="A1872" s="959"/>
      <c r="B1872" s="959"/>
    </row>
    <row r="1873" spans="1:2" x14ac:dyDescent="0.2">
      <c r="A1873" s="959"/>
      <c r="B1873" s="959"/>
    </row>
    <row r="1874" spans="1:2" x14ac:dyDescent="0.2">
      <c r="A1874" s="959"/>
      <c r="B1874" s="959"/>
    </row>
    <row r="1875" spans="1:2" x14ac:dyDescent="0.2">
      <c r="A1875" s="959"/>
      <c r="B1875" s="959"/>
    </row>
    <row r="1876" spans="1:2" x14ac:dyDescent="0.2">
      <c r="A1876" s="959"/>
      <c r="B1876" s="959"/>
    </row>
    <row r="1877" spans="1:2" x14ac:dyDescent="0.2">
      <c r="A1877" s="959"/>
      <c r="B1877" s="959"/>
    </row>
    <row r="1878" spans="1:2" x14ac:dyDescent="0.2">
      <c r="A1878" s="959"/>
      <c r="B1878" s="959"/>
    </row>
    <row r="1879" spans="1:2" x14ac:dyDescent="0.2">
      <c r="A1879" s="959"/>
      <c r="B1879" s="959"/>
    </row>
    <row r="1880" spans="1:2" x14ac:dyDescent="0.2">
      <c r="A1880" s="959"/>
      <c r="B1880" s="959"/>
    </row>
    <row r="1881" spans="1:2" x14ac:dyDescent="0.2">
      <c r="A1881" s="959"/>
      <c r="B1881" s="959"/>
    </row>
    <row r="1882" spans="1:2" x14ac:dyDescent="0.2">
      <c r="A1882" s="959"/>
      <c r="B1882" s="959"/>
    </row>
    <row r="1883" spans="1:2" x14ac:dyDescent="0.2">
      <c r="A1883" s="959"/>
      <c r="B1883" s="959"/>
    </row>
    <row r="1884" spans="1:2" x14ac:dyDescent="0.2">
      <c r="A1884" s="959"/>
      <c r="B1884" s="959"/>
    </row>
    <row r="1885" spans="1:2" x14ac:dyDescent="0.2">
      <c r="A1885" s="959"/>
      <c r="B1885" s="959"/>
    </row>
    <row r="1886" spans="1:2" x14ac:dyDescent="0.2">
      <c r="A1886" s="959"/>
      <c r="B1886" s="959"/>
    </row>
    <row r="1887" spans="1:2" x14ac:dyDescent="0.2">
      <c r="A1887" s="959"/>
      <c r="B1887" s="959"/>
    </row>
    <row r="1888" spans="1:2" x14ac:dyDescent="0.2">
      <c r="A1888" s="959"/>
      <c r="B1888" s="959"/>
    </row>
    <row r="1889" spans="1:2" x14ac:dyDescent="0.2">
      <c r="A1889" s="959"/>
      <c r="B1889" s="959"/>
    </row>
    <row r="1890" spans="1:2" x14ac:dyDescent="0.2">
      <c r="A1890" s="959"/>
      <c r="B1890" s="959"/>
    </row>
    <row r="1891" spans="1:2" x14ac:dyDescent="0.2">
      <c r="A1891" s="959"/>
      <c r="B1891" s="959"/>
    </row>
    <row r="1892" spans="1:2" x14ac:dyDescent="0.2">
      <c r="A1892" s="959"/>
      <c r="B1892" s="959"/>
    </row>
    <row r="1893" spans="1:2" x14ac:dyDescent="0.2">
      <c r="A1893" s="959"/>
      <c r="B1893" s="959"/>
    </row>
    <row r="1894" spans="1:2" x14ac:dyDescent="0.2">
      <c r="A1894" s="959"/>
      <c r="B1894" s="959"/>
    </row>
    <row r="1895" spans="1:2" x14ac:dyDescent="0.2">
      <c r="A1895" s="959"/>
      <c r="B1895" s="959"/>
    </row>
    <row r="1896" spans="1:2" x14ac:dyDescent="0.2">
      <c r="A1896" s="959"/>
      <c r="B1896" s="959"/>
    </row>
    <row r="1897" spans="1:2" x14ac:dyDescent="0.2">
      <c r="A1897" s="959"/>
      <c r="B1897" s="959"/>
    </row>
    <row r="1898" spans="1:2" x14ac:dyDescent="0.2">
      <c r="A1898" s="959"/>
      <c r="B1898" s="959"/>
    </row>
    <row r="1899" spans="1:2" x14ac:dyDescent="0.2">
      <c r="A1899" s="959"/>
      <c r="B1899" s="959"/>
    </row>
    <row r="1900" spans="1:2" x14ac:dyDescent="0.2">
      <c r="A1900" s="959"/>
      <c r="B1900" s="959"/>
    </row>
    <row r="1901" spans="1:2" x14ac:dyDescent="0.2">
      <c r="A1901" s="959"/>
      <c r="B1901" s="959"/>
    </row>
    <row r="1902" spans="1:2" x14ac:dyDescent="0.2">
      <c r="A1902" s="959"/>
      <c r="B1902" s="959"/>
    </row>
    <row r="1903" spans="1:2" x14ac:dyDescent="0.2">
      <c r="A1903" s="959"/>
      <c r="B1903" s="959"/>
    </row>
    <row r="1904" spans="1:2" x14ac:dyDescent="0.2">
      <c r="A1904" s="959"/>
      <c r="B1904" s="959"/>
    </row>
    <row r="1905" spans="1:2" x14ac:dyDescent="0.2">
      <c r="A1905" s="959"/>
      <c r="B1905" s="959"/>
    </row>
    <row r="1906" spans="1:2" x14ac:dyDescent="0.2">
      <c r="A1906" s="959"/>
      <c r="B1906" s="959"/>
    </row>
    <row r="1907" spans="1:2" x14ac:dyDescent="0.2">
      <c r="A1907" s="959"/>
      <c r="B1907" s="959"/>
    </row>
    <row r="1908" spans="1:2" x14ac:dyDescent="0.2">
      <c r="A1908" s="959"/>
      <c r="B1908" s="959"/>
    </row>
    <row r="1909" spans="1:2" x14ac:dyDescent="0.2">
      <c r="A1909" s="959"/>
      <c r="B1909" s="959"/>
    </row>
    <row r="1910" spans="1:2" x14ac:dyDescent="0.2">
      <c r="A1910" s="959"/>
      <c r="B1910" s="959"/>
    </row>
    <row r="1911" spans="1:2" x14ac:dyDescent="0.2">
      <c r="A1911" s="959"/>
      <c r="B1911" s="959"/>
    </row>
    <row r="1912" spans="1:2" x14ac:dyDescent="0.2">
      <c r="A1912" s="959"/>
      <c r="B1912" s="959"/>
    </row>
    <row r="1913" spans="1:2" x14ac:dyDescent="0.2">
      <c r="A1913" s="959"/>
      <c r="B1913" s="959"/>
    </row>
    <row r="1914" spans="1:2" x14ac:dyDescent="0.2">
      <c r="A1914" s="959"/>
      <c r="B1914" s="959"/>
    </row>
    <row r="1915" spans="1:2" x14ac:dyDescent="0.2">
      <c r="A1915" s="959"/>
      <c r="B1915" s="959"/>
    </row>
    <row r="1916" spans="1:2" x14ac:dyDescent="0.2">
      <c r="A1916" s="959"/>
      <c r="B1916" s="959"/>
    </row>
    <row r="1917" spans="1:2" x14ac:dyDescent="0.2">
      <c r="A1917" s="959"/>
      <c r="B1917" s="959"/>
    </row>
    <row r="1918" spans="1:2" x14ac:dyDescent="0.2">
      <c r="A1918" s="959"/>
      <c r="B1918" s="959"/>
    </row>
    <row r="1919" spans="1:2" x14ac:dyDescent="0.2">
      <c r="A1919" s="959"/>
      <c r="B1919" s="959"/>
    </row>
    <row r="1920" spans="1:2" x14ac:dyDescent="0.2">
      <c r="A1920" s="959"/>
      <c r="B1920" s="959"/>
    </row>
    <row r="1921" spans="1:2" x14ac:dyDescent="0.2">
      <c r="A1921" s="959"/>
      <c r="B1921" s="959"/>
    </row>
    <row r="1922" spans="1:2" x14ac:dyDescent="0.2">
      <c r="A1922" s="959"/>
      <c r="B1922" s="959"/>
    </row>
    <row r="1923" spans="1:2" x14ac:dyDescent="0.2">
      <c r="A1923" s="959"/>
      <c r="B1923" s="959"/>
    </row>
    <row r="1924" spans="1:2" x14ac:dyDescent="0.2">
      <c r="A1924" s="959"/>
      <c r="B1924" s="959"/>
    </row>
    <row r="1925" spans="1:2" x14ac:dyDescent="0.2">
      <c r="A1925" s="959"/>
      <c r="B1925" s="959"/>
    </row>
    <row r="1926" spans="1:2" x14ac:dyDescent="0.2">
      <c r="A1926" s="959"/>
      <c r="B1926" s="959"/>
    </row>
    <row r="1927" spans="1:2" x14ac:dyDescent="0.2">
      <c r="A1927" s="959"/>
      <c r="B1927" s="959"/>
    </row>
    <row r="1928" spans="1:2" x14ac:dyDescent="0.2">
      <c r="A1928" s="959"/>
      <c r="B1928" s="959"/>
    </row>
    <row r="1929" spans="1:2" x14ac:dyDescent="0.2">
      <c r="A1929" s="959"/>
      <c r="B1929" s="959"/>
    </row>
    <row r="1930" spans="1:2" x14ac:dyDescent="0.2">
      <c r="A1930" s="959"/>
      <c r="B1930" s="959"/>
    </row>
    <row r="1931" spans="1:2" x14ac:dyDescent="0.2">
      <c r="A1931" s="959"/>
      <c r="B1931" s="959"/>
    </row>
    <row r="1932" spans="1:2" x14ac:dyDescent="0.2">
      <c r="A1932" s="959"/>
      <c r="B1932" s="959"/>
    </row>
    <row r="1933" spans="1:2" x14ac:dyDescent="0.2">
      <c r="A1933" s="959"/>
      <c r="B1933" s="959"/>
    </row>
    <row r="1934" spans="1:2" x14ac:dyDescent="0.2">
      <c r="A1934" s="959"/>
      <c r="B1934" s="959"/>
    </row>
    <row r="1935" spans="1:2" x14ac:dyDescent="0.2">
      <c r="A1935" s="959"/>
      <c r="B1935" s="959"/>
    </row>
    <row r="1936" spans="1:2" x14ac:dyDescent="0.2">
      <c r="A1936" s="959"/>
      <c r="B1936" s="959"/>
    </row>
    <row r="1937" spans="1:7" x14ac:dyDescent="0.2">
      <c r="A1937" s="959"/>
      <c r="B1937" s="959"/>
    </row>
    <row r="1938" spans="1:7" x14ac:dyDescent="0.2">
      <c r="A1938" s="959"/>
      <c r="B1938" s="959"/>
    </row>
    <row r="1939" spans="1:7" x14ac:dyDescent="0.2">
      <c r="A1939" s="959"/>
      <c r="B1939" s="959"/>
    </row>
    <row r="1940" spans="1:7" x14ac:dyDescent="0.2">
      <c r="A1940" s="959"/>
      <c r="B1940" s="959"/>
    </row>
    <row r="1941" spans="1:7" x14ac:dyDescent="0.2">
      <c r="A1941" s="959"/>
      <c r="B1941" s="959"/>
    </row>
    <row r="1942" spans="1:7" x14ac:dyDescent="0.2">
      <c r="A1942" s="959"/>
      <c r="B1942" s="959"/>
    </row>
    <row r="1943" spans="1:7" x14ac:dyDescent="0.2">
      <c r="A1943" s="959"/>
      <c r="B1943" s="959"/>
      <c r="G1943" s="959"/>
    </row>
    <row r="1944" spans="1:7" x14ac:dyDescent="0.2">
      <c r="B1944" s="959"/>
      <c r="G1944" s="959"/>
    </row>
    <row r="1945" spans="1:7" x14ac:dyDescent="0.2">
      <c r="B1945" s="959"/>
      <c r="G1945" s="959"/>
    </row>
    <row r="1946" spans="1:7" x14ac:dyDescent="0.2">
      <c r="B1946" s="959"/>
      <c r="G1946" s="959"/>
    </row>
    <row r="1947" spans="1:7" x14ac:dyDescent="0.2">
      <c r="B1947" s="959"/>
    </row>
    <row r="1948" spans="1:7" x14ac:dyDescent="0.2">
      <c r="B1948" s="959"/>
    </row>
    <row r="1949" spans="1:7" x14ac:dyDescent="0.2">
      <c r="B1949" s="959"/>
    </row>
    <row r="1950" spans="1:7" x14ac:dyDescent="0.2">
      <c r="B1950" s="959"/>
    </row>
    <row r="1951" spans="1:7" x14ac:dyDescent="0.2">
      <c r="B1951" s="959"/>
    </row>
    <row r="1952" spans="1:7" x14ac:dyDescent="0.2">
      <c r="B1952" s="959"/>
    </row>
    <row r="1953" spans="1:4" x14ac:dyDescent="0.2">
      <c r="B1953" s="959"/>
      <c r="D1953" s="1011"/>
    </row>
    <row r="1954" spans="1:4" x14ac:dyDescent="0.2">
      <c r="B1954" s="959"/>
    </row>
    <row r="1955" spans="1:4" x14ac:dyDescent="0.2">
      <c r="B1955" s="959"/>
    </row>
    <row r="1956" spans="1:4" x14ac:dyDescent="0.2">
      <c r="B1956" s="959"/>
    </row>
    <row r="1957" spans="1:4" x14ac:dyDescent="0.2">
      <c r="A1957" s="959"/>
      <c r="B1957" s="959"/>
      <c r="D1957" s="1011"/>
    </row>
    <row r="1958" spans="1:4" x14ac:dyDescent="0.2">
      <c r="A1958" s="959"/>
      <c r="B1958" s="959"/>
    </row>
    <row r="1959" spans="1:4" x14ac:dyDescent="0.2">
      <c r="A1959" s="959"/>
      <c r="B1959" s="959"/>
      <c r="C1959" s="950"/>
    </row>
    <row r="1960" spans="1:4" x14ac:dyDescent="0.2">
      <c r="A1960" s="959"/>
      <c r="B1960" s="959"/>
      <c r="C1960" s="950"/>
    </row>
    <row r="1961" spans="1:4" x14ac:dyDescent="0.2">
      <c r="B1961" s="959"/>
    </row>
    <row r="1962" spans="1:4" x14ac:dyDescent="0.2">
      <c r="B1962" s="959"/>
    </row>
    <row r="1963" spans="1:4" x14ac:dyDescent="0.2">
      <c r="B1963" s="959"/>
    </row>
    <row r="1964" spans="1:4" x14ac:dyDescent="0.2">
      <c r="B1964" s="959"/>
    </row>
    <row r="1965" spans="1:4" x14ac:dyDescent="0.2">
      <c r="B1965" s="959"/>
    </row>
    <row r="1966" spans="1:4" x14ac:dyDescent="0.2">
      <c r="B1966" s="959"/>
      <c r="D1966" s="1011"/>
    </row>
    <row r="1967" spans="1:4" x14ac:dyDescent="0.2">
      <c r="B1967" s="959"/>
    </row>
    <row r="1968" spans="1:4" x14ac:dyDescent="0.2">
      <c r="A1968" s="959"/>
    </row>
    <row r="1969" spans="1:4" x14ac:dyDescent="0.2">
      <c r="A1969" s="959"/>
    </row>
    <row r="1970" spans="1:4" x14ac:dyDescent="0.2">
      <c r="A1970" s="959"/>
    </row>
    <row r="1971" spans="1:4" x14ac:dyDescent="0.2">
      <c r="A1971" s="959"/>
    </row>
    <row r="1972" spans="1:4" x14ac:dyDescent="0.2">
      <c r="A1972" s="959"/>
    </row>
    <row r="1973" spans="1:4" x14ac:dyDescent="0.2">
      <c r="A1973" s="959"/>
    </row>
    <row r="1974" spans="1:4" x14ac:dyDescent="0.2">
      <c r="A1974" s="959"/>
    </row>
    <row r="1975" spans="1:4" x14ac:dyDescent="0.2">
      <c r="A1975" s="959"/>
    </row>
    <row r="1976" spans="1:4" x14ac:dyDescent="0.2">
      <c r="A1976" s="959"/>
    </row>
    <row r="1977" spans="1:4" x14ac:dyDescent="0.2">
      <c r="A1977" s="959"/>
    </row>
    <row r="1978" spans="1:4" x14ac:dyDescent="0.2">
      <c r="A1978" s="959"/>
    </row>
    <row r="1979" spans="1:4" x14ac:dyDescent="0.2">
      <c r="A1979" s="959"/>
    </row>
    <row r="1980" spans="1:4" x14ac:dyDescent="0.2">
      <c r="A1980" s="959"/>
    </row>
    <row r="1981" spans="1:4" x14ac:dyDescent="0.2">
      <c r="A1981" s="959"/>
      <c r="D1981" s="1011"/>
    </row>
    <row r="1982" spans="1:4" x14ac:dyDescent="0.2">
      <c r="A1982" s="959"/>
    </row>
    <row r="1983" spans="1:4" x14ac:dyDescent="0.2">
      <c r="A1983" s="959"/>
    </row>
    <row r="1984" spans="1:4" x14ac:dyDescent="0.2">
      <c r="A1984" s="959"/>
    </row>
    <row r="1985" spans="1:4" x14ac:dyDescent="0.2">
      <c r="A1985" s="959"/>
    </row>
    <row r="1986" spans="1:4" x14ac:dyDescent="0.2">
      <c r="A1986" s="959"/>
    </row>
    <row r="1987" spans="1:4" x14ac:dyDescent="0.2">
      <c r="A1987" s="959"/>
    </row>
    <row r="1988" spans="1:4" x14ac:dyDescent="0.2">
      <c r="A1988" s="959"/>
    </row>
    <row r="1989" spans="1:4" x14ac:dyDescent="0.2">
      <c r="A1989" s="959"/>
    </row>
    <row r="1990" spans="1:4" x14ac:dyDescent="0.2">
      <c r="A1990" s="959"/>
      <c r="D1990" s="1011"/>
    </row>
    <row r="1991" spans="1:4" x14ac:dyDescent="0.2">
      <c r="A1991" s="959"/>
    </row>
    <row r="1992" spans="1:4" x14ac:dyDescent="0.2">
      <c r="A1992" s="959"/>
    </row>
    <row r="1993" spans="1:4" x14ac:dyDescent="0.2">
      <c r="A1993" s="959"/>
    </row>
    <row r="1994" spans="1:4" x14ac:dyDescent="0.2">
      <c r="A1994" s="959"/>
    </row>
    <row r="1995" spans="1:4" x14ac:dyDescent="0.2">
      <c r="A1995" s="959"/>
    </row>
    <row r="1996" spans="1:4" x14ac:dyDescent="0.2">
      <c r="A1996" s="959"/>
    </row>
    <row r="1997" spans="1:4" x14ac:dyDescent="0.2">
      <c r="A1997" s="959"/>
    </row>
    <row r="1998" spans="1:4" x14ac:dyDescent="0.2">
      <c r="A1998" s="959"/>
    </row>
    <row r="1999" spans="1:4" x14ac:dyDescent="0.2">
      <c r="A1999" s="959"/>
    </row>
    <row r="2000" spans="1:4" x14ac:dyDescent="0.2">
      <c r="A2000" s="959"/>
    </row>
    <row r="2001" spans="1:4" x14ac:dyDescent="0.2">
      <c r="A2001" s="959"/>
    </row>
    <row r="2002" spans="1:4" x14ac:dyDescent="0.2">
      <c r="A2002" s="959"/>
    </row>
    <row r="2003" spans="1:4" x14ac:dyDescent="0.2">
      <c r="A2003" s="959"/>
    </row>
    <row r="2004" spans="1:4" x14ac:dyDescent="0.2">
      <c r="A2004" s="959"/>
    </row>
    <row r="2005" spans="1:4" x14ac:dyDescent="0.2">
      <c r="A2005" s="959"/>
      <c r="D2005" s="1011"/>
    </row>
    <row r="2006" spans="1:4" x14ac:dyDescent="0.2">
      <c r="A2006" s="959"/>
    </row>
    <row r="2007" spans="1:4" x14ac:dyDescent="0.2">
      <c r="A2007" s="959"/>
    </row>
    <row r="2008" spans="1:4" x14ac:dyDescent="0.2">
      <c r="A2008" s="959"/>
    </row>
    <row r="2009" spans="1:4" x14ac:dyDescent="0.2">
      <c r="A2009" s="959"/>
    </row>
    <row r="2010" spans="1:4" x14ac:dyDescent="0.2">
      <c r="A2010" s="959"/>
    </row>
    <row r="2011" spans="1:4" x14ac:dyDescent="0.2">
      <c r="A2011" s="959"/>
    </row>
    <row r="2012" spans="1:4" x14ac:dyDescent="0.2">
      <c r="A2012" s="959"/>
    </row>
    <row r="2013" spans="1:4" x14ac:dyDescent="0.2">
      <c r="A2013" s="959"/>
    </row>
    <row r="2014" spans="1:4" x14ac:dyDescent="0.2">
      <c r="A2014" s="959"/>
      <c r="D2014" s="1011"/>
    </row>
    <row r="2015" spans="1:4" x14ac:dyDescent="0.2">
      <c r="A2015" s="959"/>
    </row>
    <row r="2016" spans="1:4" x14ac:dyDescent="0.2">
      <c r="A2016" s="959"/>
    </row>
    <row r="2017" spans="1:4" x14ac:dyDescent="0.2">
      <c r="A2017" s="959"/>
    </row>
    <row r="2018" spans="1:4" x14ac:dyDescent="0.2">
      <c r="A2018" s="959"/>
    </row>
    <row r="2019" spans="1:4" x14ac:dyDescent="0.2">
      <c r="A2019" s="959"/>
    </row>
    <row r="2020" spans="1:4" x14ac:dyDescent="0.2">
      <c r="A2020" s="959"/>
    </row>
    <row r="2021" spans="1:4" x14ac:dyDescent="0.2">
      <c r="A2021" s="959"/>
    </row>
    <row r="2022" spans="1:4" x14ac:dyDescent="0.2">
      <c r="A2022" s="959"/>
    </row>
    <row r="2023" spans="1:4" x14ac:dyDescent="0.2">
      <c r="A2023" s="959"/>
    </row>
    <row r="2024" spans="1:4" x14ac:dyDescent="0.2">
      <c r="A2024" s="959"/>
    </row>
    <row r="2025" spans="1:4" x14ac:dyDescent="0.2">
      <c r="A2025" s="959"/>
    </row>
    <row r="2026" spans="1:4" x14ac:dyDescent="0.2">
      <c r="A2026" s="959"/>
    </row>
    <row r="2027" spans="1:4" x14ac:dyDescent="0.2">
      <c r="A2027" s="959"/>
    </row>
    <row r="2028" spans="1:4" x14ac:dyDescent="0.2">
      <c r="A2028" s="959"/>
    </row>
    <row r="2029" spans="1:4" x14ac:dyDescent="0.2">
      <c r="A2029" s="959"/>
      <c r="D2029" s="1011"/>
    </row>
    <row r="2030" spans="1:4" x14ac:dyDescent="0.2">
      <c r="A2030" s="959"/>
    </row>
    <row r="2031" spans="1:4" x14ac:dyDescent="0.2">
      <c r="A2031" s="959"/>
    </row>
    <row r="2032" spans="1:4" x14ac:dyDescent="0.2">
      <c r="A2032" s="959"/>
    </row>
    <row r="2033" spans="1:4" x14ac:dyDescent="0.2">
      <c r="A2033" s="959"/>
    </row>
    <row r="2034" spans="1:4" x14ac:dyDescent="0.2">
      <c r="A2034" s="959"/>
    </row>
    <row r="2035" spans="1:4" x14ac:dyDescent="0.2">
      <c r="A2035" s="959"/>
    </row>
    <row r="2036" spans="1:4" x14ac:dyDescent="0.2">
      <c r="A2036" s="959"/>
    </row>
    <row r="2037" spans="1:4" x14ac:dyDescent="0.2">
      <c r="A2037" s="959"/>
    </row>
    <row r="2038" spans="1:4" x14ac:dyDescent="0.2">
      <c r="A2038" s="959"/>
      <c r="D2038" s="1011"/>
    </row>
    <row r="2039" spans="1:4" x14ac:dyDescent="0.2">
      <c r="A2039" s="959"/>
    </row>
    <row r="2040" spans="1:4" x14ac:dyDescent="0.2">
      <c r="A2040" s="959"/>
    </row>
    <row r="2041" spans="1:4" x14ac:dyDescent="0.2">
      <c r="A2041" s="959"/>
    </row>
    <row r="2042" spans="1:4" x14ac:dyDescent="0.2">
      <c r="A2042" s="959"/>
    </row>
    <row r="2043" spans="1:4" x14ac:dyDescent="0.2">
      <c r="A2043" s="959"/>
    </row>
    <row r="2044" spans="1:4" x14ac:dyDescent="0.2">
      <c r="A2044" s="959"/>
    </row>
    <row r="2045" spans="1:4" x14ac:dyDescent="0.2">
      <c r="A2045" s="959"/>
    </row>
    <row r="2046" spans="1:4" x14ac:dyDescent="0.2">
      <c r="A2046" s="959"/>
    </row>
    <row r="2047" spans="1:4" x14ac:dyDescent="0.2">
      <c r="A2047" s="959"/>
    </row>
    <row r="2048" spans="1:4" x14ac:dyDescent="0.2">
      <c r="A2048" s="959"/>
    </row>
    <row r="2049" spans="1:4" x14ac:dyDescent="0.2">
      <c r="A2049" s="959"/>
    </row>
    <row r="2050" spans="1:4" x14ac:dyDescent="0.2">
      <c r="A2050" s="959"/>
    </row>
    <row r="2051" spans="1:4" x14ac:dyDescent="0.2">
      <c r="A2051" s="959"/>
    </row>
    <row r="2052" spans="1:4" x14ac:dyDescent="0.2">
      <c r="A2052" s="959"/>
    </row>
    <row r="2053" spans="1:4" x14ac:dyDescent="0.2">
      <c r="A2053" s="959"/>
      <c r="D2053" s="1011"/>
    </row>
    <row r="2054" spans="1:4" x14ac:dyDescent="0.2">
      <c r="A2054" s="959"/>
    </row>
    <row r="2055" spans="1:4" x14ac:dyDescent="0.2">
      <c r="A2055" s="959"/>
    </row>
    <row r="2056" spans="1:4" x14ac:dyDescent="0.2">
      <c r="A2056" s="959"/>
    </row>
    <row r="2057" spans="1:4" x14ac:dyDescent="0.2">
      <c r="A2057" s="959"/>
    </row>
    <row r="2058" spans="1:4" x14ac:dyDescent="0.2">
      <c r="A2058" s="959"/>
    </row>
    <row r="2059" spans="1:4" x14ac:dyDescent="0.2">
      <c r="A2059" s="959"/>
    </row>
    <row r="2060" spans="1:4" x14ac:dyDescent="0.2">
      <c r="A2060" s="959"/>
    </row>
    <row r="2061" spans="1:4" x14ac:dyDescent="0.2">
      <c r="A2061" s="959"/>
    </row>
    <row r="2062" spans="1:4" x14ac:dyDescent="0.2">
      <c r="A2062" s="959"/>
      <c r="D2062" s="1011"/>
    </row>
    <row r="2063" spans="1:4" x14ac:dyDescent="0.2">
      <c r="A2063" s="959"/>
    </row>
    <row r="2064" spans="1:4" x14ac:dyDescent="0.2">
      <c r="A2064" s="959"/>
    </row>
    <row r="2065" spans="1:4" x14ac:dyDescent="0.2">
      <c r="A2065" s="959"/>
    </row>
    <row r="2066" spans="1:4" x14ac:dyDescent="0.2">
      <c r="A2066" s="959"/>
    </row>
    <row r="2067" spans="1:4" x14ac:dyDescent="0.2">
      <c r="A2067" s="959"/>
    </row>
    <row r="2068" spans="1:4" x14ac:dyDescent="0.2">
      <c r="A2068" s="959"/>
    </row>
    <row r="2069" spans="1:4" x14ac:dyDescent="0.2">
      <c r="A2069" s="959"/>
    </row>
    <row r="2070" spans="1:4" x14ac:dyDescent="0.2">
      <c r="A2070" s="959"/>
    </row>
    <row r="2071" spans="1:4" x14ac:dyDescent="0.2">
      <c r="A2071" s="959"/>
    </row>
    <row r="2072" spans="1:4" x14ac:dyDescent="0.2">
      <c r="A2072" s="959"/>
    </row>
    <row r="2073" spans="1:4" x14ac:dyDescent="0.2">
      <c r="A2073" s="959"/>
    </row>
    <row r="2074" spans="1:4" x14ac:dyDescent="0.2">
      <c r="A2074" s="959"/>
    </row>
    <row r="2075" spans="1:4" x14ac:dyDescent="0.2">
      <c r="A2075" s="959"/>
    </row>
    <row r="2076" spans="1:4" x14ac:dyDescent="0.2">
      <c r="A2076" s="959"/>
    </row>
    <row r="2077" spans="1:4" x14ac:dyDescent="0.2">
      <c r="A2077" s="959"/>
      <c r="D2077" s="1011"/>
    </row>
    <row r="2078" spans="1:4" x14ac:dyDescent="0.2">
      <c r="A2078" s="959"/>
    </row>
    <row r="2079" spans="1:4" x14ac:dyDescent="0.2">
      <c r="A2079" s="959"/>
    </row>
    <row r="2080" spans="1:4" x14ac:dyDescent="0.2">
      <c r="A2080" s="959"/>
    </row>
    <row r="2081" spans="1:4" x14ac:dyDescent="0.2">
      <c r="A2081" s="959"/>
    </row>
    <row r="2082" spans="1:4" x14ac:dyDescent="0.2">
      <c r="A2082" s="959"/>
    </row>
    <row r="2083" spans="1:4" x14ac:dyDescent="0.2">
      <c r="A2083" s="959"/>
    </row>
    <row r="2084" spans="1:4" x14ac:dyDescent="0.2">
      <c r="A2084" s="959"/>
    </row>
    <row r="2085" spans="1:4" x14ac:dyDescent="0.2">
      <c r="A2085" s="959"/>
    </row>
    <row r="2086" spans="1:4" x14ac:dyDescent="0.2">
      <c r="A2086" s="959"/>
      <c r="D2086" s="1011"/>
    </row>
    <row r="2087" spans="1:4" x14ac:dyDescent="0.2">
      <c r="A2087" s="959"/>
    </row>
    <row r="2088" spans="1:4" x14ac:dyDescent="0.2">
      <c r="A2088" s="959"/>
    </row>
    <row r="2089" spans="1:4" x14ac:dyDescent="0.2">
      <c r="A2089" s="959"/>
    </row>
    <row r="2090" spans="1:4" x14ac:dyDescent="0.2">
      <c r="A2090" s="959"/>
    </row>
    <row r="2091" spans="1:4" x14ac:dyDescent="0.2">
      <c r="A2091" s="959"/>
    </row>
    <row r="2092" spans="1:4" x14ac:dyDescent="0.2">
      <c r="A2092" s="959"/>
    </row>
    <row r="2093" spans="1:4" x14ac:dyDescent="0.2">
      <c r="A2093" s="959"/>
    </row>
    <row r="2094" spans="1:4" x14ac:dyDescent="0.2">
      <c r="A2094" s="959"/>
    </row>
    <row r="2095" spans="1:4" x14ac:dyDescent="0.2">
      <c r="A2095" s="959"/>
    </row>
    <row r="2096" spans="1:4" x14ac:dyDescent="0.2">
      <c r="A2096" s="959"/>
    </row>
    <row r="2097" spans="1:4" x14ac:dyDescent="0.2">
      <c r="A2097" s="959"/>
    </row>
    <row r="2098" spans="1:4" x14ac:dyDescent="0.2">
      <c r="A2098" s="959"/>
    </row>
    <row r="2099" spans="1:4" x14ac:dyDescent="0.2">
      <c r="A2099" s="959"/>
    </row>
    <row r="2100" spans="1:4" x14ac:dyDescent="0.2">
      <c r="A2100" s="959"/>
    </row>
    <row r="2101" spans="1:4" x14ac:dyDescent="0.2">
      <c r="A2101" s="959"/>
      <c r="D2101" s="1011"/>
    </row>
    <row r="2102" spans="1:4" x14ac:dyDescent="0.2">
      <c r="A2102" s="959"/>
    </row>
    <row r="2103" spans="1:4" x14ac:dyDescent="0.2">
      <c r="A2103" s="959"/>
    </row>
    <row r="2104" spans="1:4" x14ac:dyDescent="0.2">
      <c r="A2104" s="959"/>
    </row>
    <row r="2105" spans="1:4" x14ac:dyDescent="0.2">
      <c r="A2105" s="959"/>
    </row>
    <row r="2106" spans="1:4" x14ac:dyDescent="0.2">
      <c r="A2106" s="959"/>
    </row>
    <row r="2107" spans="1:4" x14ac:dyDescent="0.2">
      <c r="A2107" s="959"/>
    </row>
    <row r="2108" spans="1:4" x14ac:dyDescent="0.2">
      <c r="A2108" s="959"/>
    </row>
    <row r="2109" spans="1:4" x14ac:dyDescent="0.2">
      <c r="A2109" s="959"/>
    </row>
    <row r="2110" spans="1:4" x14ac:dyDescent="0.2">
      <c r="A2110" s="959"/>
      <c r="D2110" s="1011"/>
    </row>
    <row r="2111" spans="1:4" x14ac:dyDescent="0.2">
      <c r="A2111" s="959"/>
    </row>
    <row r="2112" spans="1:4" x14ac:dyDescent="0.2">
      <c r="A2112" s="959"/>
    </row>
    <row r="2113" spans="1:4" x14ac:dyDescent="0.2">
      <c r="A2113" s="959"/>
    </row>
    <row r="2114" spans="1:4" x14ac:dyDescent="0.2">
      <c r="A2114" s="959"/>
    </row>
    <row r="2115" spans="1:4" x14ac:dyDescent="0.2">
      <c r="A2115" s="959"/>
    </row>
    <row r="2116" spans="1:4" x14ac:dyDescent="0.2">
      <c r="A2116" s="959"/>
    </row>
    <row r="2117" spans="1:4" x14ac:dyDescent="0.2">
      <c r="A2117" s="959"/>
    </row>
    <row r="2118" spans="1:4" x14ac:dyDescent="0.2">
      <c r="A2118" s="959"/>
    </row>
    <row r="2119" spans="1:4" x14ac:dyDescent="0.2">
      <c r="A2119" s="959"/>
    </row>
    <row r="2120" spans="1:4" x14ac:dyDescent="0.2">
      <c r="A2120" s="959"/>
    </row>
    <row r="2121" spans="1:4" x14ac:dyDescent="0.2">
      <c r="A2121" s="959"/>
    </row>
    <row r="2122" spans="1:4" x14ac:dyDescent="0.2">
      <c r="A2122" s="959"/>
    </row>
    <row r="2123" spans="1:4" x14ac:dyDescent="0.2">
      <c r="A2123" s="959"/>
    </row>
    <row r="2124" spans="1:4" x14ac:dyDescent="0.2">
      <c r="A2124" s="959"/>
    </row>
    <row r="2125" spans="1:4" x14ac:dyDescent="0.2">
      <c r="A2125" s="959"/>
      <c r="D2125" s="1011"/>
    </row>
    <row r="2126" spans="1:4" x14ac:dyDescent="0.2">
      <c r="A2126" s="959"/>
    </row>
    <row r="2127" spans="1:4" x14ac:dyDescent="0.2">
      <c r="A2127" s="959"/>
    </row>
    <row r="2128" spans="1:4" x14ac:dyDescent="0.2">
      <c r="A2128" s="959"/>
    </row>
    <row r="2129" spans="1:4" x14ac:dyDescent="0.2">
      <c r="A2129" s="959"/>
    </row>
    <row r="2130" spans="1:4" x14ac:dyDescent="0.2">
      <c r="A2130" s="959"/>
    </row>
    <row r="2131" spans="1:4" x14ac:dyDescent="0.2">
      <c r="A2131" s="959"/>
    </row>
    <row r="2132" spans="1:4" x14ac:dyDescent="0.2">
      <c r="A2132" s="959"/>
    </row>
    <row r="2133" spans="1:4" x14ac:dyDescent="0.2">
      <c r="A2133" s="959"/>
    </row>
    <row r="2134" spans="1:4" x14ac:dyDescent="0.2">
      <c r="A2134" s="959"/>
      <c r="D2134" s="1011"/>
    </row>
    <row r="2135" spans="1:4" x14ac:dyDescent="0.2">
      <c r="A2135" s="959"/>
    </row>
    <row r="2136" spans="1:4" x14ac:dyDescent="0.2">
      <c r="A2136" s="959"/>
    </row>
    <row r="2137" spans="1:4" x14ac:dyDescent="0.2">
      <c r="A2137" s="959"/>
    </row>
    <row r="2138" spans="1:4" x14ac:dyDescent="0.2">
      <c r="A2138" s="959"/>
    </row>
    <row r="2139" spans="1:4" x14ac:dyDescent="0.2">
      <c r="A2139" s="959"/>
    </row>
    <row r="2140" spans="1:4" x14ac:dyDescent="0.2">
      <c r="A2140" s="959"/>
    </row>
    <row r="2141" spans="1:4" x14ac:dyDescent="0.2">
      <c r="A2141" s="959"/>
    </row>
    <row r="2142" spans="1:4" x14ac:dyDescent="0.2">
      <c r="A2142" s="959"/>
    </row>
    <row r="2143" spans="1:4" x14ac:dyDescent="0.2">
      <c r="A2143" s="959"/>
    </row>
    <row r="2144" spans="1:4" x14ac:dyDescent="0.2">
      <c r="A2144" s="959"/>
    </row>
    <row r="2145" spans="1:4" x14ac:dyDescent="0.2">
      <c r="A2145" s="959"/>
    </row>
    <row r="2146" spans="1:4" x14ac:dyDescent="0.2">
      <c r="A2146" s="959"/>
    </row>
    <row r="2147" spans="1:4" x14ac:dyDescent="0.2">
      <c r="A2147" s="959"/>
    </row>
    <row r="2148" spans="1:4" x14ac:dyDescent="0.2">
      <c r="A2148" s="959"/>
    </row>
    <row r="2149" spans="1:4" x14ac:dyDescent="0.2">
      <c r="A2149" s="959"/>
      <c r="D2149" s="1011"/>
    </row>
    <row r="2150" spans="1:4" x14ac:dyDescent="0.2">
      <c r="A2150" s="959"/>
    </row>
    <row r="2151" spans="1:4" x14ac:dyDescent="0.2">
      <c r="A2151" s="959"/>
    </row>
    <row r="2152" spans="1:4" x14ac:dyDescent="0.2">
      <c r="A2152" s="959"/>
    </row>
    <row r="2153" spans="1:4" x14ac:dyDescent="0.2">
      <c r="A2153" s="959"/>
    </row>
    <row r="2154" spans="1:4" x14ac:dyDescent="0.2">
      <c r="A2154" s="959"/>
    </row>
    <row r="2155" spans="1:4" x14ac:dyDescent="0.2">
      <c r="A2155" s="959"/>
    </row>
    <row r="2156" spans="1:4" x14ac:dyDescent="0.2">
      <c r="A2156" s="959"/>
    </row>
    <row r="2157" spans="1:4" x14ac:dyDescent="0.2">
      <c r="A2157" s="959"/>
    </row>
    <row r="2158" spans="1:4" x14ac:dyDescent="0.2">
      <c r="A2158" s="959"/>
      <c r="D2158" s="1011"/>
    </row>
    <row r="2159" spans="1:4" x14ac:dyDescent="0.2">
      <c r="A2159" s="959"/>
    </row>
    <row r="2160" spans="1:4" x14ac:dyDescent="0.2">
      <c r="A2160" s="959"/>
    </row>
    <row r="2161" spans="1:4" x14ac:dyDescent="0.2">
      <c r="A2161" s="959"/>
    </row>
    <row r="2162" spans="1:4" x14ac:dyDescent="0.2">
      <c r="A2162" s="959"/>
    </row>
    <row r="2163" spans="1:4" x14ac:dyDescent="0.2">
      <c r="A2163" s="959"/>
    </row>
    <row r="2164" spans="1:4" x14ac:dyDescent="0.2">
      <c r="A2164" s="959"/>
    </row>
    <row r="2165" spans="1:4" x14ac:dyDescent="0.2">
      <c r="A2165" s="959"/>
    </row>
    <row r="2166" spans="1:4" x14ac:dyDescent="0.2">
      <c r="A2166" s="959"/>
    </row>
    <row r="2167" spans="1:4" x14ac:dyDescent="0.2">
      <c r="A2167" s="959"/>
    </row>
    <row r="2168" spans="1:4" x14ac:dyDescent="0.2">
      <c r="A2168" s="959"/>
    </row>
    <row r="2169" spans="1:4" x14ac:dyDescent="0.2">
      <c r="A2169" s="959"/>
    </row>
    <row r="2170" spans="1:4" x14ac:dyDescent="0.2">
      <c r="A2170" s="959"/>
    </row>
    <row r="2171" spans="1:4" x14ac:dyDescent="0.2">
      <c r="A2171" s="959"/>
    </row>
    <row r="2172" spans="1:4" x14ac:dyDescent="0.2">
      <c r="A2172" s="959"/>
    </row>
    <row r="2173" spans="1:4" x14ac:dyDescent="0.2">
      <c r="A2173" s="959"/>
      <c r="D2173" s="1011"/>
    </row>
    <row r="2174" spans="1:4" x14ac:dyDescent="0.2">
      <c r="A2174" s="959"/>
    </row>
    <row r="2175" spans="1:4" x14ac:dyDescent="0.2">
      <c r="A2175" s="959"/>
    </row>
    <row r="2176" spans="1:4" x14ac:dyDescent="0.2">
      <c r="A2176" s="959"/>
    </row>
    <row r="2177" spans="1:4" x14ac:dyDescent="0.2">
      <c r="A2177" s="959"/>
    </row>
    <row r="2178" spans="1:4" x14ac:dyDescent="0.2">
      <c r="A2178" s="959"/>
    </row>
    <row r="2179" spans="1:4" x14ac:dyDescent="0.2">
      <c r="A2179" s="959"/>
    </row>
    <row r="2180" spans="1:4" x14ac:dyDescent="0.2">
      <c r="A2180" s="959"/>
    </row>
    <row r="2181" spans="1:4" x14ac:dyDescent="0.2">
      <c r="A2181" s="959"/>
    </row>
    <row r="2182" spans="1:4" x14ac:dyDescent="0.2">
      <c r="A2182" s="959"/>
      <c r="D2182" s="1011"/>
    </row>
    <row r="2183" spans="1:4" x14ac:dyDescent="0.2">
      <c r="A2183" s="959"/>
    </row>
    <row r="2184" spans="1:4" x14ac:dyDescent="0.2">
      <c r="A2184" s="959"/>
    </row>
    <row r="2185" spans="1:4" x14ac:dyDescent="0.2">
      <c r="A2185" s="959"/>
    </row>
    <row r="2186" spans="1:4" x14ac:dyDescent="0.2">
      <c r="A2186" s="959"/>
    </row>
    <row r="2187" spans="1:4" x14ac:dyDescent="0.2">
      <c r="A2187" s="959"/>
    </row>
    <row r="2188" spans="1:4" x14ac:dyDescent="0.2">
      <c r="A2188" s="959"/>
    </row>
    <row r="2189" spans="1:4" x14ac:dyDescent="0.2">
      <c r="A2189" s="959"/>
    </row>
    <row r="2190" spans="1:4" x14ac:dyDescent="0.2">
      <c r="A2190" s="959"/>
    </row>
    <row r="2191" spans="1:4" x14ac:dyDescent="0.2">
      <c r="A2191" s="959"/>
    </row>
    <row r="2192" spans="1:4" x14ac:dyDescent="0.2">
      <c r="A2192" s="959"/>
    </row>
    <row r="2193" spans="1:4" x14ac:dyDescent="0.2">
      <c r="A2193" s="959"/>
    </row>
    <row r="2194" spans="1:4" x14ac:dyDescent="0.2">
      <c r="A2194" s="959"/>
    </row>
    <row r="2195" spans="1:4" x14ac:dyDescent="0.2">
      <c r="A2195" s="959"/>
    </row>
    <row r="2196" spans="1:4" x14ac:dyDescent="0.2">
      <c r="A2196" s="959"/>
    </row>
    <row r="2197" spans="1:4" x14ac:dyDescent="0.2">
      <c r="A2197" s="959"/>
      <c r="D2197" s="1011"/>
    </row>
    <row r="2198" spans="1:4" x14ac:dyDescent="0.2">
      <c r="A2198" s="959"/>
    </row>
    <row r="2199" spans="1:4" x14ac:dyDescent="0.2">
      <c r="A2199" s="959"/>
    </row>
    <row r="2200" spans="1:4" x14ac:dyDescent="0.2">
      <c r="A2200" s="959"/>
    </row>
    <row r="2201" spans="1:4" x14ac:dyDescent="0.2">
      <c r="A2201" s="959"/>
    </row>
    <row r="2202" spans="1:4" x14ac:dyDescent="0.2">
      <c r="A2202" s="959"/>
    </row>
    <row r="2203" spans="1:4" x14ac:dyDescent="0.2">
      <c r="A2203" s="959"/>
    </row>
    <row r="2204" spans="1:4" x14ac:dyDescent="0.2">
      <c r="A2204" s="959"/>
    </row>
    <row r="2205" spans="1:4" x14ac:dyDescent="0.2">
      <c r="A2205" s="959"/>
    </row>
    <row r="2206" spans="1:4" x14ac:dyDescent="0.2">
      <c r="A2206" s="959"/>
      <c r="D2206" s="1011"/>
    </row>
    <row r="2207" spans="1:4" x14ac:dyDescent="0.2">
      <c r="A2207" s="959"/>
    </row>
    <row r="2208" spans="1:4" x14ac:dyDescent="0.2">
      <c r="A2208" s="959"/>
    </row>
    <row r="2209" spans="1:4" x14ac:dyDescent="0.2">
      <c r="A2209" s="959"/>
    </row>
    <row r="2210" spans="1:4" x14ac:dyDescent="0.2">
      <c r="A2210" s="959"/>
    </row>
    <row r="2211" spans="1:4" x14ac:dyDescent="0.2">
      <c r="A2211" s="959"/>
    </row>
    <row r="2212" spans="1:4" x14ac:dyDescent="0.2">
      <c r="A2212" s="959"/>
    </row>
    <row r="2213" spans="1:4" x14ac:dyDescent="0.2">
      <c r="A2213" s="959"/>
    </row>
    <row r="2214" spans="1:4" x14ac:dyDescent="0.2">
      <c r="A2214" s="959"/>
    </row>
    <row r="2215" spans="1:4" x14ac:dyDescent="0.2">
      <c r="A2215" s="959"/>
    </row>
    <row r="2216" spans="1:4" x14ac:dyDescent="0.2">
      <c r="A2216" s="959"/>
    </row>
    <row r="2217" spans="1:4" x14ac:dyDescent="0.2">
      <c r="A2217" s="959"/>
    </row>
    <row r="2218" spans="1:4" x14ac:dyDescent="0.2">
      <c r="A2218" s="959"/>
    </row>
    <row r="2219" spans="1:4" x14ac:dyDescent="0.2">
      <c r="A2219" s="959"/>
    </row>
    <row r="2220" spans="1:4" x14ac:dyDescent="0.2">
      <c r="A2220" s="959"/>
    </row>
    <row r="2221" spans="1:4" x14ac:dyDescent="0.2">
      <c r="A2221" s="959"/>
      <c r="D2221" s="1011"/>
    </row>
    <row r="2222" spans="1:4" x14ac:dyDescent="0.2">
      <c r="A2222" s="959"/>
    </row>
    <row r="2223" spans="1:4" x14ac:dyDescent="0.2">
      <c r="A2223" s="959"/>
    </row>
    <row r="2224" spans="1:4" x14ac:dyDescent="0.2">
      <c r="A2224" s="959"/>
    </row>
    <row r="2225" spans="1:4" x14ac:dyDescent="0.2">
      <c r="A2225" s="959"/>
    </row>
    <row r="2226" spans="1:4" x14ac:dyDescent="0.2">
      <c r="A2226" s="959"/>
    </row>
    <row r="2227" spans="1:4" x14ac:dyDescent="0.2">
      <c r="A2227" s="959"/>
    </row>
    <row r="2228" spans="1:4" x14ac:dyDescent="0.2">
      <c r="A2228" s="959"/>
    </row>
    <row r="2229" spans="1:4" x14ac:dyDescent="0.2">
      <c r="A2229" s="959"/>
    </row>
    <row r="2230" spans="1:4" x14ac:dyDescent="0.2">
      <c r="A2230" s="959"/>
      <c r="D2230" s="1011"/>
    </row>
    <row r="2231" spans="1:4" x14ac:dyDescent="0.2">
      <c r="A2231" s="959"/>
    </row>
    <row r="2232" spans="1:4" x14ac:dyDescent="0.2">
      <c r="A2232" s="959"/>
    </row>
    <row r="2233" spans="1:4" x14ac:dyDescent="0.2">
      <c r="A2233" s="959"/>
    </row>
    <row r="2234" spans="1:4" x14ac:dyDescent="0.2">
      <c r="A2234" s="959"/>
    </row>
    <row r="2235" spans="1:4" x14ac:dyDescent="0.2">
      <c r="A2235" s="959"/>
    </row>
    <row r="2236" spans="1:4" x14ac:dyDescent="0.2">
      <c r="A2236" s="959"/>
    </row>
    <row r="2237" spans="1:4" x14ac:dyDescent="0.2">
      <c r="A2237" s="959"/>
    </row>
    <row r="2238" spans="1:4" x14ac:dyDescent="0.2">
      <c r="A2238" s="959"/>
    </row>
    <row r="2239" spans="1:4" x14ac:dyDescent="0.2">
      <c r="A2239" s="959"/>
    </row>
    <row r="2240" spans="1:4" x14ac:dyDescent="0.2">
      <c r="A2240" s="959"/>
    </row>
    <row r="2241" spans="1:4" x14ac:dyDescent="0.2">
      <c r="A2241" s="959"/>
    </row>
    <row r="2242" spans="1:4" x14ac:dyDescent="0.2">
      <c r="A2242" s="959"/>
    </row>
    <row r="2243" spans="1:4" x14ac:dyDescent="0.2">
      <c r="A2243" s="959"/>
    </row>
    <row r="2244" spans="1:4" x14ac:dyDescent="0.2">
      <c r="A2244" s="959"/>
    </row>
    <row r="2245" spans="1:4" x14ac:dyDescent="0.2">
      <c r="A2245" s="959"/>
      <c r="D2245" s="1011"/>
    </row>
    <row r="2246" spans="1:4" x14ac:dyDescent="0.2">
      <c r="A2246" s="959"/>
    </row>
    <row r="2247" spans="1:4" x14ac:dyDescent="0.2">
      <c r="A2247" s="959"/>
    </row>
    <row r="2248" spans="1:4" x14ac:dyDescent="0.2">
      <c r="A2248" s="959"/>
    </row>
    <row r="2249" spans="1:4" x14ac:dyDescent="0.2">
      <c r="A2249" s="959"/>
    </row>
    <row r="2250" spans="1:4" x14ac:dyDescent="0.2">
      <c r="A2250" s="959"/>
    </row>
    <row r="2251" spans="1:4" x14ac:dyDescent="0.2">
      <c r="A2251" s="959"/>
    </row>
    <row r="2252" spans="1:4" x14ac:dyDescent="0.2">
      <c r="A2252" s="959"/>
    </row>
    <row r="2253" spans="1:4" x14ac:dyDescent="0.2">
      <c r="A2253" s="959"/>
    </row>
    <row r="2254" spans="1:4" x14ac:dyDescent="0.2">
      <c r="A2254" s="959"/>
      <c r="D2254" s="1011"/>
    </row>
    <row r="2255" spans="1:4" x14ac:dyDescent="0.2">
      <c r="A2255" s="959"/>
    </row>
    <row r="2256" spans="1:4" x14ac:dyDescent="0.2">
      <c r="A2256" s="959"/>
    </row>
    <row r="2257" spans="1:4" x14ac:dyDescent="0.2">
      <c r="A2257" s="959"/>
    </row>
    <row r="2258" spans="1:4" x14ac:dyDescent="0.2">
      <c r="A2258" s="959"/>
    </row>
    <row r="2259" spans="1:4" x14ac:dyDescent="0.2">
      <c r="A2259" s="959"/>
    </row>
    <row r="2260" spans="1:4" x14ac:dyDescent="0.2">
      <c r="A2260" s="959"/>
    </row>
    <row r="2261" spans="1:4" x14ac:dyDescent="0.2">
      <c r="A2261" s="959"/>
    </row>
    <row r="2262" spans="1:4" x14ac:dyDescent="0.2">
      <c r="A2262" s="959"/>
    </row>
    <row r="2263" spans="1:4" x14ac:dyDescent="0.2">
      <c r="A2263" s="959"/>
    </row>
    <row r="2264" spans="1:4" x14ac:dyDescent="0.2">
      <c r="A2264" s="959"/>
    </row>
    <row r="2265" spans="1:4" x14ac:dyDescent="0.2">
      <c r="A2265" s="959"/>
    </row>
    <row r="2266" spans="1:4" x14ac:dyDescent="0.2">
      <c r="A2266" s="959"/>
    </row>
    <row r="2267" spans="1:4" x14ac:dyDescent="0.2">
      <c r="A2267" s="959"/>
    </row>
    <row r="2268" spans="1:4" x14ac:dyDescent="0.2">
      <c r="A2268" s="959"/>
    </row>
    <row r="2269" spans="1:4" x14ac:dyDescent="0.2">
      <c r="A2269" s="959"/>
      <c r="D2269" s="1011"/>
    </row>
    <row r="2270" spans="1:4" x14ac:dyDescent="0.2">
      <c r="A2270" s="959"/>
    </row>
    <row r="2271" spans="1:4" x14ac:dyDescent="0.2">
      <c r="A2271" s="959"/>
    </row>
    <row r="2272" spans="1:4" x14ac:dyDescent="0.2">
      <c r="A2272" s="959"/>
    </row>
    <row r="2273" spans="1:4" x14ac:dyDescent="0.2">
      <c r="A2273" s="959"/>
    </row>
    <row r="2274" spans="1:4" x14ac:dyDescent="0.2">
      <c r="A2274" s="959"/>
    </row>
    <row r="2275" spans="1:4" x14ac:dyDescent="0.2">
      <c r="A2275" s="959"/>
    </row>
    <row r="2276" spans="1:4" x14ac:dyDescent="0.2">
      <c r="A2276" s="959"/>
    </row>
    <row r="2277" spans="1:4" x14ac:dyDescent="0.2">
      <c r="A2277" s="959"/>
    </row>
    <row r="2278" spans="1:4" x14ac:dyDescent="0.2">
      <c r="A2278" s="959"/>
      <c r="D2278" s="1011"/>
    </row>
    <row r="2279" spans="1:4" x14ac:dyDescent="0.2">
      <c r="A2279" s="959"/>
    </row>
    <row r="2280" spans="1:4" x14ac:dyDescent="0.2">
      <c r="A2280" s="959"/>
    </row>
    <row r="2281" spans="1:4" x14ac:dyDescent="0.2">
      <c r="A2281" s="959"/>
    </row>
    <row r="2282" spans="1:4" x14ac:dyDescent="0.2">
      <c r="A2282" s="959"/>
    </row>
    <row r="2283" spans="1:4" x14ac:dyDescent="0.2">
      <c r="A2283" s="959"/>
    </row>
    <row r="2284" spans="1:4" x14ac:dyDescent="0.2">
      <c r="A2284" s="959"/>
    </row>
    <row r="2285" spans="1:4" x14ac:dyDescent="0.2">
      <c r="A2285" s="959"/>
    </row>
    <row r="2286" spans="1:4" x14ac:dyDescent="0.2">
      <c r="A2286" s="959"/>
    </row>
    <row r="2287" spans="1:4" x14ac:dyDescent="0.2">
      <c r="A2287" s="959"/>
    </row>
    <row r="2288" spans="1:4" x14ac:dyDescent="0.2">
      <c r="A2288" s="959"/>
    </row>
    <row r="2289" spans="1:4" x14ac:dyDescent="0.2">
      <c r="A2289" s="959"/>
    </row>
    <row r="2290" spans="1:4" x14ac:dyDescent="0.2">
      <c r="A2290" s="959"/>
    </row>
    <row r="2291" spans="1:4" x14ac:dyDescent="0.2">
      <c r="A2291" s="959"/>
    </row>
    <row r="2292" spans="1:4" x14ac:dyDescent="0.2">
      <c r="A2292" s="959"/>
    </row>
    <row r="2293" spans="1:4" x14ac:dyDescent="0.2">
      <c r="A2293" s="959"/>
      <c r="D2293" s="1011"/>
    </row>
    <row r="2294" spans="1:4" x14ac:dyDescent="0.2">
      <c r="A2294" s="959"/>
    </row>
    <row r="2295" spans="1:4" x14ac:dyDescent="0.2">
      <c r="A2295" s="959"/>
    </row>
    <row r="2296" spans="1:4" x14ac:dyDescent="0.2">
      <c r="A2296" s="959"/>
    </row>
    <row r="2297" spans="1:4" x14ac:dyDescent="0.2">
      <c r="A2297" s="959"/>
    </row>
    <row r="2298" spans="1:4" x14ac:dyDescent="0.2">
      <c r="A2298" s="959"/>
    </row>
    <row r="2299" spans="1:4" x14ac:dyDescent="0.2">
      <c r="A2299" s="959"/>
    </row>
    <row r="2300" spans="1:4" x14ac:dyDescent="0.2">
      <c r="A2300" s="959"/>
    </row>
    <row r="2301" spans="1:4" x14ac:dyDescent="0.2">
      <c r="A2301" s="959"/>
    </row>
    <row r="2302" spans="1:4" x14ac:dyDescent="0.2">
      <c r="A2302" s="959"/>
      <c r="D2302" s="1011"/>
    </row>
    <row r="2303" spans="1:4" x14ac:dyDescent="0.2">
      <c r="A2303" s="959"/>
    </row>
    <row r="2304" spans="1:4" x14ac:dyDescent="0.2">
      <c r="A2304" s="959"/>
    </row>
    <row r="2305" spans="1:4" x14ac:dyDescent="0.2">
      <c r="A2305" s="959"/>
    </row>
    <row r="2306" spans="1:4" x14ac:dyDescent="0.2">
      <c r="A2306" s="959"/>
    </row>
    <row r="2307" spans="1:4" x14ac:dyDescent="0.2">
      <c r="A2307" s="959"/>
    </row>
    <row r="2308" spans="1:4" x14ac:dyDescent="0.2">
      <c r="A2308" s="959"/>
    </row>
    <row r="2309" spans="1:4" x14ac:dyDescent="0.2">
      <c r="A2309" s="959"/>
    </row>
    <row r="2310" spans="1:4" x14ac:dyDescent="0.2">
      <c r="A2310" s="959"/>
    </row>
    <row r="2311" spans="1:4" x14ac:dyDescent="0.2">
      <c r="A2311" s="959"/>
    </row>
    <row r="2312" spans="1:4" x14ac:dyDescent="0.2">
      <c r="A2312" s="959"/>
    </row>
    <row r="2313" spans="1:4" x14ac:dyDescent="0.2">
      <c r="A2313" s="959"/>
    </row>
    <row r="2314" spans="1:4" x14ac:dyDescent="0.2">
      <c r="A2314" s="959"/>
    </row>
    <row r="2315" spans="1:4" x14ac:dyDescent="0.2">
      <c r="A2315" s="959"/>
    </row>
    <row r="2316" spans="1:4" x14ac:dyDescent="0.2">
      <c r="A2316" s="959"/>
    </row>
    <row r="2317" spans="1:4" x14ac:dyDescent="0.2">
      <c r="A2317" s="959"/>
      <c r="D2317" s="1011"/>
    </row>
    <row r="2318" spans="1:4" x14ac:dyDescent="0.2">
      <c r="A2318" s="959"/>
    </row>
    <row r="2319" spans="1:4" x14ac:dyDescent="0.2">
      <c r="A2319" s="959"/>
    </row>
    <row r="2320" spans="1:4" x14ac:dyDescent="0.2">
      <c r="A2320" s="959"/>
    </row>
    <row r="2321" spans="1:4" x14ac:dyDescent="0.2">
      <c r="A2321" s="959"/>
    </row>
    <row r="2322" spans="1:4" x14ac:dyDescent="0.2">
      <c r="A2322" s="959"/>
    </row>
    <row r="2323" spans="1:4" x14ac:dyDescent="0.2">
      <c r="A2323" s="959"/>
    </row>
    <row r="2324" spans="1:4" x14ac:dyDescent="0.2">
      <c r="A2324" s="959"/>
    </row>
    <row r="2325" spans="1:4" x14ac:dyDescent="0.2">
      <c r="A2325" s="959"/>
    </row>
    <row r="2326" spans="1:4" x14ac:dyDescent="0.2">
      <c r="A2326" s="959"/>
      <c r="D2326" s="1011"/>
    </row>
    <row r="2327" spans="1:4" x14ac:dyDescent="0.2">
      <c r="A2327" s="959"/>
    </row>
    <row r="2328" spans="1:4" x14ac:dyDescent="0.2">
      <c r="A2328" s="959"/>
    </row>
    <row r="2329" spans="1:4" x14ac:dyDescent="0.2">
      <c r="A2329" s="959"/>
    </row>
    <row r="2330" spans="1:4" x14ac:dyDescent="0.2">
      <c r="A2330" s="959"/>
    </row>
    <row r="2331" spans="1:4" x14ac:dyDescent="0.2">
      <c r="A2331" s="959"/>
    </row>
    <row r="2332" spans="1:4" x14ac:dyDescent="0.2">
      <c r="A2332" s="959"/>
    </row>
    <row r="2333" spans="1:4" x14ac:dyDescent="0.2">
      <c r="A2333" s="959"/>
    </row>
    <row r="2334" spans="1:4" x14ac:dyDescent="0.2">
      <c r="A2334" s="959"/>
    </row>
    <row r="2335" spans="1:4" x14ac:dyDescent="0.2">
      <c r="A2335" s="959"/>
    </row>
    <row r="2336" spans="1:4" x14ac:dyDescent="0.2">
      <c r="A2336" s="959"/>
    </row>
    <row r="2337" spans="1:4" x14ac:dyDescent="0.2">
      <c r="A2337" s="959"/>
    </row>
    <row r="2338" spans="1:4" x14ac:dyDescent="0.2">
      <c r="A2338" s="959"/>
    </row>
    <row r="2339" spans="1:4" x14ac:dyDescent="0.2">
      <c r="A2339" s="959"/>
    </row>
    <row r="2340" spans="1:4" x14ac:dyDescent="0.2">
      <c r="A2340" s="959"/>
    </row>
    <row r="2341" spans="1:4" x14ac:dyDescent="0.2">
      <c r="A2341" s="959"/>
      <c r="D2341" s="1011"/>
    </row>
    <row r="2342" spans="1:4" x14ac:dyDescent="0.2">
      <c r="A2342" s="959"/>
    </row>
    <row r="2343" spans="1:4" x14ac:dyDescent="0.2">
      <c r="A2343" s="959"/>
    </row>
    <row r="2344" spans="1:4" x14ac:dyDescent="0.2">
      <c r="A2344" s="959"/>
    </row>
    <row r="2345" spans="1:4" x14ac:dyDescent="0.2">
      <c r="A2345" s="959"/>
    </row>
    <row r="2346" spans="1:4" x14ac:dyDescent="0.2">
      <c r="A2346" s="959"/>
    </row>
    <row r="2347" spans="1:4" x14ac:dyDescent="0.2">
      <c r="A2347" s="959"/>
    </row>
    <row r="2348" spans="1:4" x14ac:dyDescent="0.2">
      <c r="A2348" s="959"/>
    </row>
    <row r="2349" spans="1:4" x14ac:dyDescent="0.2">
      <c r="A2349" s="959"/>
    </row>
    <row r="2350" spans="1:4" x14ac:dyDescent="0.2">
      <c r="A2350" s="959"/>
      <c r="D2350" s="1011"/>
    </row>
    <row r="2351" spans="1:4" x14ac:dyDescent="0.2">
      <c r="A2351" s="959"/>
    </row>
    <row r="2352" spans="1:4" x14ac:dyDescent="0.2">
      <c r="A2352" s="959"/>
    </row>
    <row r="2353" spans="1:4" x14ac:dyDescent="0.2">
      <c r="A2353" s="959"/>
    </row>
    <row r="2354" spans="1:4" x14ac:dyDescent="0.2">
      <c r="A2354" s="959"/>
    </row>
    <row r="2355" spans="1:4" x14ac:dyDescent="0.2">
      <c r="A2355" s="959"/>
    </row>
    <row r="2356" spans="1:4" x14ac:dyDescent="0.2">
      <c r="A2356" s="959"/>
    </row>
    <row r="2357" spans="1:4" x14ac:dyDescent="0.2">
      <c r="A2357" s="959"/>
    </row>
    <row r="2358" spans="1:4" x14ac:dyDescent="0.2">
      <c r="A2358" s="959"/>
    </row>
    <row r="2359" spans="1:4" x14ac:dyDescent="0.2">
      <c r="A2359" s="959"/>
    </row>
    <row r="2360" spans="1:4" x14ac:dyDescent="0.2">
      <c r="A2360" s="959"/>
    </row>
    <row r="2361" spans="1:4" x14ac:dyDescent="0.2">
      <c r="A2361" s="959"/>
    </row>
    <row r="2362" spans="1:4" x14ac:dyDescent="0.2">
      <c r="A2362" s="959"/>
    </row>
    <row r="2363" spans="1:4" x14ac:dyDescent="0.2">
      <c r="A2363" s="959"/>
    </row>
    <row r="2364" spans="1:4" x14ac:dyDescent="0.2">
      <c r="A2364" s="959"/>
    </row>
    <row r="2365" spans="1:4" x14ac:dyDescent="0.2">
      <c r="A2365" s="959"/>
      <c r="D2365" s="1011"/>
    </row>
    <row r="2366" spans="1:4" x14ac:dyDescent="0.2">
      <c r="A2366" s="959"/>
    </row>
    <row r="2367" spans="1:4" x14ac:dyDescent="0.2">
      <c r="A2367" s="959"/>
    </row>
    <row r="2368" spans="1:4" x14ac:dyDescent="0.2">
      <c r="A2368" s="959"/>
    </row>
    <row r="2369" spans="1:4" x14ac:dyDescent="0.2">
      <c r="A2369" s="959"/>
    </row>
    <row r="2370" spans="1:4" x14ac:dyDescent="0.2">
      <c r="A2370" s="959"/>
    </row>
    <row r="2371" spans="1:4" x14ac:dyDescent="0.2">
      <c r="A2371" s="959"/>
    </row>
    <row r="2372" spans="1:4" x14ac:dyDescent="0.2">
      <c r="A2372" s="959"/>
    </row>
    <row r="2373" spans="1:4" x14ac:dyDescent="0.2">
      <c r="A2373" s="959"/>
    </row>
    <row r="2374" spans="1:4" x14ac:dyDescent="0.2">
      <c r="A2374" s="959"/>
      <c r="D2374" s="1011"/>
    </row>
    <row r="2375" spans="1:4" x14ac:dyDescent="0.2">
      <c r="A2375" s="959"/>
    </row>
    <row r="2376" spans="1:4" x14ac:dyDescent="0.2">
      <c r="A2376" s="959"/>
    </row>
    <row r="2377" spans="1:4" x14ac:dyDescent="0.2">
      <c r="A2377" s="959"/>
    </row>
    <row r="2378" spans="1:4" x14ac:dyDescent="0.2">
      <c r="A2378" s="959"/>
    </row>
    <row r="2379" spans="1:4" x14ac:dyDescent="0.2">
      <c r="A2379" s="959"/>
    </row>
    <row r="2380" spans="1:4" x14ac:dyDescent="0.2">
      <c r="A2380" s="959"/>
    </row>
    <row r="2381" spans="1:4" x14ac:dyDescent="0.2">
      <c r="A2381" s="959"/>
    </row>
    <row r="2382" spans="1:4" x14ac:dyDescent="0.2">
      <c r="A2382" s="959"/>
    </row>
    <row r="2383" spans="1:4" x14ac:dyDescent="0.2">
      <c r="A2383" s="959"/>
    </row>
    <row r="2384" spans="1:4" x14ac:dyDescent="0.2">
      <c r="A2384" s="959"/>
    </row>
    <row r="2385" spans="1:4" x14ac:dyDescent="0.2">
      <c r="A2385" s="959"/>
    </row>
    <row r="2386" spans="1:4" x14ac:dyDescent="0.2">
      <c r="A2386" s="959"/>
    </row>
    <row r="2387" spans="1:4" x14ac:dyDescent="0.2">
      <c r="A2387" s="959"/>
    </row>
    <row r="2388" spans="1:4" x14ac:dyDescent="0.2">
      <c r="A2388" s="959"/>
    </row>
    <row r="2389" spans="1:4" x14ac:dyDescent="0.2">
      <c r="A2389" s="959"/>
      <c r="D2389" s="1011"/>
    </row>
    <row r="2390" spans="1:4" x14ac:dyDescent="0.2">
      <c r="A2390" s="959"/>
    </row>
    <row r="2391" spans="1:4" x14ac:dyDescent="0.2">
      <c r="A2391" s="959"/>
    </row>
    <row r="2392" spans="1:4" x14ac:dyDescent="0.2">
      <c r="A2392" s="959"/>
    </row>
    <row r="2393" spans="1:4" x14ac:dyDescent="0.2">
      <c r="A2393" s="959"/>
    </row>
    <row r="2394" spans="1:4" x14ac:dyDescent="0.2">
      <c r="A2394" s="959"/>
    </row>
    <row r="2395" spans="1:4" x14ac:dyDescent="0.2">
      <c r="A2395" s="959"/>
    </row>
    <row r="2396" spans="1:4" x14ac:dyDescent="0.2">
      <c r="A2396" s="959"/>
    </row>
    <row r="2397" spans="1:4" x14ac:dyDescent="0.2">
      <c r="A2397" s="959"/>
    </row>
    <row r="2398" spans="1:4" x14ac:dyDescent="0.2">
      <c r="A2398" s="959"/>
      <c r="D2398" s="1011"/>
    </row>
    <row r="2399" spans="1:4" x14ac:dyDescent="0.2">
      <c r="A2399" s="959"/>
    </row>
    <row r="2400" spans="1:4" x14ac:dyDescent="0.2">
      <c r="A2400" s="959"/>
    </row>
    <row r="2401" spans="1:4" x14ac:dyDescent="0.2">
      <c r="A2401" s="959"/>
    </row>
    <row r="2402" spans="1:4" x14ac:dyDescent="0.2">
      <c r="A2402" s="959"/>
    </row>
    <row r="2403" spans="1:4" x14ac:dyDescent="0.2">
      <c r="A2403" s="959"/>
    </row>
    <row r="2404" spans="1:4" x14ac:dyDescent="0.2">
      <c r="A2404" s="959"/>
    </row>
    <row r="2405" spans="1:4" x14ac:dyDescent="0.2">
      <c r="A2405" s="959"/>
    </row>
    <row r="2406" spans="1:4" x14ac:dyDescent="0.2">
      <c r="A2406" s="959"/>
    </row>
    <row r="2407" spans="1:4" x14ac:dyDescent="0.2">
      <c r="A2407" s="959"/>
    </row>
    <row r="2408" spans="1:4" x14ac:dyDescent="0.2">
      <c r="A2408" s="959"/>
    </row>
    <row r="2409" spans="1:4" x14ac:dyDescent="0.2">
      <c r="A2409" s="959"/>
    </row>
    <row r="2410" spans="1:4" x14ac:dyDescent="0.2">
      <c r="A2410" s="959"/>
    </row>
    <row r="2411" spans="1:4" x14ac:dyDescent="0.2">
      <c r="A2411" s="959"/>
    </row>
    <row r="2412" spans="1:4" x14ac:dyDescent="0.2">
      <c r="A2412" s="959"/>
    </row>
    <row r="2413" spans="1:4" x14ac:dyDescent="0.2">
      <c r="A2413" s="959"/>
      <c r="D2413" s="1011"/>
    </row>
    <row r="2414" spans="1:4" x14ac:dyDescent="0.2">
      <c r="A2414" s="959"/>
    </row>
    <row r="2415" spans="1:4" x14ac:dyDescent="0.2">
      <c r="A2415" s="959"/>
    </row>
    <row r="2416" spans="1:4" x14ac:dyDescent="0.2">
      <c r="A2416" s="959"/>
    </row>
    <row r="2417" spans="1:4" x14ac:dyDescent="0.2">
      <c r="A2417" s="959"/>
    </row>
    <row r="2418" spans="1:4" x14ac:dyDescent="0.2">
      <c r="A2418" s="959"/>
    </row>
    <row r="2419" spans="1:4" x14ac:dyDescent="0.2">
      <c r="A2419" s="959"/>
    </row>
    <row r="2420" spans="1:4" x14ac:dyDescent="0.2">
      <c r="A2420" s="959"/>
    </row>
    <row r="2421" spans="1:4" x14ac:dyDescent="0.2">
      <c r="A2421" s="959"/>
    </row>
    <row r="2422" spans="1:4" x14ac:dyDescent="0.2">
      <c r="A2422" s="959"/>
      <c r="D2422" s="1011"/>
    </row>
    <row r="2423" spans="1:4" x14ac:dyDescent="0.2">
      <c r="A2423" s="959"/>
    </row>
    <row r="2424" spans="1:4" x14ac:dyDescent="0.2">
      <c r="A2424" s="959"/>
    </row>
    <row r="2425" spans="1:4" x14ac:dyDescent="0.2">
      <c r="A2425" s="959"/>
    </row>
    <row r="2426" spans="1:4" x14ac:dyDescent="0.2">
      <c r="A2426" s="959"/>
    </row>
    <row r="2427" spans="1:4" x14ac:dyDescent="0.2">
      <c r="A2427" s="959"/>
    </row>
    <row r="2428" spans="1:4" x14ac:dyDescent="0.2">
      <c r="A2428" s="959"/>
    </row>
    <row r="2429" spans="1:4" x14ac:dyDescent="0.2">
      <c r="A2429" s="959"/>
    </row>
    <row r="2430" spans="1:4" x14ac:dyDescent="0.2">
      <c r="A2430" s="959"/>
    </row>
    <row r="2431" spans="1:4" x14ac:dyDescent="0.2">
      <c r="A2431" s="959"/>
    </row>
    <row r="2432" spans="1:4" x14ac:dyDescent="0.2">
      <c r="A2432" s="959"/>
    </row>
    <row r="2433" spans="1:4" x14ac:dyDescent="0.2">
      <c r="A2433" s="959"/>
    </row>
    <row r="2434" spans="1:4" x14ac:dyDescent="0.2">
      <c r="A2434" s="959"/>
    </row>
    <row r="2435" spans="1:4" x14ac:dyDescent="0.2">
      <c r="A2435" s="959"/>
    </row>
    <row r="2436" spans="1:4" x14ac:dyDescent="0.2">
      <c r="A2436" s="959"/>
    </row>
    <row r="2437" spans="1:4" x14ac:dyDescent="0.2">
      <c r="A2437" s="959"/>
      <c r="D2437" s="1011"/>
    </row>
    <row r="2438" spans="1:4" x14ac:dyDescent="0.2">
      <c r="A2438" s="959"/>
    </row>
    <row r="2439" spans="1:4" x14ac:dyDescent="0.2">
      <c r="A2439" s="959"/>
    </row>
    <row r="2440" spans="1:4" x14ac:dyDescent="0.2">
      <c r="A2440" s="959"/>
    </row>
    <row r="2441" spans="1:4" x14ac:dyDescent="0.2">
      <c r="A2441" s="959"/>
    </row>
    <row r="2442" spans="1:4" x14ac:dyDescent="0.2">
      <c r="A2442" s="959"/>
    </row>
    <row r="2443" spans="1:4" x14ac:dyDescent="0.2">
      <c r="A2443" s="959"/>
    </row>
    <row r="2444" spans="1:4" x14ac:dyDescent="0.2">
      <c r="A2444" s="959"/>
    </row>
    <row r="2445" spans="1:4" x14ac:dyDescent="0.2">
      <c r="A2445" s="959"/>
    </row>
    <row r="2446" spans="1:4" x14ac:dyDescent="0.2">
      <c r="A2446" s="959"/>
      <c r="D2446" s="1011"/>
    </row>
    <row r="2447" spans="1:4" x14ac:dyDescent="0.2">
      <c r="A2447" s="959"/>
    </row>
    <row r="2448" spans="1:4" x14ac:dyDescent="0.2">
      <c r="A2448" s="959"/>
    </row>
    <row r="2449" spans="1:4" x14ac:dyDescent="0.2">
      <c r="A2449" s="959"/>
    </row>
    <row r="2450" spans="1:4" x14ac:dyDescent="0.2">
      <c r="A2450" s="959"/>
    </row>
    <row r="2451" spans="1:4" x14ac:dyDescent="0.2">
      <c r="A2451" s="959"/>
    </row>
    <row r="2452" spans="1:4" x14ac:dyDescent="0.2">
      <c r="A2452" s="959"/>
    </row>
    <row r="2453" spans="1:4" x14ac:dyDescent="0.2">
      <c r="A2453" s="959"/>
    </row>
    <row r="2454" spans="1:4" x14ac:dyDescent="0.2">
      <c r="A2454" s="959"/>
    </row>
    <row r="2455" spans="1:4" x14ac:dyDescent="0.2">
      <c r="A2455" s="959"/>
    </row>
    <row r="2456" spans="1:4" x14ac:dyDescent="0.2">
      <c r="A2456" s="959"/>
    </row>
    <row r="2457" spans="1:4" x14ac:dyDescent="0.2">
      <c r="A2457" s="959"/>
    </row>
    <row r="2458" spans="1:4" x14ac:dyDescent="0.2">
      <c r="A2458" s="959"/>
    </row>
    <row r="2459" spans="1:4" x14ac:dyDescent="0.2">
      <c r="A2459" s="959"/>
    </row>
    <row r="2460" spans="1:4" x14ac:dyDescent="0.2">
      <c r="A2460" s="959"/>
    </row>
    <row r="2461" spans="1:4" x14ac:dyDescent="0.2">
      <c r="A2461" s="959"/>
      <c r="D2461" s="1011"/>
    </row>
    <row r="2462" spans="1:4" x14ac:dyDescent="0.2">
      <c r="A2462" s="959"/>
    </row>
    <row r="2463" spans="1:4" x14ac:dyDescent="0.2">
      <c r="A2463" s="959"/>
    </row>
    <row r="2464" spans="1:4" x14ac:dyDescent="0.2">
      <c r="A2464" s="959"/>
    </row>
    <row r="2465" spans="1:4" x14ac:dyDescent="0.2">
      <c r="A2465" s="959"/>
    </row>
    <row r="2466" spans="1:4" x14ac:dyDescent="0.2">
      <c r="A2466" s="959"/>
    </row>
    <row r="2467" spans="1:4" x14ac:dyDescent="0.2">
      <c r="A2467" s="959"/>
    </row>
    <row r="2468" spans="1:4" x14ac:dyDescent="0.2">
      <c r="A2468" s="959"/>
    </row>
    <row r="2469" spans="1:4" x14ac:dyDescent="0.2">
      <c r="A2469" s="959"/>
    </row>
    <row r="2470" spans="1:4" x14ac:dyDescent="0.2">
      <c r="A2470" s="959"/>
      <c r="D2470" s="1011"/>
    </row>
    <row r="2471" spans="1:4" x14ac:dyDescent="0.2">
      <c r="A2471" s="959"/>
    </row>
    <row r="2472" spans="1:4" x14ac:dyDescent="0.2">
      <c r="A2472" s="959"/>
    </row>
    <row r="2473" spans="1:4" x14ac:dyDescent="0.2">
      <c r="A2473" s="959"/>
    </row>
    <row r="2474" spans="1:4" x14ac:dyDescent="0.2">
      <c r="A2474" s="959"/>
    </row>
    <row r="2475" spans="1:4" x14ac:dyDescent="0.2">
      <c r="A2475" s="959"/>
    </row>
    <row r="2476" spans="1:4" x14ac:dyDescent="0.2">
      <c r="A2476" s="959"/>
    </row>
    <row r="2477" spans="1:4" x14ac:dyDescent="0.2">
      <c r="A2477" s="959"/>
    </row>
    <row r="2478" spans="1:4" x14ac:dyDescent="0.2">
      <c r="A2478" s="959"/>
    </row>
    <row r="2479" spans="1:4" x14ac:dyDescent="0.2">
      <c r="A2479" s="959"/>
    </row>
    <row r="2480" spans="1:4" x14ac:dyDescent="0.2">
      <c r="A2480" s="959"/>
    </row>
    <row r="2481" spans="1:4" x14ac:dyDescent="0.2">
      <c r="A2481" s="959"/>
    </row>
    <row r="2482" spans="1:4" x14ac:dyDescent="0.2">
      <c r="A2482" s="959"/>
    </row>
    <row r="2483" spans="1:4" x14ac:dyDescent="0.2">
      <c r="A2483" s="959"/>
    </row>
    <row r="2484" spans="1:4" x14ac:dyDescent="0.2">
      <c r="A2484" s="959"/>
    </row>
    <row r="2485" spans="1:4" x14ac:dyDescent="0.2">
      <c r="A2485" s="959"/>
      <c r="D2485" s="1011"/>
    </row>
    <row r="2486" spans="1:4" x14ac:dyDescent="0.2">
      <c r="A2486" s="959"/>
    </row>
    <row r="2487" spans="1:4" x14ac:dyDescent="0.2">
      <c r="A2487" s="959"/>
    </row>
    <row r="2488" spans="1:4" x14ac:dyDescent="0.2">
      <c r="A2488" s="959"/>
    </row>
    <row r="2489" spans="1:4" x14ac:dyDescent="0.2">
      <c r="A2489" s="959"/>
    </row>
    <row r="2490" spans="1:4" x14ac:dyDescent="0.2">
      <c r="A2490" s="959"/>
    </row>
    <row r="2491" spans="1:4" x14ac:dyDescent="0.2">
      <c r="A2491" s="959"/>
    </row>
    <row r="2492" spans="1:4" x14ac:dyDescent="0.2">
      <c r="A2492" s="959"/>
    </row>
    <row r="2493" spans="1:4" x14ac:dyDescent="0.2">
      <c r="A2493" s="959"/>
    </row>
    <row r="2494" spans="1:4" x14ac:dyDescent="0.2">
      <c r="A2494" s="959"/>
      <c r="D2494" s="1011"/>
    </row>
    <row r="2495" spans="1:4" x14ac:dyDescent="0.2">
      <c r="A2495" s="959"/>
    </row>
    <row r="2496" spans="1:4" x14ac:dyDescent="0.2">
      <c r="A2496" s="959"/>
    </row>
    <row r="2497" spans="1:4" x14ac:dyDescent="0.2">
      <c r="A2497" s="959"/>
    </row>
    <row r="2498" spans="1:4" x14ac:dyDescent="0.2">
      <c r="A2498" s="959"/>
    </row>
    <row r="2499" spans="1:4" x14ac:dyDescent="0.2">
      <c r="A2499" s="959"/>
    </row>
    <row r="2500" spans="1:4" x14ac:dyDescent="0.2">
      <c r="A2500" s="959"/>
    </row>
    <row r="2501" spans="1:4" x14ac:dyDescent="0.2">
      <c r="A2501" s="959"/>
    </row>
    <row r="2502" spans="1:4" x14ac:dyDescent="0.2">
      <c r="A2502" s="959"/>
    </row>
    <row r="2503" spans="1:4" x14ac:dyDescent="0.2">
      <c r="A2503" s="959"/>
    </row>
    <row r="2504" spans="1:4" x14ac:dyDescent="0.2">
      <c r="A2504" s="959"/>
    </row>
    <row r="2505" spans="1:4" x14ac:dyDescent="0.2">
      <c r="A2505" s="959"/>
    </row>
    <row r="2506" spans="1:4" x14ac:dyDescent="0.2">
      <c r="A2506" s="959"/>
    </row>
    <row r="2507" spans="1:4" x14ac:dyDescent="0.2">
      <c r="A2507" s="959"/>
    </row>
    <row r="2508" spans="1:4" x14ac:dyDescent="0.2">
      <c r="A2508" s="959"/>
    </row>
    <row r="2509" spans="1:4" x14ac:dyDescent="0.2">
      <c r="A2509" s="959"/>
      <c r="D2509" s="1011"/>
    </row>
    <row r="2510" spans="1:4" x14ac:dyDescent="0.2">
      <c r="A2510" s="959"/>
    </row>
    <row r="2511" spans="1:4" x14ac:dyDescent="0.2">
      <c r="A2511" s="959"/>
    </row>
    <row r="2512" spans="1:4" x14ac:dyDescent="0.2">
      <c r="A2512" s="959"/>
    </row>
    <row r="2513" spans="1:4" x14ac:dyDescent="0.2">
      <c r="A2513" s="959"/>
    </row>
    <row r="2514" spans="1:4" x14ac:dyDescent="0.2">
      <c r="A2514" s="959"/>
    </row>
    <row r="2515" spans="1:4" x14ac:dyDescent="0.2">
      <c r="A2515" s="959"/>
    </row>
    <row r="2516" spans="1:4" x14ac:dyDescent="0.2">
      <c r="A2516" s="959"/>
    </row>
    <row r="2517" spans="1:4" x14ac:dyDescent="0.2">
      <c r="A2517" s="959"/>
    </row>
    <row r="2518" spans="1:4" x14ac:dyDescent="0.2">
      <c r="A2518" s="959"/>
      <c r="D2518" s="1011"/>
    </row>
    <row r="2519" spans="1:4" x14ac:dyDescent="0.2">
      <c r="A2519" s="959"/>
    </row>
    <row r="2520" spans="1:4" x14ac:dyDescent="0.2">
      <c r="A2520" s="959"/>
    </row>
    <row r="2521" spans="1:4" x14ac:dyDescent="0.2">
      <c r="A2521" s="959"/>
    </row>
    <row r="2522" spans="1:4" x14ac:dyDescent="0.2">
      <c r="A2522" s="959"/>
    </row>
    <row r="2523" spans="1:4" x14ac:dyDescent="0.2">
      <c r="A2523" s="959"/>
    </row>
    <row r="2524" spans="1:4" x14ac:dyDescent="0.2">
      <c r="A2524" s="959"/>
    </row>
    <row r="2525" spans="1:4" x14ac:dyDescent="0.2">
      <c r="A2525" s="959"/>
    </row>
    <row r="2526" spans="1:4" x14ac:dyDescent="0.2">
      <c r="A2526" s="959"/>
    </row>
    <row r="2527" spans="1:4" x14ac:dyDescent="0.2">
      <c r="A2527" s="959"/>
    </row>
    <row r="2528" spans="1:4" x14ac:dyDescent="0.2">
      <c r="A2528" s="959"/>
    </row>
    <row r="2529" spans="1:4" x14ac:dyDescent="0.2">
      <c r="A2529" s="959"/>
    </row>
    <row r="2530" spans="1:4" x14ac:dyDescent="0.2">
      <c r="A2530" s="959"/>
    </row>
    <row r="2531" spans="1:4" x14ac:dyDescent="0.2">
      <c r="A2531" s="959"/>
    </row>
    <row r="2532" spans="1:4" x14ac:dyDescent="0.2">
      <c r="A2532" s="959"/>
    </row>
    <row r="2533" spans="1:4" x14ac:dyDescent="0.2">
      <c r="A2533" s="959"/>
      <c r="D2533" s="1011"/>
    </row>
    <row r="2534" spans="1:4" x14ac:dyDescent="0.2">
      <c r="A2534" s="959"/>
    </row>
    <row r="2535" spans="1:4" x14ac:dyDescent="0.2">
      <c r="A2535" s="959"/>
    </row>
    <row r="2536" spans="1:4" x14ac:dyDescent="0.2">
      <c r="A2536" s="959"/>
    </row>
    <row r="2537" spans="1:4" x14ac:dyDescent="0.2">
      <c r="A2537" s="959"/>
    </row>
    <row r="2538" spans="1:4" x14ac:dyDescent="0.2">
      <c r="A2538" s="959"/>
    </row>
    <row r="2539" spans="1:4" x14ac:dyDescent="0.2">
      <c r="A2539" s="959"/>
    </row>
    <row r="2540" spans="1:4" x14ac:dyDescent="0.2">
      <c r="A2540" s="959"/>
    </row>
    <row r="2541" spans="1:4" x14ac:dyDescent="0.2">
      <c r="A2541" s="959"/>
    </row>
    <row r="2542" spans="1:4" x14ac:dyDescent="0.2">
      <c r="A2542" s="959"/>
      <c r="D2542" s="1011"/>
    </row>
    <row r="2543" spans="1:4" x14ac:dyDescent="0.2">
      <c r="A2543" s="959"/>
    </row>
    <row r="2544" spans="1:4" x14ac:dyDescent="0.2">
      <c r="A2544" s="959"/>
    </row>
    <row r="2545" spans="1:4" x14ac:dyDescent="0.2">
      <c r="A2545" s="959"/>
    </row>
    <row r="2546" spans="1:4" x14ac:dyDescent="0.2">
      <c r="A2546" s="959"/>
    </row>
    <row r="2547" spans="1:4" x14ac:dyDescent="0.2">
      <c r="A2547" s="959"/>
    </row>
    <row r="2548" spans="1:4" x14ac:dyDescent="0.2">
      <c r="A2548" s="959"/>
    </row>
    <row r="2549" spans="1:4" x14ac:dyDescent="0.2">
      <c r="A2549" s="959"/>
    </row>
    <row r="2550" spans="1:4" x14ac:dyDescent="0.2">
      <c r="A2550" s="959"/>
    </row>
    <row r="2551" spans="1:4" x14ac:dyDescent="0.2">
      <c r="A2551" s="959"/>
    </row>
    <row r="2552" spans="1:4" x14ac:dyDescent="0.2">
      <c r="A2552" s="959"/>
    </row>
    <row r="2553" spans="1:4" x14ac:dyDescent="0.2">
      <c r="A2553" s="959"/>
    </row>
    <row r="2554" spans="1:4" x14ac:dyDescent="0.2">
      <c r="A2554" s="959"/>
    </row>
    <row r="2555" spans="1:4" x14ac:dyDescent="0.2">
      <c r="A2555" s="959"/>
    </row>
    <row r="2556" spans="1:4" x14ac:dyDescent="0.2">
      <c r="A2556" s="959"/>
    </row>
    <row r="2557" spans="1:4" x14ac:dyDescent="0.2">
      <c r="A2557" s="959"/>
      <c r="D2557" s="1011"/>
    </row>
    <row r="2558" spans="1:4" x14ac:dyDescent="0.2">
      <c r="A2558" s="959"/>
    </row>
    <row r="2559" spans="1:4" x14ac:dyDescent="0.2">
      <c r="A2559" s="959"/>
    </row>
    <row r="2560" spans="1:4" x14ac:dyDescent="0.2">
      <c r="A2560" s="959"/>
    </row>
    <row r="2561" spans="1:4" x14ac:dyDescent="0.2">
      <c r="A2561" s="959"/>
    </row>
    <row r="2562" spans="1:4" x14ac:dyDescent="0.2">
      <c r="A2562" s="959"/>
    </row>
    <row r="2563" spans="1:4" x14ac:dyDescent="0.2">
      <c r="A2563" s="959"/>
    </row>
    <row r="2564" spans="1:4" x14ac:dyDescent="0.2">
      <c r="A2564" s="959"/>
    </row>
    <row r="2565" spans="1:4" x14ac:dyDescent="0.2">
      <c r="A2565" s="959"/>
    </row>
    <row r="2566" spans="1:4" x14ac:dyDescent="0.2">
      <c r="A2566" s="959"/>
      <c r="D2566" s="1011"/>
    </row>
    <row r="2567" spans="1:4" x14ac:dyDescent="0.2">
      <c r="A2567" s="959"/>
    </row>
    <row r="2568" spans="1:4" x14ac:dyDescent="0.2">
      <c r="A2568" s="959"/>
    </row>
    <row r="2569" spans="1:4" x14ac:dyDescent="0.2">
      <c r="A2569" s="959"/>
    </row>
    <row r="2570" spans="1:4" x14ac:dyDescent="0.2">
      <c r="A2570" s="959"/>
    </row>
    <row r="2571" spans="1:4" x14ac:dyDescent="0.2">
      <c r="A2571" s="959"/>
    </row>
    <row r="2572" spans="1:4" x14ac:dyDescent="0.2">
      <c r="A2572" s="959"/>
    </row>
    <row r="2573" spans="1:4" x14ac:dyDescent="0.2">
      <c r="A2573" s="959"/>
    </row>
    <row r="2574" spans="1:4" x14ac:dyDescent="0.2">
      <c r="A2574" s="959"/>
    </row>
    <row r="2575" spans="1:4" x14ac:dyDescent="0.2">
      <c r="A2575" s="959"/>
    </row>
    <row r="2576" spans="1:4" x14ac:dyDescent="0.2">
      <c r="A2576" s="959"/>
    </row>
    <row r="2577" spans="1:4" x14ac:dyDescent="0.2">
      <c r="A2577" s="959"/>
    </row>
    <row r="2578" spans="1:4" x14ac:dyDescent="0.2">
      <c r="A2578" s="959"/>
    </row>
    <row r="2579" spans="1:4" x14ac:dyDescent="0.2">
      <c r="A2579" s="959"/>
    </row>
    <row r="2580" spans="1:4" x14ac:dyDescent="0.2">
      <c r="A2580" s="959"/>
    </row>
    <row r="2581" spans="1:4" x14ac:dyDescent="0.2">
      <c r="A2581" s="959"/>
      <c r="D2581" s="1011"/>
    </row>
    <row r="2582" spans="1:4" x14ac:dyDescent="0.2">
      <c r="A2582" s="959"/>
    </row>
    <row r="2583" spans="1:4" x14ac:dyDescent="0.2">
      <c r="A2583" s="959"/>
    </row>
    <row r="2584" spans="1:4" x14ac:dyDescent="0.2">
      <c r="A2584" s="959"/>
    </row>
    <row r="2585" spans="1:4" x14ac:dyDescent="0.2">
      <c r="A2585" s="959"/>
    </row>
    <row r="2586" spans="1:4" x14ac:dyDescent="0.2">
      <c r="A2586" s="959"/>
    </row>
    <row r="2587" spans="1:4" x14ac:dyDescent="0.2">
      <c r="A2587" s="959"/>
    </row>
    <row r="2588" spans="1:4" x14ac:dyDescent="0.2">
      <c r="A2588" s="959"/>
    </row>
    <row r="2589" spans="1:4" x14ac:dyDescent="0.2">
      <c r="A2589" s="959"/>
    </row>
    <row r="2590" spans="1:4" x14ac:dyDescent="0.2">
      <c r="A2590" s="959"/>
      <c r="D2590" s="1011"/>
    </row>
    <row r="2591" spans="1:4" x14ac:dyDescent="0.2">
      <c r="A2591" s="959"/>
    </row>
    <row r="2592" spans="1:4" x14ac:dyDescent="0.2">
      <c r="A2592" s="959"/>
    </row>
    <row r="2593" spans="1:4" x14ac:dyDescent="0.2">
      <c r="A2593" s="959"/>
    </row>
    <row r="2594" spans="1:4" x14ac:dyDescent="0.2">
      <c r="A2594" s="959"/>
    </row>
    <row r="2595" spans="1:4" x14ac:dyDescent="0.2">
      <c r="A2595" s="959"/>
    </row>
    <row r="2596" spans="1:4" x14ac:dyDescent="0.2">
      <c r="A2596" s="959"/>
    </row>
    <row r="2597" spans="1:4" x14ac:dyDescent="0.2">
      <c r="A2597" s="959"/>
    </row>
    <row r="2598" spans="1:4" x14ac:dyDescent="0.2">
      <c r="A2598" s="959"/>
    </row>
    <row r="2599" spans="1:4" x14ac:dyDescent="0.2">
      <c r="A2599" s="959"/>
    </row>
    <row r="2600" spans="1:4" x14ac:dyDescent="0.2">
      <c r="A2600" s="959"/>
    </row>
    <row r="2601" spans="1:4" x14ac:dyDescent="0.2">
      <c r="A2601" s="959"/>
    </row>
    <row r="2602" spans="1:4" x14ac:dyDescent="0.2">
      <c r="A2602" s="959"/>
    </row>
    <row r="2603" spans="1:4" x14ac:dyDescent="0.2">
      <c r="A2603" s="959"/>
    </row>
    <row r="2604" spans="1:4" x14ac:dyDescent="0.2">
      <c r="A2604" s="959"/>
    </row>
    <row r="2605" spans="1:4" x14ac:dyDescent="0.2">
      <c r="A2605" s="959"/>
      <c r="D2605" s="1011"/>
    </row>
    <row r="2606" spans="1:4" x14ac:dyDescent="0.2">
      <c r="A2606" s="959"/>
    </row>
    <row r="2607" spans="1:4" x14ac:dyDescent="0.2">
      <c r="A2607" s="959"/>
    </row>
    <row r="2608" spans="1:4" x14ac:dyDescent="0.2">
      <c r="A2608" s="959"/>
    </row>
    <row r="2609" spans="1:4" x14ac:dyDescent="0.2">
      <c r="A2609" s="959"/>
    </row>
    <row r="2610" spans="1:4" x14ac:dyDescent="0.2">
      <c r="A2610" s="959"/>
    </row>
    <row r="2611" spans="1:4" x14ac:dyDescent="0.2">
      <c r="A2611" s="959"/>
    </row>
    <row r="2612" spans="1:4" x14ac:dyDescent="0.2">
      <c r="A2612" s="959"/>
    </row>
    <row r="2613" spans="1:4" x14ac:dyDescent="0.2">
      <c r="A2613" s="959"/>
    </row>
    <row r="2614" spans="1:4" x14ac:dyDescent="0.2">
      <c r="A2614" s="959"/>
      <c r="D2614" s="1011"/>
    </row>
    <row r="2615" spans="1:4" x14ac:dyDescent="0.2">
      <c r="A2615" s="959"/>
    </row>
    <row r="2616" spans="1:4" x14ac:dyDescent="0.2">
      <c r="A2616" s="959"/>
    </row>
    <row r="2617" spans="1:4" x14ac:dyDescent="0.2">
      <c r="A2617" s="959"/>
    </row>
    <row r="2618" spans="1:4" x14ac:dyDescent="0.2">
      <c r="A2618" s="959"/>
    </row>
    <row r="2619" spans="1:4" x14ac:dyDescent="0.2">
      <c r="A2619" s="959"/>
    </row>
    <row r="2620" spans="1:4" x14ac:dyDescent="0.2">
      <c r="A2620" s="959"/>
    </row>
    <row r="2621" spans="1:4" x14ac:dyDescent="0.2">
      <c r="A2621" s="959"/>
    </row>
    <row r="2622" spans="1:4" x14ac:dyDescent="0.2">
      <c r="A2622" s="959"/>
    </row>
    <row r="2623" spans="1:4" x14ac:dyDescent="0.2">
      <c r="A2623" s="959"/>
    </row>
    <row r="2624" spans="1:4" x14ac:dyDescent="0.2">
      <c r="A2624" s="959"/>
    </row>
    <row r="2625" spans="1:4" x14ac:dyDescent="0.2">
      <c r="A2625" s="959"/>
    </row>
    <row r="2626" spans="1:4" x14ac:dyDescent="0.2">
      <c r="A2626" s="959"/>
    </row>
    <row r="2627" spans="1:4" x14ac:dyDescent="0.2">
      <c r="A2627" s="959"/>
    </row>
    <row r="2628" spans="1:4" x14ac:dyDescent="0.2">
      <c r="A2628" s="959"/>
    </row>
    <row r="2629" spans="1:4" x14ac:dyDescent="0.2">
      <c r="A2629" s="959"/>
      <c r="D2629" s="1011"/>
    </row>
    <row r="2630" spans="1:4" x14ac:dyDescent="0.2">
      <c r="A2630" s="959"/>
    </row>
    <row r="2631" spans="1:4" x14ac:dyDescent="0.2">
      <c r="A2631" s="959"/>
    </row>
    <row r="2632" spans="1:4" x14ac:dyDescent="0.2">
      <c r="A2632" s="959"/>
    </row>
    <row r="2633" spans="1:4" x14ac:dyDescent="0.2">
      <c r="A2633" s="959"/>
    </row>
    <row r="2634" spans="1:4" x14ac:dyDescent="0.2">
      <c r="A2634" s="959"/>
    </row>
    <row r="2635" spans="1:4" x14ac:dyDescent="0.2">
      <c r="A2635" s="959"/>
    </row>
    <row r="2636" spans="1:4" x14ac:dyDescent="0.2">
      <c r="A2636" s="959"/>
    </row>
    <row r="2637" spans="1:4" x14ac:dyDescent="0.2">
      <c r="A2637" s="959"/>
    </row>
    <row r="2638" spans="1:4" x14ac:dyDescent="0.2">
      <c r="A2638" s="959"/>
      <c r="D2638" s="1011"/>
    </row>
    <row r="2639" spans="1:4" x14ac:dyDescent="0.2">
      <c r="A2639" s="959"/>
    </row>
    <row r="2640" spans="1:4" x14ac:dyDescent="0.2">
      <c r="A2640" s="959"/>
    </row>
    <row r="2641" spans="1:4" x14ac:dyDescent="0.2">
      <c r="A2641" s="959"/>
    </row>
    <row r="2642" spans="1:4" x14ac:dyDescent="0.2">
      <c r="A2642" s="959"/>
    </row>
    <row r="2643" spans="1:4" x14ac:dyDescent="0.2">
      <c r="A2643" s="959"/>
    </row>
    <row r="2644" spans="1:4" x14ac:dyDescent="0.2">
      <c r="A2644" s="959"/>
    </row>
    <row r="2645" spans="1:4" x14ac:dyDescent="0.2">
      <c r="A2645" s="959"/>
    </row>
    <row r="2646" spans="1:4" x14ac:dyDescent="0.2">
      <c r="A2646" s="959"/>
    </row>
    <row r="2647" spans="1:4" x14ac:dyDescent="0.2">
      <c r="A2647" s="959"/>
    </row>
    <row r="2648" spans="1:4" x14ac:dyDescent="0.2">
      <c r="A2648" s="959"/>
    </row>
    <row r="2649" spans="1:4" x14ac:dyDescent="0.2">
      <c r="A2649" s="959"/>
    </row>
    <row r="2650" spans="1:4" x14ac:dyDescent="0.2">
      <c r="A2650" s="959"/>
    </row>
    <row r="2651" spans="1:4" x14ac:dyDescent="0.2">
      <c r="A2651" s="959"/>
    </row>
    <row r="2652" spans="1:4" x14ac:dyDescent="0.2">
      <c r="A2652" s="959"/>
    </row>
    <row r="2653" spans="1:4" x14ac:dyDescent="0.2">
      <c r="A2653" s="959"/>
      <c r="D2653" s="1011"/>
    </row>
    <row r="2654" spans="1:4" x14ac:dyDescent="0.2">
      <c r="A2654" s="959"/>
    </row>
    <row r="2655" spans="1:4" x14ac:dyDescent="0.2">
      <c r="A2655" s="959"/>
    </row>
    <row r="2656" spans="1:4" x14ac:dyDescent="0.2">
      <c r="A2656" s="959"/>
    </row>
    <row r="2657" spans="1:4" x14ac:dyDescent="0.2">
      <c r="A2657" s="959"/>
    </row>
    <row r="2658" spans="1:4" x14ac:dyDescent="0.2">
      <c r="A2658" s="959"/>
    </row>
    <row r="2659" spans="1:4" x14ac:dyDescent="0.2">
      <c r="A2659" s="959"/>
    </row>
    <row r="2660" spans="1:4" x14ac:dyDescent="0.2">
      <c r="A2660" s="959"/>
    </row>
    <row r="2661" spans="1:4" x14ac:dyDescent="0.2">
      <c r="A2661" s="959"/>
    </row>
    <row r="2662" spans="1:4" x14ac:dyDescent="0.2">
      <c r="A2662" s="959"/>
      <c r="D2662" s="1011"/>
    </row>
    <row r="2663" spans="1:4" x14ac:dyDescent="0.2">
      <c r="A2663" s="959"/>
    </row>
    <row r="2664" spans="1:4" x14ac:dyDescent="0.2">
      <c r="A2664" s="959"/>
    </row>
    <row r="2665" spans="1:4" x14ac:dyDescent="0.2">
      <c r="A2665" s="959"/>
    </row>
    <row r="2666" spans="1:4" x14ac:dyDescent="0.2">
      <c r="A2666" s="959"/>
    </row>
    <row r="2667" spans="1:4" x14ac:dyDescent="0.2">
      <c r="A2667" s="959"/>
    </row>
    <row r="2668" spans="1:4" x14ac:dyDescent="0.2">
      <c r="A2668" s="959"/>
    </row>
    <row r="2669" spans="1:4" x14ac:dyDescent="0.2">
      <c r="A2669" s="959"/>
    </row>
    <row r="2670" spans="1:4" x14ac:dyDescent="0.2">
      <c r="A2670" s="959"/>
    </row>
    <row r="2671" spans="1:4" x14ac:dyDescent="0.2">
      <c r="A2671" s="959"/>
    </row>
    <row r="2672" spans="1:4" x14ac:dyDescent="0.2">
      <c r="A2672" s="959"/>
    </row>
    <row r="2673" spans="1:4" x14ac:dyDescent="0.2">
      <c r="A2673" s="959"/>
    </row>
    <row r="2674" spans="1:4" x14ac:dyDescent="0.2">
      <c r="A2674" s="959"/>
    </row>
    <row r="2675" spans="1:4" x14ac:dyDescent="0.2">
      <c r="A2675" s="959"/>
    </row>
    <row r="2676" spans="1:4" x14ac:dyDescent="0.2">
      <c r="A2676" s="959"/>
    </row>
    <row r="2677" spans="1:4" x14ac:dyDescent="0.2">
      <c r="A2677" s="959"/>
      <c r="D2677" s="1011"/>
    </row>
    <row r="2678" spans="1:4" x14ac:dyDescent="0.2">
      <c r="A2678" s="959"/>
    </row>
    <row r="2679" spans="1:4" x14ac:dyDescent="0.2">
      <c r="A2679" s="959"/>
    </row>
    <row r="2680" spans="1:4" x14ac:dyDescent="0.2">
      <c r="A2680" s="959"/>
    </row>
    <row r="2681" spans="1:4" x14ac:dyDescent="0.2">
      <c r="A2681" s="959"/>
    </row>
    <row r="2682" spans="1:4" x14ac:dyDescent="0.2">
      <c r="A2682" s="959"/>
    </row>
    <row r="2683" spans="1:4" x14ac:dyDescent="0.2">
      <c r="A2683" s="959"/>
    </row>
    <row r="2684" spans="1:4" x14ac:dyDescent="0.2">
      <c r="A2684" s="959"/>
    </row>
    <row r="2685" spans="1:4" x14ac:dyDescent="0.2">
      <c r="A2685" s="959"/>
    </row>
    <row r="2686" spans="1:4" x14ac:dyDescent="0.2">
      <c r="A2686" s="959"/>
      <c r="D2686" s="1011"/>
    </row>
    <row r="2687" spans="1:4" x14ac:dyDescent="0.2">
      <c r="A2687" s="959"/>
    </row>
    <row r="2688" spans="1:4" x14ac:dyDescent="0.2">
      <c r="A2688" s="959"/>
    </row>
    <row r="2689" spans="1:4" x14ac:dyDescent="0.2">
      <c r="A2689" s="959"/>
    </row>
    <row r="2690" spans="1:4" x14ac:dyDescent="0.2">
      <c r="A2690" s="959"/>
    </row>
    <row r="2691" spans="1:4" x14ac:dyDescent="0.2">
      <c r="A2691" s="959"/>
    </row>
    <row r="2692" spans="1:4" x14ac:dyDescent="0.2">
      <c r="A2692" s="959"/>
    </row>
    <row r="2693" spans="1:4" x14ac:dyDescent="0.2">
      <c r="A2693" s="959"/>
    </row>
    <row r="2694" spans="1:4" x14ac:dyDescent="0.2">
      <c r="A2694" s="959"/>
    </row>
    <row r="2695" spans="1:4" x14ac:dyDescent="0.2">
      <c r="A2695" s="959"/>
    </row>
    <row r="2696" spans="1:4" x14ac:dyDescent="0.2">
      <c r="A2696" s="959"/>
    </row>
    <row r="2697" spans="1:4" x14ac:dyDescent="0.2">
      <c r="A2697" s="959"/>
    </row>
    <row r="2698" spans="1:4" x14ac:dyDescent="0.2">
      <c r="A2698" s="959"/>
    </row>
    <row r="2699" spans="1:4" x14ac:dyDescent="0.2">
      <c r="A2699" s="959"/>
    </row>
    <row r="2700" spans="1:4" x14ac:dyDescent="0.2">
      <c r="A2700" s="959"/>
    </row>
    <row r="2701" spans="1:4" x14ac:dyDescent="0.2">
      <c r="A2701" s="959"/>
      <c r="D2701" s="1011"/>
    </row>
    <row r="2702" spans="1:4" x14ac:dyDescent="0.2">
      <c r="A2702" s="959"/>
    </row>
    <row r="2703" spans="1:4" x14ac:dyDescent="0.2">
      <c r="A2703" s="959"/>
    </row>
    <row r="2704" spans="1:4" x14ac:dyDescent="0.2">
      <c r="A2704" s="959"/>
    </row>
    <row r="2705" spans="1:4" x14ac:dyDescent="0.2">
      <c r="A2705" s="959"/>
    </row>
    <row r="2706" spans="1:4" x14ac:dyDescent="0.2">
      <c r="A2706" s="959"/>
    </row>
    <row r="2707" spans="1:4" x14ac:dyDescent="0.2">
      <c r="A2707" s="959"/>
    </row>
    <row r="2708" spans="1:4" x14ac:dyDescent="0.2">
      <c r="A2708" s="959"/>
    </row>
    <row r="2709" spans="1:4" x14ac:dyDescent="0.2">
      <c r="A2709" s="959"/>
    </row>
    <row r="2710" spans="1:4" x14ac:dyDescent="0.2">
      <c r="A2710" s="959"/>
      <c r="D2710" s="1011"/>
    </row>
    <row r="2711" spans="1:4" x14ac:dyDescent="0.2">
      <c r="A2711" s="959"/>
    </row>
    <row r="2712" spans="1:4" x14ac:dyDescent="0.2">
      <c r="A2712" s="959"/>
    </row>
    <row r="2713" spans="1:4" x14ac:dyDescent="0.2">
      <c r="A2713" s="959"/>
    </row>
    <row r="2714" spans="1:4" x14ac:dyDescent="0.2">
      <c r="A2714" s="959"/>
    </row>
    <row r="2715" spans="1:4" x14ac:dyDescent="0.2">
      <c r="A2715" s="959"/>
    </row>
    <row r="2716" spans="1:4" x14ac:dyDescent="0.2">
      <c r="A2716" s="959"/>
    </row>
    <row r="2717" spans="1:4" x14ac:dyDescent="0.2">
      <c r="A2717" s="959"/>
    </row>
    <row r="2718" spans="1:4" x14ac:dyDescent="0.2">
      <c r="A2718" s="959"/>
    </row>
    <row r="2719" spans="1:4" x14ac:dyDescent="0.2">
      <c r="A2719" s="959"/>
    </row>
    <row r="2720" spans="1:4" x14ac:dyDescent="0.2">
      <c r="A2720" s="959"/>
    </row>
    <row r="2721" spans="1:4" x14ac:dyDescent="0.2">
      <c r="A2721" s="959"/>
    </row>
    <row r="2722" spans="1:4" x14ac:dyDescent="0.2">
      <c r="A2722" s="959"/>
    </row>
    <row r="2723" spans="1:4" x14ac:dyDescent="0.2">
      <c r="A2723" s="959"/>
    </row>
    <row r="2724" spans="1:4" x14ac:dyDescent="0.2">
      <c r="A2724" s="959"/>
    </row>
    <row r="2725" spans="1:4" x14ac:dyDescent="0.2">
      <c r="A2725" s="959"/>
      <c r="D2725" s="1011"/>
    </row>
    <row r="2726" spans="1:4" x14ac:dyDescent="0.2">
      <c r="A2726" s="959"/>
    </row>
    <row r="2727" spans="1:4" x14ac:dyDescent="0.2">
      <c r="A2727" s="959"/>
    </row>
    <row r="2728" spans="1:4" x14ac:dyDescent="0.2">
      <c r="A2728" s="959"/>
    </row>
    <row r="2729" spans="1:4" x14ac:dyDescent="0.2">
      <c r="A2729" s="959"/>
    </row>
    <row r="2730" spans="1:4" x14ac:dyDescent="0.2">
      <c r="A2730" s="959"/>
    </row>
    <row r="2731" spans="1:4" x14ac:dyDescent="0.2">
      <c r="A2731" s="959"/>
    </row>
    <row r="2732" spans="1:4" x14ac:dyDescent="0.2">
      <c r="A2732" s="959"/>
    </row>
    <row r="2733" spans="1:4" x14ac:dyDescent="0.2">
      <c r="A2733" s="959"/>
    </row>
    <row r="2734" spans="1:4" x14ac:dyDescent="0.2">
      <c r="A2734" s="959"/>
      <c r="D2734" s="1011"/>
    </row>
    <row r="2735" spans="1:4" x14ac:dyDescent="0.2">
      <c r="A2735" s="959"/>
    </row>
    <row r="2736" spans="1:4" x14ac:dyDescent="0.2">
      <c r="A2736" s="959"/>
    </row>
    <row r="2737" spans="1:4" x14ac:dyDescent="0.2">
      <c r="A2737" s="959"/>
    </row>
    <row r="2738" spans="1:4" x14ac:dyDescent="0.2">
      <c r="A2738" s="959"/>
    </row>
    <row r="2739" spans="1:4" x14ac:dyDescent="0.2">
      <c r="A2739" s="959"/>
    </row>
    <row r="2740" spans="1:4" x14ac:dyDescent="0.2">
      <c r="A2740" s="959"/>
    </row>
    <row r="2741" spans="1:4" x14ac:dyDescent="0.2">
      <c r="A2741" s="959"/>
    </row>
    <row r="2742" spans="1:4" x14ac:dyDescent="0.2">
      <c r="A2742" s="959"/>
    </row>
    <row r="2743" spans="1:4" x14ac:dyDescent="0.2">
      <c r="A2743" s="959"/>
    </row>
    <row r="2744" spans="1:4" x14ac:dyDescent="0.2">
      <c r="A2744" s="959"/>
    </row>
    <row r="2745" spans="1:4" x14ac:dyDescent="0.2">
      <c r="A2745" s="959"/>
    </row>
    <row r="2746" spans="1:4" x14ac:dyDescent="0.2">
      <c r="A2746" s="959"/>
    </row>
    <row r="2747" spans="1:4" x14ac:dyDescent="0.2">
      <c r="A2747" s="959"/>
    </row>
    <row r="2748" spans="1:4" x14ac:dyDescent="0.2">
      <c r="A2748" s="959"/>
    </row>
    <row r="2749" spans="1:4" x14ac:dyDescent="0.2">
      <c r="A2749" s="959"/>
      <c r="D2749" s="1011"/>
    </row>
    <row r="2750" spans="1:4" x14ac:dyDescent="0.2">
      <c r="A2750" s="959"/>
    </row>
    <row r="2751" spans="1:4" x14ac:dyDescent="0.2">
      <c r="A2751" s="959"/>
    </row>
    <row r="2752" spans="1:4" x14ac:dyDescent="0.2">
      <c r="A2752" s="959"/>
    </row>
    <row r="2753" spans="1:4" x14ac:dyDescent="0.2">
      <c r="A2753" s="959"/>
    </row>
    <row r="2754" spans="1:4" x14ac:dyDescent="0.2">
      <c r="A2754" s="959"/>
    </row>
    <row r="2755" spans="1:4" x14ac:dyDescent="0.2">
      <c r="A2755" s="959"/>
    </row>
    <row r="2756" spans="1:4" x14ac:dyDescent="0.2">
      <c r="A2756" s="959"/>
    </row>
    <row r="2757" spans="1:4" x14ac:dyDescent="0.2">
      <c r="A2757" s="959"/>
    </row>
    <row r="2758" spans="1:4" x14ac:dyDescent="0.2">
      <c r="A2758" s="959"/>
      <c r="D2758" s="1011"/>
    </row>
    <row r="2759" spans="1:4" x14ac:dyDescent="0.2">
      <c r="A2759" s="959"/>
    </row>
    <row r="2760" spans="1:4" x14ac:dyDescent="0.2">
      <c r="A2760" s="959"/>
    </row>
    <row r="2761" spans="1:4" x14ac:dyDescent="0.2">
      <c r="A2761" s="959"/>
    </row>
    <row r="2762" spans="1:4" x14ac:dyDescent="0.2">
      <c r="A2762" s="959"/>
    </row>
    <row r="2763" spans="1:4" x14ac:dyDescent="0.2">
      <c r="A2763" s="959"/>
    </row>
    <row r="2764" spans="1:4" x14ac:dyDescent="0.2">
      <c r="A2764" s="959"/>
    </row>
    <row r="2765" spans="1:4" x14ac:dyDescent="0.2">
      <c r="A2765" s="959"/>
    </row>
    <row r="2766" spans="1:4" x14ac:dyDescent="0.2">
      <c r="A2766" s="959"/>
    </row>
    <row r="2767" spans="1:4" x14ac:dyDescent="0.2">
      <c r="A2767" s="959"/>
    </row>
    <row r="2768" spans="1:4" x14ac:dyDescent="0.2">
      <c r="A2768" s="959"/>
    </row>
    <row r="2769" spans="1:4" x14ac:dyDescent="0.2">
      <c r="A2769" s="959"/>
    </row>
    <row r="2770" spans="1:4" x14ac:dyDescent="0.2">
      <c r="A2770" s="959"/>
    </row>
    <row r="2771" spans="1:4" x14ac:dyDescent="0.2">
      <c r="A2771" s="959"/>
    </row>
    <row r="2772" spans="1:4" x14ac:dyDescent="0.2">
      <c r="A2772" s="959"/>
    </row>
    <row r="2773" spans="1:4" x14ac:dyDescent="0.2">
      <c r="A2773" s="959"/>
      <c r="D2773" s="1011"/>
    </row>
    <row r="2774" spans="1:4" x14ac:dyDescent="0.2">
      <c r="A2774" s="959"/>
    </row>
    <row r="2775" spans="1:4" x14ac:dyDescent="0.2">
      <c r="A2775" s="959"/>
    </row>
    <row r="2776" spans="1:4" x14ac:dyDescent="0.2">
      <c r="A2776" s="959"/>
    </row>
    <row r="2777" spans="1:4" x14ac:dyDescent="0.2">
      <c r="A2777" s="959"/>
    </row>
    <row r="2778" spans="1:4" x14ac:dyDescent="0.2">
      <c r="A2778" s="959"/>
    </row>
    <row r="2779" spans="1:4" x14ac:dyDescent="0.2">
      <c r="A2779" s="959"/>
    </row>
    <row r="2780" spans="1:4" x14ac:dyDescent="0.2">
      <c r="A2780" s="959"/>
    </row>
    <row r="2781" spans="1:4" x14ac:dyDescent="0.2">
      <c r="A2781" s="959"/>
    </row>
    <row r="2782" spans="1:4" x14ac:dyDescent="0.2">
      <c r="A2782" s="959"/>
      <c r="D2782" s="1011"/>
    </row>
    <row r="2783" spans="1:4" x14ac:dyDescent="0.2">
      <c r="A2783" s="959"/>
    </row>
    <row r="2784" spans="1:4" x14ac:dyDescent="0.2">
      <c r="A2784" s="959"/>
    </row>
    <row r="2785" spans="1:4" x14ac:dyDescent="0.2">
      <c r="A2785" s="959"/>
    </row>
    <row r="2786" spans="1:4" x14ac:dyDescent="0.2">
      <c r="A2786" s="959"/>
    </row>
    <row r="2787" spans="1:4" x14ac:dyDescent="0.2">
      <c r="A2787" s="959"/>
    </row>
    <row r="2788" spans="1:4" x14ac:dyDescent="0.2">
      <c r="A2788" s="959"/>
    </row>
    <row r="2789" spans="1:4" x14ac:dyDescent="0.2">
      <c r="A2789" s="959"/>
    </row>
    <row r="2790" spans="1:4" x14ac:dyDescent="0.2">
      <c r="A2790" s="959"/>
    </row>
    <row r="2791" spans="1:4" x14ac:dyDescent="0.2">
      <c r="A2791" s="959"/>
    </row>
    <row r="2792" spans="1:4" x14ac:dyDescent="0.2">
      <c r="A2792" s="959"/>
    </row>
    <row r="2793" spans="1:4" x14ac:dyDescent="0.2">
      <c r="A2793" s="959"/>
    </row>
    <row r="2794" spans="1:4" x14ac:dyDescent="0.2">
      <c r="A2794" s="959"/>
    </row>
    <row r="2795" spans="1:4" x14ac:dyDescent="0.2">
      <c r="A2795" s="959"/>
    </row>
    <row r="2796" spans="1:4" x14ac:dyDescent="0.2">
      <c r="A2796" s="959"/>
    </row>
    <row r="2797" spans="1:4" x14ac:dyDescent="0.2">
      <c r="A2797" s="959"/>
      <c r="D2797" s="1011"/>
    </row>
    <row r="2798" spans="1:4" x14ac:dyDescent="0.2">
      <c r="A2798" s="959"/>
    </row>
    <row r="2799" spans="1:4" x14ac:dyDescent="0.2">
      <c r="A2799" s="959"/>
    </row>
    <row r="2800" spans="1:4" x14ac:dyDescent="0.2">
      <c r="A2800" s="959"/>
    </row>
    <row r="2801" spans="1:24" x14ac:dyDescent="0.2">
      <c r="A2801" s="959"/>
    </row>
    <row r="2802" spans="1:24" x14ac:dyDescent="0.2">
      <c r="A2802" s="959"/>
    </row>
    <row r="2803" spans="1:24" x14ac:dyDescent="0.2">
      <c r="A2803" s="959"/>
    </row>
    <row r="2804" spans="1:24" x14ac:dyDescent="0.2">
      <c r="A2804" s="959"/>
    </row>
    <row r="2805" spans="1:24" x14ac:dyDescent="0.2">
      <c r="A2805" s="959"/>
    </row>
    <row r="2806" spans="1:24" x14ac:dyDescent="0.2">
      <c r="A2806" s="959"/>
      <c r="D2806" s="1011"/>
      <c r="V2806" s="956"/>
      <c r="W2806" s="956"/>
      <c r="X2806" s="956"/>
    </row>
    <row r="2807" spans="1:24" x14ac:dyDescent="0.2">
      <c r="A2807" s="959"/>
    </row>
    <row r="2808" spans="1:24" x14ac:dyDescent="0.2">
      <c r="A2808" s="959"/>
    </row>
    <row r="2809" spans="1:24" x14ac:dyDescent="0.2">
      <c r="A2809" s="959"/>
    </row>
    <row r="2810" spans="1:24" x14ac:dyDescent="0.2">
      <c r="A2810" s="959"/>
    </row>
    <row r="2811" spans="1:24" x14ac:dyDescent="0.2">
      <c r="A2811" s="959"/>
    </row>
    <row r="2812" spans="1:24" x14ac:dyDescent="0.2">
      <c r="A2812" s="959"/>
    </row>
    <row r="2813" spans="1:24" x14ac:dyDescent="0.2">
      <c r="A2813" s="959"/>
    </row>
    <row r="2814" spans="1:24" x14ac:dyDescent="0.2">
      <c r="A2814" s="959"/>
    </row>
    <row r="2815" spans="1:24" x14ac:dyDescent="0.2">
      <c r="A2815" s="959"/>
    </row>
    <row r="2816" spans="1:24" x14ac:dyDescent="0.2">
      <c r="A2816" s="959"/>
    </row>
    <row r="2817" spans="1:4" x14ac:dyDescent="0.2">
      <c r="A2817" s="959"/>
    </row>
    <row r="2818" spans="1:4" x14ac:dyDescent="0.2">
      <c r="A2818" s="959"/>
    </row>
    <row r="2819" spans="1:4" x14ac:dyDescent="0.2">
      <c r="A2819" s="959"/>
    </row>
    <row r="2820" spans="1:4" x14ac:dyDescent="0.2">
      <c r="A2820" s="959"/>
    </row>
    <row r="2821" spans="1:4" x14ac:dyDescent="0.2">
      <c r="A2821" s="959"/>
      <c r="D2821" s="1011"/>
    </row>
    <row r="2822" spans="1:4" x14ac:dyDescent="0.2">
      <c r="A2822" s="959"/>
    </row>
    <row r="2823" spans="1:4" x14ac:dyDescent="0.2">
      <c r="A2823" s="959"/>
    </row>
    <row r="2824" spans="1:4" x14ac:dyDescent="0.2">
      <c r="A2824" s="959"/>
    </row>
    <row r="2825" spans="1:4" x14ac:dyDescent="0.2">
      <c r="A2825" s="959"/>
    </row>
    <row r="2826" spans="1:4" x14ac:dyDescent="0.2">
      <c r="A2826" s="959"/>
    </row>
    <row r="2827" spans="1:4" x14ac:dyDescent="0.2">
      <c r="A2827" s="959"/>
    </row>
    <row r="2828" spans="1:4" x14ac:dyDescent="0.2">
      <c r="A2828" s="959"/>
    </row>
    <row r="2829" spans="1:4" x14ac:dyDescent="0.2">
      <c r="A2829" s="959"/>
    </row>
    <row r="2830" spans="1:4" x14ac:dyDescent="0.2">
      <c r="A2830" s="959"/>
      <c r="D2830" s="1011"/>
    </row>
    <row r="2831" spans="1:4" x14ac:dyDescent="0.2">
      <c r="A2831" s="959"/>
    </row>
    <row r="2832" spans="1:4" x14ac:dyDescent="0.2">
      <c r="A2832" s="959"/>
    </row>
    <row r="2833" spans="1:4" x14ac:dyDescent="0.2">
      <c r="A2833" s="959"/>
    </row>
    <row r="2834" spans="1:4" x14ac:dyDescent="0.2">
      <c r="A2834" s="959"/>
    </row>
    <row r="2835" spans="1:4" x14ac:dyDescent="0.2">
      <c r="A2835" s="959"/>
    </row>
    <row r="2836" spans="1:4" x14ac:dyDescent="0.2">
      <c r="A2836" s="959"/>
    </row>
    <row r="2837" spans="1:4" x14ac:dyDescent="0.2">
      <c r="A2837" s="959"/>
    </row>
    <row r="2838" spans="1:4" x14ac:dyDescent="0.2">
      <c r="A2838" s="959"/>
    </row>
    <row r="2839" spans="1:4" x14ac:dyDescent="0.2">
      <c r="A2839" s="959"/>
    </row>
    <row r="2840" spans="1:4" x14ac:dyDescent="0.2">
      <c r="A2840" s="959"/>
    </row>
    <row r="2841" spans="1:4" x14ac:dyDescent="0.2">
      <c r="A2841" s="959"/>
    </row>
    <row r="2842" spans="1:4" x14ac:dyDescent="0.2">
      <c r="A2842" s="959"/>
    </row>
    <row r="2843" spans="1:4" x14ac:dyDescent="0.2">
      <c r="A2843" s="959"/>
    </row>
    <row r="2844" spans="1:4" x14ac:dyDescent="0.2">
      <c r="A2844" s="959"/>
    </row>
    <row r="2845" spans="1:4" x14ac:dyDescent="0.2">
      <c r="A2845" s="959"/>
      <c r="D2845" s="1011"/>
    </row>
    <row r="2846" spans="1:4" x14ac:dyDescent="0.2">
      <c r="A2846" s="959"/>
    </row>
    <row r="2847" spans="1:4" x14ac:dyDescent="0.2">
      <c r="A2847" s="959"/>
    </row>
    <row r="2848" spans="1:4" x14ac:dyDescent="0.2">
      <c r="A2848" s="959"/>
    </row>
    <row r="2849" spans="1:4" x14ac:dyDescent="0.2">
      <c r="A2849" s="959"/>
    </row>
    <row r="2850" spans="1:4" x14ac:dyDescent="0.2">
      <c r="A2850" s="959"/>
    </row>
    <row r="2851" spans="1:4" x14ac:dyDescent="0.2">
      <c r="A2851" s="959"/>
    </row>
    <row r="2852" spans="1:4" x14ac:dyDescent="0.2">
      <c r="A2852" s="959"/>
    </row>
    <row r="2853" spans="1:4" x14ac:dyDescent="0.2">
      <c r="A2853" s="959"/>
    </row>
    <row r="2854" spans="1:4" x14ac:dyDescent="0.2">
      <c r="A2854" s="959"/>
      <c r="D2854" s="1011"/>
    </row>
    <row r="2855" spans="1:4" x14ac:dyDescent="0.2">
      <c r="A2855" s="959"/>
    </row>
    <row r="2856" spans="1:4" x14ac:dyDescent="0.2">
      <c r="A2856" s="959"/>
    </row>
    <row r="2857" spans="1:4" x14ac:dyDescent="0.2">
      <c r="A2857" s="959"/>
    </row>
    <row r="2858" spans="1:4" x14ac:dyDescent="0.2">
      <c r="A2858" s="959"/>
    </row>
    <row r="2859" spans="1:4" x14ac:dyDescent="0.2">
      <c r="A2859" s="959"/>
    </row>
    <row r="2860" spans="1:4" x14ac:dyDescent="0.2">
      <c r="A2860" s="959"/>
    </row>
    <row r="2861" spans="1:4" x14ac:dyDescent="0.2">
      <c r="A2861" s="959"/>
    </row>
    <row r="2862" spans="1:4" x14ac:dyDescent="0.2">
      <c r="A2862" s="959"/>
    </row>
    <row r="2863" spans="1:4" x14ac:dyDescent="0.2">
      <c r="A2863" s="959"/>
    </row>
    <row r="2864" spans="1:4" x14ac:dyDescent="0.2">
      <c r="A2864" s="959"/>
    </row>
    <row r="2865" spans="1:4" x14ac:dyDescent="0.2">
      <c r="A2865" s="959"/>
    </row>
    <row r="2866" spans="1:4" x14ac:dyDescent="0.2">
      <c r="A2866" s="959"/>
    </row>
    <row r="2867" spans="1:4" x14ac:dyDescent="0.2">
      <c r="A2867" s="959"/>
    </row>
    <row r="2868" spans="1:4" x14ac:dyDescent="0.2">
      <c r="A2868" s="959"/>
    </row>
    <row r="2869" spans="1:4" x14ac:dyDescent="0.2">
      <c r="A2869" s="959"/>
      <c r="D2869" s="1011"/>
    </row>
    <row r="2870" spans="1:4" x14ac:dyDescent="0.2">
      <c r="A2870" s="959"/>
    </row>
    <row r="2871" spans="1:4" x14ac:dyDescent="0.2">
      <c r="A2871" s="959"/>
    </row>
    <row r="2872" spans="1:4" x14ac:dyDescent="0.2">
      <c r="A2872" s="959"/>
    </row>
    <row r="2873" spans="1:4" x14ac:dyDescent="0.2">
      <c r="A2873" s="959"/>
    </row>
    <row r="2874" spans="1:4" x14ac:dyDescent="0.2">
      <c r="A2874" s="959"/>
    </row>
    <row r="2875" spans="1:4" x14ac:dyDescent="0.2">
      <c r="A2875" s="959"/>
    </row>
    <row r="2876" spans="1:4" x14ac:dyDescent="0.2">
      <c r="A2876" s="959"/>
    </row>
    <row r="2877" spans="1:4" x14ac:dyDescent="0.2">
      <c r="A2877" s="959"/>
    </row>
    <row r="2878" spans="1:4" x14ac:dyDescent="0.2">
      <c r="A2878" s="959"/>
      <c r="D2878" s="1011"/>
    </row>
    <row r="2879" spans="1:4" x14ac:dyDescent="0.2">
      <c r="A2879" s="959"/>
    </row>
    <row r="2880" spans="1:4" x14ac:dyDescent="0.2">
      <c r="A2880" s="959"/>
    </row>
    <row r="2881" spans="1:4" x14ac:dyDescent="0.2">
      <c r="A2881" s="959"/>
    </row>
    <row r="2882" spans="1:4" x14ac:dyDescent="0.2">
      <c r="A2882" s="959"/>
    </row>
    <row r="2883" spans="1:4" x14ac:dyDescent="0.2">
      <c r="A2883" s="959"/>
    </row>
    <row r="2884" spans="1:4" x14ac:dyDescent="0.2">
      <c r="A2884" s="959"/>
    </row>
    <row r="2885" spans="1:4" x14ac:dyDescent="0.2">
      <c r="A2885" s="959"/>
    </row>
    <row r="2886" spans="1:4" x14ac:dyDescent="0.2">
      <c r="A2886" s="959"/>
    </row>
    <row r="2887" spans="1:4" x14ac:dyDescent="0.2">
      <c r="A2887" s="959"/>
    </row>
    <row r="2888" spans="1:4" x14ac:dyDescent="0.2">
      <c r="A2888" s="959"/>
    </row>
    <row r="2889" spans="1:4" x14ac:dyDescent="0.2">
      <c r="A2889" s="959"/>
    </row>
    <row r="2890" spans="1:4" x14ac:dyDescent="0.2">
      <c r="A2890" s="959"/>
    </row>
    <row r="2891" spans="1:4" x14ac:dyDescent="0.2">
      <c r="A2891" s="959"/>
    </row>
    <row r="2892" spans="1:4" x14ac:dyDescent="0.2">
      <c r="A2892" s="959"/>
    </row>
    <row r="2893" spans="1:4" x14ac:dyDescent="0.2">
      <c r="A2893" s="959"/>
      <c r="D2893" s="1011"/>
    </row>
    <row r="2894" spans="1:4" x14ac:dyDescent="0.2">
      <c r="A2894" s="959"/>
    </row>
    <row r="2895" spans="1:4" x14ac:dyDescent="0.2">
      <c r="A2895" s="959"/>
    </row>
    <row r="2896" spans="1:4" x14ac:dyDescent="0.2">
      <c r="A2896" s="959"/>
    </row>
    <row r="2897" spans="1:4" x14ac:dyDescent="0.2">
      <c r="A2897" s="959"/>
    </row>
    <row r="2898" spans="1:4" x14ac:dyDescent="0.2">
      <c r="A2898" s="959"/>
    </row>
    <row r="2899" spans="1:4" x14ac:dyDescent="0.2">
      <c r="A2899" s="959"/>
    </row>
    <row r="2900" spans="1:4" x14ac:dyDescent="0.2">
      <c r="A2900" s="959"/>
    </row>
    <row r="2901" spans="1:4" x14ac:dyDescent="0.2">
      <c r="A2901" s="959"/>
    </row>
    <row r="2902" spans="1:4" x14ac:dyDescent="0.2">
      <c r="A2902" s="959"/>
      <c r="D2902" s="1011"/>
    </row>
    <row r="2903" spans="1:4" x14ac:dyDescent="0.2">
      <c r="A2903" s="959"/>
    </row>
    <row r="2904" spans="1:4" x14ac:dyDescent="0.2">
      <c r="A2904" s="959"/>
    </row>
    <row r="2905" spans="1:4" x14ac:dyDescent="0.2">
      <c r="A2905" s="959"/>
    </row>
    <row r="2906" spans="1:4" x14ac:dyDescent="0.2">
      <c r="A2906" s="959"/>
    </row>
    <row r="2907" spans="1:4" x14ac:dyDescent="0.2">
      <c r="A2907" s="959"/>
    </row>
    <row r="2908" spans="1:4" x14ac:dyDescent="0.2">
      <c r="A2908" s="959"/>
    </row>
    <row r="2909" spans="1:4" x14ac:dyDescent="0.2">
      <c r="A2909" s="959"/>
    </row>
    <row r="2910" spans="1:4" x14ac:dyDescent="0.2">
      <c r="A2910" s="959"/>
    </row>
    <row r="2911" spans="1:4" x14ac:dyDescent="0.2">
      <c r="A2911" s="959"/>
    </row>
    <row r="2912" spans="1:4" x14ac:dyDescent="0.2">
      <c r="A2912" s="959"/>
    </row>
    <row r="2913" spans="1:4" x14ac:dyDescent="0.2">
      <c r="A2913" s="959"/>
    </row>
    <row r="2914" spans="1:4" x14ac:dyDescent="0.2">
      <c r="A2914" s="959"/>
    </row>
    <row r="2915" spans="1:4" x14ac:dyDescent="0.2">
      <c r="A2915" s="959"/>
    </row>
    <row r="2916" spans="1:4" x14ac:dyDescent="0.2">
      <c r="A2916" s="959"/>
    </row>
    <row r="2917" spans="1:4" x14ac:dyDescent="0.2">
      <c r="A2917" s="959"/>
      <c r="D2917" s="1011"/>
    </row>
    <row r="2918" spans="1:4" x14ac:dyDescent="0.2">
      <c r="A2918" s="959"/>
    </row>
    <row r="2919" spans="1:4" x14ac:dyDescent="0.2">
      <c r="A2919" s="959"/>
    </row>
    <row r="2920" spans="1:4" x14ac:dyDescent="0.2">
      <c r="A2920" s="959"/>
    </row>
    <row r="2921" spans="1:4" x14ac:dyDescent="0.2">
      <c r="A2921" s="959"/>
    </row>
    <row r="2922" spans="1:4" x14ac:dyDescent="0.2">
      <c r="A2922" s="959"/>
    </row>
    <row r="2923" spans="1:4" x14ac:dyDescent="0.2">
      <c r="A2923" s="959"/>
    </row>
    <row r="2924" spans="1:4" x14ac:dyDescent="0.2">
      <c r="A2924" s="959"/>
    </row>
    <row r="2925" spans="1:4" x14ac:dyDescent="0.2">
      <c r="A2925" s="959"/>
    </row>
    <row r="2926" spans="1:4" x14ac:dyDescent="0.2">
      <c r="A2926" s="959"/>
      <c r="D2926" s="1011"/>
    </row>
    <row r="2927" spans="1:4" x14ac:dyDescent="0.2">
      <c r="A2927" s="959"/>
    </row>
    <row r="2928" spans="1:4" x14ac:dyDescent="0.2">
      <c r="A2928" s="959"/>
    </row>
    <row r="2929" spans="1:4" x14ac:dyDescent="0.2">
      <c r="A2929" s="959"/>
    </row>
    <row r="2930" spans="1:4" x14ac:dyDescent="0.2">
      <c r="A2930" s="959"/>
    </row>
    <row r="2931" spans="1:4" x14ac:dyDescent="0.2">
      <c r="A2931" s="959"/>
    </row>
    <row r="2932" spans="1:4" x14ac:dyDescent="0.2">
      <c r="A2932" s="959"/>
    </row>
    <row r="2933" spans="1:4" x14ac:dyDescent="0.2">
      <c r="A2933" s="959"/>
    </row>
    <row r="2934" spans="1:4" x14ac:dyDescent="0.2">
      <c r="A2934" s="959"/>
    </row>
    <row r="2935" spans="1:4" x14ac:dyDescent="0.2">
      <c r="A2935" s="959"/>
    </row>
    <row r="2936" spans="1:4" x14ac:dyDescent="0.2">
      <c r="A2936" s="959"/>
    </row>
    <row r="2937" spans="1:4" x14ac:dyDescent="0.2">
      <c r="A2937" s="959"/>
    </row>
    <row r="2938" spans="1:4" x14ac:dyDescent="0.2">
      <c r="A2938" s="959"/>
    </row>
    <row r="2939" spans="1:4" x14ac:dyDescent="0.2">
      <c r="A2939" s="959"/>
    </row>
    <row r="2940" spans="1:4" x14ac:dyDescent="0.2">
      <c r="A2940" s="959"/>
    </row>
    <row r="2941" spans="1:4" x14ac:dyDescent="0.2">
      <c r="A2941" s="959"/>
      <c r="D2941" s="1011"/>
    </row>
    <row r="2942" spans="1:4" x14ac:dyDescent="0.2">
      <c r="A2942" s="959"/>
    </row>
    <row r="2943" spans="1:4" x14ac:dyDescent="0.2">
      <c r="A2943" s="959"/>
    </row>
    <row r="2944" spans="1:4" x14ac:dyDescent="0.2">
      <c r="A2944" s="959"/>
    </row>
    <row r="2945" spans="1:4" x14ac:dyDescent="0.2">
      <c r="A2945" s="959"/>
    </row>
    <row r="2946" spans="1:4" x14ac:dyDescent="0.2">
      <c r="A2946" s="959"/>
    </row>
    <row r="2947" spans="1:4" x14ac:dyDescent="0.2">
      <c r="A2947" s="959"/>
    </row>
    <row r="2948" spans="1:4" x14ac:dyDescent="0.2">
      <c r="A2948" s="959"/>
    </row>
    <row r="2949" spans="1:4" x14ac:dyDescent="0.2">
      <c r="A2949" s="959"/>
    </row>
    <row r="2950" spans="1:4" x14ac:dyDescent="0.2">
      <c r="A2950" s="959"/>
      <c r="D2950" s="1011"/>
    </row>
    <row r="2951" spans="1:4" x14ac:dyDescent="0.2">
      <c r="A2951" s="959"/>
    </row>
    <row r="2952" spans="1:4" x14ac:dyDescent="0.2">
      <c r="A2952" s="959"/>
    </row>
    <row r="2953" spans="1:4" x14ac:dyDescent="0.2">
      <c r="A2953" s="959"/>
    </row>
    <row r="2954" spans="1:4" x14ac:dyDescent="0.2">
      <c r="A2954" s="959"/>
    </row>
    <row r="2955" spans="1:4" x14ac:dyDescent="0.2">
      <c r="A2955" s="959"/>
    </row>
    <row r="2956" spans="1:4" x14ac:dyDescent="0.2">
      <c r="A2956" s="959"/>
    </row>
    <row r="2957" spans="1:4" x14ac:dyDescent="0.2">
      <c r="A2957" s="959"/>
    </row>
    <row r="2958" spans="1:4" x14ac:dyDescent="0.2">
      <c r="A2958" s="959"/>
    </row>
    <row r="2959" spans="1:4" x14ac:dyDescent="0.2">
      <c r="A2959" s="959"/>
    </row>
    <row r="2960" spans="1:4" x14ac:dyDescent="0.2">
      <c r="A2960" s="959"/>
    </row>
    <row r="2961" spans="1:4" x14ac:dyDescent="0.2">
      <c r="A2961" s="959"/>
    </row>
    <row r="2962" spans="1:4" x14ac:dyDescent="0.2">
      <c r="A2962" s="959"/>
    </row>
    <row r="2963" spans="1:4" x14ac:dyDescent="0.2">
      <c r="A2963" s="959"/>
    </row>
    <row r="2964" spans="1:4" x14ac:dyDescent="0.2">
      <c r="A2964" s="959"/>
    </row>
    <row r="2965" spans="1:4" x14ac:dyDescent="0.2">
      <c r="A2965" s="959"/>
      <c r="D2965" s="1011"/>
    </row>
    <row r="2966" spans="1:4" x14ac:dyDescent="0.2">
      <c r="A2966" s="959"/>
    </row>
    <row r="2967" spans="1:4" x14ac:dyDescent="0.2">
      <c r="A2967" s="959"/>
    </row>
    <row r="2968" spans="1:4" x14ac:dyDescent="0.2">
      <c r="A2968" s="959"/>
    </row>
    <row r="2969" spans="1:4" x14ac:dyDescent="0.2">
      <c r="A2969" s="959"/>
    </row>
    <row r="2970" spans="1:4" x14ac:dyDescent="0.2">
      <c r="A2970" s="959"/>
    </row>
    <row r="2971" spans="1:4" x14ac:dyDescent="0.2">
      <c r="A2971" s="959"/>
    </row>
    <row r="2972" spans="1:4" x14ac:dyDescent="0.2">
      <c r="A2972" s="959"/>
    </row>
    <row r="2973" spans="1:4" x14ac:dyDescent="0.2">
      <c r="A2973" s="959"/>
    </row>
    <row r="2974" spans="1:4" x14ac:dyDescent="0.2">
      <c r="A2974" s="959"/>
      <c r="D2974" s="1011"/>
    </row>
    <row r="2975" spans="1:4" x14ac:dyDescent="0.2">
      <c r="A2975" s="959"/>
    </row>
    <row r="2976" spans="1:4" x14ac:dyDescent="0.2">
      <c r="A2976" s="959"/>
    </row>
    <row r="2977" spans="1:8" x14ac:dyDescent="0.2">
      <c r="A2977" s="959"/>
      <c r="H2977" s="959"/>
    </row>
    <row r="2978" spans="1:8" x14ac:dyDescent="0.2">
      <c r="A2978" s="959"/>
    </row>
    <row r="2979" spans="1:8" x14ac:dyDescent="0.2">
      <c r="A2979" s="959"/>
    </row>
    <row r="2980" spans="1:8" x14ac:dyDescent="0.2">
      <c r="A2980" s="959"/>
    </row>
    <row r="2981" spans="1:8" x14ac:dyDescent="0.2">
      <c r="A2981" s="959"/>
    </row>
    <row r="2982" spans="1:8" x14ac:dyDescent="0.2">
      <c r="A2982" s="959"/>
    </row>
    <row r="2983" spans="1:8" x14ac:dyDescent="0.2">
      <c r="A2983" s="959"/>
    </row>
    <row r="2984" spans="1:8" x14ac:dyDescent="0.2">
      <c r="A2984" s="959"/>
    </row>
    <row r="2985" spans="1:8" x14ac:dyDescent="0.2">
      <c r="A2985" s="959"/>
    </row>
    <row r="2986" spans="1:8" x14ac:dyDescent="0.2">
      <c r="A2986" s="959"/>
      <c r="F2986" s="959"/>
    </row>
    <row r="2987" spans="1:8" x14ac:dyDescent="0.2">
      <c r="A2987" s="959"/>
    </row>
    <row r="2988" spans="1:8" x14ac:dyDescent="0.2">
      <c r="A2988" s="959"/>
      <c r="F2988" s="959"/>
    </row>
    <row r="2989" spans="1:8" x14ac:dyDescent="0.2">
      <c r="A2989" s="959"/>
      <c r="D2989" s="1011"/>
    </row>
    <row r="2990" spans="1:8" x14ac:dyDescent="0.2">
      <c r="A2990" s="959"/>
      <c r="F2990" s="959"/>
    </row>
    <row r="2991" spans="1:8" x14ac:dyDescent="0.2">
      <c r="A2991" s="959"/>
      <c r="F2991" s="959"/>
    </row>
    <row r="2992" spans="1:8" x14ac:dyDescent="0.2">
      <c r="A2992" s="959"/>
      <c r="F2992" s="959"/>
    </row>
    <row r="2993" spans="1:6" x14ac:dyDescent="0.2">
      <c r="A2993" s="959"/>
      <c r="F2993" s="959"/>
    </row>
    <row r="2994" spans="1:6" x14ac:dyDescent="0.2">
      <c r="A2994" s="959"/>
      <c r="F2994" s="959"/>
    </row>
    <row r="2995" spans="1:6" x14ac:dyDescent="0.2">
      <c r="A2995" s="959"/>
      <c r="F2995" s="959"/>
    </row>
    <row r="2996" spans="1:6" x14ac:dyDescent="0.2">
      <c r="A2996" s="959"/>
      <c r="F2996" s="959"/>
    </row>
    <row r="2997" spans="1:6" x14ac:dyDescent="0.2">
      <c r="A2997" s="959"/>
      <c r="F2997" s="959"/>
    </row>
    <row r="2998" spans="1:6" x14ac:dyDescent="0.2">
      <c r="A2998" s="959"/>
      <c r="D2998" s="1011"/>
    </row>
    <row r="2999" spans="1:6" x14ac:dyDescent="0.2">
      <c r="A2999" s="959"/>
      <c r="F2999" s="959"/>
    </row>
    <row r="3000" spans="1:6" x14ac:dyDescent="0.2">
      <c r="A3000" s="959"/>
      <c r="F3000" s="959"/>
    </row>
    <row r="3001" spans="1:6" x14ac:dyDescent="0.2">
      <c r="A3001" s="959"/>
      <c r="F3001" s="959"/>
    </row>
    <row r="3002" spans="1:6" x14ac:dyDescent="0.2">
      <c r="A3002" s="959"/>
      <c r="F3002" s="959"/>
    </row>
    <row r="3003" spans="1:6" x14ac:dyDescent="0.2">
      <c r="A3003" s="959"/>
      <c r="F3003" s="959"/>
    </row>
    <row r="3004" spans="1:6" x14ac:dyDescent="0.2">
      <c r="A3004" s="959"/>
      <c r="F3004" s="959"/>
    </row>
    <row r="3005" spans="1:6" x14ac:dyDescent="0.2">
      <c r="A3005" s="959"/>
      <c r="F3005" s="959"/>
    </row>
    <row r="3006" spans="1:6" x14ac:dyDescent="0.2">
      <c r="A3006" s="959"/>
      <c r="F3006" s="959"/>
    </row>
    <row r="3007" spans="1:6" x14ac:dyDescent="0.2">
      <c r="A3007" s="959"/>
      <c r="F3007" s="959"/>
    </row>
    <row r="3008" spans="1:6" x14ac:dyDescent="0.2">
      <c r="A3008" s="959"/>
      <c r="F3008" s="959"/>
    </row>
    <row r="3009" spans="1:6" x14ac:dyDescent="0.2">
      <c r="A3009" s="959"/>
      <c r="F3009" s="959"/>
    </row>
    <row r="3010" spans="1:6" x14ac:dyDescent="0.2">
      <c r="A3010" s="959"/>
      <c r="F3010" s="959"/>
    </row>
    <row r="3011" spans="1:6" x14ac:dyDescent="0.2">
      <c r="A3011" s="959"/>
    </row>
    <row r="3012" spans="1:6" x14ac:dyDescent="0.2">
      <c r="A3012" s="959"/>
      <c r="F3012" s="959"/>
    </row>
    <row r="3013" spans="1:6" x14ac:dyDescent="0.2">
      <c r="A3013" s="959"/>
      <c r="D3013" s="1011"/>
    </row>
    <row r="3014" spans="1:6" x14ac:dyDescent="0.2">
      <c r="A3014" s="959"/>
      <c r="F3014" s="959"/>
    </row>
    <row r="3015" spans="1:6" x14ac:dyDescent="0.2">
      <c r="A3015" s="959"/>
      <c r="F3015" s="959"/>
    </row>
    <row r="3016" spans="1:6" x14ac:dyDescent="0.2">
      <c r="A3016" s="959"/>
      <c r="F3016" s="959"/>
    </row>
    <row r="3017" spans="1:6" x14ac:dyDescent="0.2">
      <c r="A3017" s="959"/>
      <c r="F3017" s="959"/>
    </row>
    <row r="3018" spans="1:6" x14ac:dyDescent="0.2">
      <c r="A3018" s="959"/>
      <c r="F3018" s="959"/>
    </row>
    <row r="3019" spans="1:6" x14ac:dyDescent="0.2">
      <c r="A3019" s="959"/>
      <c r="F3019" s="959"/>
    </row>
    <row r="3020" spans="1:6" x14ac:dyDescent="0.2">
      <c r="A3020" s="959"/>
      <c r="F3020" s="959"/>
    </row>
    <row r="3021" spans="1:6" x14ac:dyDescent="0.2">
      <c r="A3021" s="959"/>
      <c r="F3021" s="959"/>
    </row>
    <row r="3022" spans="1:6" x14ac:dyDescent="0.2">
      <c r="A3022" s="959"/>
      <c r="D3022" s="1011"/>
    </row>
    <row r="3023" spans="1:6" x14ac:dyDescent="0.2">
      <c r="A3023" s="959"/>
      <c r="F3023" s="959"/>
    </row>
    <row r="3024" spans="1:6" x14ac:dyDescent="0.2">
      <c r="A3024" s="959"/>
      <c r="F3024" s="959"/>
    </row>
    <row r="3025" spans="1:6" x14ac:dyDescent="0.2">
      <c r="A3025" s="959"/>
      <c r="F3025" s="959"/>
    </row>
    <row r="3026" spans="1:6" x14ac:dyDescent="0.2">
      <c r="A3026" s="959"/>
      <c r="F3026" s="959"/>
    </row>
    <row r="3027" spans="1:6" x14ac:dyDescent="0.2">
      <c r="A3027" s="959"/>
      <c r="F3027" s="959"/>
    </row>
    <row r="3028" spans="1:6" x14ac:dyDescent="0.2">
      <c r="A3028" s="959"/>
      <c r="F3028" s="959"/>
    </row>
    <row r="3029" spans="1:6" x14ac:dyDescent="0.2">
      <c r="A3029" s="959"/>
      <c r="F3029" s="959"/>
    </row>
    <row r="3030" spans="1:6" x14ac:dyDescent="0.2">
      <c r="A3030" s="959"/>
      <c r="F3030" s="959"/>
    </row>
    <row r="3031" spans="1:6" x14ac:dyDescent="0.2">
      <c r="A3031" s="959"/>
      <c r="F3031" s="959"/>
    </row>
    <row r="3032" spans="1:6" x14ac:dyDescent="0.2">
      <c r="A3032" s="959"/>
      <c r="F3032" s="959"/>
    </row>
    <row r="3033" spans="1:6" x14ac:dyDescent="0.2">
      <c r="A3033" s="959"/>
      <c r="F3033" s="959"/>
    </row>
    <row r="3034" spans="1:6" x14ac:dyDescent="0.2">
      <c r="A3034" s="959"/>
      <c r="F3034" s="959"/>
    </row>
    <row r="3035" spans="1:6" x14ac:dyDescent="0.2">
      <c r="A3035" s="959"/>
    </row>
    <row r="3036" spans="1:6" x14ac:dyDescent="0.2">
      <c r="A3036" s="959"/>
      <c r="F3036" s="959"/>
    </row>
    <row r="3037" spans="1:6" x14ac:dyDescent="0.2">
      <c r="A3037" s="959"/>
      <c r="D3037" s="1011"/>
    </row>
    <row r="3038" spans="1:6" x14ac:dyDescent="0.2">
      <c r="A3038" s="959"/>
      <c r="F3038" s="959"/>
    </row>
    <row r="3039" spans="1:6" x14ac:dyDescent="0.2">
      <c r="A3039" s="959"/>
      <c r="F3039" s="959"/>
    </row>
    <row r="3040" spans="1:6" x14ac:dyDescent="0.2">
      <c r="A3040" s="959"/>
      <c r="F3040" s="959"/>
    </row>
    <row r="3041" spans="1:6" x14ac:dyDescent="0.2">
      <c r="A3041" s="959"/>
      <c r="F3041" s="959"/>
    </row>
    <row r="3042" spans="1:6" x14ac:dyDescent="0.2">
      <c r="A3042" s="959"/>
      <c r="F3042" s="959"/>
    </row>
    <row r="3043" spans="1:6" x14ac:dyDescent="0.2">
      <c r="A3043" s="959"/>
      <c r="F3043" s="959"/>
    </row>
    <row r="3044" spans="1:6" x14ac:dyDescent="0.2">
      <c r="A3044" s="959"/>
      <c r="F3044" s="959"/>
    </row>
    <row r="3045" spans="1:6" x14ac:dyDescent="0.2">
      <c r="A3045" s="959"/>
      <c r="F3045" s="959"/>
    </row>
    <row r="3046" spans="1:6" x14ac:dyDescent="0.2">
      <c r="A3046" s="959"/>
      <c r="D3046" s="1011"/>
    </row>
    <row r="3047" spans="1:6" x14ac:dyDescent="0.2">
      <c r="A3047" s="959"/>
      <c r="F3047" s="959"/>
    </row>
    <row r="3048" spans="1:6" x14ac:dyDescent="0.2">
      <c r="A3048" s="959"/>
      <c r="F3048" s="959"/>
    </row>
    <row r="3049" spans="1:6" x14ac:dyDescent="0.2">
      <c r="A3049" s="959"/>
      <c r="F3049" s="959"/>
    </row>
    <row r="3050" spans="1:6" x14ac:dyDescent="0.2">
      <c r="A3050" s="959"/>
      <c r="F3050" s="959"/>
    </row>
    <row r="3051" spans="1:6" x14ac:dyDescent="0.2">
      <c r="A3051" s="959"/>
      <c r="F3051" s="959"/>
    </row>
    <row r="3052" spans="1:6" x14ac:dyDescent="0.2">
      <c r="A3052" s="959"/>
      <c r="F3052" s="959"/>
    </row>
    <row r="3053" spans="1:6" x14ac:dyDescent="0.2">
      <c r="A3053" s="959"/>
      <c r="F3053" s="959"/>
    </row>
    <row r="3054" spans="1:6" x14ac:dyDescent="0.2">
      <c r="A3054" s="959"/>
      <c r="F3054" s="959"/>
    </row>
    <row r="3055" spans="1:6" x14ac:dyDescent="0.2">
      <c r="A3055" s="959"/>
      <c r="F3055" s="959"/>
    </row>
    <row r="3056" spans="1:6" x14ac:dyDescent="0.2">
      <c r="A3056" s="959"/>
      <c r="F3056" s="959"/>
    </row>
    <row r="3057" spans="1:6" x14ac:dyDescent="0.2">
      <c r="A3057" s="959"/>
      <c r="F3057" s="959"/>
    </row>
    <row r="3058" spans="1:6" x14ac:dyDescent="0.2">
      <c r="A3058" s="959"/>
      <c r="F3058" s="959"/>
    </row>
    <row r="3059" spans="1:6" x14ac:dyDescent="0.2">
      <c r="A3059" s="959"/>
    </row>
    <row r="3060" spans="1:6" x14ac:dyDescent="0.2">
      <c r="A3060" s="959"/>
      <c r="F3060" s="959"/>
    </row>
    <row r="3061" spans="1:6" x14ac:dyDescent="0.2">
      <c r="A3061" s="959"/>
      <c r="D3061" s="1011"/>
    </row>
    <row r="3062" spans="1:6" x14ac:dyDescent="0.2">
      <c r="A3062" s="959"/>
      <c r="F3062" s="959"/>
    </row>
    <row r="3063" spans="1:6" x14ac:dyDescent="0.2">
      <c r="A3063" s="959"/>
      <c r="F3063" s="959"/>
    </row>
    <row r="3064" spans="1:6" x14ac:dyDescent="0.2">
      <c r="A3064" s="959"/>
      <c r="F3064" s="959"/>
    </row>
    <row r="3065" spans="1:6" x14ac:dyDescent="0.2">
      <c r="A3065" s="959"/>
      <c r="F3065" s="959"/>
    </row>
    <row r="3066" spans="1:6" x14ac:dyDescent="0.2">
      <c r="A3066" s="959"/>
      <c r="F3066" s="959"/>
    </row>
    <row r="3067" spans="1:6" x14ac:dyDescent="0.2">
      <c r="A3067" s="959"/>
      <c r="F3067" s="959"/>
    </row>
    <row r="3068" spans="1:6" x14ac:dyDescent="0.2">
      <c r="A3068" s="959"/>
      <c r="F3068" s="959"/>
    </row>
    <row r="3069" spans="1:6" x14ac:dyDescent="0.2">
      <c r="A3069" s="959"/>
      <c r="F3069" s="959"/>
    </row>
    <row r="3070" spans="1:6" x14ac:dyDescent="0.2">
      <c r="A3070" s="959"/>
      <c r="D3070" s="1011"/>
    </row>
    <row r="3071" spans="1:6" x14ac:dyDescent="0.2">
      <c r="A3071" s="959"/>
      <c r="F3071" s="959"/>
    </row>
    <row r="3072" spans="1:6" x14ac:dyDescent="0.2">
      <c r="A3072" s="959"/>
      <c r="F3072" s="959"/>
    </row>
    <row r="3073" spans="1:6" x14ac:dyDescent="0.2">
      <c r="A3073" s="959"/>
      <c r="F3073" s="959"/>
    </row>
    <row r="3074" spans="1:6" x14ac:dyDescent="0.2">
      <c r="A3074" s="959"/>
      <c r="F3074" s="959"/>
    </row>
    <row r="3075" spans="1:6" x14ac:dyDescent="0.2">
      <c r="A3075" s="959"/>
      <c r="F3075" s="959"/>
    </row>
    <row r="3076" spans="1:6" x14ac:dyDescent="0.2">
      <c r="A3076" s="959"/>
      <c r="F3076" s="959"/>
    </row>
    <row r="3077" spans="1:6" x14ac:dyDescent="0.2">
      <c r="A3077" s="959"/>
      <c r="F3077" s="959"/>
    </row>
    <row r="3078" spans="1:6" x14ac:dyDescent="0.2">
      <c r="A3078" s="959"/>
      <c r="F3078" s="959"/>
    </row>
    <row r="3079" spans="1:6" x14ac:dyDescent="0.2">
      <c r="A3079" s="959"/>
      <c r="F3079" s="959"/>
    </row>
    <row r="3080" spans="1:6" x14ac:dyDescent="0.2">
      <c r="A3080" s="959"/>
      <c r="F3080" s="959"/>
    </row>
    <row r="3081" spans="1:6" x14ac:dyDescent="0.2">
      <c r="A3081" s="959"/>
      <c r="F3081" s="959"/>
    </row>
    <row r="3082" spans="1:6" x14ac:dyDescent="0.2">
      <c r="A3082" s="959"/>
      <c r="F3082" s="959"/>
    </row>
    <row r="3083" spans="1:6" x14ac:dyDescent="0.2">
      <c r="A3083" s="959"/>
    </row>
    <row r="3084" spans="1:6" x14ac:dyDescent="0.2">
      <c r="A3084" s="959"/>
      <c r="F3084" s="959"/>
    </row>
    <row r="3085" spans="1:6" x14ac:dyDescent="0.2">
      <c r="A3085" s="959"/>
      <c r="D3085" s="1011"/>
    </row>
    <row r="3086" spans="1:6" x14ac:dyDescent="0.2">
      <c r="A3086" s="959"/>
      <c r="F3086" s="959"/>
    </row>
    <row r="3087" spans="1:6" x14ac:dyDescent="0.2">
      <c r="A3087" s="959"/>
      <c r="F3087" s="959"/>
    </row>
    <row r="3088" spans="1:6" x14ac:dyDescent="0.2">
      <c r="A3088" s="959"/>
      <c r="F3088" s="959"/>
    </row>
    <row r="3089" spans="1:6" x14ac:dyDescent="0.2">
      <c r="A3089" s="959"/>
      <c r="F3089" s="959"/>
    </row>
    <row r="3090" spans="1:6" x14ac:dyDescent="0.2">
      <c r="A3090" s="959"/>
      <c r="F3090" s="959"/>
    </row>
    <row r="3091" spans="1:6" x14ac:dyDescent="0.2">
      <c r="A3091" s="959"/>
      <c r="F3091" s="959"/>
    </row>
    <row r="3092" spans="1:6" x14ac:dyDescent="0.2">
      <c r="A3092" s="959"/>
      <c r="F3092" s="959"/>
    </row>
    <row r="3093" spans="1:6" x14ac:dyDescent="0.2">
      <c r="A3093" s="959"/>
      <c r="F3093" s="959"/>
    </row>
    <row r="3094" spans="1:6" x14ac:dyDescent="0.2">
      <c r="A3094" s="959"/>
      <c r="D3094" s="1011"/>
    </row>
    <row r="3095" spans="1:6" x14ac:dyDescent="0.2">
      <c r="A3095" s="959"/>
      <c r="F3095" s="959"/>
    </row>
    <row r="3096" spans="1:6" x14ac:dyDescent="0.2">
      <c r="A3096" s="959"/>
      <c r="F3096" s="959"/>
    </row>
    <row r="3097" spans="1:6" x14ac:dyDescent="0.2">
      <c r="A3097" s="959"/>
      <c r="F3097" s="959"/>
    </row>
    <row r="3098" spans="1:6" x14ac:dyDescent="0.2">
      <c r="A3098" s="959"/>
      <c r="F3098" s="959"/>
    </row>
    <row r="3099" spans="1:6" x14ac:dyDescent="0.2">
      <c r="A3099" s="959"/>
      <c r="F3099" s="959"/>
    </row>
    <row r="3100" spans="1:6" x14ac:dyDescent="0.2">
      <c r="A3100" s="959"/>
      <c r="F3100" s="959"/>
    </row>
    <row r="3101" spans="1:6" x14ac:dyDescent="0.2">
      <c r="A3101" s="959"/>
      <c r="F3101" s="959"/>
    </row>
    <row r="3102" spans="1:6" x14ac:dyDescent="0.2">
      <c r="A3102" s="959"/>
      <c r="F3102" s="959"/>
    </row>
    <row r="3103" spans="1:6" x14ac:dyDescent="0.2">
      <c r="A3103" s="959"/>
      <c r="F3103" s="959"/>
    </row>
    <row r="3104" spans="1:6" x14ac:dyDescent="0.2">
      <c r="A3104" s="959"/>
      <c r="F3104" s="959"/>
    </row>
    <row r="3105" spans="1:6" x14ac:dyDescent="0.2">
      <c r="A3105" s="959"/>
      <c r="F3105" s="959"/>
    </row>
    <row r="3106" spans="1:6" x14ac:dyDescent="0.2">
      <c r="A3106" s="959"/>
    </row>
    <row r="3107" spans="1:6" x14ac:dyDescent="0.2">
      <c r="A3107" s="959"/>
    </row>
    <row r="3108" spans="1:6" x14ac:dyDescent="0.2">
      <c r="A3108" s="959"/>
    </row>
    <row r="3109" spans="1:6" x14ac:dyDescent="0.2">
      <c r="A3109" s="959"/>
      <c r="D3109" s="1011"/>
    </row>
    <row r="3110" spans="1:6" x14ac:dyDescent="0.2">
      <c r="A3110" s="959"/>
    </row>
    <row r="3111" spans="1:6" x14ac:dyDescent="0.2">
      <c r="A3111" s="959"/>
    </row>
    <row r="3112" spans="1:6" x14ac:dyDescent="0.2">
      <c r="A3112" s="959"/>
    </row>
    <row r="3113" spans="1:6" x14ac:dyDescent="0.2">
      <c r="A3113" s="959"/>
    </row>
    <row r="3114" spans="1:6" x14ac:dyDescent="0.2">
      <c r="A3114" s="959"/>
    </row>
    <row r="3115" spans="1:6" x14ac:dyDescent="0.2">
      <c r="A3115" s="959"/>
    </row>
    <row r="3116" spans="1:6" x14ac:dyDescent="0.2">
      <c r="A3116" s="959"/>
    </row>
    <row r="3117" spans="1:6" x14ac:dyDescent="0.2">
      <c r="A3117" s="959"/>
    </row>
    <row r="3118" spans="1:6" x14ac:dyDescent="0.2">
      <c r="A3118" s="959"/>
      <c r="D3118" s="1011"/>
    </row>
    <row r="3119" spans="1:6" x14ac:dyDescent="0.2">
      <c r="A3119" s="959"/>
    </row>
    <row r="3120" spans="1:6" x14ac:dyDescent="0.2">
      <c r="A3120" s="959"/>
    </row>
    <row r="3121" spans="1:4" x14ac:dyDescent="0.2">
      <c r="A3121" s="959"/>
    </row>
    <row r="3122" spans="1:4" x14ac:dyDescent="0.2">
      <c r="A3122" s="959"/>
    </row>
    <row r="3123" spans="1:4" x14ac:dyDescent="0.2">
      <c r="A3123" s="959"/>
    </row>
    <row r="3124" spans="1:4" x14ac:dyDescent="0.2">
      <c r="A3124" s="959"/>
    </row>
    <row r="3125" spans="1:4" x14ac:dyDescent="0.2">
      <c r="A3125" s="959"/>
    </row>
    <row r="3126" spans="1:4" x14ac:dyDescent="0.2">
      <c r="A3126" s="959"/>
    </row>
    <row r="3127" spans="1:4" x14ac:dyDescent="0.2">
      <c r="A3127" s="959"/>
    </row>
    <row r="3128" spans="1:4" x14ac:dyDescent="0.2">
      <c r="A3128" s="959"/>
    </row>
    <row r="3129" spans="1:4" x14ac:dyDescent="0.2">
      <c r="A3129" s="959"/>
    </row>
    <row r="3130" spans="1:4" x14ac:dyDescent="0.2">
      <c r="A3130" s="959"/>
    </row>
    <row r="3131" spans="1:4" x14ac:dyDescent="0.2">
      <c r="A3131" s="959"/>
    </row>
    <row r="3132" spans="1:4" x14ac:dyDescent="0.2">
      <c r="A3132" s="959"/>
    </row>
    <row r="3133" spans="1:4" x14ac:dyDescent="0.2">
      <c r="A3133" s="959"/>
      <c r="D3133" s="1011"/>
    </row>
    <row r="3134" spans="1:4" x14ac:dyDescent="0.2">
      <c r="A3134" s="959"/>
    </row>
    <row r="3135" spans="1:4" x14ac:dyDescent="0.2">
      <c r="A3135" s="959"/>
    </row>
    <row r="3136" spans="1:4" x14ac:dyDescent="0.2">
      <c r="A3136" s="959"/>
    </row>
    <row r="3137" spans="1:4" x14ac:dyDescent="0.2">
      <c r="A3137" s="959"/>
    </row>
    <row r="3138" spans="1:4" x14ac:dyDescent="0.2">
      <c r="A3138" s="959"/>
    </row>
    <row r="3139" spans="1:4" x14ac:dyDescent="0.2">
      <c r="A3139" s="959"/>
    </row>
    <row r="3140" spans="1:4" x14ac:dyDescent="0.2">
      <c r="A3140" s="959"/>
    </row>
    <row r="3141" spans="1:4" x14ac:dyDescent="0.2">
      <c r="A3141" s="959"/>
    </row>
    <row r="3142" spans="1:4" x14ac:dyDescent="0.2">
      <c r="A3142" s="959"/>
      <c r="D3142" s="1011"/>
    </row>
    <row r="3143" spans="1:4" x14ac:dyDescent="0.2">
      <c r="A3143" s="959"/>
    </row>
    <row r="3144" spans="1:4" x14ac:dyDescent="0.2">
      <c r="A3144" s="959"/>
    </row>
    <row r="3145" spans="1:4" x14ac:dyDescent="0.2">
      <c r="A3145" s="959"/>
    </row>
    <row r="3146" spans="1:4" x14ac:dyDescent="0.2">
      <c r="A3146" s="959"/>
    </row>
    <row r="3147" spans="1:4" x14ac:dyDescent="0.2">
      <c r="A3147" s="959"/>
    </row>
    <row r="3148" spans="1:4" x14ac:dyDescent="0.2">
      <c r="A3148" s="959"/>
    </row>
    <row r="3149" spans="1:4" x14ac:dyDescent="0.2">
      <c r="A3149" s="959"/>
    </row>
    <row r="3150" spans="1:4" x14ac:dyDescent="0.2">
      <c r="A3150" s="959"/>
    </row>
    <row r="3151" spans="1:4" x14ac:dyDescent="0.2">
      <c r="A3151" s="959"/>
    </row>
    <row r="3152" spans="1:4" x14ac:dyDescent="0.2">
      <c r="A3152" s="959"/>
    </row>
    <row r="3153" spans="1:4" x14ac:dyDescent="0.2">
      <c r="A3153" s="959"/>
    </row>
    <row r="3154" spans="1:4" x14ac:dyDescent="0.2">
      <c r="A3154" s="959"/>
    </row>
    <row r="3155" spans="1:4" x14ac:dyDescent="0.2">
      <c r="A3155" s="959"/>
    </row>
    <row r="3156" spans="1:4" x14ac:dyDescent="0.2">
      <c r="A3156" s="959"/>
    </row>
    <row r="3157" spans="1:4" x14ac:dyDescent="0.2">
      <c r="A3157" s="959"/>
      <c r="D3157" s="1011"/>
    </row>
    <row r="3158" spans="1:4" x14ac:dyDescent="0.2">
      <c r="A3158" s="959"/>
    </row>
    <row r="3159" spans="1:4" x14ac:dyDescent="0.2">
      <c r="A3159" s="959"/>
    </row>
    <row r="3160" spans="1:4" x14ac:dyDescent="0.2">
      <c r="A3160" s="959"/>
    </row>
    <row r="3161" spans="1:4" x14ac:dyDescent="0.2">
      <c r="A3161" s="959"/>
    </row>
    <row r="3162" spans="1:4" x14ac:dyDescent="0.2">
      <c r="A3162" s="959"/>
    </row>
    <row r="3163" spans="1:4" x14ac:dyDescent="0.2">
      <c r="A3163" s="959"/>
    </row>
    <row r="3164" spans="1:4" x14ac:dyDescent="0.2">
      <c r="A3164" s="959"/>
    </row>
    <row r="3165" spans="1:4" x14ac:dyDescent="0.2">
      <c r="A3165" s="959"/>
    </row>
    <row r="3166" spans="1:4" x14ac:dyDescent="0.2">
      <c r="A3166" s="959"/>
      <c r="D3166" s="1011"/>
    </row>
    <row r="3167" spans="1:4" x14ac:dyDescent="0.2">
      <c r="A3167" s="959"/>
    </row>
    <row r="3168" spans="1:4" x14ac:dyDescent="0.2">
      <c r="A3168" s="959"/>
    </row>
    <row r="3169" spans="1:4" x14ac:dyDescent="0.2">
      <c r="A3169" s="959"/>
    </row>
    <row r="3170" spans="1:4" x14ac:dyDescent="0.2">
      <c r="A3170" s="959"/>
    </row>
    <row r="3171" spans="1:4" x14ac:dyDescent="0.2">
      <c r="A3171" s="959"/>
    </row>
    <row r="3172" spans="1:4" x14ac:dyDescent="0.2">
      <c r="A3172" s="959"/>
    </row>
    <row r="3173" spans="1:4" x14ac:dyDescent="0.2">
      <c r="A3173" s="959"/>
    </row>
    <row r="3174" spans="1:4" x14ac:dyDescent="0.2">
      <c r="A3174" s="959"/>
    </row>
    <row r="3175" spans="1:4" x14ac:dyDescent="0.2">
      <c r="A3175" s="959"/>
    </row>
    <row r="3176" spans="1:4" x14ac:dyDescent="0.2">
      <c r="A3176" s="959"/>
    </row>
    <row r="3177" spans="1:4" x14ac:dyDescent="0.2">
      <c r="A3177" s="959"/>
    </row>
    <row r="3178" spans="1:4" x14ac:dyDescent="0.2">
      <c r="A3178" s="959"/>
    </row>
    <row r="3179" spans="1:4" x14ac:dyDescent="0.2">
      <c r="A3179" s="959"/>
    </row>
    <row r="3180" spans="1:4" x14ac:dyDescent="0.2">
      <c r="A3180" s="959"/>
    </row>
    <row r="3181" spans="1:4" x14ac:dyDescent="0.2">
      <c r="A3181" s="959"/>
      <c r="D3181" s="1011"/>
    </row>
    <row r="3182" spans="1:4" x14ac:dyDescent="0.2">
      <c r="A3182" s="959"/>
    </row>
    <row r="3183" spans="1:4" x14ac:dyDescent="0.2">
      <c r="A3183" s="959"/>
    </row>
    <row r="3184" spans="1:4" x14ac:dyDescent="0.2">
      <c r="A3184" s="959"/>
    </row>
    <row r="3185" spans="1:4" x14ac:dyDescent="0.2">
      <c r="A3185" s="959"/>
    </row>
    <row r="3186" spans="1:4" x14ac:dyDescent="0.2">
      <c r="A3186" s="959"/>
    </row>
    <row r="3187" spans="1:4" x14ac:dyDescent="0.2">
      <c r="A3187" s="959"/>
    </row>
    <row r="3188" spans="1:4" x14ac:dyDescent="0.2">
      <c r="A3188" s="959"/>
    </row>
    <row r="3189" spans="1:4" x14ac:dyDescent="0.2">
      <c r="A3189" s="959"/>
    </row>
    <row r="3190" spans="1:4" x14ac:dyDescent="0.2">
      <c r="A3190" s="959"/>
      <c r="D3190" s="1011"/>
    </row>
    <row r="3191" spans="1:4" x14ac:dyDescent="0.2">
      <c r="A3191" s="959"/>
    </row>
    <row r="3192" spans="1:4" x14ac:dyDescent="0.2">
      <c r="A3192" s="959"/>
    </row>
    <row r="3193" spans="1:4" x14ac:dyDescent="0.2">
      <c r="A3193" s="959"/>
    </row>
    <row r="3194" spans="1:4" x14ac:dyDescent="0.2">
      <c r="A3194" s="959"/>
    </row>
    <row r="3195" spans="1:4" x14ac:dyDescent="0.2">
      <c r="A3195" s="959"/>
    </row>
    <row r="3196" spans="1:4" x14ac:dyDescent="0.2">
      <c r="A3196" s="959"/>
    </row>
    <row r="3197" spans="1:4" x14ac:dyDescent="0.2">
      <c r="A3197" s="959"/>
    </row>
    <row r="3198" spans="1:4" x14ac:dyDescent="0.2">
      <c r="A3198" s="959"/>
    </row>
    <row r="3199" spans="1:4" x14ac:dyDescent="0.2">
      <c r="A3199" s="959"/>
    </row>
    <row r="3200" spans="1:4" x14ac:dyDescent="0.2">
      <c r="A3200" s="959"/>
    </row>
    <row r="3201" spans="1:4" x14ac:dyDescent="0.2">
      <c r="A3201" s="959"/>
    </row>
    <row r="3202" spans="1:4" x14ac:dyDescent="0.2">
      <c r="A3202" s="959"/>
    </row>
    <row r="3203" spans="1:4" x14ac:dyDescent="0.2">
      <c r="A3203" s="959"/>
    </row>
    <row r="3204" spans="1:4" x14ac:dyDescent="0.2">
      <c r="A3204" s="959"/>
    </row>
    <row r="3205" spans="1:4" x14ac:dyDescent="0.2">
      <c r="A3205" s="959"/>
      <c r="D3205" s="1011"/>
    </row>
    <row r="3206" spans="1:4" x14ac:dyDescent="0.2">
      <c r="A3206" s="959"/>
    </row>
    <row r="3207" spans="1:4" x14ac:dyDescent="0.2">
      <c r="A3207" s="959"/>
    </row>
    <row r="3208" spans="1:4" x14ac:dyDescent="0.2">
      <c r="A3208" s="959"/>
    </row>
    <row r="3209" spans="1:4" x14ac:dyDescent="0.2">
      <c r="A3209" s="959"/>
    </row>
    <row r="3210" spans="1:4" x14ac:dyDescent="0.2">
      <c r="A3210" s="959"/>
    </row>
    <row r="3211" spans="1:4" x14ac:dyDescent="0.2">
      <c r="A3211" s="959"/>
    </row>
    <row r="3212" spans="1:4" x14ac:dyDescent="0.2">
      <c r="A3212" s="959"/>
    </row>
    <row r="3213" spans="1:4" x14ac:dyDescent="0.2">
      <c r="A3213" s="959"/>
    </row>
    <row r="3214" spans="1:4" x14ac:dyDescent="0.2">
      <c r="A3214" s="959"/>
      <c r="D3214" s="1011"/>
    </row>
    <row r="3215" spans="1:4" x14ac:dyDescent="0.2">
      <c r="A3215" s="959"/>
    </row>
    <row r="3216" spans="1:4" x14ac:dyDescent="0.2">
      <c r="A3216" s="959"/>
    </row>
    <row r="3217" spans="1:4" x14ac:dyDescent="0.2">
      <c r="A3217" s="959"/>
    </row>
    <row r="3218" spans="1:4" x14ac:dyDescent="0.2">
      <c r="A3218" s="959"/>
    </row>
    <row r="3219" spans="1:4" x14ac:dyDescent="0.2">
      <c r="A3219" s="959"/>
    </row>
    <row r="3220" spans="1:4" x14ac:dyDescent="0.2">
      <c r="A3220" s="959"/>
    </row>
    <row r="3221" spans="1:4" x14ac:dyDescent="0.2">
      <c r="A3221" s="959"/>
    </row>
    <row r="3222" spans="1:4" x14ac:dyDescent="0.2">
      <c r="A3222" s="959"/>
    </row>
    <row r="3223" spans="1:4" x14ac:dyDescent="0.2">
      <c r="A3223" s="959"/>
    </row>
    <row r="3224" spans="1:4" x14ac:dyDescent="0.2">
      <c r="A3224" s="959"/>
    </row>
    <row r="3225" spans="1:4" x14ac:dyDescent="0.2">
      <c r="A3225" s="959"/>
    </row>
    <row r="3226" spans="1:4" x14ac:dyDescent="0.2">
      <c r="A3226" s="959"/>
    </row>
    <row r="3227" spans="1:4" x14ac:dyDescent="0.2">
      <c r="A3227" s="959"/>
    </row>
    <row r="3228" spans="1:4" x14ac:dyDescent="0.2">
      <c r="A3228" s="959"/>
    </row>
    <row r="3229" spans="1:4" x14ac:dyDescent="0.2">
      <c r="A3229" s="959"/>
      <c r="D3229" s="1011"/>
    </row>
    <row r="3230" spans="1:4" x14ac:dyDescent="0.2">
      <c r="A3230" s="959"/>
    </row>
    <row r="3231" spans="1:4" x14ac:dyDescent="0.2">
      <c r="A3231" s="959"/>
    </row>
    <row r="3232" spans="1:4" x14ac:dyDescent="0.2">
      <c r="A3232" s="959"/>
    </row>
    <row r="3233" spans="1:4" x14ac:dyDescent="0.2">
      <c r="A3233" s="959"/>
    </row>
    <row r="3234" spans="1:4" x14ac:dyDescent="0.2">
      <c r="A3234" s="959"/>
    </row>
    <row r="3235" spans="1:4" x14ac:dyDescent="0.2">
      <c r="A3235" s="959"/>
    </row>
    <row r="3236" spans="1:4" x14ac:dyDescent="0.2">
      <c r="A3236" s="959"/>
    </row>
    <row r="3237" spans="1:4" x14ac:dyDescent="0.2">
      <c r="A3237" s="959"/>
    </row>
    <row r="3238" spans="1:4" x14ac:dyDescent="0.2">
      <c r="A3238" s="959"/>
      <c r="D3238" s="1011"/>
    </row>
    <row r="3239" spans="1:4" x14ac:dyDescent="0.2">
      <c r="A3239" s="959"/>
    </row>
    <row r="3240" spans="1:4" x14ac:dyDescent="0.2">
      <c r="A3240" s="959"/>
    </row>
    <row r="3241" spans="1:4" x14ac:dyDescent="0.2">
      <c r="A3241" s="959"/>
    </row>
    <row r="3242" spans="1:4" x14ac:dyDescent="0.2">
      <c r="A3242" s="959"/>
    </row>
    <row r="3243" spans="1:4" x14ac:dyDescent="0.2">
      <c r="A3243" s="959"/>
    </row>
    <row r="3244" spans="1:4" x14ac:dyDescent="0.2">
      <c r="A3244" s="959"/>
    </row>
    <row r="3245" spans="1:4" x14ac:dyDescent="0.2">
      <c r="A3245" s="959"/>
    </row>
    <row r="3246" spans="1:4" x14ac:dyDescent="0.2">
      <c r="A3246" s="959"/>
    </row>
    <row r="3247" spans="1:4" x14ac:dyDescent="0.2">
      <c r="A3247" s="959"/>
    </row>
    <row r="3248" spans="1:4" x14ac:dyDescent="0.2">
      <c r="A3248" s="959"/>
    </row>
    <row r="3249" spans="1:4" x14ac:dyDescent="0.2">
      <c r="A3249" s="959"/>
    </row>
    <row r="3250" spans="1:4" x14ac:dyDescent="0.2">
      <c r="A3250" s="959"/>
      <c r="D3250" s="1011"/>
    </row>
    <row r="3251" spans="1:4" x14ac:dyDescent="0.2">
      <c r="A3251" s="959"/>
      <c r="D3251" s="1011"/>
    </row>
    <row r="3252" spans="1:4" x14ac:dyDescent="0.2">
      <c r="A3252" s="959"/>
      <c r="D3252" s="1011"/>
    </row>
    <row r="3253" spans="1:4" x14ac:dyDescent="0.2">
      <c r="A3253" s="959"/>
      <c r="D3253" s="1011"/>
    </row>
    <row r="3254" spans="1:4" x14ac:dyDescent="0.2">
      <c r="A3254" s="959"/>
      <c r="D3254" s="1011"/>
    </row>
    <row r="3255" spans="1:4" x14ac:dyDescent="0.2">
      <c r="A3255" s="959"/>
      <c r="D3255" s="1011"/>
    </row>
    <row r="3256" spans="1:4" x14ac:dyDescent="0.2">
      <c r="A3256" s="959"/>
      <c r="D3256" s="1011"/>
    </row>
    <row r="3257" spans="1:4" x14ac:dyDescent="0.2">
      <c r="A3257" s="959"/>
      <c r="D3257" s="1011"/>
    </row>
    <row r="3258" spans="1:4" x14ac:dyDescent="0.2">
      <c r="A3258" s="959"/>
      <c r="D3258" s="1011"/>
    </row>
    <row r="3259" spans="1:4" x14ac:dyDescent="0.2">
      <c r="A3259" s="959"/>
      <c r="D3259" s="1011"/>
    </row>
    <row r="3260" spans="1:4" x14ac:dyDescent="0.2">
      <c r="A3260" s="959"/>
      <c r="D3260" s="1011"/>
    </row>
    <row r="3261" spans="1:4" x14ac:dyDescent="0.2">
      <c r="A3261" s="959"/>
      <c r="D3261" s="1011"/>
    </row>
    <row r="3262" spans="1:4" x14ac:dyDescent="0.2">
      <c r="A3262" s="959"/>
      <c r="D3262" s="1011"/>
    </row>
    <row r="3263" spans="1:4" x14ac:dyDescent="0.2">
      <c r="A3263" s="959"/>
      <c r="D3263" s="1011"/>
    </row>
    <row r="3264" spans="1:4" x14ac:dyDescent="0.2">
      <c r="A3264" s="959"/>
      <c r="D3264" s="1011"/>
    </row>
    <row r="3265" spans="1:4" x14ac:dyDescent="0.2">
      <c r="A3265" s="959"/>
      <c r="D3265" s="1011"/>
    </row>
    <row r="3266" spans="1:4" x14ac:dyDescent="0.2">
      <c r="A3266" s="959"/>
      <c r="D3266" s="1011"/>
    </row>
    <row r="3267" spans="1:4" x14ac:dyDescent="0.2">
      <c r="A3267" s="959"/>
      <c r="D3267" s="1011"/>
    </row>
    <row r="3268" spans="1:4" x14ac:dyDescent="0.2">
      <c r="A3268" s="959"/>
      <c r="D3268" s="1011"/>
    </row>
    <row r="3269" spans="1:4" x14ac:dyDescent="0.2">
      <c r="A3269" s="959"/>
      <c r="D3269" s="1011"/>
    </row>
    <row r="3270" spans="1:4" x14ac:dyDescent="0.2">
      <c r="A3270" s="959"/>
      <c r="D3270" s="1011"/>
    </row>
    <row r="3271" spans="1:4" x14ac:dyDescent="0.2">
      <c r="A3271" s="959"/>
      <c r="D3271" s="1011"/>
    </row>
    <row r="3272" spans="1:4" x14ac:dyDescent="0.2">
      <c r="A3272" s="959"/>
      <c r="D3272" s="1011"/>
    </row>
    <row r="3273" spans="1:4" x14ac:dyDescent="0.2">
      <c r="A3273" s="959"/>
      <c r="D3273" s="1011"/>
    </row>
    <row r="3274" spans="1:4" x14ac:dyDescent="0.2">
      <c r="A3274" s="959"/>
      <c r="D3274" s="1011"/>
    </row>
    <row r="3275" spans="1:4" x14ac:dyDescent="0.2">
      <c r="A3275" s="959"/>
      <c r="D3275" s="1011"/>
    </row>
    <row r="3276" spans="1:4" x14ac:dyDescent="0.2">
      <c r="A3276" s="959"/>
      <c r="D3276" s="1011"/>
    </row>
    <row r="3277" spans="1:4" x14ac:dyDescent="0.2">
      <c r="A3277" s="959"/>
      <c r="D3277" s="1011"/>
    </row>
    <row r="3278" spans="1:4" x14ac:dyDescent="0.2">
      <c r="A3278" s="959"/>
      <c r="D3278" s="1011"/>
    </row>
    <row r="3279" spans="1:4" x14ac:dyDescent="0.2">
      <c r="A3279" s="959"/>
      <c r="D3279" s="1011"/>
    </row>
    <row r="3280" spans="1:4" x14ac:dyDescent="0.2">
      <c r="A3280" s="959"/>
      <c r="D3280" s="1011"/>
    </row>
    <row r="3281" spans="1:4" x14ac:dyDescent="0.2">
      <c r="A3281" s="959"/>
      <c r="D3281" s="1011"/>
    </row>
    <row r="3282" spans="1:4" x14ac:dyDescent="0.2">
      <c r="A3282" s="959"/>
      <c r="D3282" s="1011"/>
    </row>
    <row r="3283" spans="1:4" x14ac:dyDescent="0.2">
      <c r="A3283" s="959"/>
      <c r="D3283" s="1011"/>
    </row>
    <row r="3284" spans="1:4" x14ac:dyDescent="0.2">
      <c r="A3284" s="959"/>
      <c r="D3284" s="1011"/>
    </row>
    <row r="3285" spans="1:4" x14ac:dyDescent="0.2">
      <c r="A3285" s="959"/>
      <c r="D3285" s="1011"/>
    </row>
    <row r="3286" spans="1:4" x14ac:dyDescent="0.2">
      <c r="A3286" s="959"/>
      <c r="D3286" s="1011"/>
    </row>
    <row r="3287" spans="1:4" x14ac:dyDescent="0.2">
      <c r="A3287" s="959"/>
      <c r="D3287" s="1011"/>
    </row>
    <row r="3288" spans="1:4" x14ac:dyDescent="0.2">
      <c r="A3288" s="959"/>
      <c r="D3288" s="1011"/>
    </row>
    <row r="3289" spans="1:4" x14ac:dyDescent="0.2">
      <c r="A3289" s="959"/>
      <c r="D3289" s="1011"/>
    </row>
    <row r="3290" spans="1:4" x14ac:dyDescent="0.2">
      <c r="A3290" s="959"/>
      <c r="D3290" s="1011"/>
    </row>
    <row r="3291" spans="1:4" x14ac:dyDescent="0.2">
      <c r="A3291" s="959"/>
      <c r="D3291" s="1011"/>
    </row>
    <row r="3292" spans="1:4" x14ac:dyDescent="0.2">
      <c r="A3292" s="959"/>
    </row>
    <row r="3293" spans="1:4" x14ac:dyDescent="0.2">
      <c r="A3293" s="959"/>
      <c r="D3293" s="1011"/>
    </row>
    <row r="3294" spans="1:4" x14ac:dyDescent="0.2">
      <c r="A3294" s="959"/>
    </row>
    <row r="3295" spans="1:4" x14ac:dyDescent="0.2">
      <c r="A3295" s="959"/>
    </row>
    <row r="3296" spans="1:4" x14ac:dyDescent="0.2">
      <c r="A3296" s="959"/>
    </row>
    <row r="3297" spans="1:4" x14ac:dyDescent="0.2">
      <c r="A3297" s="959"/>
    </row>
    <row r="3298" spans="1:4" x14ac:dyDescent="0.2">
      <c r="A3298" s="959"/>
    </row>
    <row r="3299" spans="1:4" x14ac:dyDescent="0.2">
      <c r="A3299" s="959"/>
    </row>
    <row r="3300" spans="1:4" x14ac:dyDescent="0.2">
      <c r="A3300" s="959"/>
    </row>
    <row r="3301" spans="1:4" x14ac:dyDescent="0.2">
      <c r="A3301" s="959"/>
      <c r="D3301" s="1011"/>
    </row>
    <row r="3302" spans="1:4" x14ac:dyDescent="0.2">
      <c r="A3302" s="959"/>
      <c r="D3302" s="1011"/>
    </row>
    <row r="3303" spans="1:4" x14ac:dyDescent="0.2">
      <c r="A3303" s="959"/>
      <c r="D3303" s="1011"/>
    </row>
    <row r="3304" spans="1:4" x14ac:dyDescent="0.2">
      <c r="A3304" s="959"/>
      <c r="D3304" s="1011"/>
    </row>
    <row r="3305" spans="1:4" x14ac:dyDescent="0.2">
      <c r="A3305" s="959"/>
    </row>
    <row r="3306" spans="1:4" x14ac:dyDescent="0.2">
      <c r="A3306" s="959"/>
    </row>
    <row r="3307" spans="1:4" x14ac:dyDescent="0.2">
      <c r="A3307" s="959"/>
    </row>
    <row r="3308" spans="1:4" x14ac:dyDescent="0.2">
      <c r="A3308" s="959"/>
    </row>
    <row r="3309" spans="1:4" x14ac:dyDescent="0.2">
      <c r="A3309" s="959"/>
    </row>
    <row r="3310" spans="1:4" x14ac:dyDescent="0.2">
      <c r="A3310" s="959"/>
    </row>
    <row r="3311" spans="1:4" x14ac:dyDescent="0.2">
      <c r="A3311" s="959"/>
    </row>
    <row r="3312" spans="1:4" x14ac:dyDescent="0.2">
      <c r="A3312" s="959"/>
      <c r="D3312" s="1011"/>
    </row>
    <row r="3313" spans="1:4" x14ac:dyDescent="0.2">
      <c r="A3313" s="959"/>
      <c r="D3313" s="1011"/>
    </row>
    <row r="3314" spans="1:4" x14ac:dyDescent="0.2">
      <c r="A3314" s="959"/>
      <c r="D3314" s="1011"/>
    </row>
    <row r="3315" spans="1:4" x14ac:dyDescent="0.2">
      <c r="A3315" s="959"/>
      <c r="D3315" s="1011"/>
    </row>
    <row r="3316" spans="1:4" x14ac:dyDescent="0.2">
      <c r="A3316" s="959"/>
      <c r="D3316" s="1011"/>
    </row>
    <row r="3317" spans="1:4" x14ac:dyDescent="0.2">
      <c r="A3317" s="959"/>
      <c r="D3317" s="1011"/>
    </row>
    <row r="3318" spans="1:4" x14ac:dyDescent="0.2">
      <c r="A3318" s="959"/>
      <c r="D3318" s="1011"/>
    </row>
    <row r="3319" spans="1:4" x14ac:dyDescent="0.2">
      <c r="A3319" s="959"/>
      <c r="D3319" s="1011"/>
    </row>
    <row r="3320" spans="1:4" x14ac:dyDescent="0.2">
      <c r="A3320" s="959"/>
      <c r="D3320" s="1011"/>
    </row>
    <row r="3321" spans="1:4" x14ac:dyDescent="0.2">
      <c r="A3321" s="959"/>
      <c r="D3321" s="1011"/>
    </row>
    <row r="3322" spans="1:4" x14ac:dyDescent="0.2">
      <c r="A3322" s="959"/>
      <c r="D3322" s="1011"/>
    </row>
    <row r="3323" spans="1:4" x14ac:dyDescent="0.2">
      <c r="A3323" s="959"/>
      <c r="D3323" s="1011"/>
    </row>
    <row r="3324" spans="1:4" x14ac:dyDescent="0.2">
      <c r="A3324" s="959"/>
    </row>
    <row r="3325" spans="1:4" x14ac:dyDescent="0.2">
      <c r="A3325" s="959"/>
    </row>
    <row r="3326" spans="1:4" x14ac:dyDescent="0.2">
      <c r="A3326" s="959"/>
      <c r="D3326" s="1011"/>
    </row>
    <row r="3327" spans="1:4" x14ac:dyDescent="0.2">
      <c r="A3327" s="959"/>
    </row>
    <row r="3328" spans="1:4" x14ac:dyDescent="0.2">
      <c r="A3328" s="959"/>
    </row>
    <row r="3329" spans="1:4" x14ac:dyDescent="0.2">
      <c r="A3329" s="959"/>
    </row>
    <row r="3330" spans="1:4" x14ac:dyDescent="0.2">
      <c r="A3330" s="959"/>
    </row>
    <row r="3331" spans="1:4" x14ac:dyDescent="0.2">
      <c r="A3331" s="959"/>
      <c r="D3331" s="1011"/>
    </row>
    <row r="3332" spans="1:4" x14ac:dyDescent="0.2">
      <c r="A3332" s="959"/>
      <c r="D3332" s="1011"/>
    </row>
    <row r="3333" spans="1:4" x14ac:dyDescent="0.2">
      <c r="A3333" s="959"/>
      <c r="D3333" s="1011"/>
    </row>
    <row r="3334" spans="1:4" x14ac:dyDescent="0.2">
      <c r="A3334" s="959"/>
      <c r="D3334" s="1011"/>
    </row>
    <row r="3335" spans="1:4" x14ac:dyDescent="0.2">
      <c r="A3335" s="959"/>
      <c r="D3335" s="1011"/>
    </row>
    <row r="3336" spans="1:4" x14ac:dyDescent="0.2">
      <c r="A3336" s="959"/>
    </row>
    <row r="3337" spans="1:4" x14ac:dyDescent="0.2">
      <c r="A3337" s="959"/>
      <c r="D3337" s="1011"/>
    </row>
    <row r="3338" spans="1:4" x14ac:dyDescent="0.2">
      <c r="A3338" s="959"/>
    </row>
    <row r="3339" spans="1:4" x14ac:dyDescent="0.2">
      <c r="A3339" s="959"/>
    </row>
    <row r="3340" spans="1:4" x14ac:dyDescent="0.2">
      <c r="A3340" s="959"/>
    </row>
    <row r="3341" spans="1:4" x14ac:dyDescent="0.2">
      <c r="A3341" s="959"/>
    </row>
    <row r="3342" spans="1:4" x14ac:dyDescent="0.2">
      <c r="A3342" s="959"/>
    </row>
    <row r="3343" spans="1:4" x14ac:dyDescent="0.2">
      <c r="A3343" s="959"/>
    </row>
    <row r="3344" spans="1:4" x14ac:dyDescent="0.2">
      <c r="A3344" s="959"/>
      <c r="D3344" s="1011"/>
    </row>
    <row r="3345" spans="1:4" x14ac:dyDescent="0.2">
      <c r="A3345" s="959"/>
    </row>
    <row r="3346" spans="1:4" x14ac:dyDescent="0.2">
      <c r="A3346" s="959"/>
      <c r="D3346" s="1011"/>
    </row>
    <row r="3347" spans="1:4" x14ac:dyDescent="0.2">
      <c r="A3347" s="959"/>
    </row>
    <row r="3348" spans="1:4" x14ac:dyDescent="0.2">
      <c r="A3348" s="959"/>
    </row>
    <row r="3349" spans="1:4" x14ac:dyDescent="0.2">
      <c r="A3349" s="959"/>
    </row>
    <row r="3350" spans="1:4" x14ac:dyDescent="0.2">
      <c r="A3350" s="959"/>
    </row>
    <row r="3351" spans="1:4" x14ac:dyDescent="0.2">
      <c r="A3351" s="959"/>
    </row>
    <row r="3352" spans="1:4" x14ac:dyDescent="0.2">
      <c r="A3352" s="959"/>
    </row>
    <row r="3353" spans="1:4" x14ac:dyDescent="0.2">
      <c r="A3353" s="959"/>
    </row>
    <row r="3354" spans="1:4" x14ac:dyDescent="0.2">
      <c r="A3354" s="959"/>
    </row>
    <row r="3355" spans="1:4" x14ac:dyDescent="0.2">
      <c r="A3355" s="959"/>
    </row>
    <row r="3356" spans="1:4" x14ac:dyDescent="0.2">
      <c r="A3356" s="959"/>
    </row>
    <row r="3357" spans="1:4" x14ac:dyDescent="0.2">
      <c r="A3357" s="959"/>
    </row>
    <row r="3358" spans="1:4" x14ac:dyDescent="0.2">
      <c r="A3358" s="959"/>
      <c r="D3358" s="1011"/>
    </row>
    <row r="3359" spans="1:4" x14ac:dyDescent="0.2">
      <c r="A3359" s="959"/>
    </row>
    <row r="3360" spans="1:4" x14ac:dyDescent="0.2">
      <c r="A3360" s="959"/>
    </row>
    <row r="3361" spans="1:4" x14ac:dyDescent="0.2">
      <c r="A3361" s="959"/>
    </row>
    <row r="3362" spans="1:4" x14ac:dyDescent="0.2">
      <c r="A3362" s="959"/>
    </row>
    <row r="3363" spans="1:4" x14ac:dyDescent="0.2">
      <c r="A3363" s="959"/>
    </row>
    <row r="3364" spans="1:4" x14ac:dyDescent="0.2">
      <c r="A3364" s="959"/>
    </row>
    <row r="3365" spans="1:4" x14ac:dyDescent="0.2">
      <c r="A3365" s="959"/>
    </row>
    <row r="3366" spans="1:4" x14ac:dyDescent="0.2">
      <c r="A3366" s="959"/>
    </row>
    <row r="3367" spans="1:4" x14ac:dyDescent="0.2">
      <c r="A3367" s="959"/>
    </row>
    <row r="3368" spans="1:4" x14ac:dyDescent="0.2">
      <c r="A3368" s="959"/>
    </row>
    <row r="3369" spans="1:4" x14ac:dyDescent="0.2">
      <c r="A3369" s="959"/>
    </row>
    <row r="3370" spans="1:4" x14ac:dyDescent="0.2">
      <c r="A3370" s="959"/>
    </row>
    <row r="3371" spans="1:4" x14ac:dyDescent="0.2">
      <c r="A3371" s="959"/>
      <c r="D3371" s="1011"/>
    </row>
    <row r="3372" spans="1:4" x14ac:dyDescent="0.2">
      <c r="A3372" s="959"/>
    </row>
    <row r="3373" spans="1:4" x14ac:dyDescent="0.2">
      <c r="A3373" s="959"/>
    </row>
    <row r="3374" spans="1:4" x14ac:dyDescent="0.2">
      <c r="A3374" s="959"/>
    </row>
    <row r="3375" spans="1:4" x14ac:dyDescent="0.2">
      <c r="A3375" s="959"/>
    </row>
    <row r="3376" spans="1:4" x14ac:dyDescent="0.2">
      <c r="A3376" s="959"/>
    </row>
    <row r="3377" spans="1:4" x14ac:dyDescent="0.2">
      <c r="A3377" s="959"/>
    </row>
    <row r="3378" spans="1:4" x14ac:dyDescent="0.2">
      <c r="A3378" s="959"/>
    </row>
    <row r="3379" spans="1:4" x14ac:dyDescent="0.2">
      <c r="A3379" s="959"/>
    </row>
    <row r="3380" spans="1:4" x14ac:dyDescent="0.2">
      <c r="A3380" s="959"/>
      <c r="D3380" s="1011"/>
    </row>
    <row r="3381" spans="1:4" x14ac:dyDescent="0.2">
      <c r="A3381" s="959"/>
    </row>
    <row r="3382" spans="1:4" x14ac:dyDescent="0.2">
      <c r="A3382" s="959"/>
    </row>
    <row r="3383" spans="1:4" x14ac:dyDescent="0.2">
      <c r="A3383" s="959"/>
    </row>
    <row r="3384" spans="1:4" x14ac:dyDescent="0.2">
      <c r="A3384" s="959"/>
    </row>
    <row r="3385" spans="1:4" x14ac:dyDescent="0.2">
      <c r="A3385" s="959"/>
    </row>
    <row r="3386" spans="1:4" x14ac:dyDescent="0.2">
      <c r="A3386" s="959"/>
    </row>
    <row r="3387" spans="1:4" x14ac:dyDescent="0.2">
      <c r="A3387" s="959"/>
    </row>
    <row r="3388" spans="1:4" x14ac:dyDescent="0.2">
      <c r="A3388" s="959"/>
    </row>
    <row r="3389" spans="1:4" x14ac:dyDescent="0.2">
      <c r="A3389" s="959"/>
    </row>
    <row r="3390" spans="1:4" x14ac:dyDescent="0.2">
      <c r="A3390" s="959"/>
      <c r="D3390" s="1011"/>
    </row>
    <row r="3391" spans="1:4" x14ac:dyDescent="0.2">
      <c r="A3391" s="959"/>
    </row>
    <row r="3392" spans="1:4" x14ac:dyDescent="0.2">
      <c r="A3392" s="959"/>
    </row>
    <row r="3393" spans="1:4" x14ac:dyDescent="0.2">
      <c r="A3393" s="959"/>
    </row>
    <row r="3394" spans="1:4" x14ac:dyDescent="0.2">
      <c r="A3394" s="959"/>
    </row>
    <row r="3395" spans="1:4" x14ac:dyDescent="0.2">
      <c r="A3395" s="959"/>
    </row>
    <row r="3396" spans="1:4" x14ac:dyDescent="0.2">
      <c r="A3396" s="959"/>
    </row>
    <row r="3397" spans="1:4" x14ac:dyDescent="0.2">
      <c r="A3397" s="959"/>
    </row>
    <row r="3398" spans="1:4" x14ac:dyDescent="0.2">
      <c r="A3398" s="959"/>
    </row>
    <row r="3399" spans="1:4" x14ac:dyDescent="0.2">
      <c r="A3399" s="959"/>
      <c r="D3399" s="1011"/>
    </row>
    <row r="3400" spans="1:4" x14ac:dyDescent="0.2">
      <c r="A3400" s="959"/>
    </row>
    <row r="3401" spans="1:4" x14ac:dyDescent="0.2">
      <c r="A3401" s="959"/>
    </row>
    <row r="3402" spans="1:4" x14ac:dyDescent="0.2">
      <c r="A3402" s="959"/>
    </row>
    <row r="3403" spans="1:4" x14ac:dyDescent="0.2">
      <c r="A3403" s="959"/>
    </row>
    <row r="3404" spans="1:4" x14ac:dyDescent="0.2">
      <c r="A3404" s="959"/>
    </row>
    <row r="3405" spans="1:4" x14ac:dyDescent="0.2">
      <c r="A3405" s="959"/>
    </row>
    <row r="3406" spans="1:4" x14ac:dyDescent="0.2">
      <c r="A3406" s="959"/>
    </row>
    <row r="3407" spans="1:4" x14ac:dyDescent="0.2">
      <c r="A3407" s="959"/>
    </row>
    <row r="3408" spans="1:4" x14ac:dyDescent="0.2">
      <c r="A3408" s="959"/>
    </row>
    <row r="3409" spans="1:4" x14ac:dyDescent="0.2">
      <c r="A3409" s="959"/>
      <c r="D3409" s="1011"/>
    </row>
    <row r="3410" spans="1:4" x14ac:dyDescent="0.2">
      <c r="A3410" s="959"/>
    </row>
    <row r="3411" spans="1:4" x14ac:dyDescent="0.2">
      <c r="A3411" s="959"/>
    </row>
    <row r="3412" spans="1:4" x14ac:dyDescent="0.2">
      <c r="A3412" s="959"/>
    </row>
    <row r="3413" spans="1:4" x14ac:dyDescent="0.2">
      <c r="A3413" s="959"/>
    </row>
    <row r="3414" spans="1:4" x14ac:dyDescent="0.2">
      <c r="A3414" s="959"/>
    </row>
    <row r="3415" spans="1:4" x14ac:dyDescent="0.2">
      <c r="A3415" s="959"/>
    </row>
    <row r="3416" spans="1:4" x14ac:dyDescent="0.2">
      <c r="A3416" s="959"/>
    </row>
    <row r="3417" spans="1:4" x14ac:dyDescent="0.2">
      <c r="A3417" s="959"/>
    </row>
    <row r="3418" spans="1:4" x14ac:dyDescent="0.2">
      <c r="A3418" s="959"/>
      <c r="D3418" s="1011"/>
    </row>
    <row r="3419" spans="1:4" x14ac:dyDescent="0.2">
      <c r="A3419" s="959"/>
    </row>
    <row r="3420" spans="1:4" x14ac:dyDescent="0.2">
      <c r="A3420" s="959"/>
    </row>
    <row r="3421" spans="1:4" x14ac:dyDescent="0.2">
      <c r="A3421" s="959"/>
    </row>
    <row r="3422" spans="1:4" x14ac:dyDescent="0.2">
      <c r="A3422" s="959"/>
    </row>
    <row r="3423" spans="1:4" x14ac:dyDescent="0.2">
      <c r="A3423" s="959"/>
    </row>
    <row r="3424" spans="1:4" x14ac:dyDescent="0.2">
      <c r="A3424" s="959"/>
    </row>
    <row r="3425" spans="1:4" x14ac:dyDescent="0.2">
      <c r="A3425" s="959"/>
    </row>
    <row r="3426" spans="1:4" x14ac:dyDescent="0.2">
      <c r="A3426" s="959"/>
    </row>
    <row r="3427" spans="1:4" x14ac:dyDescent="0.2">
      <c r="A3427" s="959"/>
    </row>
    <row r="3428" spans="1:4" x14ac:dyDescent="0.2">
      <c r="A3428" s="959"/>
      <c r="D3428" s="1011"/>
    </row>
    <row r="3429" spans="1:4" x14ac:dyDescent="0.2">
      <c r="A3429" s="959"/>
    </row>
    <row r="3430" spans="1:4" x14ac:dyDescent="0.2">
      <c r="A3430" s="959"/>
    </row>
    <row r="3431" spans="1:4" x14ac:dyDescent="0.2">
      <c r="A3431" s="959"/>
    </row>
    <row r="3432" spans="1:4" x14ac:dyDescent="0.2">
      <c r="A3432" s="959"/>
    </row>
    <row r="3433" spans="1:4" x14ac:dyDescent="0.2">
      <c r="A3433" s="959"/>
    </row>
    <row r="3434" spans="1:4" x14ac:dyDescent="0.2">
      <c r="A3434" s="959"/>
    </row>
    <row r="3435" spans="1:4" x14ac:dyDescent="0.2">
      <c r="A3435" s="959"/>
    </row>
    <row r="3436" spans="1:4" x14ac:dyDescent="0.2">
      <c r="A3436" s="959"/>
    </row>
    <row r="3437" spans="1:4" x14ac:dyDescent="0.2">
      <c r="A3437" s="959"/>
      <c r="D3437" s="1011"/>
    </row>
    <row r="3438" spans="1:4" x14ac:dyDescent="0.2">
      <c r="A3438" s="959"/>
    </row>
    <row r="3439" spans="1:4" x14ac:dyDescent="0.2">
      <c r="A3439" s="959"/>
    </row>
    <row r="3440" spans="1:4" x14ac:dyDescent="0.2">
      <c r="A3440" s="959"/>
    </row>
    <row r="3441" spans="1:4" x14ac:dyDescent="0.2">
      <c r="A3441" s="959"/>
    </row>
    <row r="3442" spans="1:4" x14ac:dyDescent="0.2">
      <c r="A3442" s="959"/>
    </row>
    <row r="3443" spans="1:4" x14ac:dyDescent="0.2">
      <c r="A3443" s="959"/>
    </row>
    <row r="3444" spans="1:4" x14ac:dyDescent="0.2">
      <c r="A3444" s="959"/>
    </row>
    <row r="3445" spans="1:4" x14ac:dyDescent="0.2">
      <c r="A3445" s="959"/>
    </row>
    <row r="3446" spans="1:4" x14ac:dyDescent="0.2">
      <c r="A3446" s="959"/>
    </row>
    <row r="3447" spans="1:4" x14ac:dyDescent="0.2">
      <c r="A3447" s="959"/>
      <c r="D3447" s="1011"/>
    </row>
    <row r="3448" spans="1:4" x14ac:dyDescent="0.2">
      <c r="A3448" s="959"/>
    </row>
    <row r="3449" spans="1:4" x14ac:dyDescent="0.2">
      <c r="A3449" s="959"/>
    </row>
    <row r="3450" spans="1:4" x14ac:dyDescent="0.2">
      <c r="A3450" s="959"/>
    </row>
    <row r="3451" spans="1:4" x14ac:dyDescent="0.2">
      <c r="A3451" s="959"/>
    </row>
    <row r="3452" spans="1:4" x14ac:dyDescent="0.2">
      <c r="A3452" s="959"/>
    </row>
    <row r="3453" spans="1:4" x14ac:dyDescent="0.2">
      <c r="A3453" s="959"/>
    </row>
    <row r="3454" spans="1:4" x14ac:dyDescent="0.2">
      <c r="A3454" s="959"/>
    </row>
    <row r="3455" spans="1:4" x14ac:dyDescent="0.2">
      <c r="A3455" s="959"/>
    </row>
    <row r="3456" spans="1:4" x14ac:dyDescent="0.2">
      <c r="A3456" s="959"/>
      <c r="D3456" s="1011"/>
    </row>
    <row r="3457" spans="1:4" x14ac:dyDescent="0.2">
      <c r="A3457" s="959"/>
    </row>
    <row r="3458" spans="1:4" x14ac:dyDescent="0.2">
      <c r="A3458" s="959"/>
    </row>
    <row r="3459" spans="1:4" x14ac:dyDescent="0.2">
      <c r="A3459" s="959"/>
    </row>
    <row r="3460" spans="1:4" x14ac:dyDescent="0.2">
      <c r="A3460" s="959"/>
    </row>
    <row r="3461" spans="1:4" x14ac:dyDescent="0.2">
      <c r="A3461" s="959"/>
    </row>
    <row r="3462" spans="1:4" x14ac:dyDescent="0.2">
      <c r="A3462" s="959"/>
    </row>
    <row r="3463" spans="1:4" x14ac:dyDescent="0.2">
      <c r="A3463" s="959"/>
    </row>
    <row r="3464" spans="1:4" x14ac:dyDescent="0.2">
      <c r="A3464" s="959"/>
    </row>
    <row r="3465" spans="1:4" x14ac:dyDescent="0.2">
      <c r="A3465" s="959"/>
    </row>
    <row r="3466" spans="1:4" x14ac:dyDescent="0.2">
      <c r="A3466" s="959"/>
      <c r="D3466" s="1011"/>
    </row>
    <row r="3467" spans="1:4" x14ac:dyDescent="0.2">
      <c r="A3467" s="959"/>
    </row>
    <row r="3468" spans="1:4" x14ac:dyDescent="0.2">
      <c r="A3468" s="959"/>
    </row>
    <row r="3469" spans="1:4" x14ac:dyDescent="0.2">
      <c r="A3469" s="959"/>
    </row>
    <row r="3470" spans="1:4" x14ac:dyDescent="0.2">
      <c r="A3470" s="959"/>
    </row>
    <row r="3471" spans="1:4" x14ac:dyDescent="0.2">
      <c r="A3471" s="959"/>
    </row>
    <row r="3472" spans="1:4" x14ac:dyDescent="0.2">
      <c r="A3472" s="959"/>
    </row>
    <row r="3473" spans="1:4" x14ac:dyDescent="0.2">
      <c r="A3473" s="959"/>
    </row>
    <row r="3474" spans="1:4" x14ac:dyDescent="0.2">
      <c r="A3474" s="959"/>
    </row>
    <row r="3475" spans="1:4" x14ac:dyDescent="0.2">
      <c r="A3475" s="959"/>
      <c r="D3475" s="1011"/>
    </row>
    <row r="3476" spans="1:4" x14ac:dyDescent="0.2">
      <c r="A3476" s="959"/>
    </row>
    <row r="3477" spans="1:4" x14ac:dyDescent="0.2">
      <c r="A3477" s="959"/>
    </row>
    <row r="3478" spans="1:4" x14ac:dyDescent="0.2">
      <c r="A3478" s="959"/>
    </row>
    <row r="3479" spans="1:4" x14ac:dyDescent="0.2">
      <c r="A3479" s="959"/>
    </row>
    <row r="3480" spans="1:4" x14ac:dyDescent="0.2">
      <c r="A3480" s="959"/>
    </row>
    <row r="3481" spans="1:4" x14ac:dyDescent="0.2">
      <c r="A3481" s="959"/>
    </row>
    <row r="3482" spans="1:4" x14ac:dyDescent="0.2">
      <c r="A3482" s="959"/>
    </row>
    <row r="3483" spans="1:4" x14ac:dyDescent="0.2">
      <c r="A3483" s="959"/>
    </row>
    <row r="3484" spans="1:4" x14ac:dyDescent="0.2">
      <c r="A3484" s="959"/>
    </row>
    <row r="3485" spans="1:4" x14ac:dyDescent="0.2">
      <c r="A3485" s="959"/>
      <c r="D3485" s="1011"/>
    </row>
    <row r="3486" spans="1:4" x14ac:dyDescent="0.2">
      <c r="A3486" s="959"/>
    </row>
    <row r="3487" spans="1:4" x14ac:dyDescent="0.2">
      <c r="A3487" s="959"/>
    </row>
    <row r="3488" spans="1:4" x14ac:dyDescent="0.2">
      <c r="A3488" s="959"/>
    </row>
    <row r="3489" spans="1:4" x14ac:dyDescent="0.2">
      <c r="A3489" s="959"/>
    </row>
    <row r="3490" spans="1:4" x14ac:dyDescent="0.2">
      <c r="A3490" s="959"/>
    </row>
    <row r="3491" spans="1:4" x14ac:dyDescent="0.2">
      <c r="A3491" s="959"/>
    </row>
    <row r="3492" spans="1:4" x14ac:dyDescent="0.2">
      <c r="A3492" s="959"/>
    </row>
    <row r="3493" spans="1:4" x14ac:dyDescent="0.2">
      <c r="A3493" s="959"/>
    </row>
    <row r="3494" spans="1:4" x14ac:dyDescent="0.2">
      <c r="A3494" s="959"/>
      <c r="D3494" s="1011"/>
    </row>
    <row r="3495" spans="1:4" x14ac:dyDescent="0.2">
      <c r="A3495" s="959"/>
    </row>
    <row r="3496" spans="1:4" x14ac:dyDescent="0.2">
      <c r="A3496" s="959"/>
    </row>
    <row r="3497" spans="1:4" x14ac:dyDescent="0.2">
      <c r="A3497" s="959"/>
    </row>
    <row r="3498" spans="1:4" x14ac:dyDescent="0.2">
      <c r="A3498" s="959"/>
    </row>
    <row r="3499" spans="1:4" x14ac:dyDescent="0.2">
      <c r="A3499" s="959"/>
    </row>
    <row r="3500" spans="1:4" x14ac:dyDescent="0.2">
      <c r="A3500" s="959"/>
    </row>
    <row r="3501" spans="1:4" x14ac:dyDescent="0.2">
      <c r="A3501" s="959"/>
    </row>
    <row r="3502" spans="1:4" x14ac:dyDescent="0.2">
      <c r="A3502" s="959"/>
    </row>
    <row r="3503" spans="1:4" x14ac:dyDescent="0.2">
      <c r="A3503" s="959"/>
    </row>
    <row r="3504" spans="1:4" x14ac:dyDescent="0.2">
      <c r="A3504" s="959"/>
      <c r="D3504" s="1011"/>
    </row>
    <row r="3505" spans="1:4" x14ac:dyDescent="0.2">
      <c r="A3505" s="959"/>
    </row>
    <row r="3506" spans="1:4" x14ac:dyDescent="0.2">
      <c r="A3506" s="959"/>
    </row>
    <row r="3507" spans="1:4" x14ac:dyDescent="0.2">
      <c r="A3507" s="959"/>
    </row>
    <row r="3508" spans="1:4" x14ac:dyDescent="0.2">
      <c r="A3508" s="959"/>
    </row>
    <row r="3509" spans="1:4" x14ac:dyDescent="0.2">
      <c r="A3509" s="959"/>
    </row>
    <row r="3510" spans="1:4" x14ac:dyDescent="0.2">
      <c r="A3510" s="959"/>
    </row>
    <row r="3511" spans="1:4" x14ac:dyDescent="0.2">
      <c r="A3511" s="959"/>
    </row>
    <row r="3512" spans="1:4" x14ac:dyDescent="0.2">
      <c r="A3512" s="959"/>
    </row>
    <row r="3513" spans="1:4" x14ac:dyDescent="0.2">
      <c r="A3513" s="959"/>
      <c r="D3513" s="1011"/>
    </row>
    <row r="3514" spans="1:4" x14ac:dyDescent="0.2">
      <c r="A3514" s="959"/>
    </row>
    <row r="3515" spans="1:4" x14ac:dyDescent="0.2">
      <c r="A3515" s="959"/>
    </row>
    <row r="3516" spans="1:4" x14ac:dyDescent="0.2">
      <c r="A3516" s="959"/>
    </row>
    <row r="3517" spans="1:4" x14ac:dyDescent="0.2">
      <c r="A3517" s="959"/>
    </row>
    <row r="3518" spans="1:4" x14ac:dyDescent="0.2">
      <c r="A3518" s="959"/>
    </row>
    <row r="3519" spans="1:4" x14ac:dyDescent="0.2">
      <c r="A3519" s="959"/>
    </row>
    <row r="3520" spans="1:4" x14ac:dyDescent="0.2">
      <c r="A3520" s="959"/>
    </row>
    <row r="3521" spans="1:4" x14ac:dyDescent="0.2">
      <c r="A3521" s="959"/>
    </row>
    <row r="3522" spans="1:4" x14ac:dyDescent="0.2">
      <c r="A3522" s="959"/>
    </row>
    <row r="3523" spans="1:4" x14ac:dyDescent="0.2">
      <c r="A3523" s="959"/>
    </row>
    <row r="3524" spans="1:4" x14ac:dyDescent="0.2">
      <c r="A3524" s="959"/>
    </row>
    <row r="3525" spans="1:4" x14ac:dyDescent="0.2">
      <c r="A3525" s="959"/>
    </row>
    <row r="3526" spans="1:4" x14ac:dyDescent="0.2">
      <c r="A3526" s="959"/>
    </row>
    <row r="3527" spans="1:4" x14ac:dyDescent="0.2">
      <c r="A3527" s="959"/>
    </row>
    <row r="3528" spans="1:4" x14ac:dyDescent="0.2">
      <c r="A3528" s="959"/>
    </row>
    <row r="3529" spans="1:4" x14ac:dyDescent="0.2">
      <c r="A3529" s="959"/>
    </row>
    <row r="3530" spans="1:4" x14ac:dyDescent="0.2">
      <c r="A3530" s="959"/>
    </row>
    <row r="3531" spans="1:4" x14ac:dyDescent="0.2">
      <c r="A3531" s="959"/>
      <c r="D3531" s="1011"/>
    </row>
    <row r="3532" spans="1:4" x14ac:dyDescent="0.2">
      <c r="A3532" s="959"/>
    </row>
    <row r="3533" spans="1:4" x14ac:dyDescent="0.2">
      <c r="A3533" s="959"/>
    </row>
    <row r="3534" spans="1:4" x14ac:dyDescent="0.2">
      <c r="A3534" s="959"/>
    </row>
    <row r="3535" spans="1:4" x14ac:dyDescent="0.2">
      <c r="A3535" s="959"/>
    </row>
    <row r="3536" spans="1:4" x14ac:dyDescent="0.2">
      <c r="A3536" s="959"/>
    </row>
    <row r="3537" spans="1:7" x14ac:dyDescent="0.2">
      <c r="A3537" s="959"/>
    </row>
    <row r="3538" spans="1:7" x14ac:dyDescent="0.2">
      <c r="A3538" s="959"/>
    </row>
    <row r="3539" spans="1:7" x14ac:dyDescent="0.2">
      <c r="A3539" s="959"/>
    </row>
    <row r="3540" spans="1:7" x14ac:dyDescent="0.2">
      <c r="A3540" s="959"/>
    </row>
    <row r="3541" spans="1:7" x14ac:dyDescent="0.2">
      <c r="A3541" s="959"/>
      <c r="D3541" s="1011"/>
    </row>
    <row r="3542" spans="1:7" x14ac:dyDescent="0.2">
      <c r="A3542" s="959"/>
    </row>
    <row r="3543" spans="1:7" x14ac:dyDescent="0.2">
      <c r="A3543" s="959"/>
    </row>
    <row r="3544" spans="1:7" x14ac:dyDescent="0.2">
      <c r="A3544" s="959"/>
    </row>
    <row r="3545" spans="1:7" x14ac:dyDescent="0.2">
      <c r="A3545" s="959"/>
    </row>
    <row r="3546" spans="1:7" x14ac:dyDescent="0.2">
      <c r="A3546" s="959"/>
      <c r="G3546" s="959"/>
    </row>
    <row r="3547" spans="1:7" x14ac:dyDescent="0.2">
      <c r="A3547" s="959"/>
      <c r="G3547" s="959"/>
    </row>
    <row r="3548" spans="1:7" x14ac:dyDescent="0.2">
      <c r="A3548" s="959"/>
      <c r="G3548" s="959"/>
    </row>
    <row r="3549" spans="1:7" x14ac:dyDescent="0.2">
      <c r="A3549" s="959"/>
    </row>
    <row r="3550" spans="1:7" x14ac:dyDescent="0.2">
      <c r="A3550" s="959"/>
      <c r="D3550" s="1011"/>
    </row>
    <row r="3551" spans="1:7" x14ac:dyDescent="0.2">
      <c r="A3551" s="959"/>
    </row>
    <row r="3552" spans="1:7" x14ac:dyDescent="0.2">
      <c r="A3552" s="959"/>
    </row>
    <row r="3553" spans="1:7" x14ac:dyDescent="0.2">
      <c r="A3553" s="959"/>
    </row>
    <row r="3554" spans="1:7" x14ac:dyDescent="0.2">
      <c r="A3554" s="959"/>
    </row>
    <row r="3555" spans="1:7" x14ac:dyDescent="0.2">
      <c r="A3555" s="959"/>
    </row>
    <row r="3556" spans="1:7" x14ac:dyDescent="0.2">
      <c r="A3556" s="959"/>
    </row>
    <row r="3557" spans="1:7" x14ac:dyDescent="0.2">
      <c r="A3557" s="959"/>
    </row>
    <row r="3558" spans="1:7" x14ac:dyDescent="0.2">
      <c r="A3558" s="959"/>
    </row>
    <row r="3559" spans="1:7" x14ac:dyDescent="0.2">
      <c r="A3559" s="959"/>
    </row>
    <row r="3560" spans="1:7" x14ac:dyDescent="0.2">
      <c r="A3560" s="959"/>
      <c r="D3560" s="1011"/>
    </row>
    <row r="3561" spans="1:7" x14ac:dyDescent="0.2">
      <c r="A3561" s="959"/>
    </row>
    <row r="3562" spans="1:7" x14ac:dyDescent="0.2">
      <c r="A3562" s="959"/>
    </row>
    <row r="3563" spans="1:7" x14ac:dyDescent="0.2">
      <c r="A3563" s="959"/>
    </row>
    <row r="3564" spans="1:7" x14ac:dyDescent="0.2">
      <c r="A3564" s="959"/>
    </row>
    <row r="3565" spans="1:7" x14ac:dyDescent="0.2">
      <c r="A3565" s="959"/>
    </row>
    <row r="3566" spans="1:7" x14ac:dyDescent="0.2">
      <c r="A3566" s="959"/>
    </row>
    <row r="3567" spans="1:7" x14ac:dyDescent="0.2">
      <c r="A3567" s="959"/>
    </row>
    <row r="3568" spans="1:7" x14ac:dyDescent="0.2">
      <c r="A3568" s="959"/>
      <c r="G3568" s="959"/>
    </row>
    <row r="3569" spans="1:4" x14ac:dyDescent="0.2">
      <c r="A3569" s="959"/>
    </row>
    <row r="3570" spans="1:4" x14ac:dyDescent="0.2">
      <c r="A3570" s="959"/>
    </row>
    <row r="3571" spans="1:4" x14ac:dyDescent="0.2">
      <c r="A3571" s="959"/>
    </row>
    <row r="3572" spans="1:4" x14ac:dyDescent="0.2">
      <c r="A3572" s="959"/>
      <c r="D3572" s="1011"/>
    </row>
    <row r="3573" spans="1:4" x14ac:dyDescent="0.2">
      <c r="A3573" s="959"/>
    </row>
    <row r="3574" spans="1:4" x14ac:dyDescent="0.2">
      <c r="A3574" s="959"/>
    </row>
    <row r="3575" spans="1:4" x14ac:dyDescent="0.2">
      <c r="A3575" s="959"/>
    </row>
    <row r="3576" spans="1:4" x14ac:dyDescent="0.2">
      <c r="A3576" s="959"/>
      <c r="B3576" s="959"/>
    </row>
    <row r="3577" spans="1:4" x14ac:dyDescent="0.2">
      <c r="A3577" s="959"/>
      <c r="B3577" s="959"/>
      <c r="C3577" s="950"/>
    </row>
    <row r="3578" spans="1:4" x14ac:dyDescent="0.2">
      <c r="A3578" s="959"/>
      <c r="B3578" s="959"/>
      <c r="C3578" s="950"/>
    </row>
    <row r="3579" spans="1:4" x14ac:dyDescent="0.2">
      <c r="A3579" s="959"/>
    </row>
    <row r="3580" spans="1:4" x14ac:dyDescent="0.2">
      <c r="A3580" s="959"/>
    </row>
    <row r="3581" spans="1:4" x14ac:dyDescent="0.2">
      <c r="A3581" s="959"/>
    </row>
    <row r="3582" spans="1:4" x14ac:dyDescent="0.2">
      <c r="A3582" s="959"/>
      <c r="D3582" s="1011"/>
    </row>
    <row r="3583" spans="1:4" x14ac:dyDescent="0.2">
      <c r="A3583" s="959"/>
    </row>
    <row r="3584" spans="1:4" x14ac:dyDescent="0.2">
      <c r="A3584" s="959"/>
    </row>
    <row r="3585" spans="1:4" x14ac:dyDescent="0.2">
      <c r="A3585" s="959"/>
    </row>
    <row r="3586" spans="1:4" x14ac:dyDescent="0.2">
      <c r="A3586" s="959"/>
    </row>
    <row r="3587" spans="1:4" x14ac:dyDescent="0.2">
      <c r="A3587" s="959"/>
    </row>
    <row r="3588" spans="1:4" x14ac:dyDescent="0.2">
      <c r="A3588" s="959"/>
    </row>
    <row r="3589" spans="1:4" x14ac:dyDescent="0.2">
      <c r="A3589" s="959"/>
    </row>
    <row r="3590" spans="1:4" x14ac:dyDescent="0.2">
      <c r="A3590" s="959"/>
    </row>
    <row r="3591" spans="1:4" x14ac:dyDescent="0.2">
      <c r="A3591" s="959"/>
    </row>
    <row r="3592" spans="1:4" x14ac:dyDescent="0.2">
      <c r="A3592" s="959"/>
      <c r="D3592" s="1011"/>
    </row>
    <row r="3593" spans="1:4" x14ac:dyDescent="0.2">
      <c r="A3593" s="959"/>
    </row>
    <row r="3594" spans="1:4" x14ac:dyDescent="0.2">
      <c r="A3594" s="959"/>
    </row>
    <row r="3595" spans="1:4" x14ac:dyDescent="0.2">
      <c r="A3595" s="959"/>
    </row>
    <row r="3596" spans="1:4" x14ac:dyDescent="0.2">
      <c r="A3596" s="959"/>
    </row>
    <row r="3597" spans="1:4" x14ac:dyDescent="0.2">
      <c r="A3597" s="959"/>
    </row>
    <row r="3598" spans="1:4" x14ac:dyDescent="0.2">
      <c r="A3598" s="959"/>
      <c r="B3598" s="959"/>
    </row>
    <row r="3599" spans="1:4" x14ac:dyDescent="0.2">
      <c r="A3599" s="959"/>
    </row>
    <row r="3600" spans="1:4" x14ac:dyDescent="0.2">
      <c r="A3600" s="959"/>
    </row>
    <row r="3601" spans="1:4" x14ac:dyDescent="0.2">
      <c r="A3601" s="959"/>
    </row>
    <row r="3602" spans="1:4" x14ac:dyDescent="0.2">
      <c r="A3602" s="959"/>
      <c r="D3602" s="1011"/>
    </row>
    <row r="3603" spans="1:4" x14ac:dyDescent="0.2">
      <c r="A3603" s="959"/>
    </row>
    <row r="3604" spans="1:4" x14ac:dyDescent="0.2">
      <c r="A3604" s="959"/>
    </row>
    <row r="3605" spans="1:4" x14ac:dyDescent="0.2">
      <c r="A3605" s="959"/>
    </row>
    <row r="3606" spans="1:4" x14ac:dyDescent="0.2">
      <c r="A3606" s="959"/>
    </row>
    <row r="3607" spans="1:4" x14ac:dyDescent="0.2">
      <c r="A3607" s="959"/>
    </row>
    <row r="3608" spans="1:4" x14ac:dyDescent="0.2">
      <c r="A3608" s="959"/>
    </row>
    <row r="3609" spans="1:4" x14ac:dyDescent="0.2">
      <c r="A3609" s="959"/>
    </row>
    <row r="3610" spans="1:4" x14ac:dyDescent="0.2">
      <c r="A3610" s="959"/>
    </row>
    <row r="3611" spans="1:4" x14ac:dyDescent="0.2">
      <c r="A3611" s="959"/>
      <c r="D3611" s="1011"/>
    </row>
    <row r="3612" spans="1:4" x14ac:dyDescent="0.2">
      <c r="A3612" s="959"/>
    </row>
    <row r="3613" spans="1:4" x14ac:dyDescent="0.2">
      <c r="A3613" s="959"/>
    </row>
    <row r="3614" spans="1:4" x14ac:dyDescent="0.2">
      <c r="A3614" s="959"/>
    </row>
    <row r="3615" spans="1:4" x14ac:dyDescent="0.2">
      <c r="A3615" s="959"/>
    </row>
    <row r="3616" spans="1:4" x14ac:dyDescent="0.2">
      <c r="A3616" s="959"/>
    </row>
    <row r="3617" spans="1:4" x14ac:dyDescent="0.2">
      <c r="A3617" s="959"/>
    </row>
    <row r="3618" spans="1:4" x14ac:dyDescent="0.2">
      <c r="A3618" s="959"/>
    </row>
    <row r="3619" spans="1:4" x14ac:dyDescent="0.2">
      <c r="A3619" s="959"/>
    </row>
    <row r="3620" spans="1:4" x14ac:dyDescent="0.2">
      <c r="A3620" s="959"/>
    </row>
    <row r="3621" spans="1:4" x14ac:dyDescent="0.2">
      <c r="A3621" s="959"/>
      <c r="D3621" s="1011"/>
    </row>
    <row r="3622" spans="1:4" x14ac:dyDescent="0.2">
      <c r="A3622" s="959"/>
    </row>
    <row r="3623" spans="1:4" x14ac:dyDescent="0.2">
      <c r="A3623" s="959"/>
    </row>
    <row r="3624" spans="1:4" x14ac:dyDescent="0.2">
      <c r="A3624" s="959"/>
    </row>
    <row r="3625" spans="1:4" x14ac:dyDescent="0.2">
      <c r="A3625" s="959"/>
    </row>
    <row r="3626" spans="1:4" x14ac:dyDescent="0.2">
      <c r="A3626" s="959"/>
    </row>
    <row r="3627" spans="1:4" x14ac:dyDescent="0.2">
      <c r="A3627" s="959"/>
    </row>
    <row r="3628" spans="1:4" x14ac:dyDescent="0.2">
      <c r="A3628" s="959"/>
    </row>
    <row r="3629" spans="1:4" x14ac:dyDescent="0.2">
      <c r="A3629" s="959"/>
    </row>
    <row r="3630" spans="1:4" x14ac:dyDescent="0.2">
      <c r="A3630" s="959"/>
      <c r="D3630" s="1011"/>
    </row>
    <row r="3631" spans="1:4" x14ac:dyDescent="0.2">
      <c r="A3631" s="959"/>
    </row>
    <row r="3632" spans="1:4" x14ac:dyDescent="0.2">
      <c r="A3632" s="959"/>
    </row>
    <row r="3633" spans="1:4" x14ac:dyDescent="0.2">
      <c r="A3633" s="959"/>
    </row>
    <row r="3634" spans="1:4" x14ac:dyDescent="0.2">
      <c r="A3634" s="959"/>
    </row>
    <row r="3635" spans="1:4" x14ac:dyDescent="0.2">
      <c r="A3635" s="959"/>
    </row>
    <row r="3636" spans="1:4" x14ac:dyDescent="0.2">
      <c r="A3636" s="959"/>
    </row>
    <row r="3637" spans="1:4" x14ac:dyDescent="0.2">
      <c r="A3637" s="959"/>
    </row>
    <row r="3638" spans="1:4" x14ac:dyDescent="0.2">
      <c r="A3638" s="959"/>
    </row>
    <row r="3639" spans="1:4" x14ac:dyDescent="0.2">
      <c r="A3639" s="959"/>
    </row>
    <row r="3640" spans="1:4" x14ac:dyDescent="0.2">
      <c r="A3640" s="959"/>
      <c r="D3640" s="1011"/>
    </row>
    <row r="3641" spans="1:4" x14ac:dyDescent="0.2">
      <c r="A3641" s="959"/>
    </row>
    <row r="3642" spans="1:4" x14ac:dyDescent="0.2">
      <c r="A3642" s="959"/>
    </row>
    <row r="3643" spans="1:4" x14ac:dyDescent="0.2">
      <c r="A3643" s="959"/>
    </row>
    <row r="3644" spans="1:4" x14ac:dyDescent="0.2">
      <c r="A3644" s="959"/>
    </row>
    <row r="3645" spans="1:4" x14ac:dyDescent="0.2">
      <c r="A3645" s="959"/>
    </row>
    <row r="3646" spans="1:4" x14ac:dyDescent="0.2">
      <c r="A3646" s="959"/>
    </row>
    <row r="3647" spans="1:4" x14ac:dyDescent="0.2">
      <c r="A3647" s="959"/>
    </row>
    <row r="3648" spans="1:4" x14ac:dyDescent="0.2">
      <c r="A3648" s="959"/>
    </row>
    <row r="3649" spans="1:4" x14ac:dyDescent="0.2">
      <c r="A3649" s="959"/>
      <c r="D3649" s="1011"/>
    </row>
    <row r="3650" spans="1:4" x14ac:dyDescent="0.2">
      <c r="A3650" s="959"/>
    </row>
    <row r="3651" spans="1:4" x14ac:dyDescent="0.2">
      <c r="A3651" s="959"/>
    </row>
    <row r="3652" spans="1:4" x14ac:dyDescent="0.2">
      <c r="A3652" s="959"/>
    </row>
    <row r="3653" spans="1:4" x14ac:dyDescent="0.2">
      <c r="A3653" s="959"/>
    </row>
    <row r="3654" spans="1:4" x14ac:dyDescent="0.2">
      <c r="A3654" s="959"/>
    </row>
    <row r="3655" spans="1:4" x14ac:dyDescent="0.2">
      <c r="A3655" s="959"/>
    </row>
    <row r="3656" spans="1:4" x14ac:dyDescent="0.2">
      <c r="A3656" s="959"/>
    </row>
    <row r="3657" spans="1:4" x14ac:dyDescent="0.2">
      <c r="A3657" s="959"/>
    </row>
    <row r="3658" spans="1:4" x14ac:dyDescent="0.2">
      <c r="A3658" s="959"/>
    </row>
    <row r="3659" spans="1:4" x14ac:dyDescent="0.2">
      <c r="A3659" s="959"/>
      <c r="D3659" s="1011"/>
    </row>
    <row r="3660" spans="1:4" x14ac:dyDescent="0.2">
      <c r="A3660" s="959"/>
    </row>
    <row r="3661" spans="1:4" x14ac:dyDescent="0.2">
      <c r="A3661" s="959"/>
    </row>
    <row r="3662" spans="1:4" x14ac:dyDescent="0.2">
      <c r="A3662" s="959"/>
    </row>
    <row r="3663" spans="1:4" x14ac:dyDescent="0.2">
      <c r="A3663" s="959"/>
    </row>
    <row r="3664" spans="1:4" x14ac:dyDescent="0.2">
      <c r="A3664" s="959"/>
    </row>
    <row r="3665" spans="1:4" x14ac:dyDescent="0.2">
      <c r="A3665" s="959"/>
    </row>
    <row r="3666" spans="1:4" x14ac:dyDescent="0.2">
      <c r="A3666" s="959"/>
    </row>
    <row r="3667" spans="1:4" x14ac:dyDescent="0.2">
      <c r="A3667" s="959"/>
    </row>
    <row r="3668" spans="1:4" x14ac:dyDescent="0.2">
      <c r="A3668" s="959"/>
      <c r="D3668" s="1011"/>
    </row>
    <row r="3669" spans="1:4" x14ac:dyDescent="0.2">
      <c r="A3669" s="959"/>
    </row>
    <row r="3670" spans="1:4" x14ac:dyDescent="0.2">
      <c r="A3670" s="959"/>
    </row>
    <row r="3671" spans="1:4" x14ac:dyDescent="0.2">
      <c r="A3671" s="959"/>
    </row>
    <row r="3672" spans="1:4" x14ac:dyDescent="0.2">
      <c r="A3672" s="959"/>
    </row>
    <row r="3673" spans="1:4" x14ac:dyDescent="0.2">
      <c r="A3673" s="959"/>
    </row>
    <row r="3674" spans="1:4" x14ac:dyDescent="0.2">
      <c r="A3674" s="959"/>
    </row>
    <row r="3675" spans="1:4" x14ac:dyDescent="0.2">
      <c r="A3675" s="959"/>
    </row>
    <row r="3676" spans="1:4" x14ac:dyDescent="0.2">
      <c r="A3676" s="959"/>
    </row>
    <row r="3677" spans="1:4" x14ac:dyDescent="0.2">
      <c r="A3677" s="959"/>
    </row>
    <row r="3678" spans="1:4" x14ac:dyDescent="0.2">
      <c r="A3678" s="959"/>
      <c r="D3678" s="1011"/>
    </row>
    <row r="3679" spans="1:4" x14ac:dyDescent="0.2">
      <c r="A3679" s="959"/>
    </row>
    <row r="3680" spans="1:4" x14ac:dyDescent="0.2">
      <c r="A3680" s="959"/>
    </row>
    <row r="3681" spans="1:4" x14ac:dyDescent="0.2">
      <c r="A3681" s="959"/>
    </row>
    <row r="3682" spans="1:4" x14ac:dyDescent="0.2">
      <c r="A3682" s="959"/>
    </row>
    <row r="3683" spans="1:4" x14ac:dyDescent="0.2">
      <c r="A3683" s="959"/>
    </row>
    <row r="3684" spans="1:4" x14ac:dyDescent="0.2">
      <c r="A3684" s="959"/>
    </row>
    <row r="3685" spans="1:4" x14ac:dyDescent="0.2">
      <c r="A3685" s="959"/>
    </row>
    <row r="3686" spans="1:4" x14ac:dyDescent="0.2">
      <c r="A3686" s="959"/>
    </row>
    <row r="3687" spans="1:4" x14ac:dyDescent="0.2">
      <c r="A3687" s="959"/>
      <c r="D3687" s="1011"/>
    </row>
    <row r="3688" spans="1:4" x14ac:dyDescent="0.2">
      <c r="A3688" s="959"/>
    </row>
    <row r="3689" spans="1:4" x14ac:dyDescent="0.2">
      <c r="A3689" s="959"/>
    </row>
    <row r="3690" spans="1:4" x14ac:dyDescent="0.2">
      <c r="A3690" s="959"/>
    </row>
    <row r="3691" spans="1:4" x14ac:dyDescent="0.2">
      <c r="A3691" s="959"/>
    </row>
    <row r="3692" spans="1:4" x14ac:dyDescent="0.2">
      <c r="A3692" s="959"/>
    </row>
    <row r="3693" spans="1:4" x14ac:dyDescent="0.2">
      <c r="A3693" s="959"/>
    </row>
    <row r="3694" spans="1:4" x14ac:dyDescent="0.2">
      <c r="A3694" s="959"/>
    </row>
    <row r="3695" spans="1:4" x14ac:dyDescent="0.2">
      <c r="A3695" s="959"/>
    </row>
    <row r="3696" spans="1:4" x14ac:dyDescent="0.2">
      <c r="A3696" s="959"/>
    </row>
    <row r="3697" spans="1:4" x14ac:dyDescent="0.2">
      <c r="A3697" s="959"/>
      <c r="D3697" s="1011"/>
    </row>
    <row r="3698" spans="1:4" x14ac:dyDescent="0.2">
      <c r="A3698" s="959"/>
    </row>
    <row r="3699" spans="1:4" x14ac:dyDescent="0.2">
      <c r="A3699" s="959"/>
    </row>
    <row r="3700" spans="1:4" x14ac:dyDescent="0.2">
      <c r="A3700" s="959"/>
    </row>
    <row r="3701" spans="1:4" x14ac:dyDescent="0.2">
      <c r="A3701" s="959"/>
    </row>
    <row r="3702" spans="1:4" x14ac:dyDescent="0.2">
      <c r="A3702" s="959"/>
    </row>
    <row r="3703" spans="1:4" x14ac:dyDescent="0.2">
      <c r="A3703" s="959"/>
    </row>
    <row r="3704" spans="1:4" x14ac:dyDescent="0.2">
      <c r="A3704" s="959"/>
    </row>
    <row r="3705" spans="1:4" x14ac:dyDescent="0.2">
      <c r="A3705" s="959"/>
    </row>
    <row r="3706" spans="1:4" x14ac:dyDescent="0.2">
      <c r="A3706" s="959"/>
      <c r="D3706" s="1011"/>
    </row>
    <row r="3707" spans="1:4" x14ac:dyDescent="0.2">
      <c r="A3707" s="959"/>
    </row>
    <row r="3708" spans="1:4" x14ac:dyDescent="0.2">
      <c r="A3708" s="959"/>
    </row>
    <row r="3709" spans="1:4" x14ac:dyDescent="0.2">
      <c r="A3709" s="959"/>
    </row>
    <row r="3710" spans="1:4" x14ac:dyDescent="0.2">
      <c r="A3710" s="959"/>
    </row>
    <row r="3711" spans="1:4" x14ac:dyDescent="0.2">
      <c r="A3711" s="959"/>
    </row>
    <row r="3712" spans="1:4" x14ac:dyDescent="0.2">
      <c r="A3712" s="959"/>
    </row>
    <row r="3713" spans="1:4" x14ac:dyDescent="0.2">
      <c r="A3713" s="959"/>
    </row>
    <row r="3714" spans="1:4" x14ac:dyDescent="0.2">
      <c r="A3714" s="959"/>
    </row>
    <row r="3715" spans="1:4" x14ac:dyDescent="0.2">
      <c r="A3715" s="959"/>
    </row>
    <row r="3716" spans="1:4" x14ac:dyDescent="0.2">
      <c r="A3716" s="959"/>
      <c r="D3716" s="1011"/>
    </row>
    <row r="3717" spans="1:4" x14ac:dyDescent="0.2">
      <c r="A3717" s="959"/>
    </row>
    <row r="3718" spans="1:4" x14ac:dyDescent="0.2">
      <c r="A3718" s="959"/>
    </row>
    <row r="3719" spans="1:4" x14ac:dyDescent="0.2">
      <c r="A3719" s="959"/>
    </row>
    <row r="3720" spans="1:4" x14ac:dyDescent="0.2">
      <c r="A3720" s="959"/>
    </row>
    <row r="3721" spans="1:4" x14ac:dyDescent="0.2">
      <c r="A3721" s="959"/>
    </row>
    <row r="3722" spans="1:4" x14ac:dyDescent="0.2">
      <c r="A3722" s="959"/>
    </row>
    <row r="3723" spans="1:4" x14ac:dyDescent="0.2">
      <c r="A3723" s="959"/>
    </row>
    <row r="3724" spans="1:4" x14ac:dyDescent="0.2">
      <c r="A3724" s="959"/>
    </row>
    <row r="3725" spans="1:4" x14ac:dyDescent="0.2">
      <c r="A3725" s="959"/>
      <c r="D3725" s="1011"/>
    </row>
    <row r="3726" spans="1:4" x14ac:dyDescent="0.2">
      <c r="A3726" s="959"/>
    </row>
    <row r="3727" spans="1:4" x14ac:dyDescent="0.2">
      <c r="A3727" s="959"/>
    </row>
    <row r="3728" spans="1:4" x14ac:dyDescent="0.2">
      <c r="A3728" s="959"/>
    </row>
    <row r="3729" spans="1:4" x14ac:dyDescent="0.2">
      <c r="A3729" s="959"/>
    </row>
    <row r="3730" spans="1:4" x14ac:dyDescent="0.2">
      <c r="A3730" s="959"/>
    </row>
    <row r="3731" spans="1:4" x14ac:dyDescent="0.2">
      <c r="A3731" s="959"/>
    </row>
    <row r="3732" spans="1:4" x14ac:dyDescent="0.2">
      <c r="A3732" s="959"/>
    </row>
    <row r="3733" spans="1:4" x14ac:dyDescent="0.2">
      <c r="A3733" s="959"/>
    </row>
    <row r="3734" spans="1:4" x14ac:dyDescent="0.2">
      <c r="A3734" s="959"/>
    </row>
    <row r="3735" spans="1:4" x14ac:dyDescent="0.2">
      <c r="A3735" s="959"/>
      <c r="D3735" s="1011"/>
    </row>
    <row r="3736" spans="1:4" x14ac:dyDescent="0.2">
      <c r="A3736" s="959"/>
    </row>
    <row r="3737" spans="1:4" x14ac:dyDescent="0.2">
      <c r="A3737" s="959"/>
    </row>
    <row r="3738" spans="1:4" x14ac:dyDescent="0.2">
      <c r="A3738" s="959"/>
    </row>
    <row r="3739" spans="1:4" x14ac:dyDescent="0.2">
      <c r="A3739" s="959"/>
    </row>
    <row r="3740" spans="1:4" x14ac:dyDescent="0.2">
      <c r="A3740" s="959"/>
    </row>
    <row r="3741" spans="1:4" x14ac:dyDescent="0.2">
      <c r="A3741" s="959"/>
    </row>
    <row r="3742" spans="1:4" x14ac:dyDescent="0.2">
      <c r="A3742" s="959"/>
    </row>
    <row r="3743" spans="1:4" x14ac:dyDescent="0.2">
      <c r="A3743" s="959"/>
    </row>
    <row r="3744" spans="1:4" x14ac:dyDescent="0.2">
      <c r="A3744" s="959"/>
    </row>
    <row r="3745" spans="1:3" x14ac:dyDescent="0.2">
      <c r="A3745" s="959"/>
    </row>
    <row r="3746" spans="1:3" x14ac:dyDescent="0.2">
      <c r="A3746" s="959"/>
    </row>
    <row r="3747" spans="1:3" x14ac:dyDescent="0.2">
      <c r="A3747" s="959"/>
    </row>
    <row r="3748" spans="1:3" x14ac:dyDescent="0.2">
      <c r="A3748" s="959"/>
    </row>
    <row r="3749" spans="1:3" x14ac:dyDescent="0.2">
      <c r="A3749" s="959"/>
    </row>
    <row r="3750" spans="1:3" x14ac:dyDescent="0.2">
      <c r="A3750" s="959"/>
    </row>
    <row r="3751" spans="1:3" x14ac:dyDescent="0.2">
      <c r="C3751" s="950"/>
    </row>
    <row r="3752" spans="1:3" x14ac:dyDescent="0.2">
      <c r="C3752" s="950"/>
    </row>
    <row r="3753" spans="1:3" x14ac:dyDescent="0.2">
      <c r="C3753" s="950"/>
    </row>
    <row r="3754" spans="1:3" x14ac:dyDescent="0.2">
      <c r="C3754" s="950"/>
    </row>
    <row r="3755" spans="1:3" x14ac:dyDescent="0.2">
      <c r="C3755" s="950"/>
    </row>
    <row r="3756" spans="1:3" x14ac:dyDescent="0.2">
      <c r="C3756" s="950"/>
    </row>
    <row r="3757" spans="1:3" x14ac:dyDescent="0.2">
      <c r="C3757" s="950"/>
    </row>
    <row r="3758" spans="1:3" x14ac:dyDescent="0.2">
      <c r="C3758" s="950"/>
    </row>
    <row r="3759" spans="1:3" x14ac:dyDescent="0.2">
      <c r="C3759" s="950"/>
    </row>
    <row r="3760" spans="1:3" x14ac:dyDescent="0.2">
      <c r="C3760" s="950"/>
    </row>
    <row r="3761" spans="3:3" x14ac:dyDescent="0.2">
      <c r="C3761" s="950"/>
    </row>
    <row r="3762" spans="3:3" x14ac:dyDescent="0.2">
      <c r="C3762" s="950"/>
    </row>
    <row r="3763" spans="3:3" x14ac:dyDescent="0.2">
      <c r="C3763" s="950"/>
    </row>
    <row r="3764" spans="3:3" x14ac:dyDescent="0.2">
      <c r="C3764" s="950"/>
    </row>
    <row r="3765" spans="3:3" x14ac:dyDescent="0.2">
      <c r="C3765" s="950"/>
    </row>
    <row r="3766" spans="3:3" x14ac:dyDescent="0.2">
      <c r="C3766" s="950"/>
    </row>
    <row r="3767" spans="3:3" x14ac:dyDescent="0.2">
      <c r="C3767" s="950"/>
    </row>
    <row r="3768" spans="3:3" x14ac:dyDescent="0.2">
      <c r="C3768" s="950"/>
    </row>
    <row r="3769" spans="3:3" x14ac:dyDescent="0.2">
      <c r="C3769" s="950"/>
    </row>
    <row r="3770" spans="3:3" x14ac:dyDescent="0.2">
      <c r="C3770" s="950"/>
    </row>
    <row r="3771" spans="3:3" x14ac:dyDescent="0.2">
      <c r="C3771" s="950"/>
    </row>
    <row r="3772" spans="3:3" x14ac:dyDescent="0.2">
      <c r="C3772" s="950"/>
    </row>
    <row r="3773" spans="3:3" x14ac:dyDescent="0.2">
      <c r="C3773" s="950"/>
    </row>
    <row r="3774" spans="3:3" x14ac:dyDescent="0.2">
      <c r="C3774" s="950"/>
    </row>
    <row r="3775" spans="3:3" x14ac:dyDescent="0.2">
      <c r="C3775" s="950"/>
    </row>
    <row r="3776" spans="3:3" x14ac:dyDescent="0.2">
      <c r="C3776" s="950"/>
    </row>
    <row r="3777" spans="3:3" x14ac:dyDescent="0.2">
      <c r="C3777" s="950"/>
    </row>
    <row r="3778" spans="3:3" x14ac:dyDescent="0.2">
      <c r="C3778" s="950"/>
    </row>
    <row r="3779" spans="3:3" x14ac:dyDescent="0.2">
      <c r="C3779" s="950"/>
    </row>
    <row r="3780" spans="3:3" x14ac:dyDescent="0.2">
      <c r="C3780" s="950"/>
    </row>
    <row r="3781" spans="3:3" x14ac:dyDescent="0.2">
      <c r="C3781" s="950"/>
    </row>
    <row r="3782" spans="3:3" x14ac:dyDescent="0.2">
      <c r="C3782" s="950"/>
    </row>
    <row r="3783" spans="3:3" x14ac:dyDescent="0.2">
      <c r="C3783" s="950"/>
    </row>
    <row r="3784" spans="3:3" x14ac:dyDescent="0.2">
      <c r="C3784" s="950"/>
    </row>
    <row r="3785" spans="3:3" x14ac:dyDescent="0.2">
      <c r="C3785" s="950"/>
    </row>
    <row r="3786" spans="3:3" x14ac:dyDescent="0.2">
      <c r="C3786" s="950"/>
    </row>
    <row r="3787" spans="3:3" x14ac:dyDescent="0.2">
      <c r="C3787" s="950"/>
    </row>
    <row r="3788" spans="3:3" x14ac:dyDescent="0.2">
      <c r="C3788" s="950"/>
    </row>
    <row r="3789" spans="3:3" x14ac:dyDescent="0.2">
      <c r="C3789" s="950"/>
    </row>
    <row r="3790" spans="3:3" x14ac:dyDescent="0.2">
      <c r="C3790" s="950"/>
    </row>
    <row r="3791" spans="3:3" x14ac:dyDescent="0.2">
      <c r="C3791" s="950"/>
    </row>
    <row r="3792" spans="3:3" x14ac:dyDescent="0.2">
      <c r="C3792" s="950"/>
    </row>
    <row r="3793" spans="3:3" x14ac:dyDescent="0.2">
      <c r="C3793" s="950"/>
    </row>
    <row r="3794" spans="3:3" x14ac:dyDescent="0.2">
      <c r="C3794" s="950"/>
    </row>
    <row r="3795" spans="3:3" x14ac:dyDescent="0.2">
      <c r="C3795" s="950"/>
    </row>
    <row r="3796" spans="3:3" x14ac:dyDescent="0.2">
      <c r="C3796" s="950"/>
    </row>
    <row r="3797" spans="3:3" x14ac:dyDescent="0.2">
      <c r="C3797" s="950"/>
    </row>
    <row r="3798" spans="3:3" x14ac:dyDescent="0.2">
      <c r="C3798" s="950"/>
    </row>
    <row r="3799" spans="3:3" x14ac:dyDescent="0.2">
      <c r="C3799" s="950"/>
    </row>
    <row r="3800" spans="3:3" x14ac:dyDescent="0.2">
      <c r="C3800" s="950"/>
    </row>
    <row r="3801" spans="3:3" x14ac:dyDescent="0.2">
      <c r="C3801" s="950"/>
    </row>
    <row r="3802" spans="3:3" x14ac:dyDescent="0.2">
      <c r="C3802" s="950"/>
    </row>
    <row r="3803" spans="3:3" x14ac:dyDescent="0.2">
      <c r="C3803" s="950"/>
    </row>
    <row r="3804" spans="3:3" x14ac:dyDescent="0.2">
      <c r="C3804" s="950"/>
    </row>
    <row r="3805" spans="3:3" x14ac:dyDescent="0.2">
      <c r="C3805" s="950"/>
    </row>
    <row r="3806" spans="3:3" x14ac:dyDescent="0.2">
      <c r="C3806" s="950"/>
    </row>
    <row r="3807" spans="3:3" x14ac:dyDescent="0.2">
      <c r="C3807" s="950"/>
    </row>
    <row r="3808" spans="3:3" x14ac:dyDescent="0.2">
      <c r="C3808" s="950"/>
    </row>
    <row r="3809" spans="3:3" x14ac:dyDescent="0.2">
      <c r="C3809" s="950"/>
    </row>
    <row r="3810" spans="3:3" x14ac:dyDescent="0.2">
      <c r="C3810" s="950"/>
    </row>
    <row r="3811" spans="3:3" x14ac:dyDescent="0.2">
      <c r="C3811" s="950"/>
    </row>
    <row r="3812" spans="3:3" x14ac:dyDescent="0.2">
      <c r="C3812" s="950"/>
    </row>
    <row r="3813" spans="3:3" x14ac:dyDescent="0.2">
      <c r="C3813" s="950"/>
    </row>
    <row r="3814" spans="3:3" x14ac:dyDescent="0.2">
      <c r="C3814" s="950"/>
    </row>
    <row r="3815" spans="3:3" x14ac:dyDescent="0.2">
      <c r="C3815" s="950"/>
    </row>
    <row r="3816" spans="3:3" x14ac:dyDescent="0.2">
      <c r="C3816" s="950"/>
    </row>
    <row r="3817" spans="3:3" x14ac:dyDescent="0.2">
      <c r="C3817" s="950"/>
    </row>
    <row r="3818" spans="3:3" x14ac:dyDescent="0.2">
      <c r="C3818" s="950"/>
    </row>
    <row r="3819" spans="3:3" x14ac:dyDescent="0.2">
      <c r="C3819" s="950"/>
    </row>
    <row r="3820" spans="3:3" x14ac:dyDescent="0.2">
      <c r="C3820" s="950"/>
    </row>
    <row r="3821" spans="3:3" x14ac:dyDescent="0.2">
      <c r="C3821" s="950"/>
    </row>
    <row r="3822" spans="3:3" x14ac:dyDescent="0.2">
      <c r="C3822" s="950"/>
    </row>
    <row r="3823" spans="3:3" x14ac:dyDescent="0.2">
      <c r="C3823" s="950"/>
    </row>
    <row r="3824" spans="3:3" x14ac:dyDescent="0.2">
      <c r="C3824" s="950"/>
    </row>
    <row r="3825" spans="3:3" x14ac:dyDescent="0.2">
      <c r="C3825" s="950"/>
    </row>
    <row r="3826" spans="3:3" x14ac:dyDescent="0.2">
      <c r="C3826" s="950"/>
    </row>
    <row r="3827" spans="3:3" x14ac:dyDescent="0.2">
      <c r="C3827" s="950"/>
    </row>
    <row r="3828" spans="3:3" x14ac:dyDescent="0.2">
      <c r="C3828" s="950"/>
    </row>
    <row r="3829" spans="3:3" x14ac:dyDescent="0.2">
      <c r="C3829" s="950"/>
    </row>
    <row r="3830" spans="3:3" x14ac:dyDescent="0.2">
      <c r="C3830" s="950"/>
    </row>
    <row r="3831" spans="3:3" x14ac:dyDescent="0.2">
      <c r="C3831" s="950"/>
    </row>
    <row r="3832" spans="3:3" x14ac:dyDescent="0.2">
      <c r="C3832" s="950"/>
    </row>
    <row r="3833" spans="3:3" x14ac:dyDescent="0.2">
      <c r="C3833" s="950"/>
    </row>
    <row r="3834" spans="3:3" x14ac:dyDescent="0.2">
      <c r="C3834" s="950"/>
    </row>
    <row r="3835" spans="3:3" x14ac:dyDescent="0.2">
      <c r="C3835" s="950"/>
    </row>
    <row r="3836" spans="3:3" x14ac:dyDescent="0.2">
      <c r="C3836" s="950"/>
    </row>
    <row r="3837" spans="3:3" x14ac:dyDescent="0.2">
      <c r="C3837" s="950"/>
    </row>
    <row r="3838" spans="3:3" x14ac:dyDescent="0.2">
      <c r="C3838" s="950"/>
    </row>
    <row r="3839" spans="3:3" x14ac:dyDescent="0.2">
      <c r="C3839" s="950"/>
    </row>
    <row r="3840" spans="3:3" x14ac:dyDescent="0.2">
      <c r="C3840" s="950"/>
    </row>
    <row r="3841" spans="3:3" x14ac:dyDescent="0.2">
      <c r="C3841" s="950"/>
    </row>
    <row r="3842" spans="3:3" x14ac:dyDescent="0.2">
      <c r="C3842" s="950"/>
    </row>
    <row r="3843" spans="3:3" x14ac:dyDescent="0.2">
      <c r="C3843" s="950"/>
    </row>
    <row r="3844" spans="3:3" x14ac:dyDescent="0.2">
      <c r="C3844" s="950"/>
    </row>
    <row r="3845" spans="3:3" x14ac:dyDescent="0.2">
      <c r="C3845" s="950"/>
    </row>
    <row r="3846" spans="3:3" x14ac:dyDescent="0.2">
      <c r="C3846" s="950"/>
    </row>
    <row r="3847" spans="3:3" x14ac:dyDescent="0.2">
      <c r="C3847" s="950"/>
    </row>
    <row r="3848" spans="3:3" x14ac:dyDescent="0.2">
      <c r="C3848" s="950"/>
    </row>
    <row r="3849" spans="3:3" x14ac:dyDescent="0.2">
      <c r="C3849" s="950"/>
    </row>
    <row r="3850" spans="3:3" x14ac:dyDescent="0.2">
      <c r="C3850" s="950"/>
    </row>
    <row r="3851" spans="3:3" x14ac:dyDescent="0.2">
      <c r="C3851" s="950"/>
    </row>
    <row r="3852" spans="3:3" x14ac:dyDescent="0.2">
      <c r="C3852" s="950"/>
    </row>
    <row r="3853" spans="3:3" x14ac:dyDescent="0.2">
      <c r="C3853" s="950"/>
    </row>
    <row r="3854" spans="3:3" x14ac:dyDescent="0.2">
      <c r="C3854" s="950"/>
    </row>
    <row r="3855" spans="3:3" x14ac:dyDescent="0.2">
      <c r="C3855" s="950"/>
    </row>
    <row r="3856" spans="3:3" x14ac:dyDescent="0.2">
      <c r="C3856" s="950"/>
    </row>
    <row r="3857" spans="3:3" x14ac:dyDescent="0.2">
      <c r="C3857" s="950"/>
    </row>
    <row r="3858" spans="3:3" x14ac:dyDescent="0.2">
      <c r="C3858" s="950"/>
    </row>
    <row r="3859" spans="3:3" x14ac:dyDescent="0.2">
      <c r="C3859" s="950"/>
    </row>
    <row r="3860" spans="3:3" x14ac:dyDescent="0.2">
      <c r="C3860" s="950"/>
    </row>
    <row r="3861" spans="3:3" x14ac:dyDescent="0.2">
      <c r="C3861" s="950"/>
    </row>
    <row r="3862" spans="3:3" x14ac:dyDescent="0.2">
      <c r="C3862" s="950"/>
    </row>
    <row r="3863" spans="3:3" x14ac:dyDescent="0.2">
      <c r="C3863" s="950"/>
    </row>
    <row r="3864" spans="3:3" x14ac:dyDescent="0.2">
      <c r="C3864" s="950"/>
    </row>
    <row r="3865" spans="3:3" x14ac:dyDescent="0.2">
      <c r="C3865" s="950"/>
    </row>
    <row r="3866" spans="3:3" x14ac:dyDescent="0.2">
      <c r="C3866" s="950"/>
    </row>
    <row r="3867" spans="3:3" x14ac:dyDescent="0.2">
      <c r="C3867" s="950"/>
    </row>
    <row r="3868" spans="3:3" x14ac:dyDescent="0.2">
      <c r="C3868" s="950"/>
    </row>
    <row r="3869" spans="3:3" x14ac:dyDescent="0.2">
      <c r="C3869" s="950"/>
    </row>
    <row r="3870" spans="3:3" x14ac:dyDescent="0.2">
      <c r="C3870" s="950"/>
    </row>
    <row r="3871" spans="3:3" x14ac:dyDescent="0.2">
      <c r="C3871" s="950"/>
    </row>
    <row r="3872" spans="3:3" x14ac:dyDescent="0.2">
      <c r="C3872" s="950"/>
    </row>
    <row r="3873" spans="3:3" x14ac:dyDescent="0.2">
      <c r="C3873" s="950"/>
    </row>
    <row r="3874" spans="3:3" x14ac:dyDescent="0.2">
      <c r="C3874" s="950"/>
    </row>
    <row r="3875" spans="3:3" x14ac:dyDescent="0.2">
      <c r="C3875" s="950"/>
    </row>
    <row r="3876" spans="3:3" x14ac:dyDescent="0.2">
      <c r="C3876" s="950"/>
    </row>
    <row r="3877" spans="3:3" x14ac:dyDescent="0.2">
      <c r="C3877" s="950"/>
    </row>
    <row r="3878" spans="3:3" x14ac:dyDescent="0.2">
      <c r="C3878" s="950"/>
    </row>
    <row r="3879" spans="3:3" x14ac:dyDescent="0.2">
      <c r="C3879" s="950"/>
    </row>
    <row r="3880" spans="3:3" x14ac:dyDescent="0.2">
      <c r="C3880" s="950"/>
    </row>
    <row r="3881" spans="3:3" x14ac:dyDescent="0.2">
      <c r="C3881" s="950"/>
    </row>
    <row r="3882" spans="3:3" x14ac:dyDescent="0.2">
      <c r="C3882" s="950"/>
    </row>
    <row r="3883" spans="3:3" x14ac:dyDescent="0.2">
      <c r="C3883" s="950"/>
    </row>
    <row r="3884" spans="3:3" x14ac:dyDescent="0.2">
      <c r="C3884" s="950"/>
    </row>
    <row r="3885" spans="3:3" x14ac:dyDescent="0.2">
      <c r="C3885" s="950"/>
    </row>
    <row r="3886" spans="3:3" x14ac:dyDescent="0.2">
      <c r="C3886" s="950"/>
    </row>
    <row r="3887" spans="3:3" x14ac:dyDescent="0.2">
      <c r="C3887" s="950"/>
    </row>
    <row r="3888" spans="3:3" x14ac:dyDescent="0.2">
      <c r="C3888" s="950"/>
    </row>
    <row r="3889" spans="3:3" x14ac:dyDescent="0.2">
      <c r="C3889" s="950"/>
    </row>
    <row r="3890" spans="3:3" x14ac:dyDescent="0.2">
      <c r="C3890" s="950"/>
    </row>
    <row r="3891" spans="3:3" x14ac:dyDescent="0.2">
      <c r="C3891" s="950"/>
    </row>
    <row r="3892" spans="3:3" x14ac:dyDescent="0.2">
      <c r="C3892" s="950"/>
    </row>
    <row r="3893" spans="3:3" x14ac:dyDescent="0.2">
      <c r="C3893" s="950"/>
    </row>
    <row r="3894" spans="3:3" x14ac:dyDescent="0.2">
      <c r="C3894" s="950"/>
    </row>
    <row r="3895" spans="3:3" x14ac:dyDescent="0.2">
      <c r="C3895" s="950"/>
    </row>
    <row r="3896" spans="3:3" x14ac:dyDescent="0.2">
      <c r="C3896" s="950"/>
    </row>
    <row r="3897" spans="3:3" x14ac:dyDescent="0.2">
      <c r="C3897" s="950"/>
    </row>
    <row r="3898" spans="3:3" x14ac:dyDescent="0.2">
      <c r="C3898" s="950"/>
    </row>
    <row r="3899" spans="3:3" x14ac:dyDescent="0.2">
      <c r="C3899" s="950"/>
    </row>
    <row r="3900" spans="3:3" x14ac:dyDescent="0.2">
      <c r="C3900" s="950"/>
    </row>
    <row r="3901" spans="3:3" x14ac:dyDescent="0.2">
      <c r="C3901" s="950"/>
    </row>
    <row r="3902" spans="3:3" x14ac:dyDescent="0.2">
      <c r="C3902" s="950"/>
    </row>
    <row r="3903" spans="3:3" x14ac:dyDescent="0.2">
      <c r="C3903" s="950"/>
    </row>
    <row r="3904" spans="3:3" x14ac:dyDescent="0.2">
      <c r="C3904" s="950"/>
    </row>
    <row r="3905" spans="3:3" x14ac:dyDescent="0.2">
      <c r="C3905" s="950"/>
    </row>
    <row r="3906" spans="3:3" x14ac:dyDescent="0.2">
      <c r="C3906" s="950"/>
    </row>
    <row r="3907" spans="3:3" x14ac:dyDescent="0.2">
      <c r="C3907" s="950"/>
    </row>
    <row r="3908" spans="3:3" x14ac:dyDescent="0.2">
      <c r="C3908" s="950"/>
    </row>
    <row r="3909" spans="3:3" x14ac:dyDescent="0.2">
      <c r="C3909" s="950"/>
    </row>
    <row r="3910" spans="3:3" x14ac:dyDescent="0.2">
      <c r="C3910" s="950"/>
    </row>
    <row r="3911" spans="3:3" x14ac:dyDescent="0.2">
      <c r="C3911" s="950"/>
    </row>
    <row r="3912" spans="3:3" x14ac:dyDescent="0.2">
      <c r="C3912" s="950"/>
    </row>
    <row r="3913" spans="3:3" x14ac:dyDescent="0.2">
      <c r="C3913" s="950"/>
    </row>
    <row r="3914" spans="3:3" x14ac:dyDescent="0.2">
      <c r="C3914" s="950"/>
    </row>
    <row r="3915" spans="3:3" x14ac:dyDescent="0.2">
      <c r="C3915" s="950"/>
    </row>
    <row r="3916" spans="3:3" x14ac:dyDescent="0.2">
      <c r="C3916" s="950"/>
    </row>
    <row r="3917" spans="3:3" x14ac:dyDescent="0.2">
      <c r="C3917" s="950"/>
    </row>
    <row r="3918" spans="3:3" x14ac:dyDescent="0.2">
      <c r="C3918" s="950"/>
    </row>
    <row r="3919" spans="3:3" x14ac:dyDescent="0.2">
      <c r="C3919" s="950"/>
    </row>
    <row r="3920" spans="3:3" x14ac:dyDescent="0.2">
      <c r="C3920" s="950"/>
    </row>
    <row r="3921" spans="3:3" x14ac:dyDescent="0.2">
      <c r="C3921" s="950"/>
    </row>
    <row r="3922" spans="3:3" x14ac:dyDescent="0.2">
      <c r="C3922" s="950"/>
    </row>
    <row r="3923" spans="3:3" x14ac:dyDescent="0.2">
      <c r="C3923" s="950"/>
    </row>
    <row r="3924" spans="3:3" x14ac:dyDescent="0.2">
      <c r="C3924" s="950"/>
    </row>
    <row r="3925" spans="3:3" x14ac:dyDescent="0.2">
      <c r="C3925" s="950"/>
    </row>
    <row r="3926" spans="3:3" x14ac:dyDescent="0.2">
      <c r="C3926" s="950"/>
    </row>
    <row r="3927" spans="3:3" x14ac:dyDescent="0.2">
      <c r="C3927" s="950"/>
    </row>
    <row r="3928" spans="3:3" x14ac:dyDescent="0.2">
      <c r="C3928" s="950"/>
    </row>
    <row r="3929" spans="3:3" x14ac:dyDescent="0.2">
      <c r="C3929" s="950"/>
    </row>
    <row r="3930" spans="3:3" x14ac:dyDescent="0.2">
      <c r="C3930" s="950"/>
    </row>
    <row r="3931" spans="3:3" x14ac:dyDescent="0.2">
      <c r="C3931" s="950"/>
    </row>
    <row r="3932" spans="3:3" x14ac:dyDescent="0.2">
      <c r="C3932" s="950"/>
    </row>
    <row r="3933" spans="3:3" x14ac:dyDescent="0.2">
      <c r="C3933" s="950"/>
    </row>
    <row r="3934" spans="3:3" x14ac:dyDescent="0.2">
      <c r="C3934" s="950"/>
    </row>
    <row r="3935" spans="3:3" x14ac:dyDescent="0.2">
      <c r="C3935" s="950"/>
    </row>
    <row r="3936" spans="3:3" x14ac:dyDescent="0.2">
      <c r="C3936" s="950"/>
    </row>
    <row r="3937" spans="3:3" x14ac:dyDescent="0.2">
      <c r="C3937" s="950"/>
    </row>
    <row r="3938" spans="3:3" x14ac:dyDescent="0.2">
      <c r="C3938" s="950"/>
    </row>
    <row r="3939" spans="3:3" x14ac:dyDescent="0.2">
      <c r="C3939" s="950"/>
    </row>
    <row r="3940" spans="3:3" x14ac:dyDescent="0.2">
      <c r="C3940" s="950"/>
    </row>
    <row r="3941" spans="3:3" x14ac:dyDescent="0.2">
      <c r="C3941" s="950"/>
    </row>
    <row r="3942" spans="3:3" x14ac:dyDescent="0.2">
      <c r="C3942" s="950"/>
    </row>
    <row r="3943" spans="3:3" x14ac:dyDescent="0.2">
      <c r="C3943" s="950"/>
    </row>
    <row r="3944" spans="3:3" x14ac:dyDescent="0.2">
      <c r="C3944" s="950"/>
    </row>
    <row r="3945" spans="3:3" x14ac:dyDescent="0.2">
      <c r="C3945" s="950"/>
    </row>
    <row r="3946" spans="3:3" x14ac:dyDescent="0.2">
      <c r="C3946" s="950"/>
    </row>
    <row r="3947" spans="3:3" x14ac:dyDescent="0.2">
      <c r="C3947" s="950"/>
    </row>
    <row r="3948" spans="3:3" x14ac:dyDescent="0.2">
      <c r="C3948" s="950"/>
    </row>
    <row r="3949" spans="3:3" x14ac:dyDescent="0.2">
      <c r="C3949" s="950"/>
    </row>
    <row r="3950" spans="3:3" x14ac:dyDescent="0.2">
      <c r="C3950" s="950"/>
    </row>
    <row r="3951" spans="3:3" x14ac:dyDescent="0.2">
      <c r="C3951" s="950"/>
    </row>
    <row r="3952" spans="3:3" x14ac:dyDescent="0.2">
      <c r="C3952" s="950"/>
    </row>
    <row r="3953" spans="3:3" x14ac:dyDescent="0.2">
      <c r="C3953" s="950"/>
    </row>
    <row r="3954" spans="3:3" x14ac:dyDescent="0.2">
      <c r="C3954" s="950"/>
    </row>
    <row r="3955" spans="3:3" x14ac:dyDescent="0.2">
      <c r="C3955" s="950"/>
    </row>
    <row r="3956" spans="3:3" x14ac:dyDescent="0.2">
      <c r="C3956" s="950"/>
    </row>
    <row r="3957" spans="3:3" x14ac:dyDescent="0.2">
      <c r="C3957" s="950"/>
    </row>
    <row r="3958" spans="3:3" x14ac:dyDescent="0.2">
      <c r="C3958" s="950"/>
    </row>
    <row r="3959" spans="3:3" x14ac:dyDescent="0.2">
      <c r="C3959" s="950"/>
    </row>
    <row r="3960" spans="3:3" x14ac:dyDescent="0.2">
      <c r="C3960" s="950"/>
    </row>
    <row r="3961" spans="3:3" x14ac:dyDescent="0.2">
      <c r="C3961" s="950"/>
    </row>
    <row r="3962" spans="3:3" x14ac:dyDescent="0.2">
      <c r="C3962" s="950"/>
    </row>
    <row r="3963" spans="3:3" x14ac:dyDescent="0.2">
      <c r="C3963" s="950"/>
    </row>
    <row r="3964" spans="3:3" x14ac:dyDescent="0.2">
      <c r="C3964" s="950"/>
    </row>
    <row r="3965" spans="3:3" x14ac:dyDescent="0.2">
      <c r="C3965" s="950"/>
    </row>
    <row r="3966" spans="3:3" x14ac:dyDescent="0.2">
      <c r="C3966" s="950"/>
    </row>
    <row r="3967" spans="3:3" x14ac:dyDescent="0.2">
      <c r="C3967" s="950"/>
    </row>
    <row r="3968" spans="3:3" x14ac:dyDescent="0.2">
      <c r="C3968" s="950"/>
    </row>
    <row r="3969" spans="3:3" x14ac:dyDescent="0.2">
      <c r="C3969" s="950"/>
    </row>
    <row r="3970" spans="3:3" x14ac:dyDescent="0.2">
      <c r="C3970" s="950"/>
    </row>
    <row r="3971" spans="3:3" x14ac:dyDescent="0.2">
      <c r="C3971" s="950"/>
    </row>
    <row r="3972" spans="3:3" x14ac:dyDescent="0.2">
      <c r="C3972" s="950"/>
    </row>
    <row r="3973" spans="3:3" x14ac:dyDescent="0.2">
      <c r="C3973" s="950"/>
    </row>
    <row r="3974" spans="3:3" x14ac:dyDescent="0.2">
      <c r="C3974" s="950"/>
    </row>
    <row r="3975" spans="3:3" x14ac:dyDescent="0.2">
      <c r="C3975" s="950"/>
    </row>
    <row r="3976" spans="3:3" x14ac:dyDescent="0.2">
      <c r="C3976" s="950"/>
    </row>
    <row r="3977" spans="3:3" x14ac:dyDescent="0.2">
      <c r="C3977" s="950"/>
    </row>
    <row r="3978" spans="3:3" x14ac:dyDescent="0.2">
      <c r="C3978" s="950"/>
    </row>
    <row r="3979" spans="3:3" x14ac:dyDescent="0.2">
      <c r="C3979" s="950"/>
    </row>
    <row r="3980" spans="3:3" x14ac:dyDescent="0.2">
      <c r="C3980" s="950"/>
    </row>
    <row r="3981" spans="3:3" x14ac:dyDescent="0.2">
      <c r="C3981" s="950"/>
    </row>
    <row r="3982" spans="3:3" x14ac:dyDescent="0.2">
      <c r="C3982" s="950"/>
    </row>
    <row r="3983" spans="3:3" x14ac:dyDescent="0.2">
      <c r="C3983" s="950"/>
    </row>
    <row r="3984" spans="3:3" x14ac:dyDescent="0.2">
      <c r="C3984" s="950"/>
    </row>
    <row r="3985" spans="3:3" x14ac:dyDescent="0.2">
      <c r="C3985" s="950"/>
    </row>
    <row r="3986" spans="3:3" x14ac:dyDescent="0.2">
      <c r="C3986" s="950"/>
    </row>
    <row r="3987" spans="3:3" x14ac:dyDescent="0.2">
      <c r="C3987" s="950"/>
    </row>
    <row r="3988" spans="3:3" x14ac:dyDescent="0.2">
      <c r="C3988" s="950"/>
    </row>
    <row r="3989" spans="3:3" x14ac:dyDescent="0.2">
      <c r="C3989" s="950"/>
    </row>
    <row r="3990" spans="3:3" x14ac:dyDescent="0.2">
      <c r="C3990" s="950"/>
    </row>
    <row r="3991" spans="3:3" x14ac:dyDescent="0.2">
      <c r="C3991" s="950"/>
    </row>
    <row r="3992" spans="3:3" x14ac:dyDescent="0.2">
      <c r="C3992" s="950"/>
    </row>
    <row r="3993" spans="3:3" x14ac:dyDescent="0.2">
      <c r="C3993" s="950"/>
    </row>
    <row r="3994" spans="3:3" x14ac:dyDescent="0.2">
      <c r="C3994" s="950"/>
    </row>
    <row r="3995" spans="3:3" x14ac:dyDescent="0.2">
      <c r="C3995" s="950"/>
    </row>
    <row r="3996" spans="3:3" x14ac:dyDescent="0.2">
      <c r="C3996" s="950"/>
    </row>
    <row r="3997" spans="3:3" x14ac:dyDescent="0.2">
      <c r="C3997" s="950"/>
    </row>
    <row r="3998" spans="3:3" x14ac:dyDescent="0.2">
      <c r="C3998" s="950"/>
    </row>
    <row r="3999" spans="3:3" x14ac:dyDescent="0.2">
      <c r="C3999" s="950"/>
    </row>
    <row r="4000" spans="3:3" x14ac:dyDescent="0.2">
      <c r="C4000" s="950"/>
    </row>
    <row r="4001" spans="3:3" x14ac:dyDescent="0.2">
      <c r="C4001" s="950"/>
    </row>
    <row r="4002" spans="3:3" x14ac:dyDescent="0.2">
      <c r="C4002" s="950"/>
    </row>
    <row r="4003" spans="3:3" x14ac:dyDescent="0.2">
      <c r="C4003" s="950"/>
    </row>
    <row r="4004" spans="3:3" x14ac:dyDescent="0.2">
      <c r="C4004" s="950"/>
    </row>
    <row r="4005" spans="3:3" x14ac:dyDescent="0.2">
      <c r="C4005" s="950"/>
    </row>
    <row r="4006" spans="3:3" x14ac:dyDescent="0.2">
      <c r="C4006" s="950"/>
    </row>
    <row r="4007" spans="3:3" x14ac:dyDescent="0.2">
      <c r="C4007" s="950"/>
    </row>
    <row r="4008" spans="3:3" x14ac:dyDescent="0.2">
      <c r="C4008" s="950"/>
    </row>
    <row r="4009" spans="3:3" x14ac:dyDescent="0.2">
      <c r="C4009" s="950"/>
    </row>
    <row r="4010" spans="3:3" x14ac:dyDescent="0.2">
      <c r="C4010" s="950"/>
    </row>
    <row r="4011" spans="3:3" x14ac:dyDescent="0.2">
      <c r="C4011" s="950"/>
    </row>
    <row r="4012" spans="3:3" x14ac:dyDescent="0.2">
      <c r="C4012" s="950"/>
    </row>
    <row r="4013" spans="3:3" x14ac:dyDescent="0.2">
      <c r="C4013" s="950"/>
    </row>
    <row r="4014" spans="3:3" x14ac:dyDescent="0.2">
      <c r="C4014" s="950"/>
    </row>
    <row r="4015" spans="3:3" x14ac:dyDescent="0.2">
      <c r="C4015" s="950"/>
    </row>
    <row r="4016" spans="3:3" x14ac:dyDescent="0.2">
      <c r="C4016" s="950"/>
    </row>
    <row r="4017" spans="3:3" x14ac:dyDescent="0.2">
      <c r="C4017" s="950"/>
    </row>
    <row r="4018" spans="3:3" x14ac:dyDescent="0.2">
      <c r="C4018" s="950"/>
    </row>
    <row r="4019" spans="3:3" x14ac:dyDescent="0.2">
      <c r="C4019" s="950"/>
    </row>
    <row r="4020" spans="3:3" x14ac:dyDescent="0.2">
      <c r="C4020" s="950"/>
    </row>
    <row r="4021" spans="3:3" x14ac:dyDescent="0.2">
      <c r="C4021" s="950"/>
    </row>
    <row r="4022" spans="3:3" x14ac:dyDescent="0.2">
      <c r="C4022" s="950"/>
    </row>
    <row r="4023" spans="3:3" x14ac:dyDescent="0.2">
      <c r="C4023" s="950"/>
    </row>
    <row r="4024" spans="3:3" x14ac:dyDescent="0.2">
      <c r="C4024" s="950"/>
    </row>
    <row r="4025" spans="3:3" x14ac:dyDescent="0.2">
      <c r="C4025" s="950"/>
    </row>
    <row r="4026" spans="3:3" x14ac:dyDescent="0.2">
      <c r="C4026" s="950"/>
    </row>
    <row r="4027" spans="3:3" x14ac:dyDescent="0.2">
      <c r="C4027" s="950"/>
    </row>
    <row r="4028" spans="3:3" x14ac:dyDescent="0.2">
      <c r="C4028" s="950"/>
    </row>
    <row r="4029" spans="3:3" x14ac:dyDescent="0.2">
      <c r="C4029" s="950"/>
    </row>
    <row r="4030" spans="3:3" x14ac:dyDescent="0.2">
      <c r="C4030" s="950"/>
    </row>
    <row r="4031" spans="3:3" x14ac:dyDescent="0.2">
      <c r="C4031" s="950"/>
    </row>
    <row r="4032" spans="3:3" x14ac:dyDescent="0.2">
      <c r="C4032" s="950"/>
    </row>
    <row r="4033" spans="3:3" x14ac:dyDescent="0.2">
      <c r="C4033" s="950"/>
    </row>
    <row r="4034" spans="3:3" x14ac:dyDescent="0.2">
      <c r="C4034" s="950"/>
    </row>
    <row r="4035" spans="3:3" x14ac:dyDescent="0.2">
      <c r="C4035" s="950"/>
    </row>
    <row r="4036" spans="3:3" x14ac:dyDescent="0.2">
      <c r="C4036" s="950"/>
    </row>
    <row r="4037" spans="3:3" x14ac:dyDescent="0.2">
      <c r="C4037" s="950"/>
    </row>
    <row r="4038" spans="3:3" x14ac:dyDescent="0.2">
      <c r="C4038" s="950"/>
    </row>
    <row r="4039" spans="3:3" x14ac:dyDescent="0.2">
      <c r="C4039" s="950"/>
    </row>
    <row r="4040" spans="3:3" x14ac:dyDescent="0.2">
      <c r="C4040" s="950"/>
    </row>
    <row r="4041" spans="3:3" x14ac:dyDescent="0.2">
      <c r="C4041" s="950"/>
    </row>
    <row r="4042" spans="3:3" x14ac:dyDescent="0.2">
      <c r="C4042" s="950"/>
    </row>
    <row r="4043" spans="3:3" x14ac:dyDescent="0.2">
      <c r="C4043" s="950"/>
    </row>
    <row r="4044" spans="3:3" x14ac:dyDescent="0.2">
      <c r="C4044" s="950"/>
    </row>
    <row r="4045" spans="3:3" x14ac:dyDescent="0.2">
      <c r="C4045" s="950"/>
    </row>
    <row r="4046" spans="3:3" x14ac:dyDescent="0.2">
      <c r="C4046" s="950"/>
    </row>
    <row r="4047" spans="3:3" x14ac:dyDescent="0.2">
      <c r="C4047" s="950"/>
    </row>
    <row r="4048" spans="3:3" x14ac:dyDescent="0.2">
      <c r="C4048" s="950"/>
    </row>
    <row r="4049" spans="3:3" x14ac:dyDescent="0.2">
      <c r="C4049" s="950"/>
    </row>
    <row r="4050" spans="3:3" x14ac:dyDescent="0.2">
      <c r="C4050" s="950"/>
    </row>
    <row r="4051" spans="3:3" x14ac:dyDescent="0.2">
      <c r="C4051" s="950"/>
    </row>
    <row r="4052" spans="3:3" x14ac:dyDescent="0.2">
      <c r="C4052" s="950"/>
    </row>
    <row r="4053" spans="3:3" x14ac:dyDescent="0.2">
      <c r="C4053" s="950"/>
    </row>
    <row r="4054" spans="3:3" x14ac:dyDescent="0.2">
      <c r="C4054" s="950"/>
    </row>
    <row r="4055" spans="3:3" x14ac:dyDescent="0.2">
      <c r="C4055" s="950"/>
    </row>
    <row r="4056" spans="3:3" x14ac:dyDescent="0.2">
      <c r="C4056" s="950"/>
    </row>
    <row r="4057" spans="3:3" x14ac:dyDescent="0.2">
      <c r="C4057" s="950"/>
    </row>
    <row r="4058" spans="3:3" x14ac:dyDescent="0.2">
      <c r="C4058" s="950"/>
    </row>
    <row r="4059" spans="3:3" x14ac:dyDescent="0.2">
      <c r="C4059" s="950"/>
    </row>
    <row r="4060" spans="3:3" x14ac:dyDescent="0.2">
      <c r="C4060" s="950"/>
    </row>
    <row r="4061" spans="3:3" x14ac:dyDescent="0.2">
      <c r="C4061" s="950"/>
    </row>
    <row r="4062" spans="3:3" x14ac:dyDescent="0.2">
      <c r="C4062" s="950"/>
    </row>
    <row r="4063" spans="3:3" x14ac:dyDescent="0.2">
      <c r="C4063" s="950"/>
    </row>
    <row r="4064" spans="3:3" x14ac:dyDescent="0.2">
      <c r="C4064" s="950"/>
    </row>
    <row r="4065" spans="3:3" x14ac:dyDescent="0.2">
      <c r="C4065" s="950"/>
    </row>
    <row r="4066" spans="3:3" x14ac:dyDescent="0.2">
      <c r="C4066" s="950"/>
    </row>
    <row r="4067" spans="3:3" x14ac:dyDescent="0.2">
      <c r="C4067" s="950"/>
    </row>
    <row r="4068" spans="3:3" x14ac:dyDescent="0.2">
      <c r="C4068" s="950"/>
    </row>
    <row r="4069" spans="3:3" x14ac:dyDescent="0.2">
      <c r="C4069" s="950"/>
    </row>
    <row r="4070" spans="3:3" x14ac:dyDescent="0.2">
      <c r="C4070" s="950"/>
    </row>
    <row r="4071" spans="3:3" x14ac:dyDescent="0.2">
      <c r="C4071" s="950"/>
    </row>
    <row r="4072" spans="3:3" x14ac:dyDescent="0.2">
      <c r="C4072" s="950"/>
    </row>
    <row r="4073" spans="3:3" x14ac:dyDescent="0.2">
      <c r="C4073" s="950"/>
    </row>
    <row r="4074" spans="3:3" x14ac:dyDescent="0.2">
      <c r="C4074" s="950"/>
    </row>
    <row r="4075" spans="3:3" x14ac:dyDescent="0.2">
      <c r="C4075" s="950"/>
    </row>
    <row r="4076" spans="3:3" x14ac:dyDescent="0.2">
      <c r="C4076" s="950"/>
    </row>
    <row r="4077" spans="3:3" x14ac:dyDescent="0.2">
      <c r="C4077" s="950"/>
    </row>
    <row r="4078" spans="3:3" x14ac:dyDescent="0.2">
      <c r="C4078" s="950"/>
    </row>
    <row r="4079" spans="3:3" x14ac:dyDescent="0.2">
      <c r="C4079" s="950"/>
    </row>
    <row r="4080" spans="3:3" x14ac:dyDescent="0.2">
      <c r="C4080" s="950"/>
    </row>
    <row r="4081" spans="3:3" x14ac:dyDescent="0.2">
      <c r="C4081" s="950"/>
    </row>
    <row r="4082" spans="3:3" x14ac:dyDescent="0.2">
      <c r="C4082" s="950"/>
    </row>
    <row r="4083" spans="3:3" x14ac:dyDescent="0.2">
      <c r="C4083" s="950"/>
    </row>
    <row r="4084" spans="3:3" x14ac:dyDescent="0.2">
      <c r="C4084" s="950"/>
    </row>
    <row r="4085" spans="3:3" x14ac:dyDescent="0.2">
      <c r="C4085" s="950"/>
    </row>
    <row r="4086" spans="3:3" x14ac:dyDescent="0.2">
      <c r="C4086" s="950"/>
    </row>
    <row r="4087" spans="3:3" x14ac:dyDescent="0.2">
      <c r="C4087" s="950"/>
    </row>
    <row r="4088" spans="3:3" x14ac:dyDescent="0.2">
      <c r="C4088" s="950"/>
    </row>
    <row r="4089" spans="3:3" x14ac:dyDescent="0.2">
      <c r="C4089" s="950"/>
    </row>
    <row r="4090" spans="3:3" x14ac:dyDescent="0.2">
      <c r="C4090" s="950"/>
    </row>
    <row r="4091" spans="3:3" x14ac:dyDescent="0.2">
      <c r="C4091" s="950"/>
    </row>
    <row r="4092" spans="3:3" x14ac:dyDescent="0.2">
      <c r="C4092" s="950"/>
    </row>
    <row r="4093" spans="3:3" x14ac:dyDescent="0.2">
      <c r="C4093" s="950"/>
    </row>
    <row r="4094" spans="3:3" x14ac:dyDescent="0.2">
      <c r="C4094" s="950"/>
    </row>
    <row r="4095" spans="3:3" x14ac:dyDescent="0.2">
      <c r="C4095" s="950"/>
    </row>
    <row r="4096" spans="3:3" x14ac:dyDescent="0.2">
      <c r="C4096" s="950"/>
    </row>
    <row r="4097" spans="3:3" x14ac:dyDescent="0.2">
      <c r="C4097" s="950"/>
    </row>
    <row r="4098" spans="3:3" x14ac:dyDescent="0.2">
      <c r="C4098" s="950"/>
    </row>
    <row r="4099" spans="3:3" x14ac:dyDescent="0.2">
      <c r="C4099" s="950"/>
    </row>
    <row r="4100" spans="3:3" x14ac:dyDescent="0.2">
      <c r="C4100" s="950"/>
    </row>
    <row r="4101" spans="3:3" x14ac:dyDescent="0.2">
      <c r="C4101" s="950"/>
    </row>
    <row r="4102" spans="3:3" x14ac:dyDescent="0.2">
      <c r="C4102" s="950"/>
    </row>
    <row r="4103" spans="3:3" x14ac:dyDescent="0.2">
      <c r="C4103" s="950"/>
    </row>
    <row r="4104" spans="3:3" x14ac:dyDescent="0.2">
      <c r="C4104" s="950"/>
    </row>
    <row r="4105" spans="3:3" x14ac:dyDescent="0.2">
      <c r="C4105" s="950"/>
    </row>
    <row r="4106" spans="3:3" x14ac:dyDescent="0.2">
      <c r="C4106" s="950"/>
    </row>
    <row r="4107" spans="3:3" x14ac:dyDescent="0.2">
      <c r="C4107" s="950"/>
    </row>
    <row r="4108" spans="3:3" x14ac:dyDescent="0.2">
      <c r="C4108" s="950"/>
    </row>
    <row r="4109" spans="3:3" x14ac:dyDescent="0.2">
      <c r="C4109" s="950"/>
    </row>
    <row r="4110" spans="3:3" x14ac:dyDescent="0.2">
      <c r="C4110" s="950"/>
    </row>
    <row r="4111" spans="3:3" x14ac:dyDescent="0.2">
      <c r="C4111" s="950"/>
    </row>
    <row r="4112" spans="3:3" x14ac:dyDescent="0.2">
      <c r="C4112" s="950"/>
    </row>
    <row r="4113" spans="3:3" x14ac:dyDescent="0.2">
      <c r="C4113" s="950"/>
    </row>
    <row r="4114" spans="3:3" x14ac:dyDescent="0.2">
      <c r="C4114" s="950"/>
    </row>
    <row r="4115" spans="3:3" x14ac:dyDescent="0.2">
      <c r="C4115" s="950"/>
    </row>
    <row r="4116" spans="3:3" x14ac:dyDescent="0.2">
      <c r="C4116" s="950"/>
    </row>
    <row r="4117" spans="3:3" x14ac:dyDescent="0.2">
      <c r="C4117" s="950"/>
    </row>
    <row r="4118" spans="3:3" x14ac:dyDescent="0.2">
      <c r="C4118" s="950"/>
    </row>
    <row r="4119" spans="3:3" x14ac:dyDescent="0.2">
      <c r="C4119" s="950"/>
    </row>
    <row r="4120" spans="3:3" x14ac:dyDescent="0.2">
      <c r="C4120" s="950"/>
    </row>
    <row r="4121" spans="3:3" x14ac:dyDescent="0.2">
      <c r="C4121" s="950"/>
    </row>
    <row r="4122" spans="3:3" x14ac:dyDescent="0.2">
      <c r="C4122" s="950"/>
    </row>
    <row r="4123" spans="3:3" x14ac:dyDescent="0.2">
      <c r="C4123" s="950"/>
    </row>
    <row r="4124" spans="3:3" x14ac:dyDescent="0.2">
      <c r="C4124" s="950"/>
    </row>
    <row r="4125" spans="3:3" x14ac:dyDescent="0.2">
      <c r="C4125" s="950"/>
    </row>
    <row r="4126" spans="3:3" x14ac:dyDescent="0.2">
      <c r="C4126" s="950"/>
    </row>
    <row r="4127" spans="3:3" x14ac:dyDescent="0.2">
      <c r="C4127" s="950"/>
    </row>
    <row r="4128" spans="3:3" x14ac:dyDescent="0.2">
      <c r="C4128" s="950"/>
    </row>
    <row r="4129" spans="3:3" x14ac:dyDescent="0.2">
      <c r="C4129" s="950"/>
    </row>
    <row r="4130" spans="3:3" x14ac:dyDescent="0.2">
      <c r="C4130" s="950"/>
    </row>
    <row r="4131" spans="3:3" x14ac:dyDescent="0.2">
      <c r="C4131" s="950"/>
    </row>
    <row r="4132" spans="3:3" x14ac:dyDescent="0.2">
      <c r="C4132" s="950"/>
    </row>
    <row r="4133" spans="3:3" x14ac:dyDescent="0.2">
      <c r="C4133" s="950"/>
    </row>
    <row r="4134" spans="3:3" x14ac:dyDescent="0.2">
      <c r="C4134" s="950"/>
    </row>
    <row r="4135" spans="3:3" x14ac:dyDescent="0.2">
      <c r="C4135" s="950"/>
    </row>
    <row r="4136" spans="3:3" x14ac:dyDescent="0.2">
      <c r="C4136" s="950"/>
    </row>
    <row r="4137" spans="3:3" x14ac:dyDescent="0.2">
      <c r="C4137" s="950"/>
    </row>
    <row r="4138" spans="3:3" x14ac:dyDescent="0.2">
      <c r="C4138" s="950"/>
    </row>
    <row r="4139" spans="3:3" x14ac:dyDescent="0.2">
      <c r="C4139" s="950"/>
    </row>
    <row r="4140" spans="3:3" x14ac:dyDescent="0.2">
      <c r="C4140" s="950"/>
    </row>
    <row r="4141" spans="3:3" x14ac:dyDescent="0.2">
      <c r="C4141" s="950"/>
    </row>
    <row r="4142" spans="3:3" x14ac:dyDescent="0.2">
      <c r="C4142" s="950"/>
    </row>
    <row r="4143" spans="3:3" x14ac:dyDescent="0.2">
      <c r="C4143" s="950"/>
    </row>
    <row r="4144" spans="3:3" x14ac:dyDescent="0.2">
      <c r="C4144" s="950"/>
    </row>
    <row r="4145" spans="3:3" x14ac:dyDescent="0.2">
      <c r="C4145" s="950"/>
    </row>
    <row r="4146" spans="3:3" x14ac:dyDescent="0.2">
      <c r="C4146" s="950"/>
    </row>
    <row r="4147" spans="3:3" x14ac:dyDescent="0.2">
      <c r="C4147" s="950"/>
    </row>
    <row r="4148" spans="3:3" x14ac:dyDescent="0.2">
      <c r="C4148" s="950"/>
    </row>
    <row r="4149" spans="3:3" x14ac:dyDescent="0.2">
      <c r="C4149" s="950"/>
    </row>
    <row r="4150" spans="3:3" x14ac:dyDescent="0.2">
      <c r="C4150" s="950"/>
    </row>
    <row r="4151" spans="3:3" x14ac:dyDescent="0.2">
      <c r="C4151" s="950"/>
    </row>
    <row r="4152" spans="3:3" x14ac:dyDescent="0.2">
      <c r="C4152" s="950"/>
    </row>
    <row r="4153" spans="3:3" x14ac:dyDescent="0.2">
      <c r="C4153" s="950"/>
    </row>
    <row r="4154" spans="3:3" x14ac:dyDescent="0.2">
      <c r="C4154" s="950"/>
    </row>
    <row r="4155" spans="3:3" x14ac:dyDescent="0.2">
      <c r="C4155" s="950"/>
    </row>
    <row r="4156" spans="3:3" x14ac:dyDescent="0.2">
      <c r="C4156" s="950"/>
    </row>
    <row r="4157" spans="3:3" x14ac:dyDescent="0.2">
      <c r="C4157" s="950"/>
    </row>
    <row r="4158" spans="3:3" x14ac:dyDescent="0.2">
      <c r="C4158" s="950"/>
    </row>
    <row r="4159" spans="3:3" x14ac:dyDescent="0.2">
      <c r="C4159" s="950"/>
    </row>
    <row r="4160" spans="3:3" x14ac:dyDescent="0.2">
      <c r="C4160" s="950"/>
    </row>
    <row r="4161" spans="3:3" x14ac:dyDescent="0.2">
      <c r="C4161" s="950"/>
    </row>
    <row r="4162" spans="3:3" x14ac:dyDescent="0.2">
      <c r="C4162" s="950"/>
    </row>
    <row r="4163" spans="3:3" x14ac:dyDescent="0.2">
      <c r="C4163" s="950"/>
    </row>
    <row r="4164" spans="3:3" x14ac:dyDescent="0.2">
      <c r="C4164" s="950"/>
    </row>
    <row r="4165" spans="3:3" x14ac:dyDescent="0.2">
      <c r="C4165" s="950"/>
    </row>
    <row r="4166" spans="3:3" x14ac:dyDescent="0.2">
      <c r="C4166" s="950"/>
    </row>
    <row r="4167" spans="3:3" x14ac:dyDescent="0.2">
      <c r="C4167" s="950"/>
    </row>
    <row r="4168" spans="3:3" x14ac:dyDescent="0.2">
      <c r="C4168" s="950"/>
    </row>
    <row r="4169" spans="3:3" x14ac:dyDescent="0.2">
      <c r="C4169" s="950"/>
    </row>
    <row r="4170" spans="3:3" x14ac:dyDescent="0.2">
      <c r="C4170" s="950"/>
    </row>
    <row r="4171" spans="3:3" x14ac:dyDescent="0.2">
      <c r="C4171" s="950"/>
    </row>
    <row r="4172" spans="3:3" x14ac:dyDescent="0.2">
      <c r="C4172" s="950"/>
    </row>
    <row r="4173" spans="3:3" x14ac:dyDescent="0.2">
      <c r="C4173" s="950"/>
    </row>
    <row r="4174" spans="3:3" x14ac:dyDescent="0.2">
      <c r="C4174" s="950"/>
    </row>
    <row r="4175" spans="3:3" x14ac:dyDescent="0.2">
      <c r="C4175" s="950"/>
    </row>
    <row r="4176" spans="3:3" x14ac:dyDescent="0.2">
      <c r="C4176" s="950"/>
    </row>
    <row r="4177" spans="3:3" x14ac:dyDescent="0.2">
      <c r="C4177" s="950"/>
    </row>
    <row r="4178" spans="3:3" x14ac:dyDescent="0.2">
      <c r="C4178" s="950"/>
    </row>
    <row r="4179" spans="3:3" x14ac:dyDescent="0.2">
      <c r="C4179" s="950"/>
    </row>
    <row r="4180" spans="3:3" x14ac:dyDescent="0.2">
      <c r="C4180" s="950"/>
    </row>
    <row r="4181" spans="3:3" x14ac:dyDescent="0.2">
      <c r="C4181" s="950"/>
    </row>
    <row r="4182" spans="3:3" x14ac:dyDescent="0.2">
      <c r="C4182" s="950"/>
    </row>
    <row r="4183" spans="3:3" x14ac:dyDescent="0.2">
      <c r="C4183" s="950"/>
    </row>
    <row r="4184" spans="3:3" x14ac:dyDescent="0.2">
      <c r="C4184" s="950"/>
    </row>
    <row r="4185" spans="3:3" x14ac:dyDescent="0.2">
      <c r="C4185" s="950"/>
    </row>
    <row r="4186" spans="3:3" x14ac:dyDescent="0.2">
      <c r="C4186" s="950"/>
    </row>
    <row r="4187" spans="3:3" x14ac:dyDescent="0.2">
      <c r="C4187" s="950"/>
    </row>
    <row r="4188" spans="3:3" x14ac:dyDescent="0.2">
      <c r="C4188" s="950"/>
    </row>
    <row r="4189" spans="3:3" x14ac:dyDescent="0.2">
      <c r="C4189" s="950"/>
    </row>
    <row r="4190" spans="3:3" x14ac:dyDescent="0.2">
      <c r="C4190" s="950"/>
    </row>
    <row r="4191" spans="3:3" x14ac:dyDescent="0.2">
      <c r="C4191" s="950"/>
    </row>
    <row r="4192" spans="3:3" x14ac:dyDescent="0.2">
      <c r="C4192" s="950"/>
    </row>
    <row r="4193" spans="3:4" x14ac:dyDescent="0.2">
      <c r="C4193" s="950"/>
    </row>
    <row r="4194" spans="3:4" x14ac:dyDescent="0.2">
      <c r="C4194" s="950"/>
      <c r="D4194" s="1011"/>
    </row>
    <row r="4195" spans="3:4" x14ac:dyDescent="0.2">
      <c r="C4195" s="950"/>
      <c r="D4195" s="1011"/>
    </row>
    <row r="4196" spans="3:4" x14ac:dyDescent="0.2">
      <c r="C4196" s="950"/>
      <c r="D4196" s="1011"/>
    </row>
    <row r="4197" spans="3:4" x14ac:dyDescent="0.2">
      <c r="C4197" s="950"/>
    </row>
    <row r="4198" spans="3:4" x14ac:dyDescent="0.2">
      <c r="C4198" s="950"/>
    </row>
    <row r="4199" spans="3:4" x14ac:dyDescent="0.2">
      <c r="C4199" s="950"/>
    </row>
    <row r="4200" spans="3:4" x14ac:dyDescent="0.2">
      <c r="C4200" s="950"/>
    </row>
    <row r="4201" spans="3:4" x14ac:dyDescent="0.2">
      <c r="C4201" s="950"/>
    </row>
    <row r="4202" spans="3:4" x14ac:dyDescent="0.2">
      <c r="C4202" s="950"/>
    </row>
    <row r="4203" spans="3:4" x14ac:dyDescent="0.2">
      <c r="C4203" s="950"/>
    </row>
    <row r="4204" spans="3:4" x14ac:dyDescent="0.2">
      <c r="C4204" s="950"/>
    </row>
    <row r="4205" spans="3:4" x14ac:dyDescent="0.2">
      <c r="C4205" s="950"/>
    </row>
    <row r="4206" spans="3:4" x14ac:dyDescent="0.2">
      <c r="C4206" s="950"/>
    </row>
    <row r="4207" spans="3:4" x14ac:dyDescent="0.2">
      <c r="C4207" s="950"/>
    </row>
    <row r="4208" spans="3:4" x14ac:dyDescent="0.2">
      <c r="C4208" s="950"/>
    </row>
    <row r="4209" spans="3:3" x14ac:dyDescent="0.2">
      <c r="C4209" s="950"/>
    </row>
    <row r="4210" spans="3:3" x14ac:dyDescent="0.2">
      <c r="C4210" s="950"/>
    </row>
    <row r="4211" spans="3:3" x14ac:dyDescent="0.2">
      <c r="C4211" s="950"/>
    </row>
    <row r="4212" spans="3:3" x14ac:dyDescent="0.2">
      <c r="C4212" s="950"/>
    </row>
    <row r="4213" spans="3:3" x14ac:dyDescent="0.2">
      <c r="C4213" s="950"/>
    </row>
    <row r="4214" spans="3:3" x14ac:dyDescent="0.2">
      <c r="C4214" s="950"/>
    </row>
    <row r="4215" spans="3:3" x14ac:dyDescent="0.2">
      <c r="C4215" s="950"/>
    </row>
    <row r="4216" spans="3:3" x14ac:dyDescent="0.2">
      <c r="C4216" s="950"/>
    </row>
    <row r="4217" spans="3:3" x14ac:dyDescent="0.2">
      <c r="C4217" s="950"/>
    </row>
    <row r="4218" spans="3:3" x14ac:dyDescent="0.2">
      <c r="C4218" s="950"/>
    </row>
    <row r="4219" spans="3:3" x14ac:dyDescent="0.2">
      <c r="C4219" s="950"/>
    </row>
    <row r="4220" spans="3:3" x14ac:dyDescent="0.2">
      <c r="C4220" s="950"/>
    </row>
    <row r="4221" spans="3:3" x14ac:dyDescent="0.2">
      <c r="C4221" s="950"/>
    </row>
    <row r="4222" spans="3:3" x14ac:dyDescent="0.2">
      <c r="C4222" s="950"/>
    </row>
    <row r="4223" spans="3:3" x14ac:dyDescent="0.2">
      <c r="C4223" s="950"/>
    </row>
    <row r="4224" spans="3:3" x14ac:dyDescent="0.2">
      <c r="C4224" s="950"/>
    </row>
    <row r="4225" spans="3:3" x14ac:dyDescent="0.2">
      <c r="C4225" s="950"/>
    </row>
    <row r="4226" spans="3:3" x14ac:dyDescent="0.2">
      <c r="C4226" s="950"/>
    </row>
    <row r="4227" spans="3:3" x14ac:dyDescent="0.2">
      <c r="C4227" s="950"/>
    </row>
    <row r="4228" spans="3:3" x14ac:dyDescent="0.2">
      <c r="C4228" s="950"/>
    </row>
    <row r="4229" spans="3:3" x14ac:dyDescent="0.2">
      <c r="C4229" s="950"/>
    </row>
    <row r="4230" spans="3:3" x14ac:dyDescent="0.2">
      <c r="C4230" s="950"/>
    </row>
    <row r="4231" spans="3:3" x14ac:dyDescent="0.2">
      <c r="C4231" s="950"/>
    </row>
    <row r="4232" spans="3:3" x14ac:dyDescent="0.2">
      <c r="C4232" s="950"/>
    </row>
    <row r="4233" spans="3:3" x14ac:dyDescent="0.2">
      <c r="C4233" s="950"/>
    </row>
    <row r="4234" spans="3:3" x14ac:dyDescent="0.2">
      <c r="C4234" s="950"/>
    </row>
    <row r="4235" spans="3:3" x14ac:dyDescent="0.2">
      <c r="C4235" s="950"/>
    </row>
    <row r="4236" spans="3:3" x14ac:dyDescent="0.2">
      <c r="C4236" s="950"/>
    </row>
    <row r="4237" spans="3:3" x14ac:dyDescent="0.2">
      <c r="C4237" s="950"/>
    </row>
    <row r="4238" spans="3:3" x14ac:dyDescent="0.2">
      <c r="C4238" s="950"/>
    </row>
    <row r="4239" spans="3:3" x14ac:dyDescent="0.2">
      <c r="C4239" s="950"/>
    </row>
    <row r="4240" spans="3:3" x14ac:dyDescent="0.2">
      <c r="C4240" s="950"/>
    </row>
    <row r="4241" spans="3:3" x14ac:dyDescent="0.2">
      <c r="C4241" s="950"/>
    </row>
    <row r="4242" spans="3:3" x14ac:dyDescent="0.2">
      <c r="C4242" s="950"/>
    </row>
    <row r="4243" spans="3:3" x14ac:dyDescent="0.2">
      <c r="C4243" s="950"/>
    </row>
    <row r="4244" spans="3:3" x14ac:dyDescent="0.2">
      <c r="C4244" s="950"/>
    </row>
    <row r="4245" spans="3:3" x14ac:dyDescent="0.2">
      <c r="C4245" s="950"/>
    </row>
    <row r="4246" spans="3:3" x14ac:dyDescent="0.2">
      <c r="C4246" s="950"/>
    </row>
    <row r="4247" spans="3:3" x14ac:dyDescent="0.2">
      <c r="C4247" s="950"/>
    </row>
    <row r="4248" spans="3:3" x14ac:dyDescent="0.2">
      <c r="C4248" s="950"/>
    </row>
    <row r="4249" spans="3:3" x14ac:dyDescent="0.2">
      <c r="C4249" s="950"/>
    </row>
    <row r="4250" spans="3:3" x14ac:dyDescent="0.2">
      <c r="C4250" s="950"/>
    </row>
    <row r="4251" spans="3:3" x14ac:dyDescent="0.2">
      <c r="C4251" s="950"/>
    </row>
    <row r="4252" spans="3:3" x14ac:dyDescent="0.2">
      <c r="C4252" s="950"/>
    </row>
    <row r="4253" spans="3:3" x14ac:dyDescent="0.2">
      <c r="C4253" s="950"/>
    </row>
    <row r="4254" spans="3:3" x14ac:dyDescent="0.2">
      <c r="C4254" s="950"/>
    </row>
    <row r="4255" spans="3:3" x14ac:dyDescent="0.2">
      <c r="C4255" s="950"/>
    </row>
    <row r="4256" spans="3:3" x14ac:dyDescent="0.2">
      <c r="C4256" s="950"/>
    </row>
    <row r="4257" spans="3:3" x14ac:dyDescent="0.2">
      <c r="C4257" s="950"/>
    </row>
    <row r="4258" spans="3:3" x14ac:dyDescent="0.2">
      <c r="C4258" s="950"/>
    </row>
    <row r="4259" spans="3:3" x14ac:dyDescent="0.2">
      <c r="C4259" s="950"/>
    </row>
    <row r="4260" spans="3:3" x14ac:dyDescent="0.2">
      <c r="C4260" s="950"/>
    </row>
    <row r="4261" spans="3:3" x14ac:dyDescent="0.2">
      <c r="C4261" s="950"/>
    </row>
    <row r="4262" spans="3:3" x14ac:dyDescent="0.2">
      <c r="C4262" s="950"/>
    </row>
    <row r="4263" spans="3:3" x14ac:dyDescent="0.2">
      <c r="C4263" s="950"/>
    </row>
    <row r="4264" spans="3:3" x14ac:dyDescent="0.2">
      <c r="C4264" s="950"/>
    </row>
    <row r="4265" spans="3:3" x14ac:dyDescent="0.2">
      <c r="C4265" s="950"/>
    </row>
    <row r="4266" spans="3:3" x14ac:dyDescent="0.2">
      <c r="C4266" s="950"/>
    </row>
    <row r="4267" spans="3:3" x14ac:dyDescent="0.2">
      <c r="C4267" s="950"/>
    </row>
    <row r="4268" spans="3:3" x14ac:dyDescent="0.2">
      <c r="C4268" s="950"/>
    </row>
    <row r="4269" spans="3:3" x14ac:dyDescent="0.2">
      <c r="C4269" s="950"/>
    </row>
    <row r="4270" spans="3:3" x14ac:dyDescent="0.2">
      <c r="C4270" s="950"/>
    </row>
    <row r="4271" spans="3:3" x14ac:dyDescent="0.2">
      <c r="C4271" s="950"/>
    </row>
    <row r="4272" spans="3:3" x14ac:dyDescent="0.2">
      <c r="C4272" s="950"/>
    </row>
    <row r="4273" spans="1:3" x14ac:dyDescent="0.2">
      <c r="C4273" s="950"/>
    </row>
    <row r="4274" spans="1:3" x14ac:dyDescent="0.2">
      <c r="A4274" s="959"/>
      <c r="C4274" s="467"/>
    </row>
    <row r="4275" spans="1:3" x14ac:dyDescent="0.2">
      <c r="A4275" s="959"/>
      <c r="C4275" s="467"/>
    </row>
    <row r="4276" spans="1:3" x14ac:dyDescent="0.2">
      <c r="A4276" s="959"/>
      <c r="C4276" s="467"/>
    </row>
  </sheetData>
  <phoneticPr fontId="0" type="noConversion"/>
  <conditionalFormatting sqref="B1968:B3263">
    <cfRule type="containsText" dxfId="3" priority="4" stopIfTrue="1" operator="containsText" text="58">
      <formula>NOT(ISERROR(SEARCH("58",B1968)))</formula>
    </cfRule>
    <cfRule type="containsText" dxfId="2" priority="5" stopIfTrue="1" operator="containsText" text="38">
      <formula>NOT(ISERROR(SEARCH("38",B1968)))</formula>
    </cfRule>
  </conditionalFormatting>
  <conditionalFormatting sqref="C1968:C3263">
    <cfRule type="expression" dxfId="1" priority="1" stopIfTrue="1">
      <formula>FIND("38",B1968)&gt;0</formula>
    </cfRule>
    <cfRule type="expression" dxfId="0" priority="2" stopIfTrue="1">
      <formula>FIND("58",B1968)&gt;0</formula>
    </cfRule>
  </conditionalFormatting>
  <pageMargins left="0.70866141732283472" right="0.70866141732283472" top="0.78740157480314965" bottom="0.78740157480314965" header="0.31496062992125984" footer="0.31496062992125984"/>
  <pageSetup paperSize="9" scale="1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Z224"/>
  <sheetViews>
    <sheetView showGridLines="0" zoomScaleNormal="100" workbookViewId="0">
      <pane ySplit="9" topLeftCell="A10" activePane="bottomLeft" state="frozen"/>
      <selection activeCell="C10" sqref="C10"/>
      <selection pane="bottomLeft" activeCell="I11" sqref="I11"/>
    </sheetView>
  </sheetViews>
  <sheetFormatPr baseColWidth="10" defaultColWidth="11.42578125" defaultRowHeight="15" x14ac:dyDescent="0.25"/>
  <cols>
    <col min="1" max="1" width="5.5703125" style="16" customWidth="1"/>
    <col min="2" max="2" width="11.42578125" style="16" customWidth="1"/>
    <col min="3" max="3" width="23.42578125" style="16" customWidth="1"/>
    <col min="4" max="4" width="1.5703125" style="16" customWidth="1"/>
    <col min="5" max="5" width="15.42578125" style="16" customWidth="1"/>
    <col min="6" max="6" width="1.5703125" style="16" customWidth="1"/>
    <col min="7" max="7" width="14.42578125" style="16" customWidth="1"/>
    <col min="8" max="8" width="1.5703125" style="16" customWidth="1"/>
    <col min="9" max="9" width="14.42578125" style="16" customWidth="1"/>
    <col min="10" max="10" width="1.5703125" style="16" customWidth="1"/>
    <col min="11" max="11" width="14.42578125" style="16" customWidth="1"/>
    <col min="12" max="12" width="1.5703125" style="16" customWidth="1"/>
    <col min="13" max="13" width="14.42578125" style="16" customWidth="1"/>
    <col min="14" max="14" width="1.5703125" style="16" customWidth="1"/>
    <col min="15" max="15" width="14.42578125" style="16" customWidth="1"/>
    <col min="16" max="18" width="5.5703125" style="16" customWidth="1"/>
    <col min="19" max="19" width="12.5703125" style="16" customWidth="1"/>
    <col min="20" max="16384" width="11.42578125" style="16"/>
  </cols>
  <sheetData>
    <row r="1" spans="1:26" ht="12.75" customHeight="1" x14ac:dyDescent="0.25">
      <c r="A1" s="220"/>
      <c r="B1" s="1"/>
      <c r="C1" s="1"/>
      <c r="D1" s="1"/>
      <c r="E1" s="1"/>
      <c r="F1" s="1"/>
      <c r="G1" s="1"/>
      <c r="H1" s="1"/>
      <c r="I1" s="1"/>
      <c r="J1" s="1"/>
      <c r="K1" s="1"/>
      <c r="L1" s="1"/>
      <c r="M1" s="1"/>
      <c r="N1" s="1"/>
      <c r="O1" s="1"/>
      <c r="P1" s="1"/>
      <c r="Q1" s="1"/>
      <c r="R1" s="1"/>
      <c r="S1" s="1"/>
      <c r="T1" s="1"/>
      <c r="U1" s="1"/>
      <c r="V1" s="1"/>
      <c r="W1" s="1"/>
      <c r="X1" s="1"/>
      <c r="Y1" s="1"/>
      <c r="Z1" s="1"/>
    </row>
    <row r="2" spans="1:26" ht="15.75" x14ac:dyDescent="0.25">
      <c r="A2" s="220"/>
      <c r="B2" s="23" t="str">
        <f>Kontaktdaten!B2</f>
        <v>Kostenrechnung für Tarife 2022</v>
      </c>
      <c r="C2" s="1"/>
      <c r="D2" s="1"/>
      <c r="E2" s="1"/>
      <c r="F2" s="1"/>
      <c r="G2" s="1"/>
      <c r="H2" s="1"/>
      <c r="I2" s="1"/>
      <c r="J2" s="1"/>
      <c r="K2" s="1"/>
      <c r="L2" s="1"/>
      <c r="M2" s="1"/>
      <c r="N2" s="1"/>
      <c r="O2" s="1"/>
      <c r="P2" s="1"/>
      <c r="Q2" s="1"/>
      <c r="R2" s="1"/>
      <c r="S2" s="1"/>
      <c r="T2" s="1"/>
      <c r="U2" s="1"/>
      <c r="V2" s="1"/>
      <c r="W2" s="1"/>
      <c r="X2" s="1"/>
      <c r="Y2" s="1"/>
      <c r="Z2" s="1"/>
    </row>
    <row r="3" spans="1:26" ht="4.5" customHeight="1" x14ac:dyDescent="0.25">
      <c r="A3" s="220"/>
      <c r="B3" s="1"/>
      <c r="C3" s="1"/>
      <c r="D3" s="1"/>
      <c r="E3" s="1"/>
      <c r="F3" s="1"/>
      <c r="G3" s="1"/>
      <c r="H3" s="1"/>
      <c r="I3" s="1"/>
      <c r="J3" s="1"/>
      <c r="K3" s="1"/>
      <c r="L3" s="1"/>
      <c r="M3" s="1"/>
      <c r="N3" s="1"/>
      <c r="O3" s="1"/>
      <c r="P3" s="1"/>
      <c r="Q3" s="1"/>
      <c r="R3" s="1"/>
      <c r="S3" s="1"/>
      <c r="T3" s="1"/>
      <c r="U3" s="1"/>
      <c r="V3" s="1"/>
      <c r="W3" s="1"/>
      <c r="X3" s="1"/>
      <c r="Y3" s="1"/>
      <c r="Z3" s="1"/>
    </row>
    <row r="4" spans="1:26" ht="20.25" x14ac:dyDescent="0.3">
      <c r="A4" s="2"/>
      <c r="B4" s="13" t="s">
        <v>378</v>
      </c>
      <c r="C4" s="1"/>
      <c r="D4" s="1"/>
      <c r="E4" s="1"/>
      <c r="F4" s="1"/>
      <c r="G4" s="1"/>
      <c r="H4" s="1"/>
      <c r="I4" s="1"/>
      <c r="J4" s="1"/>
      <c r="K4" s="1"/>
      <c r="L4" s="1"/>
      <c r="M4" s="1"/>
      <c r="N4" s="1"/>
      <c r="O4" s="1"/>
      <c r="P4" s="1"/>
      <c r="Q4" s="1071"/>
      <c r="R4" s="1"/>
      <c r="S4" s="1"/>
      <c r="T4" s="1"/>
      <c r="U4" s="1"/>
      <c r="V4" s="1"/>
      <c r="W4" s="1"/>
      <c r="X4" s="1"/>
      <c r="Y4" s="1"/>
      <c r="Z4" s="1"/>
    </row>
    <row r="5" spans="1:26" ht="15" customHeight="1" x14ac:dyDescent="0.25">
      <c r="A5" s="1"/>
      <c r="B5" s="533" t="s">
        <v>211</v>
      </c>
      <c r="C5" s="1"/>
      <c r="D5" s="1"/>
      <c r="E5" s="1"/>
      <c r="F5" s="1"/>
      <c r="G5" s="1"/>
      <c r="H5" s="1"/>
      <c r="I5" s="1"/>
      <c r="J5" s="1"/>
      <c r="K5" s="1"/>
      <c r="L5" s="1"/>
      <c r="M5" s="1"/>
      <c r="N5" s="1"/>
      <c r="O5" s="1"/>
      <c r="P5" s="1"/>
      <c r="Q5" s="1"/>
      <c r="R5" s="1"/>
      <c r="S5" s="1"/>
      <c r="T5" s="1"/>
      <c r="U5" s="1"/>
      <c r="V5" s="1"/>
      <c r="W5" s="1"/>
      <c r="X5" s="1"/>
      <c r="Y5" s="1"/>
      <c r="Z5" s="1"/>
    </row>
    <row r="6" spans="1:26" ht="20.25" customHeight="1" x14ac:dyDescent="0.25">
      <c r="A6" s="1"/>
      <c r="B6" s="553"/>
      <c r="C6" s="1"/>
      <c r="D6" s="1"/>
      <c r="E6" s="1"/>
      <c r="F6" s="1"/>
      <c r="G6" s="1"/>
      <c r="H6" s="1"/>
      <c r="I6" s="1"/>
      <c r="J6" s="1"/>
      <c r="K6" s="1"/>
      <c r="L6" s="1"/>
      <c r="M6" s="1"/>
      <c r="N6" s="1"/>
      <c r="O6" s="1"/>
      <c r="P6" s="1"/>
      <c r="Q6" s="1"/>
      <c r="R6" s="1"/>
      <c r="S6" s="1"/>
      <c r="T6" s="1"/>
      <c r="U6" s="1"/>
      <c r="V6" s="1"/>
      <c r="W6" s="1"/>
      <c r="X6" s="1"/>
      <c r="Y6" s="1"/>
      <c r="Z6" s="1"/>
    </row>
    <row r="7" spans="1:26" ht="16.5" customHeight="1" x14ac:dyDescent="0.25">
      <c r="A7" s="1"/>
      <c r="B7" s="553">
        <f>Kontaktdaten!E12</f>
        <v>0</v>
      </c>
      <c r="C7" s="1"/>
      <c r="D7" s="1"/>
      <c r="E7" s="1"/>
      <c r="F7" s="1"/>
      <c r="G7" s="1"/>
      <c r="H7" s="1"/>
      <c r="I7" s="1"/>
      <c r="J7" s="1"/>
      <c r="K7" s="1"/>
      <c r="L7" s="1"/>
      <c r="M7" s="1"/>
      <c r="N7" s="1"/>
      <c r="O7" s="1"/>
      <c r="P7" s="1"/>
      <c r="Q7" s="1"/>
      <c r="R7" s="1"/>
      <c r="S7" s="1"/>
      <c r="T7" s="1"/>
      <c r="U7" s="1"/>
      <c r="V7" s="1"/>
      <c r="W7" s="1"/>
      <c r="X7" s="1"/>
      <c r="Y7" s="1"/>
      <c r="Z7" s="1"/>
    </row>
    <row r="8" spans="1:26" ht="16.5" hidden="1" customHeight="1" x14ac:dyDescent="0.3">
      <c r="A8" s="1"/>
      <c r="B8" s="13"/>
      <c r="C8" s="1"/>
      <c r="D8" s="1"/>
      <c r="E8" s="1"/>
      <c r="F8" s="1"/>
      <c r="G8" s="1"/>
      <c r="H8" s="1"/>
      <c r="I8" s="1"/>
      <c r="J8" s="1"/>
      <c r="K8" s="1"/>
      <c r="L8" s="1"/>
      <c r="M8" s="1"/>
      <c r="N8" s="1"/>
      <c r="O8" s="1"/>
      <c r="P8" s="1"/>
      <c r="Q8" s="1"/>
      <c r="R8" s="1"/>
      <c r="S8" s="1"/>
      <c r="T8" s="1"/>
      <c r="U8" s="1"/>
      <c r="V8" s="1"/>
      <c r="W8" s="1"/>
      <c r="X8" s="1"/>
      <c r="Y8" s="1"/>
      <c r="Z8" s="1"/>
    </row>
    <row r="9" spans="1:26" ht="16.5" hidden="1" customHeight="1" x14ac:dyDescent="0.3">
      <c r="A9" s="1"/>
      <c r="B9" s="13"/>
      <c r="C9" s="1"/>
      <c r="D9" s="1"/>
      <c r="E9" s="1"/>
      <c r="F9" s="1"/>
      <c r="G9" s="1"/>
      <c r="H9" s="1"/>
      <c r="I9" s="1"/>
      <c r="J9" s="1"/>
      <c r="K9" s="1"/>
      <c r="L9" s="1"/>
      <c r="M9" s="1"/>
      <c r="N9" s="1"/>
      <c r="O9" s="1"/>
      <c r="P9" s="1"/>
      <c r="Q9" s="1"/>
      <c r="R9" s="1"/>
      <c r="S9" s="1"/>
      <c r="T9" s="1"/>
      <c r="U9" s="1"/>
      <c r="V9" s="1"/>
      <c r="W9" s="1"/>
      <c r="X9" s="1"/>
      <c r="Y9" s="1"/>
      <c r="Z9" s="1"/>
    </row>
    <row r="10" spans="1:26" ht="12.7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5">
      <c r="A11" s="1"/>
      <c r="B11" s="1"/>
      <c r="C11" s="3" t="s">
        <v>359</v>
      </c>
      <c r="D11" s="1"/>
      <c r="E11" s="1"/>
      <c r="F11" s="1"/>
      <c r="G11" s="1"/>
      <c r="H11" s="1"/>
      <c r="I11" s="310"/>
      <c r="J11" s="1"/>
      <c r="K11" s="1"/>
      <c r="L11" s="1"/>
      <c r="M11" s="1"/>
      <c r="N11" s="1"/>
      <c r="O11" s="1"/>
      <c r="P11" s="1"/>
      <c r="Q11" s="1"/>
      <c r="R11" s="1"/>
      <c r="S11" s="1"/>
      <c r="T11" s="1305"/>
      <c r="U11" s="1"/>
      <c r="V11" s="1"/>
      <c r="W11" s="1"/>
      <c r="X11" s="1"/>
      <c r="Y11" s="1"/>
      <c r="Z11" s="1"/>
    </row>
    <row r="12" spans="1:26" ht="10.35" customHeight="1" x14ac:dyDescent="0.25">
      <c r="A12" s="1"/>
      <c r="B12" s="1"/>
      <c r="C12" s="2"/>
      <c r="D12" s="1"/>
      <c r="E12" s="1"/>
      <c r="F12" s="1"/>
      <c r="G12" s="1"/>
      <c r="H12" s="1"/>
      <c r="I12" s="1"/>
      <c r="J12" s="1"/>
      <c r="K12" s="1"/>
      <c r="L12" s="1"/>
      <c r="M12" s="1"/>
      <c r="N12" s="1"/>
      <c r="O12" s="1"/>
      <c r="P12" s="1"/>
      <c r="Q12" s="1"/>
      <c r="U12" s="1"/>
      <c r="V12" s="1"/>
      <c r="W12" s="1"/>
      <c r="X12" s="1"/>
      <c r="Y12" s="1"/>
      <c r="Z12" s="1"/>
    </row>
    <row r="13" spans="1:26" ht="13.5" customHeight="1" x14ac:dyDescent="0.25">
      <c r="A13" s="1"/>
      <c r="B13" s="1"/>
      <c r="C13" s="3" t="s">
        <v>870</v>
      </c>
      <c r="D13" s="1"/>
      <c r="E13" s="1"/>
      <c r="F13" s="1"/>
      <c r="G13" s="1"/>
      <c r="H13" s="1"/>
      <c r="I13" s="1"/>
      <c r="J13" s="1"/>
      <c r="K13" s="1"/>
      <c r="L13" s="1"/>
      <c r="M13" s="1"/>
      <c r="N13" s="1"/>
      <c r="P13" s="26"/>
      <c r="Q13" s="1"/>
      <c r="R13" s="1174"/>
      <c r="U13" s="1"/>
      <c r="V13" s="1"/>
      <c r="W13" s="1"/>
      <c r="X13" s="1"/>
      <c r="Y13" s="1"/>
      <c r="Z13" s="1"/>
    </row>
    <row r="14" spans="1:26" ht="25.35" customHeight="1" x14ac:dyDescent="0.25">
      <c r="A14" s="1"/>
      <c r="B14" s="1"/>
      <c r="C14" s="499"/>
      <c r="D14" s="1"/>
      <c r="E14" s="1"/>
      <c r="F14" s="1"/>
      <c r="G14" s="1"/>
      <c r="H14" s="1"/>
      <c r="I14" s="1"/>
      <c r="J14" s="1"/>
      <c r="K14" s="1"/>
      <c r="L14" s="1"/>
      <c r="M14" s="1"/>
      <c r="N14" s="1"/>
      <c r="O14" s="1"/>
      <c r="P14" s="1"/>
      <c r="Q14" s="1"/>
      <c r="R14" s="1174"/>
      <c r="U14" s="1"/>
      <c r="V14" s="1"/>
      <c r="W14" s="1"/>
      <c r="X14" s="1"/>
      <c r="Y14" s="1"/>
      <c r="Z14" s="1"/>
    </row>
    <row r="15" spans="1:26" ht="40.35" customHeight="1" x14ac:dyDescent="0.25">
      <c r="A15" s="1"/>
      <c r="B15" s="1"/>
      <c r="C15" s="783" t="s">
        <v>334</v>
      </c>
      <c r="D15" s="1"/>
      <c r="E15" s="1"/>
      <c r="F15" s="1"/>
      <c r="G15" s="26"/>
      <c r="H15" s="1"/>
      <c r="I15" s="1"/>
      <c r="J15" s="1"/>
      <c r="K15" s="1"/>
      <c r="L15" s="1"/>
      <c r="M15" s="1"/>
      <c r="N15" s="1"/>
      <c r="O15" s="1"/>
      <c r="P15" s="1"/>
      <c r="Q15" s="1"/>
      <c r="U15" s="1"/>
      <c r="V15" s="1"/>
      <c r="W15" s="1"/>
      <c r="X15" s="1"/>
      <c r="Y15" s="1"/>
      <c r="Z15" s="1"/>
    </row>
    <row r="16" spans="1:26" ht="18" customHeight="1" x14ac:dyDescent="0.25">
      <c r="A16" s="1"/>
      <c r="B16" s="1"/>
      <c r="C16" s="1"/>
      <c r="D16" s="1"/>
      <c r="E16" s="1"/>
      <c r="F16" s="1"/>
      <c r="G16" s="26"/>
      <c r="H16" s="1"/>
      <c r="I16" s="1"/>
      <c r="J16" s="1"/>
      <c r="K16" s="1"/>
      <c r="L16" s="1"/>
      <c r="M16" s="1"/>
      <c r="N16" s="1"/>
      <c r="O16" s="1"/>
      <c r="P16" s="1"/>
      <c r="Q16" s="1"/>
      <c r="U16" s="1"/>
      <c r="V16" s="1"/>
      <c r="W16" s="1"/>
      <c r="X16" s="1"/>
      <c r="Y16" s="1"/>
      <c r="Z16" s="1"/>
    </row>
    <row r="17" spans="1:26" ht="35.25" customHeight="1" x14ac:dyDescent="0.25">
      <c r="A17" s="1"/>
      <c r="B17" s="1"/>
      <c r="C17" s="1"/>
      <c r="D17" s="1"/>
      <c r="E17" s="1"/>
      <c r="F17" s="1"/>
      <c r="G17" s="26"/>
      <c r="H17" s="1"/>
      <c r="I17" s="1"/>
      <c r="J17" s="1"/>
      <c r="K17" s="1"/>
      <c r="L17" s="1"/>
      <c r="M17" s="1"/>
      <c r="N17" s="1"/>
      <c r="O17" s="1"/>
      <c r="P17" s="1"/>
      <c r="Q17" s="1"/>
      <c r="U17" s="1"/>
      <c r="V17" s="1"/>
      <c r="W17" s="1"/>
      <c r="X17" s="1"/>
      <c r="Y17" s="1"/>
      <c r="Z17" s="1"/>
    </row>
    <row r="18" spans="1:26" s="748" customFormat="1" ht="77.849999999999994" customHeight="1" x14ac:dyDescent="0.2">
      <c r="A18" s="41"/>
      <c r="B18" s="41"/>
      <c r="C18" s="41"/>
      <c r="D18" s="41"/>
      <c r="E18" s="448" t="str">
        <f>"Ausspeisung
Endverbraucher " &amp;Kontaktdaten!D4-2</f>
        <v>Ausspeisung
Endverbraucher 2020</v>
      </c>
      <c r="F18" s="41"/>
      <c r="G18" s="448" t="str">
        <f>IF(Stammdaten!R4=3,"Verrechnung an
Nachlieger anhand Bruttoenergie 2020","Ausspeisung
Nachlieger 2020")</f>
        <v>Ausspeisung
Nachlieger 2020</v>
      </c>
      <c r="H18" s="41"/>
      <c r="I18" s="448" t="str">
        <f>"Messpunkte
(alle Verbraucher)   "   &amp;Kontaktdaten!D4-2</f>
        <v>Messpunkte
(alle Verbraucher)   2020</v>
      </c>
      <c r="J18" s="41"/>
      <c r="K18" s="448" t="str">
        <f>"Anzahl Rechnungs-empfänger Ende Geschäftsjahr "  &amp;Kontaktdaten!D4-2</f>
        <v>Anzahl Rechnungs-empfänger Ende Geschäftsjahr 2020</v>
      </c>
      <c r="L18" s="41"/>
      <c r="M18" s="448" t="str">
        <f>"Direkt
belieferte Gemeinden  " &amp;Kontaktdaten!D4-2</f>
        <v>Direkt
belieferte Gemeinden  2020</v>
      </c>
      <c r="N18" s="41"/>
      <c r="O18" s="448" t="str">
        <f>"Nachlieger " &amp;Kontaktdaten!D4-2</f>
        <v>Nachlieger 2020</v>
      </c>
      <c r="P18" s="41"/>
      <c r="Q18" s="41"/>
      <c r="U18" s="41"/>
      <c r="V18" s="41"/>
      <c r="W18" s="41"/>
      <c r="X18" s="41"/>
      <c r="Y18" s="41"/>
      <c r="Z18" s="41"/>
    </row>
    <row r="19" spans="1:26" s="270" customFormat="1" ht="25.35" customHeight="1" x14ac:dyDescent="0.25">
      <c r="A19" s="266"/>
      <c r="B19" s="266"/>
      <c r="C19" s="266"/>
      <c r="D19" s="266"/>
      <c r="E19" s="750" t="s">
        <v>336</v>
      </c>
      <c r="F19" s="266"/>
      <c r="G19" s="751" t="s">
        <v>337</v>
      </c>
      <c r="H19" s="266"/>
      <c r="I19" s="752" t="s">
        <v>338</v>
      </c>
      <c r="J19" s="266"/>
      <c r="K19" s="752" t="s">
        <v>338</v>
      </c>
      <c r="L19" s="266"/>
      <c r="M19" s="750" t="s">
        <v>338</v>
      </c>
      <c r="N19" s="266"/>
      <c r="O19" s="750" t="s">
        <v>338</v>
      </c>
      <c r="P19" s="266"/>
      <c r="Q19" s="266"/>
      <c r="S19" s="753"/>
      <c r="U19" s="266"/>
      <c r="V19" s="266"/>
      <c r="W19" s="266"/>
      <c r="X19" s="266"/>
      <c r="Y19" s="266"/>
      <c r="Z19" s="266"/>
    </row>
    <row r="20" spans="1:26" ht="12.75" customHeight="1" x14ac:dyDescent="0.25">
      <c r="A20" s="1"/>
      <c r="B20" s="1"/>
      <c r="C20" s="1"/>
      <c r="D20" s="1"/>
      <c r="E20" s="1"/>
      <c r="F20" s="1"/>
      <c r="G20" s="1"/>
      <c r="H20" s="1"/>
      <c r="I20" s="1"/>
      <c r="J20" s="1"/>
      <c r="K20" s="1"/>
      <c r="L20" s="1"/>
      <c r="M20" s="1"/>
      <c r="N20" s="1"/>
      <c r="O20" s="1"/>
      <c r="P20" s="1"/>
      <c r="Q20" s="1"/>
      <c r="R20" s="26"/>
      <c r="S20" s="1"/>
      <c r="T20" s="1"/>
      <c r="U20" s="1"/>
      <c r="V20" s="1"/>
      <c r="W20" s="1"/>
      <c r="X20" s="1"/>
      <c r="Y20" s="1"/>
      <c r="Z20" s="1"/>
    </row>
    <row r="21" spans="1:26" ht="10.3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5">
      <c r="A22" s="1"/>
      <c r="B22" s="1"/>
      <c r="C22" s="3" t="s">
        <v>871</v>
      </c>
      <c r="D22" s="1"/>
      <c r="E22" s="34"/>
      <c r="F22" s="1"/>
      <c r="G22" s="34"/>
      <c r="H22" s="1"/>
      <c r="I22" s="34"/>
      <c r="J22" s="37"/>
      <c r="K22" s="34"/>
      <c r="L22" s="37"/>
      <c r="M22" s="34"/>
      <c r="N22" s="37"/>
      <c r="O22" s="34"/>
      <c r="P22" s="1"/>
      <c r="Q22" s="1"/>
      <c r="R22" s="26"/>
      <c r="S22" s="1"/>
      <c r="T22" s="1"/>
      <c r="U22" s="1"/>
      <c r="V22" s="1"/>
      <c r="W22" s="1"/>
      <c r="X22" s="1"/>
      <c r="Y22" s="1"/>
      <c r="Z22" s="1"/>
    </row>
    <row r="23" spans="1:26" ht="6" customHeight="1" x14ac:dyDescent="0.25">
      <c r="A23" s="1"/>
      <c r="B23" s="1"/>
      <c r="C23" s="1"/>
      <c r="D23" s="1"/>
      <c r="E23" s="37"/>
      <c r="F23" s="1"/>
      <c r="G23" s="37"/>
      <c r="H23" s="1"/>
      <c r="I23" s="37"/>
      <c r="J23" s="37"/>
      <c r="K23" s="37"/>
      <c r="L23" s="37"/>
      <c r="M23" s="37"/>
      <c r="N23" s="37"/>
      <c r="O23" s="37"/>
      <c r="P23" s="1"/>
      <c r="Q23" s="1"/>
      <c r="R23" s="1"/>
      <c r="S23" s="1"/>
      <c r="T23" s="1"/>
      <c r="U23" s="1"/>
      <c r="V23" s="1"/>
      <c r="W23" s="1"/>
      <c r="X23" s="1"/>
      <c r="Y23" s="1"/>
      <c r="Z23" s="1"/>
    </row>
    <row r="24" spans="1:26" ht="12.75" customHeight="1" x14ac:dyDescent="0.25">
      <c r="A24" s="1"/>
      <c r="B24" s="1"/>
      <c r="C24" s="3" t="s">
        <v>872</v>
      </c>
      <c r="D24" s="1"/>
      <c r="E24" s="34"/>
      <c r="F24" s="1"/>
      <c r="G24" s="34"/>
      <c r="H24" s="1"/>
      <c r="I24" s="34"/>
      <c r="J24" s="37"/>
      <c r="K24" s="34"/>
      <c r="L24" s="37"/>
      <c r="M24" s="34"/>
      <c r="N24" s="37"/>
      <c r="O24" s="34"/>
      <c r="P24" s="1"/>
      <c r="Q24" s="1"/>
      <c r="R24" s="1"/>
      <c r="S24" s="1"/>
      <c r="T24" s="1"/>
      <c r="U24" s="1"/>
      <c r="V24" s="1"/>
      <c r="W24" s="1"/>
      <c r="X24" s="1"/>
      <c r="Y24" s="1"/>
      <c r="Z24" s="1"/>
    </row>
    <row r="25" spans="1:26" ht="6" customHeight="1" x14ac:dyDescent="0.25">
      <c r="A25" s="1"/>
      <c r="B25" s="1"/>
      <c r="C25" s="1"/>
      <c r="D25" s="1"/>
      <c r="E25" s="37"/>
      <c r="F25" s="1"/>
      <c r="G25" s="37"/>
      <c r="H25" s="1"/>
      <c r="I25" s="37"/>
      <c r="J25" s="37"/>
      <c r="K25" s="37"/>
      <c r="L25" s="37"/>
      <c r="M25" s="37"/>
      <c r="N25" s="37"/>
      <c r="O25" s="37"/>
      <c r="P25" s="1"/>
      <c r="Q25" s="1"/>
      <c r="R25" s="1"/>
      <c r="S25" s="1"/>
      <c r="T25" s="1"/>
      <c r="U25" s="1"/>
      <c r="V25" s="1"/>
      <c r="W25" s="1"/>
      <c r="X25" s="1"/>
      <c r="Y25" s="1"/>
      <c r="Z25" s="1"/>
    </row>
    <row r="26" spans="1:26" ht="12.75" customHeight="1" x14ac:dyDescent="0.25">
      <c r="A26" s="1"/>
      <c r="B26" s="1"/>
      <c r="C26" s="3" t="s">
        <v>873</v>
      </c>
      <c r="D26" s="1"/>
      <c r="E26" s="34"/>
      <c r="F26" s="1"/>
      <c r="G26" s="34"/>
      <c r="H26" s="1"/>
      <c r="I26" s="34"/>
      <c r="J26" s="37"/>
      <c r="K26" s="34"/>
      <c r="L26" s="37"/>
      <c r="M26" s="34"/>
      <c r="N26" s="37"/>
      <c r="O26" s="34"/>
      <c r="P26" s="1"/>
      <c r="Q26" s="1"/>
      <c r="R26" s="1"/>
      <c r="S26" s="1"/>
      <c r="T26" s="1"/>
      <c r="U26" s="1"/>
      <c r="V26" s="1"/>
      <c r="W26" s="1"/>
      <c r="X26" s="1"/>
      <c r="Y26" s="1"/>
      <c r="Z26" s="1"/>
    </row>
    <row r="27" spans="1:26" ht="6" customHeight="1" x14ac:dyDescent="0.25">
      <c r="A27" s="1"/>
      <c r="B27" s="1"/>
      <c r="C27" s="1"/>
      <c r="D27" s="1"/>
      <c r="E27" s="37"/>
      <c r="F27" s="1"/>
      <c r="G27" s="37"/>
      <c r="H27" s="1"/>
      <c r="I27" s="37"/>
      <c r="J27" s="37"/>
      <c r="K27" s="37"/>
      <c r="L27" s="37"/>
      <c r="M27" s="37"/>
      <c r="N27" s="37"/>
      <c r="O27" s="37"/>
      <c r="P27" s="1"/>
      <c r="Q27" s="1"/>
      <c r="R27" s="1"/>
      <c r="S27" s="1"/>
      <c r="T27" s="1"/>
      <c r="U27" s="1"/>
      <c r="V27" s="1"/>
      <c r="W27" s="1"/>
      <c r="X27" s="1"/>
      <c r="Y27" s="1"/>
      <c r="Z27" s="1"/>
    </row>
    <row r="28" spans="1:26" ht="12.75" customHeight="1" x14ac:dyDescent="0.25">
      <c r="A28" s="1"/>
      <c r="B28" s="1"/>
      <c r="C28" s="3" t="s">
        <v>874</v>
      </c>
      <c r="D28" s="1"/>
      <c r="E28" s="34"/>
      <c r="F28" s="1"/>
      <c r="G28" s="34"/>
      <c r="H28" s="1"/>
      <c r="I28" s="34"/>
      <c r="J28" s="37"/>
      <c r="K28" s="34"/>
      <c r="L28" s="37"/>
      <c r="M28" s="34"/>
      <c r="N28" s="37"/>
      <c r="O28" s="34"/>
      <c r="P28" s="1"/>
      <c r="Q28" s="1"/>
      <c r="R28" s="1"/>
      <c r="S28" s="1"/>
      <c r="T28" s="1"/>
      <c r="U28" s="1"/>
      <c r="V28" s="1"/>
      <c r="W28" s="1"/>
      <c r="X28" s="1"/>
      <c r="Y28" s="1"/>
      <c r="Z28" s="1"/>
    </row>
    <row r="29" spans="1:26" ht="6" customHeight="1" x14ac:dyDescent="0.25">
      <c r="A29" s="1"/>
      <c r="B29" s="1"/>
      <c r="C29" s="1"/>
      <c r="D29" s="1"/>
      <c r="E29" s="37"/>
      <c r="F29" s="1"/>
      <c r="G29" s="37"/>
      <c r="H29" s="1"/>
      <c r="I29" s="37"/>
      <c r="J29" s="37"/>
      <c r="K29" s="37"/>
      <c r="L29" s="37"/>
      <c r="M29" s="37"/>
      <c r="N29" s="37"/>
      <c r="O29" s="37"/>
      <c r="P29" s="1"/>
      <c r="Q29" s="1"/>
      <c r="R29" s="1"/>
      <c r="S29" s="1"/>
      <c r="T29" s="1"/>
      <c r="U29" s="1"/>
      <c r="V29" s="1"/>
      <c r="W29" s="1"/>
      <c r="X29" s="1"/>
      <c r="Y29" s="1"/>
      <c r="Z29" s="1"/>
    </row>
    <row r="30" spans="1:26" ht="12.75" customHeight="1" x14ac:dyDescent="0.25">
      <c r="A30" s="1"/>
      <c r="B30" s="1"/>
      <c r="C30" s="3" t="s">
        <v>875</v>
      </c>
      <c r="D30" s="1"/>
      <c r="E30" s="34"/>
      <c r="F30" s="1"/>
      <c r="G30" s="34"/>
      <c r="H30" s="1"/>
      <c r="I30" s="34"/>
      <c r="J30" s="37"/>
      <c r="K30" s="34"/>
      <c r="L30" s="37"/>
      <c r="M30" s="34"/>
      <c r="N30" s="37"/>
      <c r="O30" s="34"/>
      <c r="P30" s="1"/>
      <c r="Q30" s="1"/>
      <c r="R30" s="1"/>
      <c r="S30" s="1"/>
      <c r="T30" s="1"/>
      <c r="U30" s="1"/>
      <c r="V30" s="1"/>
      <c r="W30" s="1"/>
      <c r="X30" s="1"/>
      <c r="Y30" s="1"/>
      <c r="Z30" s="1"/>
    </row>
    <row r="31" spans="1:26" ht="6" customHeight="1" x14ac:dyDescent="0.25">
      <c r="A31" s="1"/>
      <c r="B31" s="1"/>
      <c r="C31" s="1"/>
      <c r="D31" s="1"/>
      <c r="E31" s="37"/>
      <c r="F31" s="1"/>
      <c r="G31" s="37"/>
      <c r="H31" s="1"/>
      <c r="I31" s="37"/>
      <c r="J31" s="37"/>
      <c r="K31" s="37"/>
      <c r="L31" s="37"/>
      <c r="M31" s="37"/>
      <c r="N31" s="37"/>
      <c r="O31" s="37"/>
      <c r="P31" s="1"/>
      <c r="Q31" s="1"/>
      <c r="R31" s="1"/>
      <c r="S31" s="1"/>
      <c r="T31" s="1"/>
      <c r="U31" s="1"/>
      <c r="V31" s="1"/>
      <c r="W31" s="1"/>
      <c r="X31" s="1"/>
      <c r="Y31" s="1"/>
      <c r="Z31" s="1"/>
    </row>
    <row r="32" spans="1:26" ht="12.75" customHeight="1" x14ac:dyDescent="0.25">
      <c r="A32" s="1"/>
      <c r="B32" s="1"/>
      <c r="C32" s="3" t="s">
        <v>876</v>
      </c>
      <c r="D32" s="1"/>
      <c r="E32" s="34"/>
      <c r="F32" s="1"/>
      <c r="G32" s="34"/>
      <c r="H32" s="1"/>
      <c r="I32" s="34"/>
      <c r="J32" s="37"/>
      <c r="K32" s="34"/>
      <c r="L32" s="37"/>
      <c r="M32" s="34"/>
      <c r="N32" s="37"/>
      <c r="O32" s="34"/>
      <c r="P32" s="1"/>
      <c r="Q32" s="1"/>
      <c r="R32" s="1"/>
      <c r="S32" s="1"/>
      <c r="T32" s="1"/>
      <c r="U32" s="1"/>
      <c r="V32" s="1"/>
      <c r="W32" s="1"/>
      <c r="X32" s="1"/>
      <c r="Y32" s="1"/>
      <c r="Z32" s="1"/>
    </row>
    <row r="33" spans="1:26" ht="12.75" customHeight="1" x14ac:dyDescent="0.25">
      <c r="A33" s="1"/>
      <c r="B33" s="1"/>
      <c r="C33" s="1"/>
      <c r="D33" s="1"/>
      <c r="E33" s="1"/>
      <c r="F33" s="1"/>
      <c r="G33" s="1"/>
      <c r="H33" s="1"/>
      <c r="J33" s="1410"/>
      <c r="K33" s="1410"/>
      <c r="L33" s="1410"/>
      <c r="M33" s="1410"/>
      <c r="N33" s="920"/>
      <c r="O33" s="920"/>
      <c r="P33" s="1"/>
      <c r="Q33" s="1"/>
      <c r="R33" s="1"/>
      <c r="S33" s="1"/>
      <c r="T33" s="1"/>
      <c r="U33" s="1"/>
      <c r="V33" s="1"/>
      <c r="W33" s="1"/>
      <c r="X33" s="1"/>
      <c r="Y33" s="1"/>
      <c r="Z33" s="1"/>
    </row>
    <row r="34" spans="1:26" ht="12.75" customHeight="1" x14ac:dyDescent="0.25">
      <c r="A34" s="1"/>
      <c r="B34" s="1"/>
      <c r="C34" s="3" t="s">
        <v>877</v>
      </c>
      <c r="D34" s="1"/>
      <c r="E34" s="36">
        <f>E22+E24+E26+E28+E30+E32</f>
        <v>0</v>
      </c>
      <c r="F34" s="1"/>
      <c r="G34" s="36">
        <f>G22+G24+G26+G28+G30+G32</f>
        <v>0</v>
      </c>
      <c r="H34" s="1"/>
      <c r="I34" s="36">
        <f>I22+I24+I26+I28+I30+I32</f>
        <v>0</v>
      </c>
      <c r="J34" s="1410"/>
      <c r="K34" s="36">
        <f>K22+K24+K26+K28+K30+K32</f>
        <v>0</v>
      </c>
      <c r="L34" s="1410"/>
      <c r="M34" s="36">
        <f>M22+M24+M26+M28+M30+M32</f>
        <v>0</v>
      </c>
      <c r="N34" s="920"/>
      <c r="O34" s="36">
        <f>O22+O24+O26+O28+O30+O32</f>
        <v>0</v>
      </c>
      <c r="P34" s="1"/>
      <c r="Q34" s="1346"/>
      <c r="R34" s="1"/>
      <c r="S34" s="1"/>
      <c r="T34" s="1"/>
      <c r="U34" s="1"/>
      <c r="V34" s="1"/>
      <c r="W34" s="1"/>
      <c r="X34" s="1"/>
      <c r="Y34" s="1"/>
      <c r="Z34" s="1"/>
    </row>
    <row r="35" spans="1:26" ht="79.5" customHeight="1" x14ac:dyDescent="0.25">
      <c r="C35" s="1348" t="str">
        <f>IF(E34+G34&gt;1000000,"Ihre Energiemenge ist hoch. Bitte überprüfen Sie Ihre Angaben bzw. nehmen Sie eine entsprechende Korrektur vor oder begründen Sie.","")</f>
        <v/>
      </c>
      <c r="E35" s="1553" t="str">
        <f>IFERROR(IFERROR(VLOOKUP(R35,I150:L156,4,FALSE),VLOOKUP(R36,I150:L156,4,FALSE)),"")</f>
        <v/>
      </c>
      <c r="G35" s="1412"/>
      <c r="I35" s="1410" t="str">
        <f>IF((SUM(I22,I32,I30,I28,I26,I24)+SUM(K22,K24,K26,K28,K30,K32))=0,"",IF(SUM(I22,I32,I30,I28,I26,I24)-2&lt;=SUM(K22,K24,K26,K28,K30,K32),"-Sie weisen fast gleich viele oder mehr Rechnungs-Empfänger als Messpunkte aus. Prüfen Sie bitte Ihre Angaben. (Einem Rechnungs-Empfänger können mehrere Messpunkte verrechnet werden).",""))</f>
        <v/>
      </c>
      <c r="J35" s="1410"/>
      <c r="K35" s="1410"/>
      <c r="L35" s="1410"/>
      <c r="M35" s="1410"/>
      <c r="N35" s="920"/>
      <c r="O35" s="920"/>
      <c r="Q35" s="1347"/>
      <c r="R35" s="1552" t="s">
        <v>1462</v>
      </c>
    </row>
    <row r="36" spans="1:26" ht="16.350000000000001" customHeight="1" x14ac:dyDescent="0.25">
      <c r="A36" s="1"/>
      <c r="B36" s="1"/>
      <c r="C36" s="3" t="str">
        <f>"Gemessene Ausspeisung an Nachlieger "  &amp;Kontaktdaten!D4-2</f>
        <v>Gemessene Ausspeisung an Nachlieger 2020</v>
      </c>
      <c r="G36" s="1065"/>
      <c r="I36" s="934"/>
      <c r="J36" s="934"/>
      <c r="K36" s="934"/>
      <c r="L36" s="934"/>
      <c r="M36" s="934"/>
      <c r="N36" s="920"/>
      <c r="O36" s="920"/>
      <c r="P36" s="1"/>
      <c r="Q36" s="1"/>
      <c r="R36" s="1157" t="s">
        <v>1495</v>
      </c>
      <c r="S36" s="1"/>
      <c r="T36" s="1"/>
      <c r="U36" s="1"/>
      <c r="V36" s="1"/>
      <c r="W36" s="1"/>
      <c r="X36" s="1"/>
      <c r="Y36" s="1"/>
      <c r="Z36" s="1"/>
    </row>
    <row r="37" spans="1:26" ht="12.75" customHeight="1" x14ac:dyDescent="0.25">
      <c r="A37" s="1"/>
      <c r="B37" s="1"/>
      <c r="C37" s="3"/>
      <c r="H37" s="1"/>
      <c r="I37" s="934"/>
      <c r="J37" s="934"/>
      <c r="K37" s="934"/>
      <c r="L37" s="934"/>
      <c r="M37" s="934"/>
      <c r="N37" s="749"/>
      <c r="O37" s="749"/>
      <c r="P37" s="1"/>
      <c r="Q37" s="1"/>
      <c r="R37" s="1157"/>
      <c r="S37" s="1"/>
      <c r="T37" s="1"/>
      <c r="U37" s="1"/>
      <c r="V37" s="1"/>
      <c r="W37" s="1"/>
      <c r="X37" s="1"/>
      <c r="Y37" s="1"/>
      <c r="Z37" s="1"/>
    </row>
    <row r="38" spans="1:26" ht="12.75" customHeight="1" x14ac:dyDescent="0.25">
      <c r="A38" s="1"/>
      <c r="B38" s="1"/>
      <c r="C38" s="3" t="s">
        <v>859</v>
      </c>
      <c r="D38" s="1"/>
      <c r="E38" s="1"/>
      <c r="F38" s="1"/>
      <c r="G38" s="1"/>
      <c r="H38" s="1"/>
      <c r="I38" s="1"/>
      <c r="J38" s="1"/>
      <c r="K38" s="1"/>
      <c r="L38" s="1"/>
      <c r="M38" s="1"/>
      <c r="N38" s="1"/>
      <c r="O38" s="1"/>
      <c r="P38" s="1"/>
      <c r="Q38" s="1"/>
      <c r="R38" s="1"/>
      <c r="S38" s="1"/>
      <c r="T38" s="1"/>
      <c r="U38" s="1"/>
      <c r="V38" s="1"/>
      <c r="W38" s="1"/>
      <c r="X38" s="1"/>
      <c r="Y38" s="1"/>
      <c r="Z38" s="1"/>
    </row>
    <row r="39" spans="1:26" ht="66.75" customHeight="1" x14ac:dyDescent="0.25">
      <c r="A39" s="1"/>
      <c r="B39" s="1"/>
      <c r="C39" s="1731"/>
      <c r="D39" s="1737"/>
      <c r="E39" s="1738"/>
      <c r="F39" s="1"/>
      <c r="G39" s="1"/>
      <c r="H39" s="1"/>
      <c r="I39" s="1"/>
      <c r="J39" s="1"/>
      <c r="K39" s="692"/>
      <c r="L39" s="1"/>
      <c r="M39" s="1"/>
      <c r="N39" s="1"/>
      <c r="O39" s="1"/>
      <c r="P39" s="1"/>
      <c r="Q39" s="1"/>
      <c r="R39" s="1"/>
      <c r="S39" s="1"/>
      <c r="T39" s="1"/>
      <c r="U39" s="1"/>
      <c r="V39" s="1"/>
      <c r="W39" s="1"/>
      <c r="X39" s="1"/>
      <c r="Y39" s="1"/>
      <c r="Z39" s="1"/>
    </row>
    <row r="40" spans="1:26" ht="12.75" customHeight="1" x14ac:dyDescent="0.25">
      <c r="A40" s="1"/>
      <c r="B40" s="1"/>
      <c r="C40" s="1"/>
      <c r="D40" s="1"/>
      <c r="E40" s="1"/>
      <c r="F40" s="1"/>
      <c r="G40" s="1"/>
      <c r="H40" s="1"/>
      <c r="I40" s="1"/>
      <c r="J40" s="1"/>
      <c r="K40" s="692"/>
      <c r="L40" s="1"/>
      <c r="M40" s="1"/>
      <c r="N40" s="1"/>
      <c r="O40" s="1"/>
      <c r="P40" s="1"/>
      <c r="Q40" s="1"/>
      <c r="R40" s="1"/>
      <c r="S40" s="1"/>
      <c r="T40" s="1"/>
      <c r="U40" s="1"/>
      <c r="V40" s="1"/>
      <c r="W40" s="1"/>
      <c r="X40" s="1"/>
      <c r="Y40" s="1"/>
      <c r="Z40" s="1"/>
    </row>
    <row r="41" spans="1:26" ht="12.75" customHeight="1" x14ac:dyDescent="0.25">
      <c r="A41" s="1650" t="b">
        <v>0</v>
      </c>
      <c r="B41" s="1"/>
      <c r="C41" s="3"/>
      <c r="D41" s="1"/>
      <c r="E41" s="1"/>
      <c r="F41" s="1"/>
      <c r="G41" s="1"/>
      <c r="H41" s="1"/>
      <c r="I41" s="1"/>
      <c r="J41" s="1"/>
      <c r="K41" s="1"/>
      <c r="L41" s="1"/>
      <c r="M41" s="1"/>
      <c r="N41" s="1"/>
      <c r="O41" s="1"/>
      <c r="P41" s="1"/>
      <c r="Q41" s="1"/>
      <c r="R41" s="1"/>
      <c r="S41" s="1"/>
      <c r="T41" s="1"/>
      <c r="U41" s="1"/>
      <c r="V41" s="1"/>
      <c r="W41" s="1"/>
      <c r="X41" s="1"/>
      <c r="Y41" s="1"/>
      <c r="Z41" s="1"/>
    </row>
    <row r="42" spans="1:26" s="1159" customFormat="1" ht="12.75" customHeight="1" x14ac:dyDescent="0.25">
      <c r="A42" s="1157"/>
      <c r="B42" s="1157"/>
      <c r="C42" s="1157"/>
      <c r="D42" s="1157"/>
      <c r="E42" s="1157"/>
      <c r="F42" s="1157"/>
      <c r="G42" s="1157"/>
      <c r="H42" s="1157"/>
      <c r="I42" s="1157"/>
      <c r="J42" s="1157"/>
      <c r="K42" s="1157"/>
      <c r="L42" s="1157"/>
      <c r="M42" s="1157"/>
      <c r="N42" s="1157"/>
      <c r="O42" s="1157"/>
      <c r="P42" s="1157"/>
      <c r="Q42" s="1157"/>
      <c r="R42" s="1157"/>
      <c r="S42" s="1157"/>
      <c r="T42" s="1157"/>
      <c r="U42" s="1157"/>
      <c r="V42" s="1157"/>
      <c r="W42" s="1157"/>
      <c r="X42" s="1157"/>
      <c r="Y42" s="1157"/>
      <c r="Z42" s="1157"/>
    </row>
    <row r="43" spans="1:26" s="1159" customFormat="1" x14ac:dyDescent="0.25">
      <c r="A43" s="1157"/>
      <c r="B43" s="1157"/>
      <c r="C43" s="1173"/>
      <c r="D43" s="1157"/>
      <c r="E43" s="1157"/>
      <c r="F43" s="1157"/>
      <c r="G43" s="1157"/>
      <c r="H43" s="1157"/>
      <c r="I43" s="1157"/>
      <c r="J43" s="1157"/>
      <c r="K43" s="1157"/>
      <c r="L43" s="1157"/>
      <c r="M43" s="1157"/>
      <c r="N43" s="1157"/>
      <c r="O43" s="1157"/>
      <c r="P43" s="1157"/>
      <c r="Q43" s="1157"/>
      <c r="R43" s="1157"/>
      <c r="S43" s="1157"/>
      <c r="T43" s="1157"/>
      <c r="U43" s="1157"/>
      <c r="V43" s="1157"/>
      <c r="W43" s="1157"/>
      <c r="X43" s="1157"/>
      <c r="Y43" s="1157"/>
      <c r="Z43" s="1157"/>
    </row>
    <row r="44" spans="1:26" s="1159" customFormat="1" x14ac:dyDescent="0.25">
      <c r="A44" s="1157"/>
      <c r="B44" s="1157"/>
      <c r="C44" s="1421"/>
      <c r="D44" s="1421"/>
      <c r="E44" s="1421"/>
      <c r="F44" s="1421"/>
      <c r="G44" s="1157"/>
      <c r="H44" s="1157"/>
      <c r="I44" s="1158" t="s">
        <v>1267</v>
      </c>
      <c r="J44" s="1157"/>
      <c r="K44" s="1158" t="s">
        <v>1268</v>
      </c>
      <c r="L44" s="1157"/>
      <c r="M44" s="1158" t="s">
        <v>1269</v>
      </c>
      <c r="N44" s="1157"/>
      <c r="O44" s="1158" t="s">
        <v>339</v>
      </c>
      <c r="P44" s="1157"/>
      <c r="Q44" s="1157"/>
      <c r="R44" s="1157"/>
      <c r="S44" s="1157"/>
      <c r="T44" s="1157"/>
      <c r="U44" s="1157"/>
      <c r="V44" s="1157"/>
      <c r="W44" s="1157"/>
      <c r="X44" s="1157"/>
      <c r="Y44" s="1157"/>
      <c r="Z44" s="1157"/>
    </row>
    <row r="45" spans="1:26" s="1159" customFormat="1" x14ac:dyDescent="0.25">
      <c r="A45" s="1157"/>
      <c r="B45" s="1157"/>
      <c r="C45" s="1157"/>
      <c r="D45" s="1157"/>
      <c r="E45" s="1157"/>
      <c r="F45" s="1157"/>
      <c r="G45" s="1157"/>
      <c r="H45" s="1157"/>
      <c r="I45" s="1160">
        <f>I22+I24+I26+I28+I30+I32</f>
        <v>0</v>
      </c>
      <c r="J45" s="1157"/>
      <c r="K45" s="1160">
        <f>K22+K24+K26+K28+K30+K32</f>
        <v>0</v>
      </c>
      <c r="L45" s="1157"/>
      <c r="M45" s="1160">
        <f>M22+M24+M26+M28+M30+M32</f>
        <v>0</v>
      </c>
      <c r="N45" s="1157"/>
      <c r="O45" s="1160">
        <f>O22+O24+O26+O28+O30+O32</f>
        <v>0</v>
      </c>
      <c r="P45" s="1157"/>
      <c r="Q45" s="1157"/>
      <c r="R45" s="1157"/>
      <c r="S45" s="1157"/>
      <c r="T45" s="1157"/>
      <c r="U45" s="1157"/>
      <c r="V45" s="1157"/>
      <c r="W45" s="1157"/>
      <c r="X45" s="1157"/>
      <c r="Y45" s="1157"/>
      <c r="Z45" s="1157"/>
    </row>
    <row r="46" spans="1:26" s="1159" customFormat="1" x14ac:dyDescent="0.25">
      <c r="A46" s="1157"/>
      <c r="B46" s="1157"/>
      <c r="C46" s="1157"/>
      <c r="D46" s="1157"/>
      <c r="E46" s="1157"/>
      <c r="F46" s="1157"/>
      <c r="G46" s="1157"/>
      <c r="H46" s="1157"/>
      <c r="I46" s="1157"/>
      <c r="J46" s="1157"/>
      <c r="K46" s="1157"/>
      <c r="L46" s="1157"/>
      <c r="M46" s="1157"/>
      <c r="N46" s="1157"/>
      <c r="O46" s="1157"/>
      <c r="P46" s="1157"/>
      <c r="Q46" s="1157"/>
      <c r="R46" s="1157"/>
      <c r="S46" s="1157"/>
      <c r="T46" s="1157"/>
      <c r="U46" s="1157"/>
      <c r="V46" s="1157"/>
      <c r="W46" s="1157"/>
      <c r="X46" s="1157"/>
      <c r="Y46" s="1157"/>
      <c r="Z46" s="1157"/>
    </row>
    <row r="47" spans="1:26" s="1159" customFormat="1" x14ac:dyDescent="0.25">
      <c r="A47" s="1157"/>
      <c r="B47" s="1157"/>
      <c r="C47" s="1173"/>
      <c r="D47" s="1157"/>
      <c r="E47" s="1157"/>
      <c r="F47" s="1157"/>
      <c r="G47" s="1157"/>
      <c r="H47" s="1157"/>
      <c r="I47" s="1157"/>
      <c r="J47" s="1157"/>
      <c r="K47" s="1157"/>
      <c r="L47" s="1157"/>
      <c r="M47" s="1157"/>
      <c r="N47" s="1157"/>
      <c r="O47" s="1157"/>
      <c r="P47" s="1157"/>
      <c r="Q47" s="1157"/>
      <c r="R47" s="1157"/>
      <c r="S47" s="1157"/>
      <c r="T47" s="1157"/>
      <c r="U47" s="1157"/>
      <c r="V47" s="1157"/>
      <c r="W47" s="1157"/>
      <c r="X47" s="1157"/>
      <c r="Y47" s="1157"/>
      <c r="Z47" s="1157"/>
    </row>
    <row r="48" spans="1:26" x14ac:dyDescent="0.25">
      <c r="A48" s="1"/>
      <c r="B48" s="1"/>
      <c r="C48" s="3"/>
      <c r="D48" s="1"/>
      <c r="E48" s="1"/>
      <c r="F48" s="1"/>
      <c r="G48" s="1"/>
      <c r="H48" s="1"/>
      <c r="I48" s="1"/>
      <c r="J48" s="1"/>
      <c r="K48" s="1"/>
      <c r="L48" s="1"/>
      <c r="M48" s="1"/>
      <c r="N48" s="1"/>
      <c r="O48" s="1"/>
      <c r="P48" s="1"/>
      <c r="Q48" s="1"/>
      <c r="R48" s="1"/>
      <c r="S48" s="1"/>
      <c r="T48" s="1"/>
      <c r="U48" s="1"/>
      <c r="V48" s="1"/>
      <c r="W48" s="1"/>
      <c r="X48" s="1"/>
      <c r="Y48" s="1"/>
      <c r="Z48" s="1"/>
    </row>
    <row r="49" spans="1:26" x14ac:dyDescent="0.25">
      <c r="A49" s="1"/>
      <c r="B49" s="1"/>
      <c r="C49" s="3"/>
      <c r="D49" s="1"/>
      <c r="E49" s="1"/>
      <c r="F49" s="1"/>
      <c r="G49" s="1"/>
      <c r="H49" s="1"/>
      <c r="I49" s="1"/>
      <c r="J49" s="1"/>
      <c r="K49" s="1"/>
      <c r="L49" s="1"/>
      <c r="M49" s="1"/>
      <c r="N49" s="1"/>
      <c r="O49" s="1"/>
      <c r="P49" s="1"/>
      <c r="Q49" s="1"/>
      <c r="R49" s="1"/>
      <c r="S49" s="1"/>
      <c r="T49" s="1"/>
      <c r="U49" s="1"/>
      <c r="V49" s="1"/>
      <c r="W49" s="1"/>
      <c r="X49" s="1"/>
      <c r="Y49" s="1"/>
      <c r="Z49" s="1"/>
    </row>
    <row r="50" spans="1:26" x14ac:dyDescent="0.25">
      <c r="A50" s="1"/>
      <c r="B50" s="1"/>
      <c r="C50" s="3"/>
      <c r="D50" s="1"/>
      <c r="E50" s="1"/>
      <c r="F50" s="1"/>
      <c r="G50" s="1"/>
      <c r="H50" s="1"/>
      <c r="I50" s="1"/>
      <c r="J50" s="1"/>
      <c r="K50" s="1"/>
      <c r="L50" s="1"/>
      <c r="M50" s="1"/>
      <c r="N50" s="1"/>
      <c r="O50" s="1"/>
      <c r="P50" s="1"/>
      <c r="Q50" s="1"/>
      <c r="R50" s="1"/>
      <c r="S50" s="1"/>
      <c r="T50" s="1"/>
      <c r="U50" s="1"/>
      <c r="V50" s="1"/>
      <c r="W50" s="1"/>
      <c r="X50" s="1"/>
      <c r="Y50" s="1"/>
      <c r="Z50" s="1"/>
    </row>
    <row r="51" spans="1:26" x14ac:dyDescent="0.25">
      <c r="A51" s="1"/>
      <c r="B51" s="1"/>
      <c r="C51" s="3"/>
      <c r="D51" s="1"/>
      <c r="E51" s="1"/>
      <c r="F51" s="1"/>
      <c r="G51" s="1"/>
      <c r="H51" s="1"/>
      <c r="I51" s="1"/>
      <c r="J51" s="1"/>
      <c r="K51" s="1"/>
      <c r="L51" s="1"/>
      <c r="M51" s="1"/>
      <c r="N51" s="1"/>
      <c r="O51" s="1"/>
      <c r="P51" s="1"/>
      <c r="Q51" s="1"/>
      <c r="R51" s="1"/>
      <c r="S51" s="1"/>
      <c r="T51" s="1"/>
      <c r="U51" s="1"/>
      <c r="V51" s="1"/>
      <c r="W51" s="1"/>
      <c r="X51" s="1"/>
      <c r="Y51" s="1"/>
      <c r="Z51" s="1"/>
    </row>
    <row r="52" spans="1:26" x14ac:dyDescent="0.25">
      <c r="A52" s="1"/>
      <c r="B52" s="1"/>
      <c r="C52" s="3"/>
      <c r="D52" s="1"/>
      <c r="E52" s="1"/>
      <c r="F52" s="1"/>
      <c r="G52" s="1"/>
      <c r="H52" s="1"/>
      <c r="I52" s="1"/>
      <c r="J52" s="1"/>
      <c r="K52" s="1"/>
      <c r="L52" s="1"/>
      <c r="M52" s="1"/>
      <c r="N52" s="1"/>
      <c r="O52" s="1"/>
      <c r="P52" s="1"/>
      <c r="Q52" s="1"/>
      <c r="R52" s="1"/>
      <c r="S52" s="1"/>
      <c r="T52" s="1"/>
      <c r="U52" s="1"/>
      <c r="V52" s="1"/>
      <c r="W52" s="1"/>
      <c r="X52" s="1"/>
      <c r="Y52" s="1"/>
      <c r="Z52" s="1"/>
    </row>
    <row r="53" spans="1:26" x14ac:dyDescent="0.25">
      <c r="A53" s="1"/>
      <c r="B53" s="1"/>
      <c r="C53" s="3"/>
      <c r="D53" s="1"/>
      <c r="E53" s="1"/>
      <c r="F53" s="1"/>
      <c r="G53" s="1"/>
      <c r="H53" s="1"/>
      <c r="I53" s="1"/>
      <c r="J53" s="1"/>
      <c r="K53" s="1"/>
      <c r="L53" s="1"/>
      <c r="M53" s="1"/>
      <c r="N53" s="1"/>
      <c r="O53" s="1"/>
      <c r="P53" s="1"/>
      <c r="Q53" s="1"/>
      <c r="R53" s="1"/>
      <c r="S53" s="1"/>
      <c r="T53" s="1"/>
      <c r="U53" s="1"/>
      <c r="V53" s="1"/>
      <c r="W53" s="1"/>
      <c r="X53" s="1"/>
      <c r="Y53" s="1"/>
      <c r="Z53" s="1"/>
    </row>
    <row r="54" spans="1:26" x14ac:dyDescent="0.25">
      <c r="A54" s="1"/>
      <c r="B54" s="1"/>
      <c r="C54" s="3"/>
      <c r="D54" s="1"/>
      <c r="E54" s="1"/>
      <c r="F54" s="1"/>
      <c r="G54" s="1"/>
      <c r="H54" s="1"/>
      <c r="I54" s="1"/>
      <c r="J54" s="1"/>
      <c r="K54" s="1"/>
      <c r="L54" s="1"/>
      <c r="M54" s="1"/>
      <c r="N54" s="1"/>
      <c r="O54" s="1"/>
      <c r="P54" s="1"/>
      <c r="Q54" s="1"/>
      <c r="R54" s="1"/>
      <c r="S54" s="1"/>
      <c r="T54" s="1"/>
      <c r="U54" s="1"/>
      <c r="V54" s="1"/>
      <c r="W54" s="1"/>
      <c r="X54" s="1"/>
      <c r="Y54" s="1"/>
      <c r="Z54" s="1"/>
    </row>
    <row r="55" spans="1:26" x14ac:dyDescent="0.25">
      <c r="A55" s="1"/>
      <c r="B55" s="1"/>
      <c r="C55" s="3"/>
      <c r="D55" s="1"/>
      <c r="E55" s="1"/>
      <c r="F55" s="1"/>
      <c r="G55" s="1"/>
      <c r="H55" s="1"/>
      <c r="I55" s="1"/>
      <c r="J55" s="1"/>
      <c r="K55" s="1"/>
      <c r="L55" s="1"/>
      <c r="M55" s="1"/>
      <c r="N55" s="1"/>
      <c r="O55" s="1"/>
      <c r="P55" s="1"/>
      <c r="Q55" s="1"/>
      <c r="R55" s="1"/>
      <c r="S55" s="1"/>
      <c r="T55" s="1"/>
      <c r="U55" s="1"/>
      <c r="V55" s="1"/>
      <c r="W55" s="1"/>
      <c r="X55" s="1"/>
      <c r="Y55" s="1"/>
      <c r="Z55" s="1"/>
    </row>
    <row r="56" spans="1:26" x14ac:dyDescent="0.25">
      <c r="A56" s="1"/>
      <c r="B56" s="1"/>
      <c r="C56" s="3"/>
      <c r="D56" s="1"/>
      <c r="E56" s="1"/>
      <c r="F56" s="1"/>
      <c r="G56" s="1"/>
      <c r="H56" s="1"/>
      <c r="I56" s="1"/>
      <c r="J56" s="1"/>
      <c r="K56" s="1"/>
      <c r="L56" s="1"/>
      <c r="M56" s="1"/>
      <c r="N56" s="1"/>
      <c r="O56" s="1"/>
      <c r="P56" s="1"/>
      <c r="Q56" s="1"/>
      <c r="R56" s="1"/>
      <c r="S56" s="1"/>
      <c r="T56" s="1"/>
      <c r="U56" s="1"/>
      <c r="V56" s="1"/>
      <c r="W56" s="1"/>
      <c r="X56" s="1"/>
      <c r="Y56" s="1"/>
      <c r="Z56" s="1"/>
    </row>
    <row r="57" spans="1:26" x14ac:dyDescent="0.25">
      <c r="A57" s="1"/>
      <c r="B57" s="1"/>
      <c r="C57" s="3"/>
      <c r="D57" s="1"/>
      <c r="E57" s="1"/>
      <c r="F57" s="1"/>
      <c r="G57" s="1"/>
      <c r="H57" s="1"/>
      <c r="I57" s="1"/>
      <c r="J57" s="1"/>
      <c r="K57" s="1"/>
      <c r="L57" s="1"/>
      <c r="M57" s="1"/>
      <c r="N57" s="1"/>
      <c r="O57" s="1"/>
      <c r="P57" s="1"/>
      <c r="Q57" s="1"/>
      <c r="R57" s="1"/>
      <c r="S57" s="1"/>
      <c r="T57" s="1"/>
      <c r="U57" s="1"/>
      <c r="V57" s="1"/>
      <c r="W57" s="1"/>
      <c r="X57" s="1"/>
      <c r="Y57" s="1"/>
      <c r="Z57" s="1"/>
    </row>
    <row r="58" spans="1:26" x14ac:dyDescent="0.25">
      <c r="C58" s="17"/>
    </row>
    <row r="59" spans="1:26" x14ac:dyDescent="0.25">
      <c r="C59" s="17"/>
    </row>
    <row r="60" spans="1:26" x14ac:dyDescent="0.25">
      <c r="C60" s="17"/>
    </row>
    <row r="61" spans="1:26" x14ac:dyDescent="0.25">
      <c r="C61" s="17"/>
    </row>
    <row r="62" spans="1:26" x14ac:dyDescent="0.25">
      <c r="C62" s="17"/>
    </row>
    <row r="63" spans="1:26" x14ac:dyDescent="0.25">
      <c r="C63" s="17"/>
    </row>
    <row r="64" spans="1:26" x14ac:dyDescent="0.25">
      <c r="C64" s="17"/>
    </row>
    <row r="65" spans="3:3" x14ac:dyDescent="0.25">
      <c r="C65" s="17"/>
    </row>
    <row r="66" spans="3:3" x14ac:dyDescent="0.25">
      <c r="C66" s="17"/>
    </row>
    <row r="67" spans="3:3" x14ac:dyDescent="0.25">
      <c r="C67" s="17"/>
    </row>
    <row r="68" spans="3:3" x14ac:dyDescent="0.25">
      <c r="C68" s="17"/>
    </row>
    <row r="69" spans="3:3" x14ac:dyDescent="0.25">
      <c r="C69" s="17"/>
    </row>
    <row r="70" spans="3:3" x14ac:dyDescent="0.25">
      <c r="C70" s="17"/>
    </row>
    <row r="100" spans="5:11" x14ac:dyDescent="0.25">
      <c r="E100" s="761"/>
      <c r="F100" s="761"/>
      <c r="G100" s="761"/>
      <c r="H100" s="761"/>
      <c r="I100" s="761"/>
      <c r="J100" s="761"/>
      <c r="K100" s="761"/>
    </row>
    <row r="149" spans="2:12" ht="15.75" thickBot="1" x14ac:dyDescent="0.3"/>
    <row r="150" spans="2:12" x14ac:dyDescent="0.25">
      <c r="B150" s="1423"/>
      <c r="C150" s="1423"/>
      <c r="D150" s="1423"/>
      <c r="E150" s="1423"/>
      <c r="I150" s="1433" t="s">
        <v>1434</v>
      </c>
      <c r="J150" s="1434" t="s">
        <v>1435</v>
      </c>
      <c r="K150" s="1434" t="s">
        <v>1436</v>
      </c>
      <c r="L150" s="1422" t="s">
        <v>1437</v>
      </c>
    </row>
    <row r="151" spans="2:12" ht="15.75" x14ac:dyDescent="0.3">
      <c r="B151" s="1423"/>
      <c r="C151" s="1423"/>
      <c r="D151" s="1423"/>
      <c r="E151" s="1423"/>
      <c r="I151" s="1510"/>
      <c r="J151" s="1511"/>
      <c r="K151" s="1512"/>
      <c r="L151" s="1424"/>
    </row>
    <row r="152" spans="2:12" x14ac:dyDescent="0.25">
      <c r="B152" s="1423"/>
      <c r="C152" s="1423"/>
      <c r="D152" s="1423"/>
      <c r="E152" s="1423"/>
      <c r="I152" s="1455"/>
      <c r="J152" s="1456"/>
      <c r="K152" s="1456"/>
      <c r="L152" s="1424"/>
    </row>
    <row r="153" spans="2:12" x14ac:dyDescent="0.25">
      <c r="B153" s="1423"/>
      <c r="C153" s="1423"/>
      <c r="D153" s="1423"/>
      <c r="E153" s="1423"/>
      <c r="I153" s="1455"/>
      <c r="J153" s="1456"/>
      <c r="K153" s="1456"/>
      <c r="L153" s="1424"/>
    </row>
    <row r="154" spans="2:12" x14ac:dyDescent="0.25">
      <c r="B154" s="1423"/>
      <c r="C154" s="1423"/>
      <c r="D154" s="1423"/>
      <c r="E154" s="1423"/>
      <c r="I154" s="1455"/>
      <c r="J154" s="1456"/>
      <c r="K154" s="1456"/>
      <c r="L154" s="1424"/>
    </row>
    <row r="155" spans="2:12" x14ac:dyDescent="0.25">
      <c r="B155" s="1423"/>
      <c r="C155" s="1423"/>
      <c r="D155" s="1423"/>
      <c r="E155" s="1423"/>
      <c r="I155" s="1455"/>
      <c r="J155" s="1456"/>
      <c r="K155" s="1456"/>
      <c r="L155" s="1424"/>
    </row>
    <row r="156" spans="2:12" ht="15.75" thickBot="1" x14ac:dyDescent="0.3">
      <c r="I156" s="1458"/>
      <c r="J156" s="1459"/>
      <c r="K156" s="1459"/>
      <c r="L156" s="1425"/>
    </row>
    <row r="201" spans="3:7" x14ac:dyDescent="0.25">
      <c r="C201" s="16" t="s">
        <v>401</v>
      </c>
      <c r="D201" s="16">
        <v>138.75</v>
      </c>
      <c r="E201" s="16">
        <v>381</v>
      </c>
      <c r="F201" s="16">
        <v>16.5</v>
      </c>
      <c r="G201" s="16">
        <v>69</v>
      </c>
    </row>
    <row r="202" spans="3:7" x14ac:dyDescent="0.25">
      <c r="C202" s="16" t="s">
        <v>402</v>
      </c>
      <c r="D202" s="16">
        <v>132</v>
      </c>
      <c r="E202" s="16">
        <v>481.5</v>
      </c>
      <c r="F202" s="16">
        <v>27.75</v>
      </c>
      <c r="G202" s="16">
        <v>103.5</v>
      </c>
    </row>
    <row r="203" spans="3:7" x14ac:dyDescent="0.25">
      <c r="C203" s="16" t="s">
        <v>403</v>
      </c>
      <c r="D203" s="16">
        <v>4.5</v>
      </c>
      <c r="E203" s="16">
        <v>713.25</v>
      </c>
      <c r="F203" s="16">
        <v>19.5</v>
      </c>
      <c r="G203" s="16">
        <v>24.75</v>
      </c>
    </row>
    <row r="204" spans="3:7" x14ac:dyDescent="0.25">
      <c r="C204" s="16" t="s">
        <v>404</v>
      </c>
      <c r="D204" s="16">
        <v>27</v>
      </c>
      <c r="E204" s="16">
        <v>699</v>
      </c>
      <c r="F204" s="16">
        <v>17.25</v>
      </c>
      <c r="G204" s="16">
        <v>24</v>
      </c>
    </row>
    <row r="205" spans="3:7" x14ac:dyDescent="0.25">
      <c r="C205" s="16" t="s">
        <v>405</v>
      </c>
      <c r="D205" s="16">
        <v>27</v>
      </c>
      <c r="E205" s="16">
        <v>727.5</v>
      </c>
      <c r="F205" s="16">
        <v>17.25</v>
      </c>
      <c r="G205" s="16">
        <v>24</v>
      </c>
    </row>
    <row r="206" spans="3:7" x14ac:dyDescent="0.25">
      <c r="C206" s="16" t="s">
        <v>406</v>
      </c>
      <c r="D206" s="16">
        <v>454.5</v>
      </c>
      <c r="E206" s="16">
        <v>464.25</v>
      </c>
      <c r="F206" s="16">
        <v>29.25</v>
      </c>
      <c r="G206" s="16">
        <v>117.75</v>
      </c>
    </row>
    <row r="207" spans="3:7" x14ac:dyDescent="0.25">
      <c r="C207" s="16" t="s">
        <v>407</v>
      </c>
      <c r="D207" s="16">
        <v>141</v>
      </c>
      <c r="E207" s="16">
        <v>72</v>
      </c>
      <c r="F207" s="16">
        <v>10.5</v>
      </c>
      <c r="G207" s="16">
        <v>12.75</v>
      </c>
    </row>
    <row r="208" spans="3:7" x14ac:dyDescent="0.25">
      <c r="C208" s="16" t="s">
        <v>408</v>
      </c>
      <c r="D208" s="16">
        <v>330.75</v>
      </c>
      <c r="E208" s="16">
        <v>411</v>
      </c>
      <c r="F208" s="16">
        <v>12.75</v>
      </c>
      <c r="G208" s="16">
        <v>14.25</v>
      </c>
    </row>
    <row r="209" spans="3:7" x14ac:dyDescent="0.25">
      <c r="C209" s="16" t="s">
        <v>409</v>
      </c>
      <c r="D209" s="16">
        <v>330.75</v>
      </c>
      <c r="E209" s="16">
        <v>561.75</v>
      </c>
      <c r="F209" s="16">
        <v>12.75</v>
      </c>
      <c r="G209" s="16">
        <v>15</v>
      </c>
    </row>
    <row r="210" spans="3:7" x14ac:dyDescent="0.25">
      <c r="C210" s="16" t="s">
        <v>410</v>
      </c>
      <c r="D210" s="16">
        <v>140.25</v>
      </c>
      <c r="E210" s="16">
        <v>69.75</v>
      </c>
      <c r="F210" s="16">
        <v>13.5</v>
      </c>
      <c r="G210" s="16">
        <v>15</v>
      </c>
    </row>
    <row r="211" spans="3:7" x14ac:dyDescent="0.25">
      <c r="C211" s="16" t="s">
        <v>411</v>
      </c>
      <c r="D211" s="16">
        <v>330.75</v>
      </c>
      <c r="E211" s="16">
        <v>484.5</v>
      </c>
      <c r="F211" s="16">
        <v>12.75</v>
      </c>
      <c r="G211" s="16">
        <v>15.75</v>
      </c>
    </row>
    <row r="212" spans="3:7" x14ac:dyDescent="0.25">
      <c r="C212" s="16" t="s">
        <v>412</v>
      </c>
      <c r="D212" s="16">
        <v>330.75</v>
      </c>
      <c r="E212" s="16">
        <v>241.5</v>
      </c>
      <c r="F212" s="16">
        <v>12.75</v>
      </c>
      <c r="G212" s="16">
        <v>15</v>
      </c>
    </row>
    <row r="213" spans="3:7" x14ac:dyDescent="0.25">
      <c r="C213" s="16" t="s">
        <v>413</v>
      </c>
      <c r="D213" s="16">
        <v>330.75</v>
      </c>
      <c r="E213" s="16">
        <v>637.5</v>
      </c>
      <c r="F213" s="16">
        <v>12.75</v>
      </c>
      <c r="G213" s="16">
        <v>15</v>
      </c>
    </row>
    <row r="214" spans="3:7" x14ac:dyDescent="0.25">
      <c r="C214" s="16" t="s">
        <v>414</v>
      </c>
      <c r="D214" s="16">
        <v>330.75</v>
      </c>
      <c r="E214" s="16">
        <v>330</v>
      </c>
      <c r="F214" s="16">
        <v>12.75</v>
      </c>
      <c r="G214" s="16">
        <v>15.75</v>
      </c>
    </row>
    <row r="215" spans="3:7" x14ac:dyDescent="0.25">
      <c r="C215" s="16" t="s">
        <v>415</v>
      </c>
      <c r="D215" s="16">
        <v>140.25</v>
      </c>
      <c r="E215" s="16">
        <v>52.5</v>
      </c>
      <c r="F215" s="16">
        <v>13.5</v>
      </c>
      <c r="G215" s="16">
        <v>14.25</v>
      </c>
    </row>
    <row r="216" spans="3:7" x14ac:dyDescent="0.25">
      <c r="C216" s="16" t="s">
        <v>416</v>
      </c>
      <c r="D216" s="16">
        <v>330.75</v>
      </c>
      <c r="E216" s="16">
        <v>222</v>
      </c>
      <c r="F216" s="16">
        <v>12.75</v>
      </c>
      <c r="G216" s="16">
        <v>15.75</v>
      </c>
    </row>
    <row r="217" spans="3:7" x14ac:dyDescent="0.25">
      <c r="C217" s="16" t="s">
        <v>417</v>
      </c>
      <c r="D217" s="16">
        <v>331.5</v>
      </c>
      <c r="E217" s="16">
        <v>309</v>
      </c>
      <c r="F217" s="16">
        <v>12.75</v>
      </c>
      <c r="G217" s="16">
        <v>15.75</v>
      </c>
    </row>
    <row r="218" spans="3:7" x14ac:dyDescent="0.25">
      <c r="C218" s="16" t="s">
        <v>418</v>
      </c>
      <c r="D218" s="16">
        <v>330.75</v>
      </c>
      <c r="E218" s="16">
        <v>390.75</v>
      </c>
      <c r="F218" s="16">
        <v>12.75</v>
      </c>
      <c r="G218" s="16">
        <v>15</v>
      </c>
    </row>
    <row r="219" spans="3:7" x14ac:dyDescent="0.25">
      <c r="C219" s="16" t="s">
        <v>419</v>
      </c>
      <c r="D219" s="16">
        <v>330.75</v>
      </c>
      <c r="E219" s="16">
        <v>465.75</v>
      </c>
      <c r="F219" s="16">
        <v>12.75</v>
      </c>
      <c r="G219" s="16">
        <v>15.75</v>
      </c>
    </row>
    <row r="220" spans="3:7" x14ac:dyDescent="0.25">
      <c r="C220" s="16" t="s">
        <v>420</v>
      </c>
      <c r="D220" s="16">
        <v>330.75</v>
      </c>
      <c r="E220" s="16">
        <v>543</v>
      </c>
      <c r="F220" s="16">
        <v>12.75</v>
      </c>
      <c r="G220" s="16">
        <v>15</v>
      </c>
    </row>
    <row r="221" spans="3:7" x14ac:dyDescent="0.25">
      <c r="C221" s="16" t="s">
        <v>421</v>
      </c>
      <c r="D221" s="16">
        <v>330.75</v>
      </c>
      <c r="E221" s="16">
        <v>618.75</v>
      </c>
      <c r="F221" s="16">
        <v>12.75</v>
      </c>
      <c r="G221" s="16">
        <v>15</v>
      </c>
    </row>
    <row r="222" spans="3:7" x14ac:dyDescent="0.25">
      <c r="C222" s="16" t="s">
        <v>422</v>
      </c>
      <c r="D222" s="16">
        <v>198</v>
      </c>
      <c r="E222" s="16">
        <v>92.25</v>
      </c>
      <c r="F222" s="16">
        <v>15</v>
      </c>
      <c r="G222" s="16">
        <v>246</v>
      </c>
    </row>
    <row r="223" spans="3:7" x14ac:dyDescent="0.25">
      <c r="C223" s="16" t="s">
        <v>423</v>
      </c>
      <c r="D223" s="16">
        <v>423.75</v>
      </c>
      <c r="E223" s="16">
        <v>69.75</v>
      </c>
      <c r="F223" s="16">
        <v>13.5</v>
      </c>
      <c r="G223" s="16">
        <v>15</v>
      </c>
    </row>
    <row r="224" spans="3:7" x14ac:dyDescent="0.25">
      <c r="C224" s="16" t="s">
        <v>424</v>
      </c>
      <c r="D224" s="16">
        <v>423.75</v>
      </c>
      <c r="E224" s="16">
        <v>52.5</v>
      </c>
      <c r="F224" s="16">
        <v>13.5</v>
      </c>
      <c r="G224" s="16">
        <v>14.25</v>
      </c>
    </row>
  </sheetData>
  <sheetProtection formatCells="0" formatColumns="0" formatRows="0" selectLockedCells="1"/>
  <dataConsolidate/>
  <mergeCells count="1">
    <mergeCell ref="C39:E39"/>
  </mergeCells>
  <phoneticPr fontId="0" type="noConversion"/>
  <conditionalFormatting sqref="B6:B7">
    <cfRule type="cellIs" dxfId="132" priority="3" stopIfTrue="1" operator="equal">
      <formula>0</formula>
    </cfRule>
  </conditionalFormatting>
  <conditionalFormatting sqref="I18:I19 K18:K19">
    <cfRule type="expression" dxfId="131" priority="84" stopIfTrue="1">
      <formula>$I$35&lt;&gt;""</formula>
    </cfRule>
    <cfRule type="expression" dxfId="130" priority="85" stopIfTrue="1">
      <formula>$I$35=""</formula>
    </cfRule>
  </conditionalFormatting>
  <conditionalFormatting sqref="K22 K24 K26 K28 K30 I20:I32 K32">
    <cfRule type="expression" dxfId="129" priority="88" stopIfTrue="1">
      <formula>$I$35&lt;&gt;""</formula>
    </cfRule>
  </conditionalFormatting>
  <conditionalFormatting sqref="I32">
    <cfRule type="expression" dxfId="128" priority="95" stopIfTrue="1">
      <formula>$I$35&lt;&gt;""</formula>
    </cfRule>
  </conditionalFormatting>
  <conditionalFormatting sqref="J32 J19">
    <cfRule type="expression" dxfId="127" priority="96" stopIfTrue="1">
      <formula>$I$35&lt;&gt;""</formula>
    </cfRule>
  </conditionalFormatting>
  <conditionalFormatting sqref="K32">
    <cfRule type="expression" dxfId="126" priority="98" stopIfTrue="1">
      <formula>$I$35&lt;&gt;""</formula>
    </cfRule>
  </conditionalFormatting>
  <conditionalFormatting sqref="K20:K31">
    <cfRule type="expression" dxfId="125" priority="99" stopIfTrue="1">
      <formula>$I$35&lt;&gt;""</formula>
    </cfRule>
  </conditionalFormatting>
  <conditionalFormatting sqref="J18">
    <cfRule type="expression" dxfId="124" priority="100" stopIfTrue="1">
      <formula>$I$35&lt;&gt;""</formula>
    </cfRule>
  </conditionalFormatting>
  <dataValidations count="5">
    <dataValidation type="whole" allowBlank="1" showInputMessage="1" showErrorMessage="1" errorTitle="Ihre Oberste Netzebene?" error="Nur 2, 3, 4, 5, 6 oder 7 eingeben." sqref="I11">
      <formula1>2</formula1>
      <formula2>7</formula2>
    </dataValidation>
    <dataValidation type="decimal" showInputMessage="1" showErrorMessage="1" errorTitle="Standard" error="Bitte geben Sie einen Zahlenwert &gt;= 0 ein!" sqref="E22 E28 E32 G30 G26 G22 E24 G24 G28 G32 E30 E26 M22 M24 M26 M28 M30 M32 O32 O30 O28 O26 O24 O22">
      <formula1>0</formula1>
      <formula2>1000000000000</formula2>
    </dataValidation>
    <dataValidation allowBlank="1" showInputMessage="1" showErrorMessage="1" promptTitle="Gemessene Ausspeisung Nachlieger" prompt="An Nachlieger gelieferte Energiemenge [MWh] an der Übergabestelle." sqref="G37"/>
    <dataValidation allowBlank="1" showInputMessage="1" showErrorMessage="1" promptTitle="Gemessene Ausspeisung Nachlieger" prompt="Total der im Jahr 2020 an Nachlieger ausgespiesene Energiemenge [MWh] an den Übergabestellen." sqref="G36"/>
    <dataValidation type="whole" showInputMessage="1" showErrorMessage="1" errorTitle="Standard" error="Bitte geben Sie ganze Zahlen mit Wert &gt;= 0 ein!" sqref="I22 K32 I32 K30 I30 K28 I28 K26 I26 K24 I24 K22">
      <formula1>0</formula1>
      <formula2>1000000000000</formula2>
    </dataValidation>
  </dataValidations>
  <printOptions headings="1"/>
  <pageMargins left="0.78740157480314965" right="0.78740157480314965" top="0.98425196850393704" bottom="0.59055118110236227" header="0.31496062992125984" footer="0.31496062992125984"/>
  <pageSetup paperSize="9" scale="69" orientation="landscape" r:id="rId1"/>
  <headerFooter scaleWithDoc="0">
    <oddHeader>&amp;C&amp;A; &amp;D&amp;R&amp;"Arial,Fett"&amp;12Formular 1.2</oddHeader>
    <oddFooter>&amp;LKostenrechnung&amp;RSeite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downF12a">
              <controlPr locked="0" defaultSize="0" autoFill="0" autoLine="0" autoPict="0">
                <anchor moveWithCells="1">
                  <from>
                    <xdr:col>8</xdr:col>
                    <xdr:colOff>0</xdr:colOff>
                    <xdr:row>12</xdr:row>
                    <xdr:rowOff>0</xdr:rowOff>
                  </from>
                  <to>
                    <xdr:col>8</xdr:col>
                    <xdr:colOff>981075</xdr:colOff>
                    <xdr:row>13</xdr:row>
                    <xdr:rowOff>38100</xdr:rowOff>
                  </to>
                </anchor>
              </controlPr>
            </control>
          </mc:Choice>
        </mc:AlternateContent>
        <mc:AlternateContent xmlns:mc="http://schemas.openxmlformats.org/markup-compatibility/2006">
          <mc:Choice Requires="x14">
            <control shapeId="27523" r:id="rId5" name="DropdownF12b">
              <controlPr locked="0" defaultSize="0" autoFill="0" autoLine="0" autoPict="0">
                <anchor moveWithCells="1">
                  <from>
                    <xdr:col>2</xdr:col>
                    <xdr:colOff>0</xdr:colOff>
                    <xdr:row>14</xdr:row>
                    <xdr:rowOff>257175</xdr:rowOff>
                  </from>
                  <to>
                    <xdr:col>6</xdr:col>
                    <xdr:colOff>409575</xdr:colOff>
                    <xdr:row>14</xdr:row>
                    <xdr:rowOff>447675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
  <sheetViews>
    <sheetView workbookViewId="0"/>
  </sheetViews>
  <sheetFormatPr baseColWidth="10" defaultColWidth="10.85546875" defaultRowHeight="15" x14ac:dyDescent="0.25"/>
  <sheetData/>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pageSetUpPr fitToPage="1"/>
  </sheetPr>
  <dimension ref="A1:AA78"/>
  <sheetViews>
    <sheetView showGridLines="0" zoomScale="70" zoomScaleNormal="70" workbookViewId="0">
      <pane xSplit="1" ySplit="7" topLeftCell="B8" activePane="bottomRight" state="frozen"/>
      <selection activeCell="C10" sqref="C10"/>
      <selection pane="topRight" activeCell="C10" sqref="C10"/>
      <selection pane="bottomLeft" activeCell="C10" sqref="C10"/>
      <selection pane="bottomRight" activeCell="E13" sqref="E13"/>
    </sheetView>
  </sheetViews>
  <sheetFormatPr baseColWidth="10" defaultColWidth="11.42578125" defaultRowHeight="15" x14ac:dyDescent="0.25"/>
  <cols>
    <col min="1" max="2" width="5.5703125" style="482" customWidth="1"/>
    <col min="3" max="3" width="57.42578125" style="482" customWidth="1"/>
    <col min="4" max="4" width="68.140625" style="482" customWidth="1"/>
    <col min="5" max="6" width="18.5703125" style="482" customWidth="1"/>
    <col min="7" max="7" width="60.5703125" style="482" customWidth="1"/>
    <col min="8" max="8" width="7.140625" style="482" customWidth="1"/>
    <col min="9" max="16384" width="11.42578125" style="482"/>
  </cols>
  <sheetData>
    <row r="1" spans="1:27" s="278" customFormat="1" ht="14.25" x14ac:dyDescent="0.2">
      <c r="A1" s="277"/>
      <c r="B1" s="277"/>
      <c r="C1" s="277"/>
      <c r="D1" s="277"/>
      <c r="E1" s="277"/>
      <c r="F1" s="277"/>
      <c r="G1" s="360"/>
      <c r="H1" s="277"/>
      <c r="I1" s="277"/>
      <c r="J1" s="277"/>
      <c r="K1" s="277"/>
      <c r="L1" s="277"/>
      <c r="M1" s="277"/>
      <c r="N1" s="277"/>
      <c r="O1" s="277"/>
      <c r="P1" s="277"/>
      <c r="Q1" s="277"/>
      <c r="R1" s="277"/>
      <c r="S1" s="277"/>
      <c r="T1" s="277"/>
      <c r="U1" s="277"/>
      <c r="V1" s="277"/>
      <c r="W1" s="277"/>
      <c r="X1" s="277"/>
      <c r="Y1" s="277"/>
      <c r="Z1" s="277"/>
      <c r="AA1" s="277"/>
    </row>
    <row r="2" spans="1:27" s="278" customFormat="1" ht="15.75" x14ac:dyDescent="0.25">
      <c r="A2" s="277"/>
      <c r="B2" s="23" t="str">
        <f>Kontaktdaten!B2</f>
        <v>Kostenrechnung für Tarife 2022</v>
      </c>
      <c r="C2" s="277"/>
      <c r="D2" s="277"/>
      <c r="E2" s="277"/>
      <c r="F2" s="277"/>
      <c r="G2" s="360"/>
      <c r="H2" s="277"/>
      <c r="I2" s="277"/>
      <c r="J2" s="277"/>
      <c r="K2" s="277"/>
      <c r="L2" s="277"/>
      <c r="M2" s="277"/>
      <c r="N2" s="277"/>
      <c r="O2" s="277"/>
      <c r="P2" s="277"/>
      <c r="Q2" s="277"/>
      <c r="R2" s="277"/>
      <c r="S2" s="277"/>
      <c r="T2" s="277"/>
      <c r="U2" s="277"/>
      <c r="V2" s="277"/>
      <c r="W2" s="277"/>
      <c r="X2" s="277"/>
      <c r="Y2" s="277"/>
      <c r="Z2" s="277"/>
      <c r="AA2" s="277"/>
    </row>
    <row r="3" spans="1:27" s="278" customFormat="1" ht="4.5" customHeight="1" x14ac:dyDescent="0.2">
      <c r="A3" s="277"/>
      <c r="B3" s="277"/>
      <c r="C3" s="277"/>
      <c r="D3" s="277"/>
      <c r="E3" s="277"/>
      <c r="F3" s="277"/>
      <c r="G3" s="360"/>
      <c r="H3" s="277"/>
      <c r="I3" s="277"/>
      <c r="J3" s="277"/>
      <c r="K3" s="277"/>
      <c r="L3" s="277"/>
      <c r="M3" s="277"/>
      <c r="N3" s="277"/>
      <c r="O3" s="277"/>
      <c r="P3" s="277"/>
      <c r="Q3" s="277"/>
      <c r="R3" s="277"/>
      <c r="S3" s="277"/>
      <c r="T3" s="277"/>
      <c r="U3" s="277"/>
      <c r="V3" s="277"/>
      <c r="W3" s="277"/>
      <c r="X3" s="277"/>
      <c r="Y3" s="277"/>
      <c r="Z3" s="277"/>
      <c r="AA3" s="277"/>
    </row>
    <row r="4" spans="1:27" s="278" customFormat="1" ht="20.25" x14ac:dyDescent="0.3">
      <c r="A4" s="277"/>
      <c r="B4" s="13" t="s">
        <v>1175</v>
      </c>
      <c r="C4" s="277"/>
      <c r="D4" s="277"/>
      <c r="E4" s="277"/>
      <c r="F4" s="277"/>
      <c r="G4" s="360"/>
      <c r="H4" s="277"/>
      <c r="I4" s="277"/>
      <c r="J4" s="277"/>
      <c r="K4" s="277"/>
      <c r="L4" s="277"/>
      <c r="M4" s="277"/>
      <c r="N4" s="277"/>
      <c r="O4" s="277"/>
      <c r="P4" s="277"/>
      <c r="Q4" s="277"/>
      <c r="R4" s="277"/>
      <c r="S4" s="277"/>
      <c r="T4" s="277"/>
      <c r="U4" s="277"/>
      <c r="V4" s="277"/>
      <c r="W4" s="277"/>
      <c r="X4" s="277"/>
      <c r="Y4" s="277"/>
      <c r="Z4" s="277"/>
      <c r="AA4" s="277"/>
    </row>
    <row r="5" spans="1:27" s="278" customFormat="1" x14ac:dyDescent="0.25">
      <c r="A5" s="277"/>
      <c r="B5" s="84" t="s">
        <v>527</v>
      </c>
      <c r="C5" s="277"/>
      <c r="D5" s="277"/>
      <c r="E5" s="277"/>
      <c r="F5" s="277"/>
      <c r="G5" s="360"/>
      <c r="H5" s="277"/>
      <c r="I5" s="277"/>
      <c r="J5" s="277"/>
      <c r="K5" s="277"/>
      <c r="L5" s="277"/>
      <c r="M5" s="277"/>
      <c r="N5" s="277"/>
      <c r="O5" s="277"/>
      <c r="P5" s="277"/>
      <c r="Q5" s="277"/>
      <c r="R5" s="277"/>
      <c r="S5" s="277"/>
      <c r="T5" s="277"/>
      <c r="U5" s="277"/>
      <c r="V5" s="277"/>
      <c r="W5" s="277"/>
      <c r="X5" s="277"/>
      <c r="Y5" s="277"/>
      <c r="Z5" s="277"/>
      <c r="AA5" s="277"/>
    </row>
    <row r="6" spans="1:27" s="278" customFormat="1" ht="22.5" customHeight="1" x14ac:dyDescent="0.2">
      <c r="A6" s="277"/>
      <c r="B6" s="553">
        <f>Kontaktdaten!E12</f>
        <v>0</v>
      </c>
      <c r="C6" s="277"/>
      <c r="D6" s="277"/>
      <c r="E6" s="277"/>
      <c r="F6" s="277"/>
      <c r="G6" s="360"/>
      <c r="H6" s="277"/>
      <c r="I6" s="277"/>
      <c r="J6" s="277"/>
      <c r="K6" s="277"/>
      <c r="L6" s="277"/>
      <c r="M6" s="277"/>
      <c r="N6" s="277"/>
      <c r="O6" s="277"/>
      <c r="P6" s="277"/>
      <c r="Q6" s="277"/>
      <c r="R6" s="277"/>
      <c r="S6" s="277"/>
      <c r="T6" s="277"/>
      <c r="U6" s="277"/>
      <c r="V6" s="277"/>
      <c r="W6" s="277"/>
      <c r="X6" s="277"/>
      <c r="Y6" s="277"/>
      <c r="Z6" s="277"/>
      <c r="AA6" s="277"/>
    </row>
    <row r="7" spans="1:27" s="278" customFormat="1" ht="6.75" hidden="1" customHeight="1" x14ac:dyDescent="0.2">
      <c r="A7" s="277"/>
      <c r="B7" s="277"/>
      <c r="C7" s="277"/>
      <c r="D7" s="277"/>
      <c r="E7" s="277"/>
      <c r="F7" s="277"/>
      <c r="G7" s="360"/>
      <c r="H7" s="277"/>
      <c r="I7" s="277"/>
      <c r="J7" s="277"/>
      <c r="K7" s="277"/>
      <c r="L7" s="277"/>
      <c r="M7" s="277"/>
      <c r="N7" s="277"/>
      <c r="O7" s="277"/>
      <c r="P7" s="277"/>
      <c r="Q7" s="277"/>
      <c r="R7" s="277"/>
      <c r="S7" s="277"/>
      <c r="T7" s="277"/>
      <c r="U7" s="277"/>
      <c r="V7" s="277"/>
      <c r="W7" s="277"/>
      <c r="X7" s="277"/>
      <c r="Y7" s="277"/>
      <c r="Z7" s="277"/>
      <c r="AA7" s="277"/>
    </row>
    <row r="9" spans="1:27" x14ac:dyDescent="0.25">
      <c r="C9" s="1074" t="s">
        <v>1176</v>
      </c>
    </row>
    <row r="11" spans="1:27" x14ac:dyDescent="0.25">
      <c r="C11" s="1075" t="s">
        <v>1177</v>
      </c>
      <c r="D11" s="1076"/>
      <c r="E11" s="1076"/>
      <c r="F11" s="518"/>
      <c r="G11" s="518"/>
    </row>
    <row r="12" spans="1:27" ht="25.5" x14ac:dyDescent="0.25">
      <c r="C12" s="1077" t="s">
        <v>1178</v>
      </c>
      <c r="D12" s="1077" t="s">
        <v>1202</v>
      </c>
      <c r="E12" s="1077" t="s">
        <v>1179</v>
      </c>
      <c r="F12" s="1104" t="s">
        <v>1229</v>
      </c>
      <c r="G12" s="1077" t="s">
        <v>882</v>
      </c>
    </row>
    <row r="13" spans="1:27" ht="25.5" x14ac:dyDescent="0.25">
      <c r="C13" s="1742" t="s">
        <v>1180</v>
      </c>
      <c r="D13" s="1078" t="s">
        <v>1181</v>
      </c>
      <c r="E13" s="1079"/>
      <c r="F13" s="397" t="s">
        <v>1182</v>
      </c>
      <c r="G13" s="1349"/>
    </row>
    <row r="14" spans="1:27" ht="38.25" x14ac:dyDescent="0.25">
      <c r="C14" s="1743"/>
      <c r="D14" s="1081" t="s">
        <v>1183</v>
      </c>
      <c r="E14" s="1079"/>
      <c r="F14" s="397" t="s">
        <v>1230</v>
      </c>
      <c r="G14" s="1349"/>
    </row>
    <row r="15" spans="1:27" ht="18.75" customHeight="1" x14ac:dyDescent="0.25">
      <c r="C15" s="1739" t="s">
        <v>1184</v>
      </c>
      <c r="D15" s="1739" t="s">
        <v>1185</v>
      </c>
      <c r="F15" s="1082" t="s">
        <v>1186</v>
      </c>
      <c r="G15" s="1083"/>
    </row>
    <row r="16" spans="1:27" ht="25.5" x14ac:dyDescent="0.25">
      <c r="C16" s="1740"/>
      <c r="D16" s="1740"/>
      <c r="F16" s="1084" t="s">
        <v>1187</v>
      </c>
      <c r="G16" s="1085"/>
    </row>
    <row r="17" spans="3:10" ht="25.5" x14ac:dyDescent="0.25">
      <c r="C17" s="1740"/>
      <c r="D17" s="1740"/>
      <c r="F17" s="1084" t="s">
        <v>1188</v>
      </c>
      <c r="G17" s="1085"/>
    </row>
    <row r="18" spans="3:10" ht="18.75" customHeight="1" x14ac:dyDescent="0.25">
      <c r="C18" s="1740"/>
      <c r="D18" s="1740"/>
      <c r="F18" s="1084" t="s">
        <v>1189</v>
      </c>
      <c r="G18" s="1085"/>
    </row>
    <row r="19" spans="3:10" ht="25.5" x14ac:dyDescent="0.25">
      <c r="C19" s="1740"/>
      <c r="D19" s="1740"/>
      <c r="F19" s="1084" t="s">
        <v>1190</v>
      </c>
      <c r="G19" s="1086"/>
    </row>
    <row r="20" spans="3:10" ht="28.35" customHeight="1" x14ac:dyDescent="0.25">
      <c r="C20" s="1740"/>
      <c r="D20" s="1740"/>
      <c r="F20" s="1084" t="s">
        <v>1191</v>
      </c>
      <c r="G20" s="1080"/>
    </row>
    <row r="21" spans="3:10" ht="38.25" x14ac:dyDescent="0.25">
      <c r="C21" s="1740"/>
      <c r="D21" s="1078" t="s">
        <v>1192</v>
      </c>
      <c r="E21" s="1079"/>
      <c r="F21" s="397" t="s">
        <v>1182</v>
      </c>
      <c r="G21" s="1349"/>
    </row>
    <row r="22" spans="3:10" ht="29.25" customHeight="1" x14ac:dyDescent="0.25">
      <c r="C22" s="1744" t="s">
        <v>1193</v>
      </c>
      <c r="D22" s="1078" t="s">
        <v>1287</v>
      </c>
      <c r="E22" s="1079"/>
      <c r="F22" s="397" t="s">
        <v>1231</v>
      </c>
      <c r="G22" s="1349"/>
    </row>
    <row r="23" spans="3:10" ht="25.5" x14ac:dyDescent="0.25">
      <c r="C23" s="1745"/>
      <c r="D23" s="1078" t="s">
        <v>1194</v>
      </c>
      <c r="E23" s="1084"/>
      <c r="F23" s="1088"/>
      <c r="G23" s="1105"/>
      <c r="I23" s="1089"/>
      <c r="J23" s="1089"/>
    </row>
    <row r="24" spans="3:10" ht="38.25" x14ac:dyDescent="0.25">
      <c r="C24" s="1087" t="s">
        <v>1195</v>
      </c>
      <c r="D24" s="1078" t="s">
        <v>1196</v>
      </c>
      <c r="E24" s="1525"/>
      <c r="F24" s="397" t="s">
        <v>1232</v>
      </c>
      <c r="G24" s="1349"/>
      <c r="I24" s="1412"/>
      <c r="J24" s="1089"/>
    </row>
    <row r="25" spans="3:10" ht="25.5" x14ac:dyDescent="0.25">
      <c r="C25" s="1742" t="s">
        <v>1197</v>
      </c>
      <c r="D25" s="397" t="s">
        <v>1198</v>
      </c>
      <c r="E25" s="1084"/>
      <c r="F25" s="1088"/>
      <c r="G25" s="1105"/>
      <c r="I25" s="1089"/>
      <c r="J25" s="1089"/>
    </row>
    <row r="26" spans="3:10" ht="25.5" x14ac:dyDescent="0.25">
      <c r="C26" s="1743"/>
      <c r="D26" s="187" t="s">
        <v>1199</v>
      </c>
      <c r="E26" s="1079"/>
      <c r="F26" s="397" t="s">
        <v>1182</v>
      </c>
      <c r="G26" s="1349"/>
      <c r="I26" s="1089"/>
      <c r="J26" s="1089"/>
    </row>
    <row r="27" spans="3:10" ht="15" hidden="1" customHeight="1" x14ac:dyDescent="0.25">
      <c r="C27" s="1090"/>
      <c r="D27" s="1090"/>
      <c r="E27" s="1090"/>
      <c r="F27" s="1090"/>
      <c r="G27" s="1090"/>
      <c r="I27" s="1089"/>
      <c r="J27" s="1089"/>
    </row>
    <row r="28" spans="3:10" hidden="1" x14ac:dyDescent="0.25">
      <c r="C28" s="1090"/>
      <c r="D28" s="1090"/>
      <c r="E28" s="1090"/>
      <c r="F28" s="1090"/>
      <c r="G28" s="1090"/>
      <c r="I28" s="1089"/>
      <c r="J28" s="1089"/>
    </row>
    <row r="29" spans="3:10" hidden="1" x14ac:dyDescent="0.25">
      <c r="C29" s="1090"/>
      <c r="D29" s="1090"/>
      <c r="E29" s="1090"/>
      <c r="F29" s="1090"/>
      <c r="G29" s="1090"/>
      <c r="I29" s="1089"/>
      <c r="J29" s="1089"/>
    </row>
    <row r="30" spans="3:10" hidden="1" x14ac:dyDescent="0.25">
      <c r="C30" s="1090"/>
      <c r="D30" s="1090"/>
      <c r="E30" s="1090"/>
      <c r="F30" s="1090"/>
      <c r="G30" s="1090"/>
      <c r="I30" s="1089"/>
      <c r="J30" s="1089"/>
    </row>
    <row r="31" spans="3:10" hidden="1" x14ac:dyDescent="0.25">
      <c r="C31" s="1090"/>
      <c r="D31" s="1090"/>
      <c r="E31" s="1090"/>
      <c r="F31" s="1090"/>
      <c r="G31" s="1090"/>
      <c r="I31" s="1089"/>
      <c r="J31" s="1089"/>
    </row>
    <row r="32" spans="3:10" hidden="1" x14ac:dyDescent="0.25">
      <c r="C32" s="1090"/>
      <c r="D32" s="1090"/>
      <c r="E32" s="1090"/>
      <c r="F32" s="1090"/>
      <c r="G32" s="1090"/>
      <c r="I32" s="1089"/>
      <c r="J32" s="1089"/>
    </row>
    <row r="33" spans="3:10" hidden="1" x14ac:dyDescent="0.25">
      <c r="C33" s="1090"/>
      <c r="D33" s="1090"/>
      <c r="E33" s="1090"/>
      <c r="F33" s="1090"/>
      <c r="G33" s="1090"/>
      <c r="I33" s="1089"/>
      <c r="J33" s="1089"/>
    </row>
    <row r="34" spans="3:10" hidden="1" x14ac:dyDescent="0.25">
      <c r="C34" s="1090"/>
      <c r="D34" s="1090"/>
      <c r="E34" s="1090"/>
      <c r="F34" s="1090"/>
      <c r="G34" s="1090"/>
      <c r="I34" s="1089"/>
      <c r="J34" s="1089"/>
    </row>
    <row r="35" spans="3:10" hidden="1" x14ac:dyDescent="0.25">
      <c r="C35" s="1090"/>
      <c r="D35" s="1090"/>
      <c r="E35" s="1090"/>
      <c r="F35" s="1090"/>
      <c r="G35" s="1090"/>
      <c r="I35" s="1089"/>
      <c r="J35" s="1089"/>
    </row>
    <row r="36" spans="3:10" hidden="1" x14ac:dyDescent="0.25">
      <c r="C36" s="1090"/>
      <c r="D36" s="1090"/>
      <c r="E36" s="1090"/>
      <c r="F36" s="1090"/>
      <c r="G36" s="1090"/>
      <c r="I36" s="1089"/>
      <c r="J36" s="1089"/>
    </row>
    <row r="37" spans="3:10" hidden="1" x14ac:dyDescent="0.25">
      <c r="C37" s="1090"/>
      <c r="D37" s="1090"/>
      <c r="E37" s="1090"/>
      <c r="F37" s="1090"/>
      <c r="G37" s="1090"/>
      <c r="I37" s="1089"/>
      <c r="J37" s="1089"/>
    </row>
    <row r="38" spans="3:10" hidden="1" x14ac:dyDescent="0.25">
      <c r="C38" s="1090"/>
      <c r="D38" s="1090"/>
      <c r="E38" s="1090"/>
      <c r="F38" s="1090"/>
      <c r="G38" s="1090"/>
      <c r="I38" s="1089"/>
      <c r="J38" s="1089"/>
    </row>
    <row r="39" spans="3:10" hidden="1" x14ac:dyDescent="0.25">
      <c r="C39" s="1090"/>
      <c r="D39" s="1090"/>
      <c r="E39" s="1090"/>
      <c r="F39" s="1090"/>
      <c r="G39" s="1090"/>
      <c r="I39" s="1089"/>
      <c r="J39" s="1089"/>
    </row>
    <row r="40" spans="3:10" hidden="1" x14ac:dyDescent="0.25">
      <c r="C40" s="1090"/>
      <c r="D40" s="1090"/>
      <c r="E40" s="1090"/>
      <c r="F40" s="1090"/>
      <c r="G40" s="1090"/>
      <c r="I40" s="1089"/>
      <c r="J40" s="1089"/>
    </row>
    <row r="41" spans="3:10" hidden="1" x14ac:dyDescent="0.25">
      <c r="C41" s="1090"/>
      <c r="D41" s="1090"/>
      <c r="E41" s="1090"/>
      <c r="F41" s="1090"/>
      <c r="G41" s="1090"/>
      <c r="I41" s="1089"/>
      <c r="J41" s="1089"/>
    </row>
    <row r="42" spans="3:10" hidden="1" x14ac:dyDescent="0.25">
      <c r="C42" s="1090"/>
      <c r="D42" s="1090"/>
      <c r="E42" s="1090"/>
      <c r="F42" s="1090"/>
      <c r="G42" s="1090"/>
      <c r="I42" s="1089"/>
      <c r="J42" s="1089"/>
    </row>
    <row r="43" spans="3:10" hidden="1" x14ac:dyDescent="0.25">
      <c r="C43" s="1090"/>
      <c r="D43" s="1090"/>
      <c r="E43" s="1090"/>
      <c r="F43" s="1090"/>
      <c r="G43" s="1090"/>
      <c r="I43" s="1089"/>
      <c r="J43" s="1089"/>
    </row>
    <row r="44" spans="3:10" hidden="1" x14ac:dyDescent="0.25">
      <c r="C44" s="1090"/>
      <c r="D44" s="1090"/>
      <c r="E44" s="1090"/>
      <c r="F44" s="1090"/>
      <c r="G44" s="1090"/>
      <c r="I44" s="1089"/>
      <c r="J44" s="1089"/>
    </row>
    <row r="45" spans="3:10" hidden="1" x14ac:dyDescent="0.25">
      <c r="C45" s="1090"/>
      <c r="D45" s="1090"/>
      <c r="E45" s="1090"/>
      <c r="F45" s="1090"/>
      <c r="G45" s="1090"/>
      <c r="I45" s="1089"/>
      <c r="J45" s="1089"/>
    </row>
    <row r="46" spans="3:10" hidden="1" x14ac:dyDescent="0.25">
      <c r="C46" s="1090"/>
      <c r="D46" s="1090"/>
      <c r="E46" s="1090"/>
      <c r="F46" s="1090"/>
      <c r="G46" s="1090"/>
      <c r="I46" s="1089"/>
      <c r="J46" s="1089"/>
    </row>
    <row r="47" spans="3:10" x14ac:dyDescent="0.25">
      <c r="C47" s="1090"/>
      <c r="D47" s="1090"/>
      <c r="E47" s="1090"/>
      <c r="F47" s="1090"/>
      <c r="G47" s="1090"/>
      <c r="I47" s="1089"/>
      <c r="J47" s="1089"/>
    </row>
    <row r="48" spans="3:10" x14ac:dyDescent="0.25">
      <c r="C48" s="518"/>
      <c r="D48" s="518"/>
      <c r="E48" s="518"/>
      <c r="F48" s="518"/>
      <c r="G48" s="518"/>
      <c r="I48" s="1089"/>
      <c r="J48" s="1089"/>
    </row>
    <row r="49" spans="3:10" hidden="1" x14ac:dyDescent="0.25">
      <c r="C49" s="1075" t="s">
        <v>1200</v>
      </c>
      <c r="D49" s="1077" t="s">
        <v>1201</v>
      </c>
      <c r="E49" s="1077"/>
      <c r="F49" s="283"/>
      <c r="G49" s="283"/>
      <c r="I49" s="1089"/>
      <c r="J49" s="1089"/>
    </row>
    <row r="50" spans="3:10" hidden="1" x14ac:dyDescent="0.25">
      <c r="C50" s="1077" t="s">
        <v>1178</v>
      </c>
      <c r="D50" s="1077" t="s">
        <v>1202</v>
      </c>
      <c r="E50" s="1077"/>
      <c r="F50" s="1077"/>
      <c r="G50" s="1077" t="s">
        <v>882</v>
      </c>
      <c r="I50" s="1089"/>
      <c r="J50" s="1089"/>
    </row>
    <row r="51" spans="3:10" ht="51" hidden="1" x14ac:dyDescent="0.25">
      <c r="C51" s="1739" t="s">
        <v>1203</v>
      </c>
      <c r="D51" s="1078" t="s">
        <v>1204</v>
      </c>
      <c r="E51" s="1091"/>
      <c r="F51" s="283"/>
      <c r="G51" s="283"/>
      <c r="I51" s="1089"/>
      <c r="J51" s="1089"/>
    </row>
    <row r="52" spans="3:10" ht="25.5" hidden="1" x14ac:dyDescent="0.25">
      <c r="C52" s="1740"/>
      <c r="D52" s="1739" t="s">
        <v>1205</v>
      </c>
      <c r="E52" s="1092"/>
      <c r="F52" s="1078" t="s">
        <v>1206</v>
      </c>
      <c r="G52" s="1093"/>
    </row>
    <row r="53" spans="3:10" ht="25.5" hidden="1" x14ac:dyDescent="0.25">
      <c r="C53" s="1741"/>
      <c r="D53" s="1741"/>
      <c r="E53" s="1092"/>
      <c r="F53" s="1078" t="s">
        <v>1207</v>
      </c>
      <c r="G53" s="1093"/>
    </row>
    <row r="54" spans="3:10" ht="25.5" hidden="1" customHeight="1" x14ac:dyDescent="0.25">
      <c r="C54" s="1094" t="s">
        <v>1208</v>
      </c>
      <c r="D54" s="1078" t="s">
        <v>293</v>
      </c>
      <c r="E54" s="1095"/>
      <c r="F54" s="1078"/>
      <c r="G54" s="1096"/>
    </row>
    <row r="55" spans="3:10" ht="18" hidden="1" customHeight="1" x14ac:dyDescent="0.25">
      <c r="C55" s="1078" t="s">
        <v>1209</v>
      </c>
      <c r="D55" s="1078" t="s">
        <v>1210</v>
      </c>
      <c r="E55" s="1097"/>
      <c r="F55" s="1078" t="s">
        <v>1211</v>
      </c>
      <c r="G55" s="1080"/>
    </row>
    <row r="56" spans="3:10" ht="18" hidden="1" customHeight="1" x14ac:dyDescent="0.25">
      <c r="C56" s="1078" t="s">
        <v>1212</v>
      </c>
      <c r="D56" s="1078" t="s">
        <v>1213</v>
      </c>
      <c r="E56" s="1097"/>
      <c r="F56" s="1078" t="s">
        <v>1211</v>
      </c>
      <c r="G56" s="1080"/>
    </row>
    <row r="57" spans="3:10" hidden="1" x14ac:dyDescent="0.25">
      <c r="C57" s="1098"/>
      <c r="D57" s="1098"/>
      <c r="E57" s="1098"/>
      <c r="F57" s="1098"/>
      <c r="G57" s="1098"/>
    </row>
    <row r="59" spans="3:10" hidden="1" x14ac:dyDescent="0.25">
      <c r="C59" s="518"/>
      <c r="D59" s="518"/>
      <c r="E59" s="518"/>
      <c r="F59" s="518"/>
      <c r="G59" s="518"/>
    </row>
    <row r="60" spans="3:10" hidden="1" x14ac:dyDescent="0.25">
      <c r="C60" s="518"/>
      <c r="D60" s="518"/>
      <c r="E60" s="518"/>
      <c r="F60" s="518"/>
      <c r="G60" s="518"/>
    </row>
    <row r="61" spans="3:10" hidden="1" x14ac:dyDescent="0.25">
      <c r="C61" s="518"/>
      <c r="D61" s="518"/>
      <c r="E61" s="518"/>
      <c r="F61" s="518"/>
      <c r="G61" s="518"/>
    </row>
    <row r="62" spans="3:10" hidden="1" x14ac:dyDescent="0.25">
      <c r="C62" s="518"/>
      <c r="D62" s="518"/>
      <c r="E62" s="518"/>
      <c r="F62" s="518"/>
      <c r="G62" s="518"/>
    </row>
    <row r="63" spans="3:10" hidden="1" x14ac:dyDescent="0.25">
      <c r="C63" s="518"/>
      <c r="D63" s="518"/>
      <c r="E63" s="518"/>
      <c r="F63" s="518"/>
      <c r="G63" s="518"/>
    </row>
    <row r="64" spans="3:10" x14ac:dyDescent="0.25">
      <c r="C64" s="518"/>
      <c r="D64" s="518"/>
      <c r="E64" s="518"/>
      <c r="F64" s="518"/>
      <c r="G64" s="518"/>
    </row>
    <row r="65" spans="3:7" x14ac:dyDescent="0.25">
      <c r="C65" s="1075" t="s">
        <v>1214</v>
      </c>
      <c r="D65" s="518"/>
      <c r="E65" s="518"/>
      <c r="F65" s="518"/>
      <c r="G65" s="518"/>
    </row>
    <row r="66" spans="3:7" x14ac:dyDescent="0.25">
      <c r="C66" s="1077" t="s">
        <v>1178</v>
      </c>
      <c r="D66" s="1077" t="s">
        <v>1202</v>
      </c>
      <c r="E66" s="1077"/>
      <c r="F66" s="518"/>
      <c r="G66" s="518"/>
    </row>
    <row r="67" spans="3:7" ht="81.75" customHeight="1" x14ac:dyDescent="0.25">
      <c r="C67" s="1099" t="s">
        <v>1215</v>
      </c>
      <c r="D67" s="187" t="s">
        <v>1216</v>
      </c>
      <c r="E67" s="1100"/>
      <c r="F67" s="518"/>
      <c r="G67" s="518"/>
    </row>
    <row r="68" spans="3:7" x14ac:dyDescent="0.25">
      <c r="C68" s="518"/>
      <c r="D68" s="46"/>
      <c r="E68" s="46"/>
      <c r="F68" s="46"/>
      <c r="G68" s="1101"/>
    </row>
    <row r="69" spans="3:7" x14ac:dyDescent="0.25">
      <c r="D69" s="1102"/>
      <c r="E69" s="1102"/>
      <c r="G69" s="1102"/>
    </row>
    <row r="70" spans="3:7" x14ac:dyDescent="0.25">
      <c r="D70" s="1102"/>
      <c r="E70" s="1102"/>
      <c r="F70" s="1102"/>
      <c r="G70" s="1102"/>
    </row>
    <row r="71" spans="3:7" x14ac:dyDescent="0.25">
      <c r="C71" s="1052"/>
      <c r="D71" s="1102" t="s">
        <v>1201</v>
      </c>
      <c r="E71" s="1102"/>
      <c r="F71" s="1102"/>
      <c r="G71" s="1102"/>
    </row>
    <row r="72" spans="3:7" x14ac:dyDescent="0.25">
      <c r="C72" s="1052"/>
      <c r="D72" s="1102"/>
      <c r="E72" s="1102"/>
      <c r="F72" s="1102"/>
      <c r="G72" s="1102"/>
    </row>
    <row r="77" spans="3:7" hidden="1" x14ac:dyDescent="0.25"/>
    <row r="78" spans="3:7" hidden="1" x14ac:dyDescent="0.25"/>
  </sheetData>
  <sheetProtection formatCells="0" formatColumns="0" formatRows="0"/>
  <mergeCells count="7">
    <mergeCell ref="C51:C53"/>
    <mergeCell ref="D52:D53"/>
    <mergeCell ref="C13:C14"/>
    <mergeCell ref="C15:C21"/>
    <mergeCell ref="D15:D20"/>
    <mergeCell ref="C22:C23"/>
    <mergeCell ref="C25:C26"/>
  </mergeCells>
  <conditionalFormatting sqref="B6">
    <cfRule type="cellIs" dxfId="123" priority="1" stopIfTrue="1" operator="equal">
      <formula>0</formula>
    </cfRule>
  </conditionalFormatting>
  <dataValidations count="5">
    <dataValidation type="whole" allowBlank="1" showInputMessage="1" showErrorMessage="1" error="Bitte prüfen Sie Ihre Eingabe nochmals und geben sie eine gültige Jahrezahl ein (JJJJ)." sqref="E55:E56">
      <formula1>1900</formula1>
      <formula2>2050</formula2>
    </dataValidation>
    <dataValidation type="decimal" allowBlank="1" showInputMessage="1" showErrorMessage="1" error="Bitte geben Sie einen Zahlenwert &gt;= 0 ein!" sqref="E52:E53">
      <formula1>0</formula1>
      <formula2>100000000</formula2>
    </dataValidation>
    <dataValidation type="decimal" allowBlank="1" showInputMessage="1" showErrorMessage="1" error="Bitte geben Sie einen Zahlenwert &gt;= 0%  und &lt;= 100% ein!" sqref="E24">
      <formula1>0</formula1>
      <formula2>100</formula2>
    </dataValidation>
    <dataValidation type="whole" allowBlank="1" showInputMessage="1" showErrorMessage="1" error="Bitte geben Sie einen Zahlenwert &gt;= 0 ein!" sqref="E13:E14 E21">
      <formula1>0</formula1>
      <formula2>10000000</formula2>
    </dataValidation>
    <dataValidation type="whole" allowBlank="1" showInputMessage="1" showErrorMessage="1" error="Bitte geben Sie einen Zahlenwert &gt; 0 ein!" sqref="E22 E26">
      <formula1>1</formula1>
      <formula2>10000000</formula2>
    </dataValidation>
  </dataValidations>
  <printOptions headings="1"/>
  <pageMargins left="0.59055118110236227" right="0.59055118110236227" top="0.59055118110236227" bottom="0.47244094488188981" header="0.31496062992125984" footer="0.23622047244094491"/>
  <pageSetup paperSize="9" scale="54" orientation="landscape" r:id="rId1"/>
  <headerFooter scaleWithDoc="0">
    <oddHeader>&amp;C&amp;A; &amp;D&amp;R&amp;"-,Fett"Formular 1.3</oddHeader>
    <oddFooter>&amp;LKostenrechnung&amp;RSeite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Dropdown119">
              <controlPr locked="0" defaultSize="0" autoFill="0" autoLine="0" autoPict="0">
                <anchor moveWithCells="1">
                  <from>
                    <xdr:col>3</xdr:col>
                    <xdr:colOff>2886075</xdr:colOff>
                    <xdr:row>8</xdr:row>
                    <xdr:rowOff>0</xdr:rowOff>
                  </from>
                  <to>
                    <xdr:col>3</xdr:col>
                    <xdr:colOff>3962400</xdr:colOff>
                    <xdr:row>9</xdr:row>
                    <xdr:rowOff>28575</xdr:rowOff>
                  </to>
                </anchor>
              </controlPr>
            </control>
          </mc:Choice>
        </mc:AlternateContent>
        <mc:AlternateContent xmlns:mc="http://schemas.openxmlformats.org/markup-compatibility/2006">
          <mc:Choice Requires="x14">
            <control shapeId="175106" r:id="rId5" name="Dropdown568">
              <controlPr locked="0" defaultSize="0" autoFill="0" autoLine="0" autoPict="0">
                <anchor moveWithCells="1">
                  <from>
                    <xdr:col>4</xdr:col>
                    <xdr:colOff>104775</xdr:colOff>
                    <xdr:row>14</xdr:row>
                    <xdr:rowOff>28575</xdr:rowOff>
                  </from>
                  <to>
                    <xdr:col>4</xdr:col>
                    <xdr:colOff>1209675</xdr:colOff>
                    <xdr:row>15</xdr:row>
                    <xdr:rowOff>0</xdr:rowOff>
                  </to>
                </anchor>
              </controlPr>
            </control>
          </mc:Choice>
        </mc:AlternateContent>
        <mc:AlternateContent xmlns:mc="http://schemas.openxmlformats.org/markup-compatibility/2006">
          <mc:Choice Requires="x14">
            <control shapeId="175107" r:id="rId6" name="Dropdown569">
              <controlPr locked="0" defaultSize="0" autoFill="0" autoLine="0" autoPict="0">
                <anchor moveWithCells="1">
                  <from>
                    <xdr:col>4</xdr:col>
                    <xdr:colOff>104775</xdr:colOff>
                    <xdr:row>15</xdr:row>
                    <xdr:rowOff>28575</xdr:rowOff>
                  </from>
                  <to>
                    <xdr:col>4</xdr:col>
                    <xdr:colOff>1209675</xdr:colOff>
                    <xdr:row>15</xdr:row>
                    <xdr:rowOff>257175</xdr:rowOff>
                  </to>
                </anchor>
              </controlPr>
            </control>
          </mc:Choice>
        </mc:AlternateContent>
        <mc:AlternateContent xmlns:mc="http://schemas.openxmlformats.org/markup-compatibility/2006">
          <mc:Choice Requires="x14">
            <control shapeId="175108" r:id="rId7" name="Dropdown570">
              <controlPr locked="0" defaultSize="0" autoFill="0" autoLine="0" autoPict="0">
                <anchor moveWithCells="1">
                  <from>
                    <xdr:col>4</xdr:col>
                    <xdr:colOff>104775</xdr:colOff>
                    <xdr:row>18</xdr:row>
                    <xdr:rowOff>28575</xdr:rowOff>
                  </from>
                  <to>
                    <xdr:col>4</xdr:col>
                    <xdr:colOff>1209675</xdr:colOff>
                    <xdr:row>18</xdr:row>
                    <xdr:rowOff>257175</xdr:rowOff>
                  </to>
                </anchor>
              </controlPr>
            </control>
          </mc:Choice>
        </mc:AlternateContent>
        <mc:AlternateContent xmlns:mc="http://schemas.openxmlformats.org/markup-compatibility/2006">
          <mc:Choice Requires="x14">
            <control shapeId="175109" r:id="rId8" name="Dropdown571">
              <controlPr locked="0" defaultSize="0" autoFill="0" autoLine="0" autoPict="0">
                <anchor moveWithCells="1">
                  <from>
                    <xdr:col>4</xdr:col>
                    <xdr:colOff>104775</xdr:colOff>
                    <xdr:row>16</xdr:row>
                    <xdr:rowOff>28575</xdr:rowOff>
                  </from>
                  <to>
                    <xdr:col>4</xdr:col>
                    <xdr:colOff>1209675</xdr:colOff>
                    <xdr:row>16</xdr:row>
                    <xdr:rowOff>257175</xdr:rowOff>
                  </to>
                </anchor>
              </controlPr>
            </control>
          </mc:Choice>
        </mc:AlternateContent>
        <mc:AlternateContent xmlns:mc="http://schemas.openxmlformats.org/markup-compatibility/2006">
          <mc:Choice Requires="x14">
            <control shapeId="175110" r:id="rId9" name="Dropdown572">
              <controlPr locked="0" defaultSize="0" autoFill="0" autoLine="0" autoPict="0">
                <anchor moveWithCells="1">
                  <from>
                    <xdr:col>4</xdr:col>
                    <xdr:colOff>104775</xdr:colOff>
                    <xdr:row>17</xdr:row>
                    <xdr:rowOff>28575</xdr:rowOff>
                  </from>
                  <to>
                    <xdr:col>4</xdr:col>
                    <xdr:colOff>1209675</xdr:colOff>
                    <xdr:row>18</xdr:row>
                    <xdr:rowOff>0</xdr:rowOff>
                  </to>
                </anchor>
              </controlPr>
            </control>
          </mc:Choice>
        </mc:AlternateContent>
        <mc:AlternateContent xmlns:mc="http://schemas.openxmlformats.org/markup-compatibility/2006">
          <mc:Choice Requires="x14">
            <control shapeId="175111" r:id="rId10" name="Dropdown573">
              <controlPr locked="0" defaultSize="0" autoFill="0" autoLine="0" autoPict="0">
                <anchor moveWithCells="1">
                  <from>
                    <xdr:col>4</xdr:col>
                    <xdr:colOff>104775</xdr:colOff>
                    <xdr:row>19</xdr:row>
                    <xdr:rowOff>28575</xdr:rowOff>
                  </from>
                  <to>
                    <xdr:col>4</xdr:col>
                    <xdr:colOff>1209675</xdr:colOff>
                    <xdr:row>19</xdr:row>
                    <xdr:rowOff>257175</xdr:rowOff>
                  </to>
                </anchor>
              </controlPr>
            </control>
          </mc:Choice>
        </mc:AlternateContent>
        <mc:AlternateContent xmlns:mc="http://schemas.openxmlformats.org/markup-compatibility/2006">
          <mc:Choice Requires="x14">
            <control shapeId="175112" r:id="rId11" name="Dropdown574">
              <controlPr locked="0" defaultSize="0" autoFill="0" autoLine="0" autoPict="0">
                <anchor moveWithCells="1">
                  <from>
                    <xdr:col>4</xdr:col>
                    <xdr:colOff>104775</xdr:colOff>
                    <xdr:row>22</xdr:row>
                    <xdr:rowOff>66675</xdr:rowOff>
                  </from>
                  <to>
                    <xdr:col>4</xdr:col>
                    <xdr:colOff>1209675</xdr:colOff>
                    <xdr:row>22</xdr:row>
                    <xdr:rowOff>295275</xdr:rowOff>
                  </to>
                </anchor>
              </controlPr>
            </control>
          </mc:Choice>
        </mc:AlternateContent>
        <mc:AlternateContent xmlns:mc="http://schemas.openxmlformats.org/markup-compatibility/2006">
          <mc:Choice Requires="x14">
            <control shapeId="175113" r:id="rId12" name="Dropdown575">
              <controlPr locked="0" defaultSize="0" autoFill="0" autoLine="0" autoPict="0">
                <anchor moveWithCells="1">
                  <from>
                    <xdr:col>4</xdr:col>
                    <xdr:colOff>104775</xdr:colOff>
                    <xdr:row>24</xdr:row>
                    <xdr:rowOff>66675</xdr:rowOff>
                  </from>
                  <to>
                    <xdr:col>4</xdr:col>
                    <xdr:colOff>1209675</xdr:colOff>
                    <xdr:row>24</xdr:row>
                    <xdr:rowOff>295275</xdr:rowOff>
                  </to>
                </anchor>
              </controlPr>
            </control>
          </mc:Choice>
        </mc:AlternateContent>
        <mc:AlternateContent xmlns:mc="http://schemas.openxmlformats.org/markup-compatibility/2006">
          <mc:Choice Requires="x14">
            <control shapeId="175114" r:id="rId13" name="Dropdown576">
              <controlPr locked="0" defaultSize="0" autoFill="0" autoLine="0" autoPict="0" macro="[0]!Dropdown576_BeiÄnderung">
                <anchor moveWithCells="1">
                  <from>
                    <xdr:col>4</xdr:col>
                    <xdr:colOff>104775</xdr:colOff>
                    <xdr:row>48</xdr:row>
                    <xdr:rowOff>0</xdr:rowOff>
                  </from>
                  <to>
                    <xdr:col>4</xdr:col>
                    <xdr:colOff>104775</xdr:colOff>
                    <xdr:row>48</xdr:row>
                    <xdr:rowOff>0</xdr:rowOff>
                  </to>
                </anchor>
              </controlPr>
            </control>
          </mc:Choice>
        </mc:AlternateContent>
        <mc:AlternateContent xmlns:mc="http://schemas.openxmlformats.org/markup-compatibility/2006">
          <mc:Choice Requires="x14">
            <control shapeId="175115" r:id="rId14" name="Dropdown602">
              <controlPr locked="0" defaultSize="0" autoFill="0" autoLine="0" autoPict="0">
                <anchor moveWithCells="1">
                  <from>
                    <xdr:col>4</xdr:col>
                    <xdr:colOff>104775</xdr:colOff>
                    <xdr:row>48</xdr:row>
                    <xdr:rowOff>0</xdr:rowOff>
                  </from>
                  <to>
                    <xdr:col>4</xdr:col>
                    <xdr:colOff>104775</xdr:colOff>
                    <xdr:row>48</xdr:row>
                    <xdr:rowOff>0</xdr:rowOff>
                  </to>
                </anchor>
              </controlPr>
            </control>
          </mc:Choice>
        </mc:AlternateContent>
        <mc:AlternateContent xmlns:mc="http://schemas.openxmlformats.org/markup-compatibility/2006">
          <mc:Choice Requires="x14">
            <control shapeId="175116" r:id="rId15" name="Dropdown604">
              <controlPr locked="0" defaultSize="0" autoFill="0" autoLine="0" autoPict="0">
                <anchor moveWithCells="1">
                  <from>
                    <xdr:col>4</xdr:col>
                    <xdr:colOff>104775</xdr:colOff>
                    <xdr:row>66</xdr:row>
                    <xdr:rowOff>66675</xdr:rowOff>
                  </from>
                  <to>
                    <xdr:col>4</xdr:col>
                    <xdr:colOff>1209675</xdr:colOff>
                    <xdr:row>66</xdr:row>
                    <xdr:rowOff>257175</xdr:rowOff>
                  </to>
                </anchor>
              </controlPr>
            </control>
          </mc:Choice>
        </mc:AlternateContent>
        <mc:AlternateContent xmlns:mc="http://schemas.openxmlformats.org/markup-compatibility/2006">
          <mc:Choice Requires="x14">
            <control shapeId="175118" r:id="rId16" name="Button 14">
              <controlPr defaultSize="0" autoFill="0" autoLine="0" autoPict="0" macro="[0]!info_msgbox_Anschlussbeitraege_Bruttomethode_od_Netto">
                <anchor moveWithCells="1" sizeWithCells="1">
                  <from>
                    <xdr:col>1</xdr:col>
                    <xdr:colOff>104775</xdr:colOff>
                    <xdr:row>53</xdr:row>
                    <xdr:rowOff>28575</xdr:rowOff>
                  </from>
                  <to>
                    <xdr:col>1</xdr:col>
                    <xdr:colOff>104775</xdr:colOff>
                    <xdr:row>53</xdr:row>
                    <xdr:rowOff>219075</xdr:rowOff>
                  </to>
                </anchor>
              </controlPr>
            </control>
          </mc:Choice>
        </mc:AlternateContent>
        <mc:AlternateContent xmlns:mc="http://schemas.openxmlformats.org/markup-compatibility/2006">
          <mc:Choice Requires="x14">
            <control shapeId="175119" r:id="rId17" name="Button 15">
              <controlPr defaultSize="0" autoFill="0" autoLine="0" autoPict="0" macro="[0]!info_msgbox_Sunshine_Unterwerke_NE5">
                <anchor moveWithCells="1" sizeWithCells="1">
                  <from>
                    <xdr:col>1</xdr:col>
                    <xdr:colOff>104775</xdr:colOff>
                    <xdr:row>50</xdr:row>
                    <xdr:rowOff>28575</xdr:rowOff>
                  </from>
                  <to>
                    <xdr:col>1</xdr:col>
                    <xdr:colOff>104775</xdr:colOff>
                    <xdr:row>50</xdr:row>
                    <xdr:rowOff>180975</xdr:rowOff>
                  </to>
                </anchor>
              </controlPr>
            </control>
          </mc:Choice>
        </mc:AlternateContent>
        <mc:AlternateContent xmlns:mc="http://schemas.openxmlformats.org/markup-compatibility/2006">
          <mc:Choice Requires="x14">
            <control shapeId="175120" r:id="rId18" name="Button 16">
              <controlPr defaultSize="0" autoFill="0" autoLine="0" autoPict="0" macro="[0]!info_msgbox_AAA_Nummerangabe">
                <anchor moveWithCells="1" sizeWithCells="1">
                  <from>
                    <xdr:col>0</xdr:col>
                    <xdr:colOff>295275</xdr:colOff>
                    <xdr:row>50</xdr:row>
                    <xdr:rowOff>28575</xdr:rowOff>
                  </from>
                  <to>
                    <xdr:col>0</xdr:col>
                    <xdr:colOff>295275</xdr:colOff>
                    <xdr:row>50</xdr:row>
                    <xdr:rowOff>180975</xdr:rowOff>
                  </to>
                </anchor>
              </controlPr>
            </control>
          </mc:Choice>
        </mc:AlternateContent>
        <mc:AlternateContent xmlns:mc="http://schemas.openxmlformats.org/markup-compatibility/2006">
          <mc:Choice Requires="x14">
            <control shapeId="175122" r:id="rId19" name="Button 18">
              <controlPr defaultSize="0" autoFill="0" autoLine="0" autoPict="0" macro="[0]!info_msgbox_AAA_Nummerangabe">
                <anchor moveWithCells="1" sizeWithCells="1">
                  <from>
                    <xdr:col>0</xdr:col>
                    <xdr:colOff>295275</xdr:colOff>
                    <xdr:row>53</xdr:row>
                    <xdr:rowOff>28575</xdr:rowOff>
                  </from>
                  <to>
                    <xdr:col>0</xdr:col>
                    <xdr:colOff>295275</xdr:colOff>
                    <xdr:row>53</xdr:row>
                    <xdr:rowOff>219075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A1:Q251"/>
  <sheetViews>
    <sheetView showGridLines="0" zoomScale="90" zoomScaleNormal="90" workbookViewId="0">
      <pane ySplit="9" topLeftCell="A10" activePane="bottomLeft" state="frozen"/>
      <selection activeCell="C10" sqref="C10"/>
      <selection pane="bottomLeft" activeCell="D16" sqref="D16"/>
    </sheetView>
  </sheetViews>
  <sheetFormatPr baseColWidth="10" defaultColWidth="11.42578125" defaultRowHeight="15" x14ac:dyDescent="0.25"/>
  <cols>
    <col min="1" max="1" width="6.42578125" style="16" customWidth="1"/>
    <col min="2" max="2" width="8.140625" style="16" customWidth="1"/>
    <col min="3" max="3" width="45.42578125" style="16" customWidth="1"/>
    <col min="4" max="4" width="19.42578125" style="16" customWidth="1"/>
    <col min="5" max="5" width="20.5703125" style="16" customWidth="1"/>
    <col min="6" max="6" width="16.42578125" style="16" customWidth="1"/>
    <col min="7" max="7" width="65.42578125" style="16" customWidth="1"/>
    <col min="8" max="8" width="7.42578125" style="16" customWidth="1"/>
    <col min="9" max="17" width="11.42578125" style="16" customWidth="1"/>
    <col min="18" max="18" width="1.5703125" style="16" customWidth="1"/>
    <col min="19" max="16384" width="11.42578125" style="16"/>
  </cols>
  <sheetData>
    <row r="1" spans="1:17" ht="12.75" customHeight="1" x14ac:dyDescent="0.25">
      <c r="A1" s="22"/>
      <c r="B1" s="1"/>
      <c r="C1" s="1"/>
      <c r="D1" s="1"/>
      <c r="E1" s="1"/>
      <c r="F1" s="1"/>
      <c r="G1" s="1"/>
      <c r="H1" s="1"/>
      <c r="I1" s="1"/>
      <c r="J1" s="1"/>
      <c r="K1" s="1"/>
      <c r="L1" s="1"/>
      <c r="M1" s="1"/>
      <c r="N1" s="1"/>
      <c r="O1" s="1"/>
      <c r="P1" s="1"/>
    </row>
    <row r="2" spans="1:17" ht="15.75" x14ac:dyDescent="0.25">
      <c r="A2" s="22"/>
      <c r="B2" s="23" t="str">
        <f>Kontaktdaten!B2</f>
        <v>Kostenrechnung für Tarife 2022</v>
      </c>
      <c r="C2" s="1"/>
      <c r="D2" s="1"/>
      <c r="E2" s="1"/>
      <c r="F2" s="1"/>
      <c r="G2" s="1"/>
      <c r="H2" s="1"/>
      <c r="I2" s="1"/>
      <c r="J2" s="1"/>
      <c r="K2" s="1"/>
      <c r="L2" s="1"/>
      <c r="M2" s="1"/>
      <c r="N2" s="1"/>
      <c r="O2" s="1"/>
      <c r="P2" s="1"/>
    </row>
    <row r="3" spans="1:17" ht="4.5" customHeight="1" x14ac:dyDescent="0.25">
      <c r="A3" s="22"/>
      <c r="B3" s="1"/>
      <c r="C3" s="1"/>
      <c r="D3" s="1"/>
      <c r="E3" s="1"/>
      <c r="F3" s="1"/>
      <c r="G3" s="1"/>
      <c r="H3" s="1"/>
      <c r="I3" s="1"/>
      <c r="J3" s="1"/>
      <c r="K3" s="1"/>
      <c r="L3" s="1"/>
      <c r="M3" s="1"/>
      <c r="N3" s="1"/>
      <c r="O3" s="1"/>
      <c r="P3" s="1"/>
    </row>
    <row r="4" spans="1:17" ht="20.25" x14ac:dyDescent="0.3">
      <c r="A4" s="1"/>
      <c r="B4" s="13" t="s">
        <v>374</v>
      </c>
      <c r="C4" s="1"/>
      <c r="D4" s="1"/>
      <c r="E4" s="1"/>
      <c r="F4" s="1"/>
      <c r="G4" s="1"/>
      <c r="H4" s="1"/>
      <c r="I4" s="1"/>
      <c r="J4" s="1"/>
      <c r="K4" s="1"/>
      <c r="L4" s="1"/>
      <c r="M4" s="1"/>
      <c r="N4" s="1"/>
      <c r="O4" s="1"/>
      <c r="P4" s="1"/>
    </row>
    <row r="5" spans="1:17" ht="12.75" customHeight="1" x14ac:dyDescent="0.25">
      <c r="A5" s="1"/>
      <c r="B5" s="533" t="s">
        <v>212</v>
      </c>
      <c r="C5" s="1"/>
      <c r="D5" s="1"/>
      <c r="E5" s="1"/>
      <c r="F5" s="1"/>
      <c r="G5" s="1072"/>
      <c r="H5" s="14"/>
      <c r="I5" s="1"/>
      <c r="J5" s="1"/>
      <c r="K5" s="1"/>
      <c r="L5" s="1"/>
      <c r="M5" s="1"/>
      <c r="N5" s="1"/>
      <c r="O5" s="1"/>
      <c r="P5" s="1"/>
    </row>
    <row r="6" spans="1:17" x14ac:dyDescent="0.25">
      <c r="A6" s="1"/>
      <c r="B6" s="553">
        <f>Kontaktdaten!E12</f>
        <v>0</v>
      </c>
      <c r="C6" s="1"/>
      <c r="D6" s="1"/>
      <c r="E6" s="1"/>
      <c r="F6" s="1"/>
      <c r="G6" s="1"/>
      <c r="H6" s="1"/>
      <c r="I6" s="1"/>
      <c r="J6" s="1"/>
      <c r="K6" s="1"/>
      <c r="L6" s="1"/>
      <c r="M6" s="1"/>
      <c r="N6" s="1"/>
      <c r="O6" s="1"/>
      <c r="P6" s="1"/>
    </row>
    <row r="7" spans="1:17" ht="20.25" hidden="1" customHeight="1" x14ac:dyDescent="0.3">
      <c r="A7" s="1"/>
      <c r="B7" s="13"/>
      <c r="C7" s="1"/>
      <c r="D7" s="1"/>
      <c r="E7" s="1"/>
      <c r="F7" s="1"/>
      <c r="G7" s="1"/>
      <c r="H7" s="1"/>
      <c r="I7" s="1"/>
      <c r="J7" s="1"/>
      <c r="K7" s="1"/>
      <c r="L7" s="1"/>
      <c r="M7" s="1"/>
      <c r="N7" s="1"/>
      <c r="O7" s="1"/>
      <c r="P7" s="1"/>
    </row>
    <row r="8" spans="1:17" ht="20.25" hidden="1" customHeight="1" x14ac:dyDescent="0.3">
      <c r="A8" s="1"/>
      <c r="B8" s="13"/>
      <c r="C8" s="1"/>
      <c r="D8" s="1"/>
      <c r="E8" s="1"/>
      <c r="F8" s="1"/>
      <c r="G8" s="1"/>
      <c r="H8" s="1"/>
      <c r="I8" s="1"/>
      <c r="J8" s="1"/>
      <c r="K8" s="1"/>
      <c r="L8" s="1"/>
      <c r="M8" s="1"/>
      <c r="N8" s="1"/>
      <c r="O8" s="1"/>
      <c r="P8" s="1"/>
    </row>
    <row r="9" spans="1:17" ht="20.25" hidden="1" customHeight="1" x14ac:dyDescent="0.3">
      <c r="A9" s="1"/>
      <c r="B9" s="13"/>
      <c r="C9" s="1"/>
      <c r="D9" s="1"/>
      <c r="E9" s="1"/>
      <c r="F9" s="1"/>
      <c r="G9" s="1"/>
      <c r="H9" s="1"/>
      <c r="I9" s="1"/>
      <c r="J9" s="1"/>
      <c r="K9" s="1"/>
      <c r="L9" s="1"/>
      <c r="M9" s="1"/>
      <c r="N9" s="1"/>
      <c r="O9" s="1"/>
      <c r="P9" s="1"/>
    </row>
    <row r="10" spans="1:17" ht="3.75" customHeight="1" x14ac:dyDescent="0.3">
      <c r="A10" s="1"/>
      <c r="B10" s="13"/>
      <c r="C10" s="1"/>
      <c r="D10" s="1"/>
      <c r="E10" s="1"/>
      <c r="F10" s="1"/>
      <c r="G10" s="1"/>
      <c r="H10" s="1"/>
      <c r="I10" s="1"/>
      <c r="J10" s="1"/>
      <c r="K10" s="1"/>
      <c r="L10" s="1"/>
      <c r="M10" s="1"/>
      <c r="N10" s="1"/>
      <c r="O10" s="1"/>
      <c r="P10" s="1"/>
    </row>
    <row r="11" spans="1:17" ht="12.75" customHeight="1" x14ac:dyDescent="0.25">
      <c r="A11" s="1"/>
      <c r="B11" s="1"/>
      <c r="C11" s="1"/>
      <c r="D11" s="1"/>
      <c r="E11" s="1"/>
      <c r="F11" s="1"/>
      <c r="G11" s="1"/>
      <c r="H11" s="1"/>
      <c r="I11" s="1"/>
      <c r="J11" s="1"/>
      <c r="K11" s="1"/>
      <c r="L11" s="1"/>
      <c r="M11" s="1"/>
      <c r="N11" s="1"/>
      <c r="O11" s="1"/>
      <c r="P11" s="1"/>
    </row>
    <row r="12" spans="1:17" ht="12.75" customHeight="1" x14ac:dyDescent="0.25">
      <c r="A12" s="41"/>
      <c r="B12" s="3" t="s">
        <v>878</v>
      </c>
      <c r="C12" s="3"/>
      <c r="D12" s="1"/>
      <c r="E12" s="3"/>
      <c r="F12" s="2"/>
      <c r="G12" s="2"/>
      <c r="H12" s="2"/>
      <c r="I12" s="2"/>
      <c r="J12" s="2"/>
      <c r="K12" s="2"/>
      <c r="L12" s="2"/>
      <c r="M12" s="2"/>
      <c r="N12" s="2"/>
      <c r="O12" s="2"/>
      <c r="P12" s="2"/>
      <c r="Q12" s="19"/>
    </row>
    <row r="13" spans="1:17" ht="6.75" customHeight="1" x14ac:dyDescent="0.25">
      <c r="A13" s="1"/>
      <c r="B13" s="1"/>
      <c r="C13" s="1"/>
      <c r="D13" s="1"/>
      <c r="E13" s="1"/>
      <c r="F13" s="3"/>
      <c r="G13" s="1"/>
      <c r="H13" s="1"/>
      <c r="I13" s="1"/>
      <c r="J13" s="1"/>
      <c r="K13" s="1"/>
      <c r="L13" s="1"/>
      <c r="M13" s="1"/>
      <c r="N13" s="1"/>
      <c r="O13" s="1"/>
      <c r="P13" s="1"/>
    </row>
    <row r="14" spans="1:17" ht="12.75" customHeight="1" x14ac:dyDescent="0.25">
      <c r="A14" s="1"/>
      <c r="B14" s="1"/>
      <c r="C14" s="1"/>
      <c r="D14" s="1"/>
      <c r="E14" s="1"/>
      <c r="F14" s="3"/>
      <c r="G14" s="1"/>
      <c r="H14" s="1"/>
      <c r="I14" s="1"/>
      <c r="J14" s="1"/>
      <c r="K14" s="1"/>
      <c r="L14" s="1"/>
      <c r="M14" s="1"/>
      <c r="N14" s="1"/>
      <c r="O14" s="1"/>
      <c r="P14" s="1"/>
    </row>
    <row r="15" spans="1:17" ht="12.75" customHeight="1" x14ac:dyDescent="0.25">
      <c r="A15" s="1"/>
      <c r="B15" s="38" t="s">
        <v>879</v>
      </c>
      <c r="C15" s="39"/>
      <c r="D15" s="38" t="s">
        <v>880</v>
      </c>
      <c r="E15" s="38" t="s">
        <v>881</v>
      </c>
      <c r="F15" s="1772" t="s">
        <v>882</v>
      </c>
      <c r="G15" s="1772"/>
      <c r="H15" s="1"/>
      <c r="I15" s="1"/>
      <c r="J15" s="1"/>
      <c r="K15" s="1"/>
      <c r="L15" s="1"/>
      <c r="M15" s="1"/>
      <c r="N15" s="1"/>
      <c r="O15" s="1"/>
      <c r="P15" s="1"/>
    </row>
    <row r="16" spans="1:17" ht="12.75" customHeight="1" x14ac:dyDescent="0.25">
      <c r="A16" s="1"/>
      <c r="B16" s="1770" t="s">
        <v>75</v>
      </c>
      <c r="C16" s="1771"/>
      <c r="D16" s="35"/>
      <c r="E16" s="40" t="s">
        <v>883</v>
      </c>
      <c r="F16" s="1773"/>
      <c r="G16" s="1773"/>
      <c r="H16" s="1"/>
      <c r="I16" s="1"/>
      <c r="J16" s="1"/>
      <c r="K16" s="1"/>
      <c r="L16" s="1"/>
      <c r="M16" s="1"/>
      <c r="N16" s="1"/>
      <c r="O16" s="1"/>
      <c r="P16" s="1"/>
    </row>
    <row r="17" spans="1:16" ht="12.75" customHeight="1" x14ac:dyDescent="0.25">
      <c r="A17" s="1"/>
      <c r="B17" s="1770" t="s">
        <v>884</v>
      </c>
      <c r="C17" s="1771"/>
      <c r="D17" s="35"/>
      <c r="E17" s="40" t="s">
        <v>883</v>
      </c>
      <c r="F17" s="1751"/>
      <c r="G17" s="1751"/>
      <c r="I17" s="1"/>
      <c r="J17" s="1"/>
      <c r="K17" s="1"/>
      <c r="L17" s="1"/>
      <c r="M17" s="1"/>
      <c r="N17" s="1"/>
      <c r="O17" s="1"/>
      <c r="P17" s="1"/>
    </row>
    <row r="18" spans="1:16" ht="12.75" customHeight="1" x14ac:dyDescent="0.25">
      <c r="A18" s="1"/>
      <c r="B18" s="1770" t="s">
        <v>885</v>
      </c>
      <c r="C18" s="1771"/>
      <c r="D18" s="35"/>
      <c r="E18" s="40" t="s">
        <v>883</v>
      </c>
      <c r="F18" s="1751"/>
      <c r="G18" s="1751"/>
      <c r="H18" s="1"/>
      <c r="I18" s="1"/>
      <c r="J18" s="1"/>
      <c r="K18" s="1"/>
      <c r="L18" s="1"/>
      <c r="M18" s="1"/>
      <c r="N18" s="1"/>
      <c r="O18" s="1"/>
      <c r="P18" s="1"/>
    </row>
    <row r="19" spans="1:16" ht="12.75" customHeight="1" x14ac:dyDescent="0.25">
      <c r="A19" s="1"/>
      <c r="B19" s="1770" t="s">
        <v>886</v>
      </c>
      <c r="C19" s="1771"/>
      <c r="D19" s="35"/>
      <c r="E19" s="40" t="s">
        <v>883</v>
      </c>
      <c r="F19" s="1751"/>
      <c r="G19" s="1751"/>
      <c r="H19" s="1"/>
      <c r="I19" s="1"/>
      <c r="J19" s="1"/>
      <c r="K19" s="1"/>
      <c r="L19" s="1"/>
      <c r="M19" s="1"/>
      <c r="N19" s="1"/>
      <c r="O19" s="1"/>
      <c r="P19" s="1"/>
    </row>
    <row r="20" spans="1:16" ht="12.75" customHeight="1" x14ac:dyDescent="0.25">
      <c r="A20" s="1"/>
      <c r="B20" s="1770" t="s">
        <v>887</v>
      </c>
      <c r="C20" s="1771"/>
      <c r="D20" s="35"/>
      <c r="E20" s="40" t="s">
        <v>883</v>
      </c>
      <c r="F20" s="1758"/>
      <c r="G20" s="1758"/>
      <c r="H20" s="1651" t="b">
        <v>0</v>
      </c>
      <c r="I20" s="1"/>
      <c r="J20" s="1"/>
      <c r="K20" s="1"/>
      <c r="L20" s="1"/>
      <c r="M20" s="1"/>
      <c r="N20" s="1"/>
      <c r="O20" s="1"/>
      <c r="P20" s="1"/>
    </row>
    <row r="21" spans="1:16" ht="12.75" customHeight="1" x14ac:dyDescent="0.25">
      <c r="A21" s="1"/>
      <c r="B21" s="1770" t="s">
        <v>888</v>
      </c>
      <c r="C21" s="1771"/>
      <c r="D21" s="35"/>
      <c r="E21" s="40" t="s">
        <v>889</v>
      </c>
      <c r="F21" s="1751"/>
      <c r="G21" s="1751"/>
      <c r="H21" s="1"/>
      <c r="I21" s="1"/>
      <c r="J21" s="1"/>
      <c r="K21" s="1"/>
      <c r="L21" s="1"/>
      <c r="M21" s="1"/>
      <c r="N21" s="1"/>
      <c r="O21" s="1"/>
      <c r="P21" s="1"/>
    </row>
    <row r="22" spans="1:16" ht="12.75" customHeight="1" x14ac:dyDescent="0.25">
      <c r="A22" s="1"/>
      <c r="B22" s="1770" t="s">
        <v>890</v>
      </c>
      <c r="C22" s="1771"/>
      <c r="D22" s="35"/>
      <c r="E22" s="40" t="s">
        <v>889</v>
      </c>
      <c r="F22" s="1751"/>
      <c r="G22" s="1751"/>
      <c r="H22" s="1"/>
      <c r="I22" s="1"/>
      <c r="J22" s="1"/>
      <c r="K22" s="1"/>
      <c r="L22" s="1"/>
      <c r="M22" s="1"/>
      <c r="N22" s="1"/>
      <c r="O22" s="1"/>
      <c r="P22" s="1"/>
    </row>
    <row r="23" spans="1:16" ht="12.75" customHeight="1" x14ac:dyDescent="0.25">
      <c r="A23" s="1"/>
      <c r="B23" s="1770" t="s">
        <v>891</v>
      </c>
      <c r="C23" s="1771"/>
      <c r="D23" s="35"/>
      <c r="E23" s="40" t="s">
        <v>889</v>
      </c>
      <c r="F23" s="1751"/>
      <c r="G23" s="1751"/>
      <c r="H23" s="1"/>
      <c r="I23" s="1"/>
      <c r="J23" s="1"/>
      <c r="K23" s="1"/>
      <c r="L23" s="1"/>
      <c r="M23" s="1"/>
      <c r="N23" s="1"/>
      <c r="O23" s="1"/>
      <c r="P23" s="1"/>
    </row>
    <row r="24" spans="1:16" ht="12.75" customHeight="1" x14ac:dyDescent="0.25">
      <c r="A24" s="1"/>
      <c r="B24" s="373" t="s">
        <v>194</v>
      </c>
      <c r="C24" s="379"/>
      <c r="D24" s="35"/>
      <c r="E24" s="40" t="s">
        <v>892</v>
      </c>
      <c r="F24" s="1751"/>
      <c r="G24" s="1751"/>
      <c r="H24" s="1"/>
      <c r="I24" s="1"/>
      <c r="J24" s="1"/>
      <c r="K24" s="1"/>
      <c r="L24" s="1"/>
      <c r="M24" s="1"/>
      <c r="N24" s="1"/>
      <c r="O24" s="1"/>
      <c r="P24" s="1"/>
    </row>
    <row r="25" spans="1:16" ht="12.75" customHeight="1" x14ac:dyDescent="0.25">
      <c r="A25" s="1"/>
      <c r="B25" s="375"/>
      <c r="C25" s="1753" t="s">
        <v>195</v>
      </c>
      <c r="D25" s="35"/>
      <c r="E25" s="40" t="s">
        <v>892</v>
      </c>
      <c r="F25" s="1751"/>
      <c r="G25" s="1751"/>
      <c r="H25" s="1"/>
      <c r="I25" s="1"/>
      <c r="J25" s="1"/>
      <c r="K25" s="1"/>
      <c r="L25" s="1"/>
      <c r="M25" s="1"/>
      <c r="N25" s="1"/>
      <c r="O25" s="1"/>
      <c r="P25" s="1"/>
    </row>
    <row r="26" spans="1:16" ht="12.75" customHeight="1" x14ac:dyDescent="0.25">
      <c r="A26" s="1"/>
      <c r="B26" s="374"/>
      <c r="C26" s="1755"/>
      <c r="D26" s="34"/>
      <c r="E26" s="40" t="s">
        <v>893</v>
      </c>
      <c r="F26" s="1751"/>
      <c r="G26" s="1751"/>
      <c r="H26" s="1"/>
      <c r="I26" s="1"/>
      <c r="J26" s="1"/>
      <c r="K26" s="1"/>
      <c r="L26" s="1"/>
      <c r="M26" s="1"/>
      <c r="N26" s="1"/>
      <c r="O26" s="1"/>
      <c r="P26" s="1"/>
    </row>
    <row r="27" spans="1:16" ht="12.75" customHeight="1" x14ac:dyDescent="0.25">
      <c r="A27" s="1"/>
      <c r="B27" s="378"/>
      <c r="C27" s="1109"/>
      <c r="D27" s="34"/>
      <c r="E27" s="40" t="s">
        <v>1281</v>
      </c>
      <c r="F27" s="1751"/>
      <c r="G27" s="1751"/>
      <c r="H27" s="1"/>
      <c r="I27" s="1"/>
      <c r="J27" s="1"/>
      <c r="K27" s="1"/>
      <c r="L27" s="1"/>
      <c r="M27" s="1"/>
      <c r="N27" s="1"/>
      <c r="O27" s="1"/>
      <c r="P27" s="1"/>
    </row>
    <row r="28" spans="1:16" ht="12.75" customHeight="1" x14ac:dyDescent="0.25">
      <c r="A28" s="1"/>
      <c r="B28" s="378"/>
      <c r="C28" s="738" t="s">
        <v>204</v>
      </c>
      <c r="D28" s="35"/>
      <c r="E28" s="40" t="s">
        <v>892</v>
      </c>
      <c r="F28" s="1751"/>
      <c r="G28" s="1751"/>
      <c r="H28" s="1"/>
      <c r="I28" s="1"/>
      <c r="J28" s="1"/>
      <c r="K28" s="1"/>
      <c r="L28" s="1"/>
      <c r="M28" s="1"/>
      <c r="N28" s="1"/>
      <c r="O28" s="1"/>
      <c r="P28" s="1"/>
    </row>
    <row r="29" spans="1:16" ht="12.75" customHeight="1" x14ac:dyDescent="0.25">
      <c r="A29" s="1"/>
      <c r="B29" s="375"/>
      <c r="C29" s="1753" t="s">
        <v>207</v>
      </c>
      <c r="D29" s="35"/>
      <c r="E29" s="40" t="s">
        <v>892</v>
      </c>
      <c r="F29" s="1751"/>
      <c r="G29" s="1751"/>
      <c r="H29" s="1"/>
      <c r="I29" s="1"/>
      <c r="J29" s="1"/>
      <c r="K29" s="1"/>
      <c r="L29" s="1"/>
      <c r="M29" s="1"/>
      <c r="N29" s="1"/>
      <c r="O29" s="1"/>
      <c r="P29" s="1"/>
    </row>
    <row r="30" spans="1:16" ht="12.75" customHeight="1" x14ac:dyDescent="0.25">
      <c r="A30" s="1"/>
      <c r="B30" s="374"/>
      <c r="C30" s="1755"/>
      <c r="D30" s="34"/>
      <c r="E30" s="40" t="s">
        <v>893</v>
      </c>
      <c r="F30" s="1751"/>
      <c r="G30" s="1751"/>
      <c r="H30" s="1"/>
      <c r="I30" s="1"/>
      <c r="J30" s="1"/>
      <c r="K30" s="1"/>
      <c r="L30" s="1"/>
      <c r="M30" s="1"/>
      <c r="N30" s="1"/>
      <c r="O30" s="1"/>
      <c r="P30" s="1"/>
    </row>
    <row r="31" spans="1:16" ht="12.75" customHeight="1" x14ac:dyDescent="0.25">
      <c r="A31" s="1"/>
      <c r="B31" s="378"/>
      <c r="C31" s="1109"/>
      <c r="D31" s="34"/>
      <c r="E31" s="40" t="s">
        <v>1281</v>
      </c>
      <c r="F31" s="1751"/>
      <c r="G31" s="1751"/>
      <c r="H31" s="1"/>
      <c r="I31" s="1"/>
      <c r="J31" s="1"/>
      <c r="K31" s="1"/>
      <c r="L31" s="1"/>
      <c r="M31" s="1"/>
      <c r="N31" s="1"/>
      <c r="O31" s="1"/>
      <c r="P31" s="1"/>
    </row>
    <row r="32" spans="1:16" x14ac:dyDescent="0.25">
      <c r="A32" s="1"/>
      <c r="B32" s="373"/>
      <c r="C32" s="379" t="s">
        <v>205</v>
      </c>
      <c r="D32" s="35"/>
      <c r="E32" s="40" t="s">
        <v>892</v>
      </c>
      <c r="F32" s="1751"/>
      <c r="G32" s="1751"/>
      <c r="H32" s="1"/>
      <c r="I32" s="1"/>
      <c r="J32" s="1"/>
      <c r="K32" s="1"/>
      <c r="L32" s="1"/>
      <c r="M32" s="1"/>
      <c r="N32" s="1"/>
      <c r="O32" s="1"/>
      <c r="P32" s="1"/>
    </row>
    <row r="33" spans="1:17" ht="12.75" customHeight="1" x14ac:dyDescent="0.25">
      <c r="B33" s="375"/>
      <c r="C33" s="1753" t="s">
        <v>196</v>
      </c>
      <c r="D33" s="35"/>
      <c r="E33" s="40" t="s">
        <v>892</v>
      </c>
      <c r="F33" s="1751"/>
      <c r="G33" s="1751"/>
      <c r="H33" s="1"/>
      <c r="I33" s="1"/>
      <c r="J33" s="1"/>
      <c r="K33" s="1"/>
      <c r="L33" s="1"/>
      <c r="M33" s="1"/>
      <c r="N33" s="1"/>
      <c r="O33" s="1"/>
      <c r="P33" s="1"/>
    </row>
    <row r="34" spans="1:17" ht="12.75" customHeight="1" x14ac:dyDescent="0.25">
      <c r="A34" s="376"/>
      <c r="B34" s="374"/>
      <c r="C34" s="1755"/>
      <c r="D34" s="34"/>
      <c r="E34" s="40" t="s">
        <v>893</v>
      </c>
      <c r="F34" s="1751"/>
      <c r="G34" s="1751"/>
      <c r="H34" s="1"/>
      <c r="I34" s="1"/>
      <c r="J34" s="1"/>
      <c r="K34" s="1"/>
      <c r="L34" s="1"/>
      <c r="M34" s="1"/>
      <c r="N34" s="1"/>
      <c r="O34" s="1"/>
      <c r="P34" s="1"/>
    </row>
    <row r="35" spans="1:17" ht="12.75" customHeight="1" x14ac:dyDescent="0.25">
      <c r="A35" s="376"/>
      <c r="B35" s="378"/>
      <c r="C35" s="1109"/>
      <c r="D35" s="34"/>
      <c r="E35" s="40" t="s">
        <v>1281</v>
      </c>
      <c r="F35" s="1751"/>
      <c r="G35" s="1751"/>
      <c r="H35" s="1"/>
      <c r="I35" s="1"/>
      <c r="J35" s="1"/>
      <c r="K35" s="1"/>
      <c r="L35" s="1"/>
      <c r="M35" s="1"/>
      <c r="N35" s="1"/>
      <c r="O35" s="1"/>
      <c r="P35" s="1"/>
    </row>
    <row r="36" spans="1:17" ht="12.75" customHeight="1" x14ac:dyDescent="0.25">
      <c r="A36" s="376"/>
      <c r="B36" s="373"/>
      <c r="C36" s="379" t="s">
        <v>206</v>
      </c>
      <c r="D36" s="35"/>
      <c r="E36" s="40" t="s">
        <v>892</v>
      </c>
      <c r="F36" s="1751"/>
      <c r="G36" s="1751"/>
      <c r="H36" s="1"/>
      <c r="I36" s="1"/>
      <c r="J36" s="1"/>
      <c r="K36" s="1"/>
      <c r="L36" s="1"/>
      <c r="M36" s="1"/>
      <c r="N36" s="1"/>
      <c r="O36" s="1"/>
      <c r="P36" s="1"/>
    </row>
    <row r="37" spans="1:17" ht="12.75" customHeight="1" x14ac:dyDescent="0.25">
      <c r="A37" s="376"/>
      <c r="B37" s="375"/>
      <c r="C37" s="1753" t="s">
        <v>197</v>
      </c>
      <c r="D37" s="35"/>
      <c r="E37" s="40" t="s">
        <v>892</v>
      </c>
      <c r="F37" s="1758"/>
      <c r="G37" s="1758"/>
      <c r="H37" s="1346" t="str">
        <f>IF(D37&gt;0, "Mit welcher Spannung betreiben Sie die Transformierung NE 5 (z.B. 36/11KV)?", "")</f>
        <v/>
      </c>
      <c r="I37" s="1"/>
      <c r="J37" s="1"/>
      <c r="K37" s="1"/>
      <c r="L37" s="1"/>
      <c r="M37" s="1"/>
      <c r="N37" s="1"/>
      <c r="O37" s="1"/>
      <c r="P37" s="1"/>
    </row>
    <row r="38" spans="1:17" ht="12.75" customHeight="1" x14ac:dyDescent="0.25">
      <c r="A38" s="376"/>
      <c r="B38" s="374"/>
      <c r="C38" s="1755"/>
      <c r="D38" s="34"/>
      <c r="E38" s="40" t="s">
        <v>893</v>
      </c>
      <c r="F38" s="1751"/>
      <c r="G38" s="1751"/>
      <c r="H38" s="1"/>
      <c r="I38" s="1"/>
      <c r="J38" s="1"/>
      <c r="K38" s="1"/>
      <c r="L38" s="1"/>
      <c r="M38" s="1"/>
      <c r="N38" s="1"/>
      <c r="O38" s="1"/>
      <c r="P38" s="1"/>
    </row>
    <row r="39" spans="1:17" ht="12.75" customHeight="1" x14ac:dyDescent="0.25">
      <c r="A39" s="376"/>
      <c r="B39" s="378"/>
      <c r="C39" s="1109"/>
      <c r="D39" s="34"/>
      <c r="E39" s="40" t="s">
        <v>1281</v>
      </c>
      <c r="F39" s="1751"/>
      <c r="G39" s="1751"/>
      <c r="I39" s="1"/>
      <c r="J39" s="1"/>
      <c r="K39" s="1"/>
      <c r="L39" s="1"/>
      <c r="M39" s="1"/>
      <c r="N39" s="1"/>
      <c r="O39" s="1"/>
      <c r="P39" s="1"/>
    </row>
    <row r="40" spans="1:17" ht="12.75" customHeight="1" x14ac:dyDescent="0.25">
      <c r="A40" s="376"/>
      <c r="B40" s="373"/>
      <c r="C40" s="379" t="s">
        <v>198</v>
      </c>
      <c r="D40" s="35"/>
      <c r="E40" s="40" t="s">
        <v>892</v>
      </c>
      <c r="F40" s="1751"/>
      <c r="G40" s="1751"/>
      <c r="H40" s="1"/>
      <c r="I40" s="1"/>
      <c r="J40" s="1"/>
      <c r="K40" s="1"/>
      <c r="L40" s="1"/>
      <c r="M40" s="1"/>
      <c r="N40" s="1"/>
      <c r="O40" s="1"/>
      <c r="P40" s="1"/>
    </row>
    <row r="41" spans="1:17" ht="12.75" customHeight="1" x14ac:dyDescent="0.25">
      <c r="A41" s="1"/>
      <c r="B41" s="1752" t="s">
        <v>208</v>
      </c>
      <c r="C41" s="1753"/>
      <c r="D41" s="35"/>
      <c r="E41" s="40" t="s">
        <v>56</v>
      </c>
      <c r="F41" s="1751"/>
      <c r="G41" s="1751"/>
      <c r="H41" s="1"/>
      <c r="I41" s="1"/>
      <c r="J41" s="1"/>
      <c r="K41" s="1"/>
      <c r="L41" s="1"/>
      <c r="M41" s="1"/>
      <c r="N41" s="1"/>
      <c r="O41" s="1"/>
      <c r="P41" s="1"/>
    </row>
    <row r="42" spans="1:17" ht="12.75" customHeight="1" x14ac:dyDescent="0.25">
      <c r="A42" s="1"/>
      <c r="B42" s="1754"/>
      <c r="C42" s="1750"/>
      <c r="D42" s="34"/>
      <c r="E42" s="40" t="s">
        <v>893</v>
      </c>
      <c r="F42" s="1751"/>
      <c r="G42" s="1751"/>
      <c r="H42" s="1"/>
      <c r="I42" s="1"/>
      <c r="J42" s="1"/>
      <c r="K42" s="1"/>
      <c r="L42" s="1"/>
      <c r="M42" s="1"/>
      <c r="N42" s="1"/>
      <c r="O42" s="1"/>
      <c r="P42" s="1"/>
    </row>
    <row r="43" spans="1:17" ht="12.75" customHeight="1" x14ac:dyDescent="0.25">
      <c r="A43" s="1"/>
      <c r="B43" s="1752" t="s">
        <v>895</v>
      </c>
      <c r="C43" s="1753"/>
      <c r="D43" s="35"/>
      <c r="E43" s="40" t="s">
        <v>56</v>
      </c>
      <c r="F43" s="1751"/>
      <c r="G43" s="1751"/>
      <c r="H43" s="1"/>
      <c r="I43" s="1"/>
      <c r="J43" s="1"/>
      <c r="K43" s="1"/>
      <c r="L43" s="1"/>
      <c r="M43" s="1"/>
      <c r="N43" s="1"/>
      <c r="O43" s="1"/>
      <c r="P43" s="1"/>
    </row>
    <row r="44" spans="1:17" ht="12.75" customHeight="1" x14ac:dyDescent="0.25">
      <c r="A44" s="1"/>
      <c r="B44" s="1754"/>
      <c r="C44" s="1750"/>
      <c r="D44" s="486"/>
      <c r="E44" s="40" t="s">
        <v>893</v>
      </c>
      <c r="F44" s="1756"/>
      <c r="G44" s="1757"/>
      <c r="H44" s="1"/>
      <c r="J44" s="1"/>
      <c r="K44" s="1"/>
      <c r="L44" s="1"/>
      <c r="M44" s="1"/>
      <c r="N44" s="1"/>
      <c r="O44" s="1"/>
      <c r="P44" s="1"/>
    </row>
    <row r="45" spans="1:17" ht="12.75" customHeight="1" x14ac:dyDescent="0.25">
      <c r="A45" s="1"/>
      <c r="B45" s="1749" t="s">
        <v>1288</v>
      </c>
      <c r="C45" s="1750"/>
      <c r="D45" s="486"/>
      <c r="E45" s="451" t="s">
        <v>1338</v>
      </c>
      <c r="F45" s="1751"/>
      <c r="G45" s="1751"/>
      <c r="H45" s="1"/>
      <c r="I45" s="1"/>
      <c r="J45" s="1"/>
      <c r="K45" s="1"/>
      <c r="L45" s="1"/>
      <c r="M45" s="1"/>
      <c r="N45" s="1"/>
      <c r="O45" s="1"/>
      <c r="P45" s="1"/>
    </row>
    <row r="46" spans="1:17" ht="12.75" customHeight="1" x14ac:dyDescent="0.25">
      <c r="A46" s="1"/>
      <c r="B46" s="1754" t="s">
        <v>896</v>
      </c>
      <c r="C46" s="1750"/>
      <c r="D46" s="35"/>
      <c r="E46" s="451" t="s">
        <v>892</v>
      </c>
      <c r="F46" s="1756"/>
      <c r="G46" s="1757"/>
      <c r="H46" s="1"/>
      <c r="I46" s="24"/>
      <c r="J46" s="24"/>
      <c r="K46" s="24"/>
      <c r="L46" s="24"/>
      <c r="M46" s="24"/>
      <c r="N46" s="24"/>
      <c r="O46" s="24"/>
      <c r="P46" s="24"/>
      <c r="Q46" s="18"/>
    </row>
    <row r="47" spans="1:17" ht="12.75" customHeight="1" x14ac:dyDescent="0.25">
      <c r="B47" s="1754" t="s">
        <v>1240</v>
      </c>
      <c r="C47" s="1750"/>
      <c r="D47" s="34"/>
      <c r="E47" s="451" t="s">
        <v>892</v>
      </c>
      <c r="F47" s="1756"/>
      <c r="G47" s="1757"/>
      <c r="H47" s="1"/>
      <c r="I47" s="24"/>
      <c r="J47" s="24"/>
      <c r="K47" s="24"/>
      <c r="L47" s="24"/>
      <c r="M47" s="24"/>
      <c r="N47" s="24"/>
      <c r="O47" s="24"/>
      <c r="P47" s="24"/>
      <c r="Q47" s="18"/>
    </row>
    <row r="48" spans="1:17" ht="12.75" customHeight="1" x14ac:dyDescent="0.25">
      <c r="B48" s="374"/>
      <c r="C48" s="1109" t="s">
        <v>1346</v>
      </c>
      <c r="D48" s="34"/>
      <c r="E48" s="40" t="s">
        <v>892</v>
      </c>
      <c r="F48" s="1765" t="str">
        <f>IFERROR(VLOOKUP(M48,$I$150:$L$156,4,FALSE),"")</f>
        <v/>
      </c>
      <c r="G48" s="1765"/>
      <c r="H48" s="1346" t="str">
        <f>IF(D48=0,"Sie haben einen Wert 0. Ihre Begründung.","")</f>
        <v>Sie haben einen Wert 0. Ihre Begründung.</v>
      </c>
      <c r="I48" s="24"/>
      <c r="J48" s="24"/>
      <c r="K48" s="24"/>
      <c r="L48" s="24"/>
      <c r="M48" s="1076" t="s">
        <v>1464</v>
      </c>
      <c r="N48" s="24"/>
      <c r="O48" s="24"/>
      <c r="P48" s="24"/>
      <c r="Q48" s="18"/>
    </row>
    <row r="49" spans="1:17" ht="12.75" customHeight="1" x14ac:dyDescent="0.3">
      <c r="A49" s="1"/>
      <c r="B49" s="378"/>
      <c r="C49" s="1109" t="s">
        <v>1347</v>
      </c>
      <c r="D49" s="1293"/>
      <c r="E49" s="40" t="s">
        <v>892</v>
      </c>
      <c r="F49" s="1765" t="str">
        <f>IFERROR(VLOOKUP(M49,$I$150:$L$156,4,FALSE),"")</f>
        <v/>
      </c>
      <c r="G49" s="1765"/>
      <c r="H49" s="1346" t="str">
        <f>IF(D49=0,"Sie haben einen Wert 0. Ihre Begründung.","")</f>
        <v>Sie haben einen Wert 0. Ihre Begründung.</v>
      </c>
      <c r="I49" s="24"/>
      <c r="J49" s="24"/>
      <c r="K49" s="24"/>
      <c r="L49" s="24"/>
      <c r="M49" s="1604" t="s">
        <v>1463</v>
      </c>
      <c r="N49" s="24"/>
      <c r="O49" s="24"/>
      <c r="P49" s="24"/>
      <c r="Q49" s="18"/>
    </row>
    <row r="50" spans="1:17" ht="19.5" customHeight="1" x14ac:dyDescent="0.25">
      <c r="A50" s="1"/>
      <c r="B50" s="1"/>
      <c r="C50" s="1"/>
      <c r="D50" s="1"/>
      <c r="E50" s="1"/>
      <c r="F50" s="1"/>
      <c r="G50" s="1"/>
      <c r="H50" s="1"/>
      <c r="I50" s="1"/>
      <c r="J50" s="1"/>
      <c r="K50" s="1"/>
      <c r="L50" s="1"/>
      <c r="M50" s="1"/>
      <c r="N50" s="1"/>
      <c r="O50" s="1"/>
      <c r="P50" s="1"/>
    </row>
    <row r="51" spans="1:17" ht="12.75" customHeight="1" x14ac:dyDescent="0.25">
      <c r="A51" s="27"/>
      <c r="B51" s="33" t="str">
        <f>"Betrag der im Geschäftsjahr "&amp;Kontaktdaten!D4-2&amp;" getätigten Brutto-Investitionen (ohne Netzzukäufe)?"</f>
        <v>Betrag der im Geschäftsjahr 2020 getätigten Brutto-Investitionen (ohne Netzzukäufe)?</v>
      </c>
      <c r="C51" s="33"/>
      <c r="D51" s="33"/>
      <c r="E51" s="33"/>
      <c r="F51" s="310"/>
      <c r="G51" s="754" t="s">
        <v>897</v>
      </c>
      <c r="H51" s="1"/>
      <c r="I51" s="1"/>
      <c r="J51" s="1"/>
      <c r="K51" s="1"/>
      <c r="L51" s="1"/>
      <c r="M51" s="1"/>
      <c r="N51" s="1"/>
      <c r="O51" s="1"/>
      <c r="P51" s="1"/>
    </row>
    <row r="52" spans="1:17" ht="6" customHeight="1" x14ac:dyDescent="0.25">
      <c r="A52" s="27"/>
      <c r="B52" s="33"/>
      <c r="C52" s="33"/>
      <c r="D52" s="33"/>
      <c r="E52" s="33"/>
      <c r="F52" s="1"/>
      <c r="G52" s="1"/>
      <c r="H52" s="1"/>
      <c r="I52" s="1"/>
      <c r="J52" s="1"/>
      <c r="K52" s="1"/>
      <c r="L52" s="1"/>
      <c r="M52" s="1"/>
      <c r="N52" s="1"/>
      <c r="O52" s="1"/>
      <c r="P52" s="1"/>
    </row>
    <row r="53" spans="1:17" ht="40.5" customHeight="1" x14ac:dyDescent="0.25">
      <c r="A53" s="1"/>
      <c r="B53" s="1759" t="str">
        <f>"Wie hoch sind die ursprünglich finanzbuchhalterisch erfassten Anschaffungs- und Herstellungskosten (Nennwert) des dem Verteilnetz zuzuordnenden Anlagevermögens zum Bilanzstichtag des Basisjahres "&amp;Kontaktdaten!D4-2 &amp;"?                                                                                                                                         CHF"</f>
        <v>Wie hoch sind die ursprünglich finanzbuchhalterisch erfassten Anschaffungs- und Herstellungskosten (Nennwert) des dem Verteilnetz zuzuordnenden Anlagevermögens zum Bilanzstichtag des Basisjahres 2020?                                                                                                                                         CHF</v>
      </c>
      <c r="C53" s="1761"/>
      <c r="D53" s="1761"/>
      <c r="E53" s="1761"/>
      <c r="F53" s="435"/>
      <c r="G53" s="1353"/>
      <c r="H53" s="1"/>
      <c r="I53" s="1"/>
      <c r="J53" s="1"/>
      <c r="K53" s="1"/>
      <c r="L53" s="1"/>
      <c r="M53" s="1"/>
      <c r="N53" s="1"/>
      <c r="O53" s="1"/>
      <c r="P53" s="1"/>
    </row>
    <row r="54" spans="1:17" ht="8.25" customHeight="1" x14ac:dyDescent="0.25">
      <c r="A54" s="1"/>
      <c r="B54" s="434"/>
      <c r="C54" s="434"/>
      <c r="D54" s="434"/>
      <c r="E54" s="434"/>
      <c r="F54" s="434"/>
      <c r="G54" s="434"/>
      <c r="H54" s="1"/>
      <c r="I54" s="1"/>
      <c r="J54" s="1"/>
      <c r="K54" s="1"/>
      <c r="L54" s="1"/>
      <c r="M54" s="1"/>
      <c r="N54" s="1"/>
      <c r="O54" s="1"/>
      <c r="P54" s="1"/>
    </row>
    <row r="55" spans="1:17" s="143" customFormat="1" ht="18" customHeight="1" x14ac:dyDescent="0.25">
      <c r="A55" s="1"/>
      <c r="B55" s="170" t="s">
        <v>108</v>
      </c>
      <c r="C55" s="169"/>
      <c r="D55" s="436"/>
      <c r="E55" s="436"/>
      <c r="F55" s="940"/>
      <c r="G55" s="42"/>
      <c r="H55" s="42"/>
      <c r="I55" s="42"/>
      <c r="J55" s="42"/>
      <c r="K55" s="42"/>
      <c r="L55" s="42"/>
      <c r="M55" s="42"/>
      <c r="N55" s="42"/>
      <c r="O55" s="42"/>
      <c r="P55" s="42"/>
    </row>
    <row r="56" spans="1:17" x14ac:dyDescent="0.25">
      <c r="B56" s="2" t="s">
        <v>268</v>
      </c>
      <c r="C56" s="33"/>
      <c r="D56" s="33"/>
      <c r="E56" s="498"/>
      <c r="F56" s="310"/>
      <c r="G56" s="754" t="s">
        <v>897</v>
      </c>
      <c r="H56" s="400"/>
      <c r="I56" s="1"/>
      <c r="J56" s="1"/>
      <c r="K56" s="1"/>
      <c r="L56" s="1"/>
      <c r="M56" s="1"/>
      <c r="N56" s="1"/>
      <c r="O56" s="1"/>
      <c r="P56" s="1"/>
    </row>
    <row r="57" spans="1:17" ht="8.25" hidden="1" customHeight="1" x14ac:dyDescent="0.25">
      <c r="A57" s="376"/>
      <c r="B57" s="380"/>
      <c r="C57" s="33"/>
      <c r="D57" s="33"/>
      <c r="E57" s="58"/>
      <c r="F57" s="58"/>
      <c r="G57" s="58"/>
      <c r="H57" s="400"/>
      <c r="I57" s="1"/>
      <c r="J57" s="1"/>
      <c r="K57" s="1"/>
      <c r="L57" s="1"/>
      <c r="M57" s="1"/>
      <c r="N57" s="1"/>
      <c r="O57" s="1"/>
      <c r="P57" s="1"/>
    </row>
    <row r="58" spans="1:17" x14ac:dyDescent="0.25">
      <c r="A58" s="376"/>
      <c r="B58" s="2" t="s">
        <v>234</v>
      </c>
      <c r="C58" s="427"/>
      <c r="D58" s="33"/>
      <c r="E58" s="498"/>
      <c r="F58" s="1716"/>
      <c r="G58" s="1769"/>
      <c r="H58" s="400"/>
      <c r="I58" s="1"/>
      <c r="J58" s="1"/>
      <c r="K58" s="1"/>
      <c r="L58" s="1"/>
      <c r="M58" s="1"/>
      <c r="N58" s="1"/>
      <c r="O58" s="1"/>
      <c r="P58" s="1"/>
    </row>
    <row r="59" spans="1:17" x14ac:dyDescent="0.25">
      <c r="A59" s="376"/>
      <c r="B59" s="380"/>
      <c r="C59" s="427"/>
      <c r="D59" s="33"/>
      <c r="E59" s="33"/>
      <c r="F59" s="33"/>
      <c r="G59" s="33"/>
      <c r="H59" s="400"/>
      <c r="I59" s="1"/>
      <c r="J59" s="1"/>
      <c r="K59" s="1"/>
      <c r="L59" s="1"/>
      <c r="M59" s="1"/>
      <c r="N59" s="1"/>
      <c r="O59" s="1"/>
      <c r="P59" s="1"/>
    </row>
    <row r="60" spans="1:17" x14ac:dyDescent="0.25">
      <c r="A60" s="376"/>
      <c r="B60" s="2" t="s">
        <v>269</v>
      </c>
      <c r="C60" s="33"/>
      <c r="D60" s="33"/>
      <c r="E60" s="498"/>
      <c r="F60" s="310"/>
      <c r="G60" s="754" t="s">
        <v>897</v>
      </c>
      <c r="H60" s="400"/>
      <c r="I60" s="1"/>
      <c r="J60" s="1"/>
      <c r="K60" s="1"/>
      <c r="L60" s="1"/>
      <c r="M60" s="1"/>
      <c r="N60" s="1"/>
      <c r="O60" s="1"/>
      <c r="P60" s="1"/>
    </row>
    <row r="61" spans="1:17" x14ac:dyDescent="0.25">
      <c r="A61" s="376"/>
      <c r="B61" s="2" t="s">
        <v>235</v>
      </c>
      <c r="C61" s="33"/>
      <c r="D61" s="33"/>
      <c r="E61" s="498"/>
      <c r="F61" s="310"/>
      <c r="G61" s="754" t="s">
        <v>897</v>
      </c>
      <c r="H61" s="400"/>
      <c r="I61" s="1"/>
      <c r="J61" s="1"/>
      <c r="K61" s="1"/>
      <c r="L61" s="1"/>
      <c r="M61" s="1"/>
      <c r="N61" s="1"/>
      <c r="O61" s="1"/>
      <c r="P61" s="1"/>
    </row>
    <row r="62" spans="1:17" ht="8.25" customHeight="1" x14ac:dyDescent="0.25">
      <c r="A62" s="376"/>
      <c r="B62" s="380"/>
      <c r="C62" s="427"/>
      <c r="D62" s="33"/>
      <c r="E62" s="33"/>
      <c r="F62" s="33"/>
      <c r="G62" s="33"/>
      <c r="H62" s="400"/>
      <c r="I62" s="1"/>
      <c r="J62" s="1"/>
      <c r="K62" s="1"/>
      <c r="L62" s="1"/>
      <c r="M62" s="1"/>
      <c r="N62" s="1"/>
      <c r="O62" s="1"/>
      <c r="P62" s="1"/>
    </row>
    <row r="63" spans="1:17" ht="41.25" customHeight="1" x14ac:dyDescent="0.25">
      <c r="A63" s="376"/>
      <c r="B63" s="1759" t="s">
        <v>270</v>
      </c>
      <c r="C63" s="1761"/>
      <c r="D63" s="1761"/>
      <c r="E63" s="1761"/>
      <c r="F63" s="897"/>
      <c r="G63" s="1"/>
      <c r="H63" s="400"/>
      <c r="I63" s="1"/>
      <c r="J63" s="1"/>
      <c r="K63" s="1"/>
      <c r="L63" s="1"/>
      <c r="M63" s="1"/>
      <c r="N63" s="1"/>
      <c r="O63" s="1"/>
      <c r="P63" s="1"/>
    </row>
    <row r="64" spans="1:17" ht="28.35" customHeight="1" x14ac:dyDescent="0.25">
      <c r="A64" s="376"/>
      <c r="B64" s="1759" t="s">
        <v>272</v>
      </c>
      <c r="C64" s="1761"/>
      <c r="D64" s="1761"/>
      <c r="E64" s="1761"/>
      <c r="F64" s="441"/>
      <c r="G64" s="754" t="s">
        <v>897</v>
      </c>
      <c r="H64" s="400"/>
      <c r="I64" s="1"/>
      <c r="J64" s="1"/>
      <c r="K64" s="1"/>
      <c r="L64" s="1"/>
      <c r="M64" s="1"/>
      <c r="N64" s="1"/>
      <c r="O64" s="1"/>
      <c r="P64" s="1"/>
    </row>
    <row r="65" spans="1:17" ht="39.75" customHeight="1" x14ac:dyDescent="0.25">
      <c r="A65" s="376"/>
      <c r="B65" s="1759" t="s">
        <v>274</v>
      </c>
      <c r="C65" s="1761"/>
      <c r="D65" s="1761"/>
      <c r="E65" s="1761"/>
      <c r="F65" s="1767"/>
      <c r="G65" s="1768"/>
      <c r="H65" s="400"/>
      <c r="I65" s="1"/>
      <c r="J65" s="1"/>
      <c r="K65" s="1"/>
      <c r="L65" s="1"/>
      <c r="M65" s="1"/>
      <c r="N65" s="1"/>
      <c r="O65" s="1"/>
      <c r="P65" s="1"/>
    </row>
    <row r="66" spans="1:17" ht="8.25" customHeight="1" x14ac:dyDescent="0.25">
      <c r="A66" s="376"/>
      <c r="B66" s="434"/>
      <c r="C66" s="434"/>
      <c r="D66" s="434"/>
      <c r="E66" s="434"/>
      <c r="F66" s="1"/>
      <c r="G66" s="1"/>
      <c r="H66" s="400"/>
      <c r="I66" s="1"/>
      <c r="J66" s="1"/>
      <c r="K66" s="1"/>
      <c r="L66" s="1"/>
      <c r="M66" s="1"/>
      <c r="N66" s="1"/>
      <c r="O66" s="1"/>
      <c r="P66" s="1"/>
    </row>
    <row r="67" spans="1:17" ht="15" customHeight="1" x14ac:dyDescent="0.25">
      <c r="A67" s="376"/>
      <c r="B67" s="2" t="s">
        <v>943</v>
      </c>
      <c r="C67" s="33"/>
      <c r="D67" s="33"/>
      <c r="E67" s="33"/>
      <c r="F67" s="941"/>
      <c r="G67" s="1"/>
      <c r="H67" s="400"/>
      <c r="I67" s="1"/>
      <c r="J67" s="1"/>
      <c r="K67" s="1"/>
      <c r="L67" s="1"/>
      <c r="M67" s="1"/>
      <c r="N67" s="1"/>
      <c r="O67" s="1"/>
      <c r="P67" s="1"/>
    </row>
    <row r="68" spans="1:17" ht="15" customHeight="1" x14ac:dyDescent="0.25">
      <c r="A68" s="376"/>
      <c r="B68" s="2" t="s">
        <v>276</v>
      </c>
      <c r="C68" s="33"/>
      <c r="D68" s="33"/>
      <c r="E68" s="33"/>
      <c r="F68" s="310"/>
      <c r="G68" s="754" t="s">
        <v>897</v>
      </c>
      <c r="H68" s="400"/>
      <c r="I68" s="1"/>
      <c r="J68" s="1"/>
      <c r="K68" s="1"/>
      <c r="L68" s="1"/>
      <c r="M68" s="1"/>
      <c r="N68" s="1"/>
      <c r="O68" s="1"/>
      <c r="P68" s="1"/>
    </row>
    <row r="69" spans="1:17" ht="6" customHeight="1" x14ac:dyDescent="0.25">
      <c r="A69" s="1"/>
      <c r="B69" s="33"/>
      <c r="C69" s="33"/>
      <c r="D69" s="33"/>
      <c r="E69" s="58"/>
      <c r="F69" s="1"/>
      <c r="G69" s="1"/>
      <c r="H69" s="400"/>
      <c r="I69" s="1"/>
      <c r="J69" s="1"/>
      <c r="K69" s="1"/>
      <c r="L69" s="1"/>
      <c r="M69" s="1"/>
      <c r="N69" s="1"/>
      <c r="O69" s="1"/>
      <c r="P69" s="1"/>
    </row>
    <row r="70" spans="1:17" x14ac:dyDescent="0.25">
      <c r="A70" s="1"/>
      <c r="B70" s="33" t="s">
        <v>898</v>
      </c>
      <c r="C70" s="33"/>
      <c r="D70" s="33"/>
      <c r="E70" s="33"/>
      <c r="F70" s="1"/>
      <c r="G70" s="400"/>
      <c r="H70" s="400"/>
      <c r="I70" s="400"/>
      <c r="J70" s="1"/>
      <c r="K70" s="1"/>
      <c r="L70" s="1"/>
      <c r="M70" s="1"/>
      <c r="N70" s="1"/>
      <c r="O70" s="1"/>
      <c r="P70" s="1"/>
    </row>
    <row r="71" spans="1:17" ht="27" customHeight="1" x14ac:dyDescent="0.25">
      <c r="A71" s="1"/>
      <c r="B71" s="1766" t="s">
        <v>899</v>
      </c>
      <c r="C71" s="1766"/>
      <c r="D71" s="1766"/>
      <c r="E71" s="1766"/>
      <c r="F71" s="42"/>
      <c r="G71" s="42"/>
      <c r="H71" s="400"/>
      <c r="I71" s="12"/>
      <c r="J71" s="12"/>
      <c r="K71" s="12"/>
      <c r="L71" s="12"/>
      <c r="M71" s="12"/>
      <c r="N71" s="12"/>
      <c r="O71" s="12"/>
      <c r="P71" s="12"/>
      <c r="Q71" s="20"/>
    </row>
    <row r="72" spans="1:17" x14ac:dyDescent="0.25">
      <c r="A72" s="1"/>
      <c r="B72" s="43" t="s">
        <v>900</v>
      </c>
      <c r="C72" s="44"/>
      <c r="D72" s="44"/>
      <c r="E72" s="44"/>
      <c r="F72" s="1696"/>
      <c r="G72" s="1698"/>
      <c r="H72" s="1"/>
      <c r="I72" s="26"/>
      <c r="J72" s="12"/>
      <c r="K72" s="12"/>
      <c r="L72" s="12"/>
      <c r="M72" s="12"/>
      <c r="N72" s="12"/>
      <c r="O72" s="12"/>
      <c r="P72" s="12"/>
      <c r="Q72" s="20"/>
    </row>
    <row r="73" spans="1:17" x14ac:dyDescent="0.25">
      <c r="A73" s="1"/>
      <c r="B73" s="43"/>
      <c r="C73" s="44"/>
      <c r="D73" s="44"/>
      <c r="E73" s="44"/>
      <c r="F73" s="44"/>
      <c r="G73" s="44"/>
      <c r="H73" s="1"/>
      <c r="I73" s="12"/>
      <c r="J73" s="12"/>
      <c r="K73" s="12"/>
      <c r="L73" s="12"/>
      <c r="M73" s="12"/>
      <c r="N73" s="12"/>
      <c r="O73" s="12"/>
      <c r="P73" s="12"/>
      <c r="Q73" s="20"/>
    </row>
    <row r="74" spans="1:17" ht="15" customHeight="1" x14ac:dyDescent="0.25">
      <c r="A74" s="1"/>
      <c r="B74" s="2" t="s">
        <v>901</v>
      </c>
      <c r="C74" s="45"/>
      <c r="D74" s="24"/>
      <c r="E74" s="24"/>
      <c r="F74" s="310"/>
      <c r="G74" s="754" t="s">
        <v>897</v>
      </c>
      <c r="H74" s="1"/>
      <c r="I74" s="1"/>
      <c r="J74" s="1"/>
      <c r="K74" s="1"/>
      <c r="L74" s="1"/>
      <c r="M74" s="1"/>
      <c r="N74" s="1"/>
      <c r="O74" s="1"/>
      <c r="P74" s="1"/>
    </row>
    <row r="75" spans="1:17" ht="15" customHeight="1" x14ac:dyDescent="0.25">
      <c r="A75" s="1"/>
      <c r="B75" s="2" t="s">
        <v>902</v>
      </c>
      <c r="C75" s="45"/>
      <c r="D75" s="24"/>
      <c r="E75" s="24"/>
      <c r="F75" s="310"/>
      <c r="G75" s="754" t="s">
        <v>897</v>
      </c>
      <c r="H75" s="1"/>
      <c r="I75" s="1"/>
      <c r="J75" s="1"/>
      <c r="K75" s="1"/>
      <c r="L75" s="1"/>
      <c r="M75" s="1"/>
      <c r="N75" s="1"/>
      <c r="O75" s="1"/>
      <c r="P75" s="1"/>
    </row>
    <row r="76" spans="1:17" ht="6" customHeight="1" x14ac:dyDescent="0.25">
      <c r="A76" s="1"/>
      <c r="B76" s="2"/>
      <c r="C76" s="45"/>
      <c r="D76" s="24"/>
      <c r="E76" s="24"/>
      <c r="F76" s="1"/>
      <c r="G76" s="1"/>
      <c r="H76" s="1"/>
      <c r="I76" s="1"/>
      <c r="J76" s="1"/>
      <c r="K76" s="1"/>
      <c r="L76" s="1"/>
      <c r="M76" s="1"/>
      <c r="N76" s="1"/>
      <c r="O76" s="1"/>
      <c r="P76" s="1"/>
    </row>
    <row r="77" spans="1:17" ht="26.1" customHeight="1" x14ac:dyDescent="0.25">
      <c r="A77" s="1"/>
      <c r="B77" s="436" t="s">
        <v>903</v>
      </c>
      <c r="C77" s="436"/>
      <c r="D77" s="33"/>
      <c r="E77" s="33"/>
      <c r="F77" s="1"/>
      <c r="G77" s="755" t="str">
        <f>IF(Stammdaten!K127=2,"Bitte listen Sie bei 'Erworbene Netze seit 1999:' auf, welche Netze Sie seit 1999 gekauft haben (bitte auch die anrechenbaren Anlagenrestwerte angeben).","")</f>
        <v/>
      </c>
      <c r="H77" s="1"/>
      <c r="I77" s="1"/>
      <c r="J77" s="1"/>
      <c r="K77" s="1"/>
      <c r="L77" s="1"/>
      <c r="M77" s="1"/>
      <c r="N77" s="1"/>
      <c r="O77" s="1"/>
      <c r="P77" s="1"/>
    </row>
    <row r="78" spans="1:17" ht="15" customHeight="1" x14ac:dyDescent="0.25">
      <c r="B78" s="1762" t="s">
        <v>905</v>
      </c>
      <c r="C78" s="1762"/>
      <c r="D78" s="1763"/>
      <c r="E78" s="1764"/>
      <c r="F78" s="310"/>
      <c r="G78" s="754" t="s">
        <v>897</v>
      </c>
      <c r="H78" s="1"/>
      <c r="I78" s="1"/>
      <c r="J78" s="1"/>
      <c r="K78" s="1"/>
      <c r="L78" s="1"/>
      <c r="M78" s="1"/>
      <c r="N78" s="1"/>
      <c r="O78" s="1"/>
      <c r="P78" s="1"/>
    </row>
    <row r="79" spans="1:17" ht="16.5" customHeight="1" x14ac:dyDescent="0.25">
      <c r="A79" s="1"/>
      <c r="B79" s="1759" t="s">
        <v>906</v>
      </c>
      <c r="C79" s="1759"/>
      <c r="D79" s="1760"/>
      <c r="E79" s="1760"/>
      <c r="F79" s="1"/>
      <c r="G79" s="1"/>
      <c r="H79" s="1"/>
      <c r="I79" s="1"/>
      <c r="J79" s="1"/>
      <c r="K79" s="1"/>
      <c r="L79" s="1"/>
      <c r="M79" s="1"/>
      <c r="N79" s="1"/>
      <c r="O79" s="1"/>
      <c r="P79" s="1"/>
    </row>
    <row r="80" spans="1:17" ht="10.35" customHeight="1" x14ac:dyDescent="0.25">
      <c r="A80" s="1"/>
      <c r="B80" s="46"/>
      <c r="C80" s="46"/>
      <c r="D80" s="47"/>
      <c r="E80" s="47"/>
      <c r="F80" s="1"/>
      <c r="G80" s="1"/>
      <c r="H80" s="1"/>
      <c r="I80" s="1"/>
      <c r="J80" s="1"/>
      <c r="K80" s="1"/>
      <c r="L80" s="1"/>
      <c r="M80" s="1"/>
      <c r="N80" s="1"/>
      <c r="O80" s="1"/>
      <c r="P80" s="1"/>
    </row>
    <row r="81" spans="1:16" ht="12.75" customHeight="1" x14ac:dyDescent="0.25">
      <c r="A81" s="1"/>
      <c r="B81" s="1350" t="s">
        <v>1390</v>
      </c>
      <c r="C81" s="3"/>
      <c r="D81" s="1"/>
      <c r="E81" s="1"/>
      <c r="F81" s="1"/>
      <c r="G81" s="1"/>
      <c r="H81" s="1"/>
      <c r="I81" s="1"/>
      <c r="J81" s="1"/>
      <c r="K81" s="1"/>
      <c r="L81" s="1"/>
      <c r="M81" s="1"/>
      <c r="N81" s="1"/>
      <c r="O81" s="1"/>
      <c r="P81" s="1"/>
    </row>
    <row r="82" spans="1:16" ht="45.6" customHeight="1" x14ac:dyDescent="0.25">
      <c r="A82" s="1"/>
      <c r="B82" s="1746"/>
      <c r="C82" s="1747"/>
      <c r="D82" s="1747"/>
      <c r="E82" s="1747"/>
      <c r="F82" s="1747"/>
      <c r="G82" s="1748"/>
      <c r="H82" s="1"/>
      <c r="I82" s="1"/>
      <c r="J82" s="1"/>
      <c r="K82" s="1"/>
      <c r="L82" s="1"/>
      <c r="M82" s="1"/>
      <c r="N82" s="1"/>
      <c r="O82" s="1"/>
      <c r="P82" s="1"/>
    </row>
    <row r="83" spans="1:16" ht="12.75" customHeight="1" x14ac:dyDescent="0.25">
      <c r="A83" s="1"/>
      <c r="B83" s="1"/>
      <c r="C83" s="1"/>
      <c r="D83" s="1"/>
      <c r="E83" s="1"/>
      <c r="F83" s="1"/>
      <c r="G83" s="1"/>
      <c r="H83" s="1"/>
      <c r="I83" s="1"/>
      <c r="J83" s="1"/>
      <c r="K83" s="1"/>
      <c r="L83" s="1"/>
      <c r="M83" s="1"/>
      <c r="N83" s="1"/>
      <c r="O83" s="1"/>
      <c r="P83" s="1"/>
    </row>
    <row r="84" spans="1:16" ht="12.75" customHeight="1" x14ac:dyDescent="0.25">
      <c r="A84" s="1"/>
      <c r="B84" s="3" t="s">
        <v>859</v>
      </c>
      <c r="C84" s="1"/>
      <c r="D84" s="1"/>
      <c r="E84" s="1"/>
      <c r="F84" s="1"/>
      <c r="G84" s="1"/>
      <c r="H84" s="1"/>
      <c r="I84" s="1"/>
      <c r="J84" s="1"/>
      <c r="K84" s="1"/>
      <c r="L84" s="1"/>
      <c r="M84" s="1"/>
      <c r="N84" s="1"/>
      <c r="O84" s="1"/>
      <c r="P84" s="1"/>
    </row>
    <row r="85" spans="1:16" ht="45" customHeight="1" x14ac:dyDescent="0.25">
      <c r="A85" s="1"/>
      <c r="B85" s="1746"/>
      <c r="C85" s="1747"/>
      <c r="D85" s="1747"/>
      <c r="E85" s="1747"/>
      <c r="F85" s="1747"/>
      <c r="G85" s="1748"/>
      <c r="H85" s="1"/>
      <c r="I85" s="1"/>
      <c r="J85" s="1"/>
      <c r="K85" s="1"/>
      <c r="L85" s="1"/>
      <c r="M85" s="1"/>
      <c r="N85" s="1"/>
      <c r="O85" s="1"/>
      <c r="P85" s="1"/>
    </row>
    <row r="86" spans="1:16" x14ac:dyDescent="0.25">
      <c r="A86" s="1"/>
      <c r="B86" s="1"/>
      <c r="C86" s="1"/>
      <c r="D86" s="1"/>
      <c r="E86" s="1"/>
      <c r="F86" s="1"/>
      <c r="G86" s="1"/>
      <c r="H86" s="1"/>
      <c r="I86" s="1"/>
      <c r="J86" s="1"/>
      <c r="K86" s="1"/>
      <c r="L86" s="1"/>
      <c r="M86" s="1"/>
      <c r="N86" s="1"/>
      <c r="O86" s="1"/>
      <c r="P86" s="1"/>
    </row>
    <row r="87" spans="1:16" x14ac:dyDescent="0.25">
      <c r="A87" s="1652" t="b">
        <v>0</v>
      </c>
      <c r="B87" s="1"/>
      <c r="C87" s="1"/>
      <c r="D87" s="1"/>
      <c r="E87" s="1"/>
      <c r="F87" s="1"/>
      <c r="G87" s="1"/>
      <c r="H87" s="1"/>
      <c r="I87" s="1"/>
      <c r="J87" s="1"/>
      <c r="K87" s="1"/>
      <c r="L87" s="1"/>
      <c r="M87" s="1"/>
      <c r="N87" s="1"/>
      <c r="O87" s="1"/>
      <c r="P87" s="1"/>
    </row>
    <row r="88" spans="1:16" x14ac:dyDescent="0.25">
      <c r="A88" s="1"/>
      <c r="B88" s="1"/>
      <c r="C88" s="1"/>
      <c r="D88" s="1"/>
      <c r="E88" s="1"/>
      <c r="F88" s="1"/>
      <c r="G88" s="1"/>
      <c r="H88" s="1"/>
      <c r="I88" s="1"/>
      <c r="J88" s="1"/>
      <c r="K88" s="1"/>
      <c r="L88" s="1"/>
      <c r="M88" s="1"/>
      <c r="N88" s="1"/>
      <c r="O88" s="1"/>
      <c r="P88" s="1"/>
    </row>
    <row r="89" spans="1:16" x14ac:dyDescent="0.25">
      <c r="A89" s="1"/>
      <c r="B89" s="1"/>
      <c r="C89" s="1"/>
      <c r="D89" s="1"/>
      <c r="E89" s="1"/>
      <c r="F89" s="1"/>
      <c r="G89" s="1"/>
      <c r="H89" s="1"/>
      <c r="I89" s="1"/>
      <c r="J89" s="1"/>
      <c r="K89" s="1"/>
      <c r="L89" s="1"/>
      <c r="M89" s="1"/>
      <c r="N89" s="1"/>
      <c r="O89" s="1"/>
      <c r="P89" s="1"/>
    </row>
    <row r="90" spans="1:16" x14ac:dyDescent="0.25">
      <c r="A90" s="1"/>
      <c r="B90" s="1"/>
      <c r="C90" s="1"/>
      <c r="D90" s="1"/>
      <c r="E90" s="1"/>
      <c r="F90" s="1"/>
      <c r="G90" s="1"/>
      <c r="H90" s="1"/>
      <c r="I90" s="1"/>
      <c r="J90" s="1"/>
      <c r="K90" s="1"/>
      <c r="L90" s="1"/>
      <c r="M90" s="1"/>
      <c r="N90" s="1"/>
      <c r="O90" s="1"/>
      <c r="P90" s="1"/>
    </row>
    <row r="91" spans="1:16" x14ac:dyDescent="0.25">
      <c r="A91" s="1"/>
      <c r="B91" s="1"/>
      <c r="C91" s="1"/>
      <c r="D91" s="1"/>
      <c r="E91" s="1"/>
      <c r="F91" s="1"/>
      <c r="G91" s="1"/>
      <c r="H91" s="1"/>
      <c r="I91" s="1"/>
      <c r="J91" s="1"/>
      <c r="K91" s="1"/>
      <c r="L91" s="1"/>
      <c r="M91" s="1"/>
      <c r="N91" s="1"/>
      <c r="O91" s="1"/>
      <c r="P91" s="1"/>
    </row>
    <row r="92" spans="1:16" x14ac:dyDescent="0.25">
      <c r="A92" s="1"/>
      <c r="B92" s="1"/>
      <c r="C92" s="1"/>
      <c r="D92" s="1"/>
      <c r="E92" s="1"/>
      <c r="F92" s="1"/>
      <c r="G92" s="1"/>
      <c r="H92" s="1"/>
      <c r="I92" s="1"/>
      <c r="J92" s="1"/>
      <c r="K92" s="1"/>
      <c r="L92" s="1"/>
      <c r="M92" s="1"/>
      <c r="N92" s="1"/>
      <c r="O92" s="1"/>
      <c r="P92" s="1"/>
    </row>
    <row r="93" spans="1:16" x14ac:dyDescent="0.25">
      <c r="A93" s="1"/>
      <c r="B93" s="1"/>
      <c r="C93" s="1"/>
      <c r="D93" s="1"/>
      <c r="E93" s="1"/>
      <c r="F93" s="1"/>
      <c r="G93" s="1"/>
      <c r="H93" s="1"/>
      <c r="I93" s="1"/>
      <c r="J93" s="1"/>
      <c r="K93" s="1"/>
      <c r="L93" s="1"/>
      <c r="M93" s="1"/>
      <c r="N93" s="1"/>
      <c r="O93" s="1"/>
      <c r="P93" s="1"/>
    </row>
    <row r="94" spans="1:16" x14ac:dyDescent="0.25">
      <c r="A94" s="1"/>
      <c r="B94" s="1"/>
      <c r="C94" s="1"/>
      <c r="D94" s="1"/>
      <c r="E94" s="1"/>
      <c r="F94" s="1"/>
      <c r="G94" s="1"/>
      <c r="H94" s="1"/>
      <c r="I94" s="1"/>
      <c r="J94" s="1"/>
      <c r="K94" s="1"/>
      <c r="L94" s="1"/>
      <c r="M94" s="1"/>
      <c r="N94" s="1"/>
      <c r="O94" s="1"/>
      <c r="P94" s="1"/>
    </row>
    <row r="95" spans="1:16" x14ac:dyDescent="0.25">
      <c r="A95" s="1"/>
      <c r="B95" s="1"/>
      <c r="C95" s="1"/>
      <c r="D95" s="1"/>
      <c r="E95" s="1"/>
      <c r="F95" s="1"/>
      <c r="G95" s="1"/>
      <c r="H95" s="1"/>
      <c r="I95" s="1"/>
      <c r="J95" s="1"/>
      <c r="K95" s="1"/>
      <c r="L95" s="1"/>
      <c r="M95" s="1"/>
      <c r="N95" s="1"/>
      <c r="O95" s="1"/>
      <c r="P95" s="1"/>
    </row>
    <row r="96" spans="1:16" x14ac:dyDescent="0.25">
      <c r="A96" s="1"/>
      <c r="B96" s="1"/>
      <c r="C96" s="1"/>
      <c r="D96" s="1"/>
      <c r="E96" s="1"/>
      <c r="F96" s="1"/>
      <c r="G96" s="1"/>
      <c r="H96" s="1"/>
      <c r="I96" s="1"/>
      <c r="J96" s="1"/>
      <c r="K96" s="1"/>
      <c r="L96" s="1"/>
      <c r="M96" s="1"/>
      <c r="N96" s="1"/>
      <c r="O96" s="1"/>
      <c r="P96" s="1"/>
    </row>
    <row r="97" spans="1:16" x14ac:dyDescent="0.25">
      <c r="A97" s="1"/>
      <c r="B97" s="1"/>
      <c r="C97" s="1"/>
      <c r="D97" s="1"/>
      <c r="E97" s="1"/>
      <c r="F97" s="1"/>
      <c r="G97" s="1"/>
      <c r="H97" s="1"/>
      <c r="I97" s="1"/>
      <c r="J97" s="1"/>
      <c r="K97" s="1"/>
      <c r="L97" s="1"/>
      <c r="M97" s="1"/>
      <c r="N97" s="1"/>
      <c r="O97" s="1"/>
      <c r="P97" s="1"/>
    </row>
    <row r="98" spans="1:16" x14ac:dyDescent="0.25">
      <c r="A98" s="1"/>
      <c r="B98" s="1"/>
      <c r="C98" s="1"/>
      <c r="D98" s="1"/>
      <c r="E98" s="1"/>
      <c r="F98" s="1"/>
      <c r="G98" s="1"/>
      <c r="H98" s="1"/>
      <c r="I98" s="1"/>
      <c r="J98" s="1"/>
      <c r="K98" s="1"/>
      <c r="L98" s="1"/>
      <c r="M98" s="1"/>
      <c r="N98" s="1"/>
      <c r="O98" s="1"/>
      <c r="P98" s="1"/>
    </row>
    <row r="99" spans="1:16" x14ac:dyDescent="0.25">
      <c r="A99" s="1"/>
      <c r="B99" s="1"/>
      <c r="C99" s="1"/>
      <c r="D99" s="1"/>
      <c r="E99" s="1"/>
      <c r="F99" s="1"/>
      <c r="G99" s="1"/>
      <c r="H99" s="1"/>
      <c r="I99" s="1"/>
      <c r="J99" s="1"/>
      <c r="K99" s="1"/>
      <c r="L99" s="1"/>
      <c r="M99" s="1"/>
      <c r="N99" s="1"/>
      <c r="O99" s="1"/>
      <c r="P99" s="1"/>
    </row>
    <row r="100" spans="1:16" x14ac:dyDescent="0.25">
      <c r="A100" s="1"/>
      <c r="B100" s="1"/>
      <c r="C100" s="1"/>
      <c r="D100" s="1"/>
      <c r="E100" s="1"/>
      <c r="F100" s="1"/>
      <c r="G100" s="1"/>
      <c r="H100" s="1"/>
      <c r="I100" s="1"/>
      <c r="J100" s="1"/>
      <c r="K100" s="1"/>
      <c r="L100" s="1"/>
      <c r="M100" s="1"/>
      <c r="N100" s="1"/>
      <c r="O100" s="1"/>
      <c r="P100" s="1"/>
    </row>
    <row r="101" spans="1:16" x14ac:dyDescent="0.25">
      <c r="A101" s="1"/>
      <c r="B101" s="1"/>
      <c r="C101" s="1"/>
      <c r="D101" s="1"/>
      <c r="E101" s="1"/>
      <c r="F101" s="1"/>
      <c r="G101" s="1"/>
      <c r="H101" s="1"/>
      <c r="I101" s="1"/>
      <c r="J101" s="1"/>
      <c r="K101" s="1"/>
      <c r="L101" s="1"/>
      <c r="M101" s="1"/>
      <c r="N101" s="1"/>
      <c r="O101" s="1"/>
      <c r="P101" s="1"/>
    </row>
    <row r="102" spans="1:16" x14ac:dyDescent="0.25">
      <c r="A102" s="1"/>
      <c r="B102" s="1"/>
      <c r="C102" s="1"/>
      <c r="D102" s="1"/>
      <c r="E102" s="1"/>
      <c r="F102" s="1"/>
      <c r="G102" s="1"/>
      <c r="H102" s="1"/>
      <c r="I102" s="1"/>
      <c r="J102" s="1"/>
      <c r="K102" s="1"/>
      <c r="L102" s="1"/>
      <c r="M102" s="1"/>
      <c r="N102" s="1"/>
      <c r="O102" s="1"/>
      <c r="P102" s="1"/>
    </row>
    <row r="103" spans="1:16" x14ac:dyDescent="0.25">
      <c r="A103" s="1"/>
      <c r="B103" s="1"/>
      <c r="C103" s="1"/>
      <c r="D103" s="1"/>
      <c r="E103" s="1"/>
      <c r="F103" s="1"/>
      <c r="G103" s="1"/>
      <c r="H103" s="1"/>
      <c r="I103" s="1"/>
      <c r="J103" s="1"/>
      <c r="K103" s="1"/>
      <c r="L103" s="1"/>
      <c r="M103" s="1"/>
      <c r="N103" s="1"/>
      <c r="O103" s="1"/>
      <c r="P103" s="1"/>
    </row>
    <row r="104" spans="1:16" x14ac:dyDescent="0.25">
      <c r="A104" s="1"/>
      <c r="B104" s="1"/>
      <c r="C104" s="1"/>
      <c r="D104" s="1"/>
      <c r="E104" s="1"/>
      <c r="F104" s="1"/>
      <c r="G104" s="1"/>
      <c r="H104" s="1"/>
      <c r="I104" s="1"/>
      <c r="J104" s="1"/>
      <c r="K104" s="1"/>
      <c r="L104" s="1"/>
      <c r="M104" s="1"/>
      <c r="N104" s="1"/>
      <c r="O104" s="1"/>
      <c r="P104" s="1"/>
    </row>
    <row r="105" spans="1:16" x14ac:dyDescent="0.25">
      <c r="A105" s="1"/>
      <c r="B105" s="1"/>
      <c r="C105" s="1"/>
      <c r="D105" s="1"/>
      <c r="E105" s="1"/>
      <c r="F105" s="1"/>
      <c r="G105" s="1"/>
      <c r="H105" s="1"/>
      <c r="I105" s="1"/>
      <c r="J105" s="1"/>
      <c r="K105" s="1"/>
      <c r="L105" s="1"/>
      <c r="M105" s="1"/>
      <c r="N105" s="1"/>
      <c r="O105" s="1"/>
      <c r="P105" s="1"/>
    </row>
    <row r="106" spans="1:16" x14ac:dyDescent="0.25">
      <c r="A106" s="1"/>
      <c r="B106" s="1"/>
      <c r="C106" s="1"/>
      <c r="D106" s="1"/>
      <c r="E106" s="1"/>
      <c r="F106" s="1"/>
      <c r="G106" s="1"/>
      <c r="H106" s="1"/>
      <c r="I106" s="1"/>
      <c r="J106" s="1"/>
      <c r="K106" s="1"/>
      <c r="L106" s="1"/>
      <c r="M106" s="1"/>
      <c r="N106" s="1"/>
      <c r="O106" s="1"/>
      <c r="P106" s="1"/>
    </row>
    <row r="107" spans="1:16" x14ac:dyDescent="0.25">
      <c r="A107" s="1"/>
      <c r="B107" s="1"/>
      <c r="C107" s="1"/>
      <c r="D107" s="1"/>
      <c r="E107" s="1"/>
      <c r="F107" s="1"/>
      <c r="G107" s="1"/>
      <c r="H107" s="1"/>
      <c r="I107" s="1"/>
      <c r="J107" s="1"/>
      <c r="K107" s="1"/>
      <c r="L107" s="1"/>
      <c r="M107" s="1"/>
      <c r="N107" s="1"/>
      <c r="O107" s="1"/>
      <c r="P107" s="1"/>
    </row>
    <row r="149" spans="9:12" ht="15.75" thickBot="1" x14ac:dyDescent="0.3"/>
    <row r="150" spans="9:12" x14ac:dyDescent="0.25">
      <c r="I150" s="1436" t="s">
        <v>1434</v>
      </c>
      <c r="J150" s="1437" t="s">
        <v>1435</v>
      </c>
      <c r="K150" s="1437" t="s">
        <v>1436</v>
      </c>
      <c r="L150" s="1438" t="s">
        <v>1437</v>
      </c>
    </row>
    <row r="151" spans="9:12" ht="15.75" x14ac:dyDescent="0.3">
      <c r="I151" s="1439"/>
      <c r="J151" s="1508"/>
      <c r="K151" s="1509"/>
      <c r="L151" s="1441"/>
    </row>
    <row r="152" spans="9:12" ht="15.75" x14ac:dyDescent="0.3">
      <c r="I152" s="1439"/>
      <c r="J152" s="1508"/>
      <c r="K152" s="1509"/>
      <c r="L152" s="1441"/>
    </row>
    <row r="153" spans="9:12" x14ac:dyDescent="0.25">
      <c r="I153" s="1439"/>
      <c r="J153" s="1440"/>
      <c r="K153" s="1440"/>
      <c r="L153" s="1441"/>
    </row>
    <row r="154" spans="9:12" x14ac:dyDescent="0.25">
      <c r="I154" s="1439"/>
      <c r="J154" s="1440"/>
      <c r="K154" s="1440"/>
      <c r="L154" s="1441"/>
    </row>
    <row r="155" spans="9:12" x14ac:dyDescent="0.25">
      <c r="I155" s="1439"/>
      <c r="J155" s="1440"/>
      <c r="K155" s="1440"/>
      <c r="L155" s="1441"/>
    </row>
    <row r="156" spans="9:12" ht="15.75" thickBot="1" x14ac:dyDescent="0.3">
      <c r="I156" s="1442"/>
      <c r="J156" s="1443"/>
      <c r="K156" s="1443"/>
      <c r="L156" s="1444"/>
    </row>
    <row r="209" spans="3:11" x14ac:dyDescent="0.25">
      <c r="C209" s="16" t="s">
        <v>425</v>
      </c>
      <c r="E209" s="16">
        <v>909.75</v>
      </c>
      <c r="G209" s="16">
        <v>509.25</v>
      </c>
      <c r="I209" s="16">
        <v>16.5</v>
      </c>
      <c r="K209" s="16">
        <v>84</v>
      </c>
    </row>
    <row r="210" spans="3:11" x14ac:dyDescent="0.25">
      <c r="C210" s="16" t="s">
        <v>426</v>
      </c>
      <c r="E210" s="16">
        <v>818.25</v>
      </c>
      <c r="G210" s="16">
        <v>509.25</v>
      </c>
      <c r="I210" s="16">
        <v>16.5</v>
      </c>
      <c r="K210" s="16">
        <v>84</v>
      </c>
    </row>
    <row r="211" spans="3:11" x14ac:dyDescent="0.25">
      <c r="C211" s="16" t="s">
        <v>403</v>
      </c>
      <c r="E211" s="16">
        <v>141.75</v>
      </c>
      <c r="G211" s="16">
        <v>15.75</v>
      </c>
      <c r="I211" s="16">
        <v>13.5</v>
      </c>
      <c r="K211" s="16">
        <v>13.5</v>
      </c>
    </row>
    <row r="212" spans="3:11" x14ac:dyDescent="0.25">
      <c r="C212" s="16" t="s">
        <v>404</v>
      </c>
      <c r="E212" s="16">
        <v>155.25</v>
      </c>
      <c r="G212" s="16">
        <v>15.75</v>
      </c>
      <c r="I212" s="16">
        <v>13.5</v>
      </c>
      <c r="K212" s="16">
        <v>13.5</v>
      </c>
    </row>
    <row r="213" spans="3:11" x14ac:dyDescent="0.25">
      <c r="C213" s="16" t="s">
        <v>405</v>
      </c>
      <c r="E213" s="16">
        <v>207.75</v>
      </c>
      <c r="G213" s="16">
        <v>14.25</v>
      </c>
      <c r="I213" s="16">
        <v>36.75</v>
      </c>
      <c r="K213" s="16">
        <v>13.5</v>
      </c>
    </row>
    <row r="214" spans="3:11" x14ac:dyDescent="0.25">
      <c r="C214" s="16" t="s">
        <v>406</v>
      </c>
      <c r="E214" s="16">
        <v>605.25</v>
      </c>
      <c r="G214" s="16">
        <v>13.5</v>
      </c>
      <c r="I214" s="16">
        <v>15</v>
      </c>
      <c r="K214" s="16">
        <v>15.75</v>
      </c>
    </row>
    <row r="215" spans="3:11" x14ac:dyDescent="0.25">
      <c r="C215" s="16" t="s">
        <v>407</v>
      </c>
      <c r="E215" s="16">
        <v>258.75</v>
      </c>
      <c r="G215" s="16">
        <v>14.25</v>
      </c>
      <c r="I215" s="16">
        <v>149.25</v>
      </c>
      <c r="K215" s="16">
        <v>13.5</v>
      </c>
    </row>
    <row r="216" spans="3:11" x14ac:dyDescent="0.25">
      <c r="C216" s="16" t="s">
        <v>408</v>
      </c>
      <c r="E216" s="16">
        <v>95.25</v>
      </c>
      <c r="G216" s="16">
        <v>13.5</v>
      </c>
      <c r="I216" s="16">
        <v>13.5</v>
      </c>
      <c r="K216" s="16">
        <v>12.75</v>
      </c>
    </row>
    <row r="217" spans="3:11" x14ac:dyDescent="0.25">
      <c r="C217" s="16" t="s">
        <v>409</v>
      </c>
      <c r="E217" s="16">
        <v>193.5</v>
      </c>
      <c r="G217" s="16">
        <v>15</v>
      </c>
      <c r="I217" s="16">
        <v>12.75</v>
      </c>
      <c r="K217" s="16">
        <v>14.25</v>
      </c>
    </row>
    <row r="218" spans="3:11" x14ac:dyDescent="0.25">
      <c r="C218" s="16" t="s">
        <v>410</v>
      </c>
      <c r="E218" s="16">
        <v>495</v>
      </c>
      <c r="G218" s="16">
        <v>13.5</v>
      </c>
      <c r="I218" s="16">
        <v>15</v>
      </c>
      <c r="K218" s="16">
        <v>15.75</v>
      </c>
    </row>
    <row r="219" spans="3:11" x14ac:dyDescent="0.25">
      <c r="C219" s="16" t="s">
        <v>411</v>
      </c>
      <c r="E219" s="16">
        <v>842.25</v>
      </c>
      <c r="G219" s="16">
        <v>13.5</v>
      </c>
      <c r="I219" s="16">
        <v>13.5</v>
      </c>
      <c r="K219" s="16">
        <v>15</v>
      </c>
    </row>
    <row r="220" spans="3:11" x14ac:dyDescent="0.25">
      <c r="C220" s="16" t="s">
        <v>412</v>
      </c>
      <c r="E220" s="16">
        <v>932.25</v>
      </c>
      <c r="G220" s="16">
        <v>13.5</v>
      </c>
      <c r="I220" s="16">
        <v>15</v>
      </c>
      <c r="K220" s="16">
        <v>14.25</v>
      </c>
    </row>
    <row r="221" spans="3:11" x14ac:dyDescent="0.25">
      <c r="C221" s="16" t="s">
        <v>427</v>
      </c>
      <c r="E221" s="16">
        <v>837</v>
      </c>
      <c r="G221" s="16">
        <v>509.25</v>
      </c>
      <c r="I221" s="16">
        <v>15</v>
      </c>
      <c r="K221" s="16">
        <v>165</v>
      </c>
    </row>
    <row r="222" spans="3:11" x14ac:dyDescent="0.25">
      <c r="C222" s="16" t="s">
        <v>414</v>
      </c>
      <c r="E222" s="16">
        <v>4.5</v>
      </c>
      <c r="G222" s="16">
        <v>720.75</v>
      </c>
      <c r="I222" s="16">
        <v>19.5</v>
      </c>
      <c r="K222" s="16">
        <v>25.5</v>
      </c>
    </row>
    <row r="223" spans="3:11" x14ac:dyDescent="0.25">
      <c r="C223" s="16" t="s">
        <v>428</v>
      </c>
      <c r="E223" s="16">
        <v>27</v>
      </c>
      <c r="G223" s="16">
        <v>706.5</v>
      </c>
      <c r="I223" s="16">
        <v>17.25</v>
      </c>
      <c r="K223" s="16">
        <v>24</v>
      </c>
    </row>
    <row r="224" spans="3:11" x14ac:dyDescent="0.25">
      <c r="C224" s="16" t="s">
        <v>429</v>
      </c>
      <c r="E224" s="16">
        <v>27</v>
      </c>
      <c r="G224" s="16">
        <v>733.5</v>
      </c>
      <c r="I224" s="16">
        <v>17.25</v>
      </c>
      <c r="K224" s="16">
        <v>24</v>
      </c>
    </row>
    <row r="225" spans="3:11" x14ac:dyDescent="0.25">
      <c r="C225" s="16" t="s">
        <v>430</v>
      </c>
      <c r="E225" s="16">
        <v>802.5</v>
      </c>
      <c r="G225" s="16">
        <v>13.5</v>
      </c>
      <c r="I225" s="16">
        <v>13.5</v>
      </c>
      <c r="K225" s="16">
        <v>15</v>
      </c>
    </row>
    <row r="226" spans="3:11" x14ac:dyDescent="0.25">
      <c r="C226" s="16" t="s">
        <v>431</v>
      </c>
      <c r="E226" s="16">
        <v>663.75</v>
      </c>
      <c r="G226" s="16">
        <v>13.5</v>
      </c>
      <c r="I226" s="16">
        <v>14.25</v>
      </c>
      <c r="K226" s="16">
        <v>15.75</v>
      </c>
    </row>
    <row r="227" spans="3:11" x14ac:dyDescent="0.25">
      <c r="C227" s="16" t="s">
        <v>432</v>
      </c>
      <c r="E227" s="16">
        <v>563.25</v>
      </c>
      <c r="G227" s="16">
        <v>509.25</v>
      </c>
      <c r="I227" s="16">
        <v>16.5</v>
      </c>
      <c r="K227" s="16">
        <v>84</v>
      </c>
    </row>
    <row r="228" spans="3:11" x14ac:dyDescent="0.25">
      <c r="C228" s="16" t="s">
        <v>433</v>
      </c>
      <c r="E228" s="16">
        <v>685.5</v>
      </c>
      <c r="G228" s="16">
        <v>509.25</v>
      </c>
      <c r="I228" s="16">
        <v>16.5</v>
      </c>
      <c r="K228" s="16">
        <v>84</v>
      </c>
    </row>
    <row r="229" spans="3:11" x14ac:dyDescent="0.25">
      <c r="C229" s="16" t="s">
        <v>434</v>
      </c>
      <c r="E229" s="16">
        <v>777.75</v>
      </c>
      <c r="G229" s="16">
        <v>509.25</v>
      </c>
      <c r="I229" s="16">
        <v>15</v>
      </c>
      <c r="K229" s="16">
        <v>84</v>
      </c>
    </row>
    <row r="230" spans="3:11" x14ac:dyDescent="0.25">
      <c r="C230" s="16" t="s">
        <v>435</v>
      </c>
      <c r="E230" s="16">
        <v>95.25</v>
      </c>
      <c r="G230" s="16">
        <v>1.5</v>
      </c>
      <c r="I230" s="16">
        <v>13.5</v>
      </c>
      <c r="K230" s="16">
        <v>12</v>
      </c>
    </row>
    <row r="231" spans="3:11" x14ac:dyDescent="0.25">
      <c r="C231" s="16" t="s">
        <v>436</v>
      </c>
      <c r="E231" s="16">
        <v>141.75</v>
      </c>
      <c r="G231" s="16">
        <v>0</v>
      </c>
      <c r="I231" s="16">
        <v>13.5</v>
      </c>
      <c r="K231" s="16">
        <v>13.5</v>
      </c>
    </row>
    <row r="232" spans="3:11" x14ac:dyDescent="0.25">
      <c r="C232" s="16" t="s">
        <v>437</v>
      </c>
      <c r="E232" s="16">
        <v>156</v>
      </c>
      <c r="G232" s="16">
        <v>0</v>
      </c>
      <c r="I232" s="16">
        <v>12.75</v>
      </c>
      <c r="K232" s="16">
        <v>13.5</v>
      </c>
    </row>
    <row r="233" spans="3:11" x14ac:dyDescent="0.25">
      <c r="C233" s="16" t="s">
        <v>438</v>
      </c>
      <c r="E233" s="16">
        <v>193.5</v>
      </c>
      <c r="G233" s="16">
        <v>0</v>
      </c>
      <c r="I233" s="16">
        <v>12.75</v>
      </c>
      <c r="K233" s="16">
        <v>12.75</v>
      </c>
    </row>
    <row r="234" spans="3:11" x14ac:dyDescent="0.25">
      <c r="C234" s="16" t="s">
        <v>439</v>
      </c>
      <c r="E234" s="16">
        <v>231.75</v>
      </c>
      <c r="G234" s="16">
        <v>0</v>
      </c>
      <c r="I234" s="16">
        <v>13.5</v>
      </c>
      <c r="K234" s="16">
        <v>13.5</v>
      </c>
    </row>
    <row r="235" spans="3:11" x14ac:dyDescent="0.25">
      <c r="C235" s="16" t="s">
        <v>440</v>
      </c>
      <c r="E235" s="16">
        <v>374.25</v>
      </c>
      <c r="G235" s="16">
        <v>0</v>
      </c>
      <c r="I235" s="16">
        <v>14.25</v>
      </c>
      <c r="K235" s="16">
        <v>13.5</v>
      </c>
    </row>
    <row r="236" spans="3:11" x14ac:dyDescent="0.25">
      <c r="C236" s="16" t="s">
        <v>441</v>
      </c>
      <c r="E236" s="16">
        <v>495.75</v>
      </c>
      <c r="G236" s="16">
        <v>0</v>
      </c>
      <c r="I236" s="16">
        <v>14.25</v>
      </c>
      <c r="K236" s="16">
        <v>12.75</v>
      </c>
    </row>
    <row r="237" spans="3:11" x14ac:dyDescent="0.25">
      <c r="C237" s="16" t="s">
        <v>442</v>
      </c>
      <c r="E237" s="16">
        <v>606</v>
      </c>
      <c r="G237" s="16">
        <v>0</v>
      </c>
      <c r="I237" s="16">
        <v>13.5</v>
      </c>
      <c r="K237" s="16">
        <v>13.5</v>
      </c>
    </row>
    <row r="238" spans="3:11" x14ac:dyDescent="0.25">
      <c r="C238" s="16" t="s">
        <v>443</v>
      </c>
      <c r="E238" s="16">
        <v>802.5</v>
      </c>
      <c r="G238" s="16">
        <v>0</v>
      </c>
      <c r="I238" s="16">
        <v>13.5</v>
      </c>
      <c r="K238" s="16">
        <v>13.5</v>
      </c>
    </row>
    <row r="239" spans="3:11" x14ac:dyDescent="0.25">
      <c r="C239" s="16" t="s">
        <v>444</v>
      </c>
      <c r="E239" s="16">
        <v>663.75</v>
      </c>
      <c r="G239" s="16">
        <v>0</v>
      </c>
      <c r="I239" s="16">
        <v>14.25</v>
      </c>
      <c r="K239" s="16">
        <v>13.5</v>
      </c>
    </row>
    <row r="240" spans="3:11" x14ac:dyDescent="0.25">
      <c r="C240" s="16" t="s">
        <v>445</v>
      </c>
      <c r="E240" s="16">
        <v>842.25</v>
      </c>
      <c r="G240" s="16">
        <v>0</v>
      </c>
      <c r="I240" s="16">
        <v>13.5</v>
      </c>
      <c r="K240" s="16">
        <v>13.5</v>
      </c>
    </row>
    <row r="241" spans="3:11" x14ac:dyDescent="0.25">
      <c r="C241" s="16" t="s">
        <v>446</v>
      </c>
      <c r="E241" s="16">
        <v>932.25</v>
      </c>
      <c r="G241" s="16">
        <v>0</v>
      </c>
      <c r="I241" s="16">
        <v>15</v>
      </c>
      <c r="K241" s="16">
        <v>13.5</v>
      </c>
    </row>
    <row r="242" spans="3:11" x14ac:dyDescent="0.25">
      <c r="C242" s="16" t="s">
        <v>447</v>
      </c>
      <c r="E242" s="16">
        <v>516</v>
      </c>
      <c r="G242" s="16">
        <v>0</v>
      </c>
      <c r="I242" s="16">
        <v>13.5</v>
      </c>
      <c r="K242" s="16">
        <v>12.75</v>
      </c>
    </row>
    <row r="243" spans="3:11" x14ac:dyDescent="0.25">
      <c r="C243" s="16" t="s">
        <v>448</v>
      </c>
      <c r="E243" s="16">
        <v>564.75</v>
      </c>
      <c r="G243" s="16">
        <v>0</v>
      </c>
      <c r="I243" s="16">
        <v>14.25</v>
      </c>
      <c r="K243" s="16">
        <v>13.5</v>
      </c>
    </row>
    <row r="244" spans="3:11" x14ac:dyDescent="0.25">
      <c r="C244" s="16" t="s">
        <v>449</v>
      </c>
      <c r="E244" s="16">
        <v>687</v>
      </c>
      <c r="G244" s="16">
        <v>14.25</v>
      </c>
      <c r="I244" s="16">
        <v>13.5</v>
      </c>
      <c r="K244" s="16">
        <v>15</v>
      </c>
    </row>
    <row r="245" spans="3:11" x14ac:dyDescent="0.25">
      <c r="C245" s="16" t="s">
        <v>450</v>
      </c>
      <c r="E245" s="16">
        <v>687</v>
      </c>
      <c r="G245" s="16">
        <v>0</v>
      </c>
      <c r="I245" s="16">
        <v>13.5</v>
      </c>
      <c r="K245" s="16">
        <v>13.5</v>
      </c>
    </row>
    <row r="246" spans="3:11" x14ac:dyDescent="0.25">
      <c r="C246" s="16" t="s">
        <v>451</v>
      </c>
      <c r="E246" s="16">
        <v>728.25</v>
      </c>
      <c r="G246" s="16">
        <v>13.5</v>
      </c>
      <c r="I246" s="16">
        <v>15</v>
      </c>
      <c r="K246" s="16">
        <v>15</v>
      </c>
    </row>
    <row r="247" spans="3:11" x14ac:dyDescent="0.25">
      <c r="C247" s="16" t="s">
        <v>452</v>
      </c>
      <c r="E247" s="16">
        <v>728.25</v>
      </c>
      <c r="G247" s="16">
        <v>0</v>
      </c>
      <c r="I247" s="16">
        <v>13.5</v>
      </c>
      <c r="K247" s="16">
        <v>13.5</v>
      </c>
    </row>
    <row r="248" spans="3:11" x14ac:dyDescent="0.25">
      <c r="C248" s="16" t="s">
        <v>453</v>
      </c>
      <c r="E248" s="16">
        <v>754.5</v>
      </c>
      <c r="G248" s="16">
        <v>13.5</v>
      </c>
      <c r="I248" s="16">
        <v>15</v>
      </c>
      <c r="K248" s="16">
        <v>15</v>
      </c>
    </row>
    <row r="249" spans="3:11" x14ac:dyDescent="0.25">
      <c r="C249" s="16" t="s">
        <v>454</v>
      </c>
      <c r="E249" s="16">
        <v>756</v>
      </c>
      <c r="G249" s="16">
        <v>0</v>
      </c>
      <c r="I249" s="16">
        <v>14.25</v>
      </c>
      <c r="K249" s="16">
        <v>14.25</v>
      </c>
    </row>
    <row r="250" spans="3:11" x14ac:dyDescent="0.25">
      <c r="C250" s="16" t="s">
        <v>455</v>
      </c>
      <c r="E250" s="16">
        <v>564.75</v>
      </c>
      <c r="G250" s="16">
        <v>13.5</v>
      </c>
      <c r="I250" s="16">
        <v>14.25</v>
      </c>
      <c r="K250" s="16">
        <v>15</v>
      </c>
    </row>
    <row r="251" spans="3:11" x14ac:dyDescent="0.25">
      <c r="C251" s="16" t="s">
        <v>457</v>
      </c>
      <c r="E251" s="16">
        <v>514.5</v>
      </c>
      <c r="G251" s="16">
        <v>13.5</v>
      </c>
      <c r="I251" s="16">
        <v>13.5</v>
      </c>
      <c r="K251" s="16">
        <v>15</v>
      </c>
    </row>
  </sheetData>
  <sheetProtection formatCells="0" formatColumns="0" formatRows="0" selectLockedCells="1"/>
  <mergeCells count="64">
    <mergeCell ref="F33:G33"/>
    <mergeCell ref="B18:C18"/>
    <mergeCell ref="F18:G18"/>
    <mergeCell ref="F15:G15"/>
    <mergeCell ref="B16:C16"/>
    <mergeCell ref="F16:G16"/>
    <mergeCell ref="B17:C17"/>
    <mergeCell ref="F17:G17"/>
    <mergeCell ref="B19:C19"/>
    <mergeCell ref="F19:G19"/>
    <mergeCell ref="B20:C20"/>
    <mergeCell ref="F20:G20"/>
    <mergeCell ref="B22:C22"/>
    <mergeCell ref="F22:G22"/>
    <mergeCell ref="B21:C21"/>
    <mergeCell ref="F21:G21"/>
    <mergeCell ref="F47:G47"/>
    <mergeCell ref="F23:G23"/>
    <mergeCell ref="B64:E64"/>
    <mergeCell ref="F41:G41"/>
    <mergeCell ref="F42:G42"/>
    <mergeCell ref="F36:G36"/>
    <mergeCell ref="C25:C26"/>
    <mergeCell ref="F34:G34"/>
    <mergeCell ref="B23:C23"/>
    <mergeCell ref="F25:G25"/>
    <mergeCell ref="F24:G24"/>
    <mergeCell ref="C33:C34"/>
    <mergeCell ref="F26:G26"/>
    <mergeCell ref="F30:G30"/>
    <mergeCell ref="C29:C30"/>
    <mergeCell ref="F32:G32"/>
    <mergeCell ref="F27:G27"/>
    <mergeCell ref="F28:G28"/>
    <mergeCell ref="F29:G29"/>
    <mergeCell ref="B78:E78"/>
    <mergeCell ref="F40:G40"/>
    <mergeCell ref="F48:G48"/>
    <mergeCell ref="F49:G49"/>
    <mergeCell ref="B46:C46"/>
    <mergeCell ref="F46:G46"/>
    <mergeCell ref="B71:E71"/>
    <mergeCell ref="B65:E65"/>
    <mergeCell ref="F65:G65"/>
    <mergeCell ref="F72:G72"/>
    <mergeCell ref="B53:E53"/>
    <mergeCell ref="B47:C47"/>
    <mergeCell ref="F58:G58"/>
    <mergeCell ref="B85:G85"/>
    <mergeCell ref="B45:C45"/>
    <mergeCell ref="F31:G31"/>
    <mergeCell ref="F35:G35"/>
    <mergeCell ref="F39:G39"/>
    <mergeCell ref="F45:G45"/>
    <mergeCell ref="F38:G38"/>
    <mergeCell ref="B41:C42"/>
    <mergeCell ref="F43:G43"/>
    <mergeCell ref="B82:G82"/>
    <mergeCell ref="C37:C38"/>
    <mergeCell ref="B43:C44"/>
    <mergeCell ref="F44:G44"/>
    <mergeCell ref="F37:G37"/>
    <mergeCell ref="B79:E79"/>
    <mergeCell ref="B63:E63"/>
  </mergeCells>
  <phoneticPr fontId="0" type="noConversion"/>
  <conditionalFormatting sqref="B6">
    <cfRule type="cellIs" dxfId="122" priority="2" stopIfTrue="1" operator="equal">
      <formula>0</formula>
    </cfRule>
  </conditionalFormatting>
  <dataValidations count="6">
    <dataValidation type="decimal" showInputMessage="1" showErrorMessage="1" errorTitle="Standard" error="Bitte geben Sie einen Zahlenwert &gt;0 ein!" sqref="F52 F66">
      <formula1>0</formula1>
      <formula2>1000000000000</formula2>
    </dataValidation>
    <dataValidation type="decimal" showInputMessage="1" showErrorMessage="1" errorTitle="Standard" error="Bitte geben Sie einen Zahlenwert &gt;=0 ein!" sqref="F68 F61 F56 F51 F78 F53 F64 F74:F75 D16:D49">
      <formula1>0</formula1>
      <formula2>1000000000000</formula2>
    </dataValidation>
    <dataValidation showInputMessage="1" showErrorMessage="1" errorTitle="Standard" error="Bitte geben Sie einen Zahlenwert &gt;=0 ein!" sqref="F55 F63 F58 F67"/>
    <dataValidation type="textLength" showInputMessage="1" showErrorMessage="1" errorTitle="Standard" error="Bitte geben Sie einen Text ein!" sqref="F65:G65">
      <formula1>0</formula1>
      <formula2>1000</formula2>
    </dataValidation>
    <dataValidation allowBlank="1" showInputMessage="1" showErrorMessage="1" prompt="Sie erfassen die Kabel und deren Längen der Hausanschlüsse (NE7) nicht getrennt. Bitte Beschreiben Sie, wie Sie die Länge geschätz haben." sqref="F20:G20"/>
    <dataValidation allowBlank="1" showInputMessage="1" showErrorMessage="1" prompt="Mit welcher Spannung betreiben Sie die Transformierung NE 5 (z.B. 36/11KV)?" sqref="F37:G37"/>
  </dataValidations>
  <printOptions headings="1"/>
  <pageMargins left="0.78740157480314965" right="0.39370078740157483" top="0.70866141732283472" bottom="0.47244094488188981" header="0.31496062992125984" footer="0.31496062992125984"/>
  <pageSetup paperSize="9" scale="42" orientation="landscape" r:id="rId1"/>
  <headerFooter scaleWithDoc="0">
    <oddHeader>&amp;C&amp;A; &amp;D&amp;R&amp;"Arial,Fett"&amp;12Formular 2.1</oddHeader>
    <oddFooter>&amp;LKostenrechnung&amp;RSeite &amp;P von &amp;N</oddFooter>
  </headerFooter>
  <ignoredErrors>
    <ignoredError sqref="F48:F4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locked="0" defaultSize="0" autoFill="0" autoLine="0" autoPict="0">
                <anchor moveWithCells="1">
                  <from>
                    <xdr:col>5</xdr:col>
                    <xdr:colOff>0</xdr:colOff>
                    <xdr:row>76</xdr:row>
                    <xdr:rowOff>0</xdr:rowOff>
                  </from>
                  <to>
                    <xdr:col>5</xdr:col>
                    <xdr:colOff>1095375</xdr:colOff>
                    <xdr:row>76</xdr:row>
                    <xdr:rowOff>219075</xdr:rowOff>
                  </to>
                </anchor>
              </controlPr>
            </control>
          </mc:Choice>
        </mc:AlternateContent>
        <mc:AlternateContent xmlns:mc="http://schemas.openxmlformats.org/markup-compatibility/2006">
          <mc:Choice Requires="x14">
            <control shapeId="4098" r:id="rId5" name="DropdownF21d">
              <controlPr locked="0" defaultSize="0" autoFill="0" autoLine="0" autoPict="0">
                <anchor moveWithCells="1">
                  <from>
                    <xdr:col>5</xdr:col>
                    <xdr:colOff>0</xdr:colOff>
                    <xdr:row>69</xdr:row>
                    <xdr:rowOff>0</xdr:rowOff>
                  </from>
                  <to>
                    <xdr:col>5</xdr:col>
                    <xdr:colOff>1095375</xdr:colOff>
                    <xdr:row>70</xdr:row>
                    <xdr:rowOff>28575</xdr:rowOff>
                  </to>
                </anchor>
              </controlPr>
            </control>
          </mc:Choice>
        </mc:AlternateContent>
        <mc:AlternateContent xmlns:mc="http://schemas.openxmlformats.org/markup-compatibility/2006">
          <mc:Choice Requires="x14">
            <control shapeId="4109" r:id="rId6" name="DropdownF21e">
              <controlPr locked="0" defaultSize="0" autoFill="0" autoLine="0" autoPict="0" macro="[0]!Ueb_Anlagen_Verrechnungsart">
                <anchor moveWithCells="1">
                  <from>
                    <xdr:col>5</xdr:col>
                    <xdr:colOff>0</xdr:colOff>
                    <xdr:row>70</xdr:row>
                    <xdr:rowOff>0</xdr:rowOff>
                  </from>
                  <to>
                    <xdr:col>5</xdr:col>
                    <xdr:colOff>0</xdr:colOff>
                    <xdr:row>70</xdr:row>
                    <xdr:rowOff>0</xdr:rowOff>
                  </to>
                </anchor>
              </controlPr>
            </control>
          </mc:Choice>
        </mc:AlternateContent>
        <mc:AlternateContent xmlns:mc="http://schemas.openxmlformats.org/markup-compatibility/2006">
          <mc:Choice Requires="x14">
            <control shapeId="41013" r:id="rId7" name="Drop Down 2101">
              <controlPr locked="0" defaultSize="0" autoFill="0" autoLine="0" autoPict="0">
                <anchor moveWithCells="1">
                  <from>
                    <xdr:col>5</xdr:col>
                    <xdr:colOff>0</xdr:colOff>
                    <xdr:row>54</xdr:row>
                    <xdr:rowOff>28575</xdr:rowOff>
                  </from>
                  <to>
                    <xdr:col>5</xdr:col>
                    <xdr:colOff>1095375</xdr:colOff>
                    <xdr:row>55</xdr:row>
                    <xdr:rowOff>28575</xdr:rowOff>
                  </to>
                </anchor>
              </controlPr>
            </control>
          </mc:Choice>
        </mc:AlternateContent>
        <mc:AlternateContent xmlns:mc="http://schemas.openxmlformats.org/markup-compatibility/2006">
          <mc:Choice Requires="x14">
            <control shapeId="41014" r:id="rId8" name="Drop Down 2102">
              <controlPr locked="0" defaultSize="0" autoFill="0" autoLine="0" autoPict="0">
                <anchor moveWithCells="1">
                  <from>
                    <xdr:col>5</xdr:col>
                    <xdr:colOff>0</xdr:colOff>
                    <xdr:row>62</xdr:row>
                    <xdr:rowOff>0</xdr:rowOff>
                  </from>
                  <to>
                    <xdr:col>5</xdr:col>
                    <xdr:colOff>1095375</xdr:colOff>
                    <xdr:row>62</xdr:row>
                    <xdr:rowOff>219075</xdr:rowOff>
                  </to>
                </anchor>
              </controlPr>
            </control>
          </mc:Choice>
        </mc:AlternateContent>
        <mc:AlternateContent xmlns:mc="http://schemas.openxmlformats.org/markup-compatibility/2006">
          <mc:Choice Requires="x14">
            <control shapeId="41015" r:id="rId9" name="Drop Down 2103">
              <controlPr locked="0" defaultSize="0" autoFill="0" autoLine="0" autoPict="0">
                <anchor moveWithCells="1">
                  <from>
                    <xdr:col>5</xdr:col>
                    <xdr:colOff>0</xdr:colOff>
                    <xdr:row>66</xdr:row>
                    <xdr:rowOff>0</xdr:rowOff>
                  </from>
                  <to>
                    <xdr:col>5</xdr:col>
                    <xdr:colOff>1095375</xdr:colOff>
                    <xdr:row>67</xdr:row>
                    <xdr:rowOff>0</xdr:rowOff>
                  </to>
                </anchor>
              </controlPr>
            </control>
          </mc:Choice>
        </mc:AlternateContent>
        <mc:AlternateContent xmlns:mc="http://schemas.openxmlformats.org/markup-compatibility/2006">
          <mc:Choice Requires="x14">
            <control shapeId="41092" r:id="rId10" name="DropdownF21d">
              <controlPr locked="0" defaultSize="0" autoFill="0" autoLine="0" autoPict="0">
                <anchor moveWithCells="1">
                  <from>
                    <xdr:col>5</xdr:col>
                    <xdr:colOff>0</xdr:colOff>
                    <xdr:row>70</xdr:row>
                    <xdr:rowOff>104775</xdr:rowOff>
                  </from>
                  <to>
                    <xdr:col>6</xdr:col>
                    <xdr:colOff>1019175</xdr:colOff>
                    <xdr:row>70</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BE257"/>
  <sheetViews>
    <sheetView showGridLines="0" zoomScaleNormal="100" zoomScaleSheetLayoutView="75" workbookViewId="0">
      <pane ySplit="14" topLeftCell="A15" activePane="bottomLeft" state="frozen"/>
      <selection activeCell="C10" sqref="C10"/>
      <selection pane="bottomLeft" activeCell="F15" sqref="F15"/>
    </sheetView>
  </sheetViews>
  <sheetFormatPr baseColWidth="10" defaultColWidth="11.42578125" defaultRowHeight="15" x14ac:dyDescent="0.25"/>
  <cols>
    <col min="1" max="1" width="5.5703125" style="16" customWidth="1"/>
    <col min="2" max="2" width="14.42578125" style="19" customWidth="1"/>
    <col min="3" max="3" width="12.42578125" style="19" customWidth="1"/>
    <col min="4" max="4" width="9.42578125" style="19" customWidth="1"/>
    <col min="5" max="5" width="11.42578125" style="19" customWidth="1"/>
    <col min="6" max="11" width="12.5703125" style="15" customWidth="1"/>
    <col min="12" max="12" width="15.42578125" style="19" customWidth="1"/>
    <col min="13" max="13" width="13.42578125" style="19" hidden="1" customWidth="1"/>
    <col min="14" max="14" width="47" style="15" customWidth="1"/>
    <col min="15" max="15" width="7.140625" style="16" customWidth="1"/>
    <col min="16" max="16" width="11.42578125" style="16" customWidth="1"/>
    <col min="17" max="47" width="11.42578125" style="15" customWidth="1"/>
    <col min="48" max="48" width="12.42578125" style="15" customWidth="1"/>
    <col min="49" max="51" width="11.42578125" style="15" customWidth="1"/>
    <col min="52" max="52" width="13" style="15" customWidth="1"/>
    <col min="53" max="53" width="11.42578125" style="758" customWidth="1"/>
    <col min="54" max="16384" width="11.42578125" style="15"/>
  </cols>
  <sheetData>
    <row r="1" spans="1:57" s="16" customFormat="1" ht="12.75" customHeight="1" x14ac:dyDescent="0.25">
      <c r="A1" s="1"/>
      <c r="B1" s="1"/>
      <c r="C1" s="1"/>
      <c r="D1" s="1"/>
      <c r="E1" s="1"/>
      <c r="F1" s="1"/>
      <c r="G1" s="1"/>
      <c r="H1" s="1"/>
      <c r="I1" s="1"/>
      <c r="J1" s="1"/>
      <c r="K1" s="1"/>
      <c r="L1" s="1"/>
      <c r="M1" s="1"/>
      <c r="N1" s="1"/>
      <c r="O1" s="1"/>
      <c r="P1" s="1"/>
      <c r="Q1" s="1"/>
      <c r="R1" s="1"/>
      <c r="S1" s="1"/>
      <c r="T1" s="1"/>
      <c r="U1" s="1"/>
      <c r="V1" s="1"/>
      <c r="W1" s="1"/>
      <c r="X1" s="1"/>
      <c r="Y1" s="1"/>
      <c r="Z1" s="1"/>
      <c r="BA1" s="757"/>
    </row>
    <row r="2" spans="1:57" s="16" customFormat="1" ht="15.75" x14ac:dyDescent="0.25">
      <c r="A2" s="1"/>
      <c r="B2" s="23" t="str">
        <f>Kontaktdaten!B2</f>
        <v>Kostenrechnung für Tarife 2022</v>
      </c>
      <c r="C2" s="1"/>
      <c r="D2" s="1"/>
      <c r="E2" s="1"/>
      <c r="F2" s="1"/>
      <c r="G2" s="1"/>
      <c r="H2" s="1"/>
      <c r="I2" s="1"/>
      <c r="J2" s="1"/>
      <c r="K2" s="1"/>
      <c r="L2" s="1"/>
      <c r="M2" s="1"/>
      <c r="N2" s="1"/>
      <c r="O2" s="1"/>
      <c r="P2" s="1"/>
      <c r="Q2" s="1"/>
      <c r="R2" s="1"/>
      <c r="S2" s="1"/>
      <c r="T2" s="1"/>
      <c r="U2" s="1"/>
      <c r="V2" s="1"/>
      <c r="W2" s="1"/>
      <c r="X2" s="1"/>
      <c r="Y2" s="1"/>
      <c r="Z2" s="1"/>
      <c r="BA2" s="757"/>
    </row>
    <row r="3" spans="1:57" s="16" customFormat="1" ht="4.5" customHeight="1" x14ac:dyDescent="0.25">
      <c r="A3" s="1"/>
      <c r="B3" s="1"/>
      <c r="C3" s="1"/>
      <c r="D3" s="1"/>
      <c r="E3" s="1"/>
      <c r="F3" s="1"/>
      <c r="G3" s="1"/>
      <c r="H3" s="1"/>
      <c r="I3" s="1"/>
      <c r="J3" s="1"/>
      <c r="K3" s="1"/>
      <c r="L3" s="1"/>
      <c r="M3" s="1"/>
      <c r="N3" s="1"/>
      <c r="O3" s="1"/>
      <c r="P3" s="1"/>
      <c r="Q3" s="1"/>
      <c r="R3" s="1"/>
      <c r="S3" s="1"/>
      <c r="T3" s="1"/>
      <c r="U3" s="1"/>
      <c r="V3" s="1"/>
      <c r="W3" s="1"/>
      <c r="X3" s="1"/>
      <c r="Y3" s="1"/>
      <c r="Z3" s="1"/>
      <c r="BA3" s="757"/>
    </row>
    <row r="4" spans="1:57" s="16" customFormat="1" ht="20.25" x14ac:dyDescent="0.3">
      <c r="A4" s="1"/>
      <c r="B4" s="13" t="s">
        <v>23</v>
      </c>
      <c r="C4" s="1"/>
      <c r="D4" s="1"/>
      <c r="E4" s="1"/>
      <c r="F4" s="1"/>
      <c r="G4" s="1"/>
      <c r="H4" s="1"/>
      <c r="I4" s="1"/>
      <c r="J4" s="1"/>
      <c r="K4" s="1"/>
      <c r="L4" s="1"/>
      <c r="M4" s="1"/>
      <c r="N4" s="85"/>
      <c r="O4" s="1"/>
      <c r="P4" s="1"/>
      <c r="Q4" s="1"/>
      <c r="R4" s="1"/>
      <c r="S4" s="1"/>
      <c r="T4" s="1"/>
      <c r="U4" s="1"/>
      <c r="V4" s="1"/>
      <c r="W4" s="1"/>
      <c r="X4" s="1"/>
      <c r="Y4" s="1"/>
      <c r="Z4" s="1"/>
      <c r="BA4" s="757"/>
    </row>
    <row r="5" spans="1:57" s="16" customFormat="1" ht="12.75" customHeight="1" x14ac:dyDescent="0.25">
      <c r="A5" s="1"/>
      <c r="B5" s="533" t="s">
        <v>213</v>
      </c>
      <c r="C5" s="1"/>
      <c r="D5" s="1"/>
      <c r="E5" s="1"/>
      <c r="F5" s="1"/>
      <c r="G5" s="1"/>
      <c r="H5" s="1"/>
      <c r="I5" s="1"/>
      <c r="J5" s="1"/>
      <c r="K5" s="1"/>
      <c r="L5" s="1"/>
      <c r="M5" s="1"/>
      <c r="N5" s="1"/>
      <c r="O5" s="1"/>
      <c r="P5" s="1"/>
      <c r="Q5" s="1"/>
      <c r="R5" s="1"/>
      <c r="S5" s="1"/>
      <c r="T5" s="1"/>
      <c r="U5" s="1"/>
      <c r="V5" s="1"/>
      <c r="W5" s="1"/>
      <c r="X5" s="1"/>
      <c r="Y5" s="1"/>
      <c r="Z5" s="1"/>
      <c r="BA5" s="757"/>
    </row>
    <row r="6" spans="1:57" s="16" customFormat="1" ht="15" customHeight="1" x14ac:dyDescent="0.25">
      <c r="A6" s="1"/>
      <c r="B6" s="553">
        <f>Kontaktdaten!E12</f>
        <v>0</v>
      </c>
      <c r="C6" s="1"/>
      <c r="D6" s="1"/>
      <c r="E6" s="1"/>
      <c r="F6" s="1"/>
      <c r="G6" s="1"/>
      <c r="H6" s="1"/>
      <c r="I6" s="1"/>
      <c r="J6" s="1"/>
      <c r="K6" s="1"/>
      <c r="L6" s="1"/>
      <c r="M6" s="1"/>
      <c r="N6" s="85"/>
      <c r="O6" s="1"/>
      <c r="P6" s="1"/>
      <c r="Q6" s="1"/>
      <c r="R6" s="1"/>
      <c r="S6" s="1"/>
      <c r="T6" s="1"/>
      <c r="U6" s="1"/>
      <c r="V6" s="1"/>
      <c r="W6" s="1"/>
      <c r="X6" s="1"/>
      <c r="Y6" s="1"/>
      <c r="Z6" s="1"/>
      <c r="BA6" s="757"/>
    </row>
    <row r="7" spans="1:57" s="16" customFormat="1" ht="6" hidden="1" customHeight="1" x14ac:dyDescent="0.3">
      <c r="A7" s="1"/>
      <c r="B7" s="13"/>
      <c r="C7" s="1"/>
      <c r="D7" s="1"/>
      <c r="E7" s="1"/>
      <c r="F7" s="1"/>
      <c r="G7" s="1"/>
      <c r="H7" s="1"/>
      <c r="I7" s="1"/>
      <c r="J7" s="1"/>
      <c r="K7" s="1"/>
      <c r="L7" s="1"/>
      <c r="M7" s="1"/>
      <c r="N7" s="1"/>
      <c r="O7" s="1"/>
      <c r="P7" s="1"/>
      <c r="Q7" s="1"/>
      <c r="R7" s="1"/>
      <c r="S7" s="1"/>
      <c r="T7" s="1"/>
      <c r="U7" s="1"/>
      <c r="V7" s="1"/>
      <c r="W7" s="1"/>
      <c r="X7" s="1"/>
      <c r="Y7" s="1"/>
      <c r="Z7" s="1"/>
      <c r="BA7" s="757"/>
    </row>
    <row r="8" spans="1:57" s="16" customFormat="1" ht="16.5" hidden="1" customHeight="1" x14ac:dyDescent="0.3">
      <c r="A8" s="1"/>
      <c r="B8" s="13"/>
      <c r="C8" s="1"/>
      <c r="D8" s="1"/>
      <c r="E8" s="1"/>
      <c r="F8" s="1"/>
      <c r="G8" s="1"/>
      <c r="H8" s="1"/>
      <c r="I8" s="1"/>
      <c r="J8" s="1"/>
      <c r="K8" s="1"/>
      <c r="L8" s="1"/>
      <c r="M8" s="1"/>
      <c r="N8" s="1"/>
      <c r="O8" s="1"/>
      <c r="P8" s="1"/>
      <c r="Q8" s="1"/>
      <c r="R8" s="1"/>
      <c r="S8" s="1"/>
      <c r="T8" s="1"/>
      <c r="U8" s="1"/>
      <c r="V8" s="1"/>
      <c r="W8" s="1"/>
      <c r="X8" s="1"/>
      <c r="Y8" s="1"/>
      <c r="Z8" s="1"/>
      <c r="BA8" s="757"/>
    </row>
    <row r="9" spans="1:57" s="16" customFormat="1" ht="16.5" hidden="1" customHeight="1" x14ac:dyDescent="0.3">
      <c r="A9" s="1"/>
      <c r="B9" s="13"/>
      <c r="C9" s="1"/>
      <c r="D9" s="1"/>
      <c r="E9" s="1"/>
      <c r="F9" s="1"/>
      <c r="G9" s="1"/>
      <c r="H9" s="1"/>
      <c r="I9" s="1"/>
      <c r="J9" s="1"/>
      <c r="K9" s="1"/>
      <c r="L9" s="1"/>
      <c r="M9" s="1"/>
      <c r="N9" s="1"/>
      <c r="O9" s="1"/>
      <c r="P9" s="1"/>
      <c r="Q9" s="1"/>
      <c r="R9" s="1"/>
      <c r="S9" s="1"/>
      <c r="T9" s="1"/>
      <c r="U9" s="1"/>
      <c r="V9" s="1"/>
      <c r="W9" s="1"/>
      <c r="X9" s="1"/>
      <c r="Y9" s="1"/>
      <c r="Z9" s="1"/>
      <c r="BA9" s="757"/>
    </row>
    <row r="10" spans="1:57" s="16" customFormat="1" ht="4.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BA10" s="757"/>
    </row>
    <row r="11" spans="1:57" s="16" customFormat="1" ht="12.75" customHeight="1" x14ac:dyDescent="0.25">
      <c r="A11" s="1"/>
      <c r="B11" s="4" t="s">
        <v>907</v>
      </c>
      <c r="C11" s="4"/>
      <c r="D11" s="1"/>
      <c r="E11" s="311"/>
      <c r="G11" s="1"/>
      <c r="H11" s="1"/>
      <c r="I11" s="1"/>
      <c r="J11" s="1"/>
      <c r="K11" s="756" t="str">
        <f>IF(E11="","",IF(ISERROR(VLOOKUP(E11,BA15:BA120,1,FALSE)=TRUE),"- Beachten Sie bitte, als Stichtag für die Anlagenwerte gilt das Ende des Geschäftsjahres (z.B.: 30.09.xx oder 31.12.xx).",""))</f>
        <v/>
      </c>
      <c r="M11" s="934"/>
      <c r="N11" s="934"/>
      <c r="O11" s="1"/>
      <c r="P11" s="1"/>
      <c r="Q11" s="1"/>
      <c r="R11" s="1"/>
      <c r="S11" s="1"/>
      <c r="T11" s="1"/>
      <c r="U11" s="1"/>
      <c r="V11" s="1"/>
      <c r="W11" s="1"/>
      <c r="X11" s="1"/>
      <c r="Y11" s="1"/>
      <c r="Z11" s="1"/>
      <c r="BA11" s="757"/>
    </row>
    <row r="12" spans="1:57" s="16" customFormat="1" ht="12.75" customHeight="1" x14ac:dyDescent="0.25">
      <c r="A12" s="1"/>
      <c r="B12" s="4" t="s">
        <v>908</v>
      </c>
      <c r="C12" s="4"/>
      <c r="D12" s="1"/>
      <c r="E12" s="1"/>
      <c r="F12" s="1"/>
      <c r="G12" s="1"/>
      <c r="H12" s="1"/>
      <c r="I12" s="1"/>
      <c r="J12" s="1"/>
      <c r="L12" s="934"/>
      <c r="M12" s="934"/>
      <c r="N12" s="1066" t="s">
        <v>1100</v>
      </c>
      <c r="O12" s="12"/>
      <c r="P12" s="1"/>
      <c r="Q12" s="1"/>
      <c r="R12" s="1"/>
      <c r="S12" s="1"/>
      <c r="T12" s="1"/>
      <c r="U12" s="1"/>
      <c r="V12" s="1"/>
      <c r="W12" s="1"/>
      <c r="X12" s="1"/>
      <c r="Y12" s="1"/>
      <c r="Z12" s="1"/>
      <c r="BA12" s="757"/>
    </row>
    <row r="13" spans="1:57" s="16" customFormat="1" ht="13.5" customHeight="1" x14ac:dyDescent="0.25">
      <c r="A13" s="1"/>
      <c r="B13" s="55" t="s">
        <v>831</v>
      </c>
      <c r="C13" s="311"/>
      <c r="D13" s="55" t="s">
        <v>832</v>
      </c>
      <c r="E13" s="311"/>
      <c r="F13" s="1"/>
      <c r="G13" s="1"/>
      <c r="H13" s="1"/>
      <c r="I13" s="1"/>
      <c r="J13" s="1"/>
      <c r="K13" s="756" t="str">
        <f>IF(E13="","",IF(OR(E13&lt;DATE(Kontaktdaten!D4-2,1,1),E13&gt;DATE(Kontaktdaten!D4-2,12,31)),"- Sie haben für den Referenzzeitraum Planwerte und nicht gemäss dem Basisjahrprinzip Werte des letzten abgeschlossenen Geschäftsjahrs angegeben.",""))</f>
        <v/>
      </c>
      <c r="L13" s="934"/>
      <c r="M13" s="934"/>
      <c r="N13" s="934"/>
      <c r="O13" s="1"/>
      <c r="P13" s="1"/>
      <c r="Q13" s="1"/>
      <c r="R13" s="1"/>
      <c r="S13" s="1"/>
      <c r="T13" s="1"/>
      <c r="U13" s="1"/>
      <c r="V13" s="1"/>
      <c r="W13" s="1"/>
      <c r="X13" s="1"/>
      <c r="Y13" s="1"/>
      <c r="Z13" s="1"/>
      <c r="BA13" s="757"/>
    </row>
    <row r="14" spans="1:57" s="16" customFormat="1" ht="27.6" customHeight="1" x14ac:dyDescent="0.25">
      <c r="A14" s="1"/>
      <c r="B14" s="3" t="s">
        <v>909</v>
      </c>
      <c r="C14" s="3"/>
      <c r="D14" s="3"/>
      <c r="E14" s="433">
        <f>E11</f>
        <v>0</v>
      </c>
      <c r="F14" s="56" t="s">
        <v>917</v>
      </c>
      <c r="G14" s="56" t="s">
        <v>918</v>
      </c>
      <c r="H14" s="56" t="s">
        <v>919</v>
      </c>
      <c r="I14" s="56" t="s">
        <v>920</v>
      </c>
      <c r="J14" s="56" t="s">
        <v>921</v>
      </c>
      <c r="K14" s="56" t="s">
        <v>922</v>
      </c>
      <c r="L14" s="56" t="s">
        <v>923</v>
      </c>
      <c r="M14" s="56"/>
      <c r="N14" s="57" t="s">
        <v>882</v>
      </c>
      <c r="O14" s="58"/>
      <c r="P14" s="1"/>
      <c r="Q14" s="1"/>
      <c r="R14" s="1"/>
      <c r="S14" s="1"/>
      <c r="T14" s="1"/>
      <c r="U14" s="1"/>
      <c r="V14" s="1"/>
      <c r="W14" s="1"/>
      <c r="X14" s="1"/>
      <c r="Y14" s="1"/>
      <c r="Z14" s="1"/>
      <c r="AY14" s="16" t="s">
        <v>342</v>
      </c>
      <c r="AZ14" s="16" t="s">
        <v>341</v>
      </c>
      <c r="BA14" s="757" t="s">
        <v>340</v>
      </c>
      <c r="BD14" s="16" t="s">
        <v>344</v>
      </c>
    </row>
    <row r="15" spans="1:57" s="16" customFormat="1" ht="12.75" customHeight="1" x14ac:dyDescent="0.25">
      <c r="A15" s="1"/>
      <c r="B15" s="67" t="s">
        <v>73</v>
      </c>
      <c r="C15" s="67"/>
      <c r="D15" s="67"/>
      <c r="E15" s="67"/>
      <c r="F15" s="310"/>
      <c r="G15" s="310"/>
      <c r="H15" s="310"/>
      <c r="I15" s="310"/>
      <c r="J15" s="310"/>
      <c r="K15" s="310"/>
      <c r="L15" s="313">
        <f>SUM(F15:K15)</f>
        <v>0</v>
      </c>
      <c r="M15" s="313"/>
      <c r="N15" s="1351"/>
      <c r="O15" s="59"/>
      <c r="P15" s="1"/>
      <c r="Q15" s="1"/>
      <c r="R15" s="1"/>
      <c r="S15" s="1"/>
      <c r="T15" s="1"/>
      <c r="U15" s="1"/>
      <c r="V15" s="1"/>
      <c r="W15" s="1"/>
      <c r="X15" s="1"/>
      <c r="Y15" s="1"/>
      <c r="Z15" s="1"/>
      <c r="BA15" s="757">
        <v>36799</v>
      </c>
      <c r="BB15" s="759" t="str">
        <f>BA15&amp;""</f>
        <v>36799</v>
      </c>
      <c r="BD15" s="1500">
        <v>4.5499999999999999E-2</v>
      </c>
      <c r="BE15" s="1500">
        <f>BD15-0.01</f>
        <v>3.5499999999999997E-2</v>
      </c>
    </row>
    <row r="16" spans="1:57" s="16" customFormat="1" ht="12.75" customHeight="1" x14ac:dyDescent="0.25">
      <c r="A16" s="1"/>
      <c r="B16" s="67" t="s">
        <v>924</v>
      </c>
      <c r="C16" s="67"/>
      <c r="D16" s="67"/>
      <c r="E16" s="67"/>
      <c r="F16" s="310"/>
      <c r="G16" s="310"/>
      <c r="H16" s="310"/>
      <c r="I16" s="310"/>
      <c r="J16" s="310"/>
      <c r="K16" s="310"/>
      <c r="L16" s="313">
        <f t="shared" ref="L16:L23" si="0">SUM(F16:K16)</f>
        <v>0</v>
      </c>
      <c r="M16" s="313"/>
      <c r="N16" s="1351"/>
      <c r="O16" s="59"/>
      <c r="P16" s="1"/>
      <c r="Q16" s="1"/>
      <c r="R16" s="1"/>
      <c r="S16" s="1"/>
      <c r="T16" s="1"/>
      <c r="U16" s="1"/>
      <c r="V16" s="1"/>
      <c r="W16" s="1"/>
      <c r="X16" s="1"/>
      <c r="Y16" s="1"/>
      <c r="Z16" s="1"/>
      <c r="BA16" s="757">
        <v>37164</v>
      </c>
      <c r="BB16" s="759" t="str">
        <f t="shared" ref="BB16:BB79" si="1">BA16&amp;""</f>
        <v>37164</v>
      </c>
      <c r="BD16" s="1500">
        <v>4.2500000000000003E-2</v>
      </c>
      <c r="BE16" s="1500">
        <f>BD16-0.01</f>
        <v>3.2500000000000001E-2</v>
      </c>
    </row>
    <row r="17" spans="1:57" s="16" customFormat="1" ht="12.75" customHeight="1" x14ac:dyDescent="0.25">
      <c r="A17" s="1"/>
      <c r="B17" s="33" t="s">
        <v>925</v>
      </c>
      <c r="C17" s="33"/>
      <c r="D17" s="33"/>
      <c r="E17" s="33"/>
      <c r="F17" s="310"/>
      <c r="G17" s="310"/>
      <c r="H17" s="310"/>
      <c r="I17" s="310"/>
      <c r="J17" s="310"/>
      <c r="K17" s="310"/>
      <c r="L17" s="313">
        <f t="shared" si="0"/>
        <v>0</v>
      </c>
      <c r="M17" s="313"/>
      <c r="N17" s="1351"/>
      <c r="O17" s="59"/>
      <c r="P17" s="1"/>
      <c r="Q17" s="1"/>
      <c r="R17" s="1"/>
      <c r="S17" s="1"/>
      <c r="T17" s="1"/>
      <c r="U17" s="1"/>
      <c r="V17" s="1"/>
      <c r="W17" s="1"/>
      <c r="X17" s="1"/>
      <c r="Y17" s="1"/>
      <c r="Z17" s="1"/>
      <c r="BA17" s="757">
        <f>BA16+365</f>
        <v>37529</v>
      </c>
      <c r="BB17" s="759" t="str">
        <f t="shared" si="1"/>
        <v>37529</v>
      </c>
      <c r="BD17" s="1500">
        <v>4.1399999999999999E-2</v>
      </c>
      <c r="BE17" s="1500">
        <f>BD17-0.01</f>
        <v>3.1399999999999997E-2</v>
      </c>
    </row>
    <row r="18" spans="1:57" s="16" customFormat="1" ht="12.75" customHeight="1" x14ac:dyDescent="0.25">
      <c r="A18" s="1"/>
      <c r="B18" s="67" t="s">
        <v>926</v>
      </c>
      <c r="C18" s="67"/>
      <c r="D18" s="67"/>
      <c r="E18" s="67"/>
      <c r="F18" s="310"/>
      <c r="G18" s="310"/>
      <c r="H18" s="310"/>
      <c r="I18" s="310"/>
      <c r="J18" s="310"/>
      <c r="K18" s="310"/>
      <c r="L18" s="313">
        <f t="shared" si="0"/>
        <v>0</v>
      </c>
      <c r="M18" s="313"/>
      <c r="N18" s="1351"/>
      <c r="O18" s="59"/>
      <c r="P18" s="1"/>
      <c r="Q18" s="1"/>
      <c r="R18" s="1"/>
      <c r="S18" s="1"/>
      <c r="T18" s="1"/>
      <c r="U18" s="1"/>
      <c r="V18" s="1"/>
      <c r="W18" s="1"/>
      <c r="X18" s="1"/>
      <c r="Y18" s="1"/>
      <c r="Z18" s="1"/>
      <c r="BA18" s="757">
        <f t="shared" ref="BA18:BA47" si="2">BA17+365</f>
        <v>37894</v>
      </c>
      <c r="BB18" s="759" t="str">
        <f t="shared" si="1"/>
        <v>37894</v>
      </c>
      <c r="BD18" s="1500">
        <v>3.8300000000000001E-2</v>
      </c>
      <c r="BE18" s="1500">
        <f>BD18-0.01</f>
        <v>2.8299999999999999E-2</v>
      </c>
    </row>
    <row r="19" spans="1:57" s="16" customFormat="1" ht="12.75" customHeight="1" x14ac:dyDescent="0.25">
      <c r="A19" s="1"/>
      <c r="B19" s="5" t="s">
        <v>199</v>
      </c>
      <c r="C19" s="67"/>
      <c r="D19" s="67"/>
      <c r="E19" s="67"/>
      <c r="F19" s="310"/>
      <c r="G19" s="310"/>
      <c r="H19" s="310"/>
      <c r="I19" s="310"/>
      <c r="J19" s="310"/>
      <c r="K19" s="310"/>
      <c r="L19" s="313">
        <f t="shared" si="0"/>
        <v>0</v>
      </c>
      <c r="M19" s="313"/>
      <c r="N19" s="1351"/>
      <c r="O19" s="1"/>
      <c r="P19" s="1"/>
      <c r="Q19" s="1"/>
      <c r="R19" s="1"/>
      <c r="S19" s="1"/>
      <c r="T19" s="1"/>
      <c r="U19" s="1"/>
      <c r="V19" s="1"/>
      <c r="W19" s="1"/>
      <c r="X19" s="1"/>
      <c r="Y19" s="1"/>
      <c r="Z19" s="1"/>
      <c r="BA19" s="757">
        <f>BA18+366</f>
        <v>38260</v>
      </c>
      <c r="BB19" s="759" t="str">
        <f t="shared" si="1"/>
        <v>38260</v>
      </c>
      <c r="BD19" s="763"/>
      <c r="BE19" s="763"/>
    </row>
    <row r="20" spans="1:57" s="16" customFormat="1" ht="12.75" hidden="1" customHeight="1" x14ac:dyDescent="0.25">
      <c r="B20" s="67"/>
      <c r="C20" s="67"/>
      <c r="D20" s="67"/>
      <c r="E20" s="67"/>
      <c r="F20" s="310"/>
      <c r="G20" s="310"/>
      <c r="H20" s="310"/>
      <c r="I20" s="310"/>
      <c r="J20" s="310"/>
      <c r="K20" s="310"/>
      <c r="L20" s="313">
        <f t="shared" si="0"/>
        <v>0</v>
      </c>
      <c r="M20" s="313"/>
      <c r="N20" s="1351"/>
      <c r="O20" s="1"/>
      <c r="P20" s="1"/>
      <c r="Q20" s="1"/>
      <c r="R20" s="1"/>
      <c r="S20" s="1"/>
      <c r="T20" s="1"/>
      <c r="U20" s="1"/>
      <c r="V20" s="1"/>
      <c r="W20" s="1"/>
      <c r="X20" s="1"/>
      <c r="Y20" s="1"/>
      <c r="Z20" s="1"/>
      <c r="BA20" s="757">
        <f>BA19+365</f>
        <v>38625</v>
      </c>
      <c r="BB20" s="759" t="str">
        <f t="shared" si="1"/>
        <v>38625</v>
      </c>
      <c r="BD20" s="763"/>
      <c r="BE20" s="763"/>
    </row>
    <row r="21" spans="1:57" s="16" customFormat="1" ht="12.75" customHeight="1" x14ac:dyDescent="0.25">
      <c r="A21" s="1"/>
      <c r="B21" s="67" t="s">
        <v>294</v>
      </c>
      <c r="C21" s="67"/>
      <c r="D21" s="67"/>
      <c r="E21" s="67"/>
      <c r="F21" s="310"/>
      <c r="G21" s="310"/>
      <c r="H21" s="310"/>
      <c r="I21" s="310"/>
      <c r="J21" s="310"/>
      <c r="K21" s="310"/>
      <c r="L21" s="313">
        <f t="shared" si="0"/>
        <v>0</v>
      </c>
      <c r="M21" s="313"/>
      <c r="N21" s="1351"/>
      <c r="O21" s="1"/>
      <c r="P21" s="2"/>
      <c r="Q21" s="1"/>
      <c r="R21" s="1"/>
      <c r="S21" s="1"/>
      <c r="T21" s="1"/>
      <c r="U21" s="1"/>
      <c r="V21" s="1"/>
      <c r="W21" s="1"/>
      <c r="X21" s="1"/>
      <c r="Y21" s="1"/>
      <c r="Z21" s="1"/>
      <c r="BA21" s="757">
        <f>BA19+365</f>
        <v>38625</v>
      </c>
      <c r="BB21" s="759" t="str">
        <f t="shared" si="1"/>
        <v>38625</v>
      </c>
      <c r="BD21" s="763"/>
      <c r="BE21" s="763"/>
    </row>
    <row r="22" spans="1:57" s="16" customFormat="1" ht="12.75" customHeight="1" x14ac:dyDescent="0.25">
      <c r="A22" s="1"/>
      <c r="B22" s="67" t="s">
        <v>927</v>
      </c>
      <c r="C22" s="67"/>
      <c r="D22" s="67"/>
      <c r="E22" s="67"/>
      <c r="F22" s="310"/>
      <c r="G22" s="310"/>
      <c r="H22" s="310"/>
      <c r="I22" s="310"/>
      <c r="J22" s="310"/>
      <c r="K22" s="310"/>
      <c r="L22" s="313">
        <f t="shared" si="0"/>
        <v>0</v>
      </c>
      <c r="M22" s="313"/>
      <c r="N22" s="1351"/>
      <c r="O22" s="1"/>
      <c r="P22" s="2"/>
      <c r="Q22" s="1"/>
      <c r="R22" s="1"/>
      <c r="S22" s="1"/>
      <c r="T22" s="1"/>
      <c r="U22" s="1"/>
      <c r="V22" s="1"/>
      <c r="W22" s="1"/>
      <c r="X22" s="1"/>
      <c r="Y22" s="1"/>
      <c r="Z22" s="1"/>
      <c r="BA22" s="757">
        <f>BA21+365</f>
        <v>38990</v>
      </c>
      <c r="BB22" s="759" t="str">
        <f t="shared" si="1"/>
        <v>38990</v>
      </c>
      <c r="BD22" s="763"/>
      <c r="BE22" s="763"/>
    </row>
    <row r="23" spans="1:57" s="16" customFormat="1" ht="12.75" customHeight="1" x14ac:dyDescent="0.25">
      <c r="A23" s="1"/>
      <c r="B23" s="5" t="s">
        <v>928</v>
      </c>
      <c r="C23" s="5"/>
      <c r="D23" s="5"/>
      <c r="E23" s="5"/>
      <c r="F23" s="315"/>
      <c r="G23" s="315"/>
      <c r="H23" s="315"/>
      <c r="I23" s="315"/>
      <c r="J23" s="315"/>
      <c r="K23" s="315"/>
      <c r="L23" s="313">
        <f t="shared" si="0"/>
        <v>0</v>
      </c>
      <c r="M23" s="313"/>
      <c r="N23" s="1351"/>
      <c r="O23" s="1"/>
      <c r="P23" s="1"/>
      <c r="Q23" s="1"/>
      <c r="R23" s="1"/>
      <c r="S23" s="1"/>
      <c r="T23" s="1"/>
      <c r="U23" s="1"/>
      <c r="V23" s="1"/>
      <c r="W23" s="1"/>
      <c r="X23" s="1"/>
      <c r="Y23" s="1"/>
      <c r="Z23" s="1"/>
      <c r="BA23" s="757">
        <f>BA22+365</f>
        <v>39355</v>
      </c>
      <c r="BB23" s="759" t="str">
        <f t="shared" si="1"/>
        <v>39355</v>
      </c>
      <c r="BD23" s="763"/>
      <c r="BE23" s="763"/>
    </row>
    <row r="24" spans="1:57" s="16" customFormat="1" ht="12.75" customHeight="1" x14ac:dyDescent="0.25">
      <c r="A24" s="1"/>
      <c r="B24" s="33" t="s">
        <v>930</v>
      </c>
      <c r="C24" s="33"/>
      <c r="D24" s="33"/>
      <c r="E24" s="33"/>
      <c r="F24" s="315"/>
      <c r="G24" s="315"/>
      <c r="H24" s="315"/>
      <c r="I24" s="315"/>
      <c r="J24" s="315"/>
      <c r="K24" s="315"/>
      <c r="L24" s="313">
        <f>SUM(F24:K24)</f>
        <v>0</v>
      </c>
      <c r="M24" s="313"/>
      <c r="N24" s="1351"/>
      <c r="O24" s="1"/>
      <c r="P24" s="1305"/>
      <c r="Q24" s="1"/>
      <c r="R24" s="1"/>
      <c r="S24" s="1"/>
      <c r="T24" s="1"/>
      <c r="U24" s="1"/>
      <c r="V24" s="1"/>
      <c r="W24" s="1"/>
      <c r="X24" s="1"/>
      <c r="Y24" s="1"/>
      <c r="Z24" s="1"/>
      <c r="AY24" s="16" t="str">
        <f>IF(Kontaktdaten!$D$4-2='Anlagespiegel historisch'!AZ24,1,"")</f>
        <v/>
      </c>
      <c r="BA24" s="757">
        <f>BA23+366</f>
        <v>39721</v>
      </c>
      <c r="BB24" s="759" t="str">
        <f t="shared" si="1"/>
        <v>39721</v>
      </c>
      <c r="BD24" s="763"/>
      <c r="BE24" s="763"/>
    </row>
    <row r="25" spans="1:57" ht="12.75" customHeight="1" x14ac:dyDescent="0.25">
      <c r="A25" s="1"/>
      <c r="B25" s="5" t="s">
        <v>931</v>
      </c>
      <c r="C25" s="5"/>
      <c r="D25" s="5"/>
      <c r="E25" s="5"/>
      <c r="F25" s="310"/>
      <c r="G25" s="310"/>
      <c r="H25" s="310"/>
      <c r="I25" s="310"/>
      <c r="J25" s="310"/>
      <c r="K25" s="310"/>
      <c r="L25" s="313">
        <f>SUM(F25:K25)</f>
        <v>0</v>
      </c>
      <c r="M25" s="313"/>
      <c r="N25" s="1351"/>
      <c r="O25" s="1"/>
      <c r="P25" s="1305"/>
      <c r="Q25" s="1"/>
      <c r="R25" s="1"/>
      <c r="S25" s="1"/>
      <c r="T25" s="1"/>
      <c r="U25" s="1"/>
      <c r="V25" s="1"/>
      <c r="W25" s="1"/>
      <c r="X25" s="1"/>
      <c r="Y25" s="1"/>
      <c r="Z25" s="1"/>
      <c r="AA25" s="16"/>
      <c r="AB25" s="16"/>
      <c r="AC25" s="16"/>
      <c r="AD25" s="16"/>
      <c r="AE25" s="16"/>
      <c r="AF25" s="16"/>
      <c r="AG25" s="16"/>
      <c r="AH25" s="16"/>
      <c r="AI25" s="16"/>
      <c r="AJ25" s="16"/>
      <c r="AK25" s="16"/>
      <c r="AL25" s="16"/>
      <c r="AM25" s="16"/>
      <c r="AN25" s="16"/>
      <c r="AO25" s="16"/>
      <c r="AP25" s="16"/>
      <c r="AQ25" s="16"/>
      <c r="AR25" s="16"/>
      <c r="AS25" s="16"/>
      <c r="AT25" s="16"/>
      <c r="AU25" s="16"/>
      <c r="AV25" s="16"/>
      <c r="AY25" s="16" t="str">
        <f>IF(Kontaktdaten!$D$4-2='Anlagespiegel historisch'!AZ25,1,"")</f>
        <v/>
      </c>
      <c r="BA25" s="757">
        <f>BA24+365</f>
        <v>40086</v>
      </c>
      <c r="BB25" s="759" t="str">
        <f t="shared" si="1"/>
        <v>40086</v>
      </c>
      <c r="BD25" s="764"/>
      <c r="BE25" s="764"/>
    </row>
    <row r="26" spans="1:57" ht="12.75" customHeight="1" x14ac:dyDescent="0.25">
      <c r="A26" s="1"/>
      <c r="B26" s="5" t="s">
        <v>932</v>
      </c>
      <c r="C26" s="5"/>
      <c r="D26" s="5"/>
      <c r="E26" s="5"/>
      <c r="F26" s="310"/>
      <c r="G26" s="310"/>
      <c r="H26" s="310"/>
      <c r="I26" s="310"/>
      <c r="J26" s="310"/>
      <c r="K26" s="310"/>
      <c r="L26" s="316">
        <f>SUM(F26:K26)</f>
        <v>0</v>
      </c>
      <c r="M26" s="316">
        <f>SUM(G26:L26)</f>
        <v>0</v>
      </c>
      <c r="N26" s="1351"/>
      <c r="O26" s="1"/>
      <c r="P26" s="1550"/>
      <c r="Q26" s="1"/>
      <c r="R26" s="1"/>
      <c r="S26" s="1"/>
      <c r="T26" s="1"/>
      <c r="U26" s="1"/>
      <c r="V26" s="1"/>
      <c r="W26" s="1"/>
      <c r="X26" s="1"/>
      <c r="Y26" s="1"/>
      <c r="Z26" s="1"/>
      <c r="AA26" s="16"/>
      <c r="AB26" s="16"/>
      <c r="AC26" s="16"/>
      <c r="AD26" s="16"/>
      <c r="AE26" s="16"/>
      <c r="AF26" s="16"/>
      <c r="AG26" s="16"/>
      <c r="AH26" s="16"/>
      <c r="AI26" s="16"/>
      <c r="AJ26" s="16"/>
      <c r="AK26" s="16"/>
      <c r="AL26" s="16"/>
      <c r="AM26" s="16"/>
      <c r="AN26" s="16"/>
      <c r="AO26" s="16"/>
      <c r="AP26" s="16"/>
      <c r="AQ26" s="16"/>
      <c r="AR26" s="16"/>
      <c r="AS26" s="16"/>
      <c r="AT26" s="16"/>
      <c r="AU26" s="16"/>
      <c r="AV26" s="16"/>
      <c r="AY26" s="16" t="str">
        <f>IF(Kontaktdaten!$D$4-2='Anlagespiegel historisch'!AZ26,1,"")</f>
        <v/>
      </c>
      <c r="AZ26" s="16"/>
      <c r="BA26" s="757">
        <f>BA25+365</f>
        <v>40451</v>
      </c>
      <c r="BB26" s="759" t="str">
        <f t="shared" si="1"/>
        <v>40451</v>
      </c>
      <c r="BD26" s="764"/>
      <c r="BE26" s="764"/>
    </row>
    <row r="27" spans="1:57" s="16" customFormat="1" ht="15" customHeight="1" x14ac:dyDescent="0.25">
      <c r="A27" s="1"/>
      <c r="B27" s="3" t="s">
        <v>933</v>
      </c>
      <c r="C27" s="3"/>
      <c r="D27" s="3"/>
      <c r="E27" s="3"/>
      <c r="F27" s="313">
        <f>SUM(F15:F26)</f>
        <v>0</v>
      </c>
      <c r="G27" s="313">
        <f t="shared" ref="G27:L27" si="3">SUM(G15:G26)</f>
        <v>0</v>
      </c>
      <c r="H27" s="313">
        <f t="shared" si="3"/>
        <v>0</v>
      </c>
      <c r="I27" s="313">
        <f t="shared" si="3"/>
        <v>0</v>
      </c>
      <c r="J27" s="313">
        <f t="shared" si="3"/>
        <v>0</v>
      </c>
      <c r="K27" s="313">
        <f t="shared" si="3"/>
        <v>0</v>
      </c>
      <c r="L27" s="313">
        <f t="shared" si="3"/>
        <v>0</v>
      </c>
      <c r="M27" s="313"/>
      <c r="N27" s="1351"/>
      <c r="O27" s="1"/>
      <c r="P27" s="1305"/>
      <c r="Q27" s="1"/>
      <c r="R27" s="1"/>
      <c r="S27" s="1"/>
      <c r="T27" s="1"/>
      <c r="U27" s="1"/>
      <c r="V27" s="1"/>
      <c r="W27" s="1"/>
      <c r="X27" s="1"/>
      <c r="Y27" s="1"/>
      <c r="Z27" s="1"/>
      <c r="AY27" s="16" t="str">
        <f>IF(Kontaktdaten!$D$4-2='Anlagespiegel historisch'!AZ27,1,"")</f>
        <v/>
      </c>
      <c r="AZ27" s="15"/>
      <c r="BA27" s="757">
        <f>BA26+365</f>
        <v>40816</v>
      </c>
      <c r="BB27" s="759" t="str">
        <f t="shared" si="1"/>
        <v>40816</v>
      </c>
      <c r="BD27" s="763"/>
      <c r="BE27" s="763"/>
    </row>
    <row r="28" spans="1:57" s="16" customFormat="1" ht="38.25" customHeight="1" x14ac:dyDescent="0.25">
      <c r="A28" s="1"/>
      <c r="B28" s="3" t="s">
        <v>934</v>
      </c>
      <c r="C28" s="3"/>
      <c r="D28" s="3"/>
      <c r="E28" s="3"/>
      <c r="F28" s="56" t="s">
        <v>917</v>
      </c>
      <c r="G28" s="56" t="s">
        <v>918</v>
      </c>
      <c r="H28" s="56" t="s">
        <v>919</v>
      </c>
      <c r="I28" s="56" t="s">
        <v>920</v>
      </c>
      <c r="J28" s="56" t="s">
        <v>921</v>
      </c>
      <c r="K28" s="56" t="s">
        <v>922</v>
      </c>
      <c r="L28" s="56" t="s">
        <v>923</v>
      </c>
      <c r="M28" s="56"/>
      <c r="N28" s="57" t="s">
        <v>882</v>
      </c>
      <c r="O28" s="1"/>
      <c r="P28" s="1"/>
      <c r="Q28" s="1"/>
      <c r="R28" s="1"/>
      <c r="S28" s="1"/>
      <c r="T28" s="1"/>
      <c r="U28" s="1"/>
      <c r="V28" s="1"/>
      <c r="W28" s="1"/>
      <c r="X28" s="1"/>
      <c r="Y28" s="1"/>
      <c r="Z28" s="1"/>
      <c r="AY28" s="16" t="str">
        <f>IF(Kontaktdaten!$D$4-2='Anlagespiegel historisch'!AZ28,1,"")</f>
        <v/>
      </c>
      <c r="BA28" s="757">
        <f>BA27+366</f>
        <v>41182</v>
      </c>
      <c r="BB28" s="759" t="str">
        <f t="shared" si="1"/>
        <v>41182</v>
      </c>
      <c r="BD28" s="763"/>
      <c r="BE28" s="763"/>
    </row>
    <row r="29" spans="1:57" s="16" customFormat="1" ht="12.75" customHeight="1" x14ac:dyDescent="0.25">
      <c r="A29" s="1"/>
      <c r="B29" s="67" t="s">
        <v>73</v>
      </c>
      <c r="C29" s="67"/>
      <c r="D29" s="67"/>
      <c r="E29" s="67"/>
      <c r="F29" s="310"/>
      <c r="G29" s="310"/>
      <c r="H29" s="310"/>
      <c r="I29" s="310"/>
      <c r="J29" s="310"/>
      <c r="K29" s="310"/>
      <c r="L29" s="313">
        <f>SUM(F29:K29)</f>
        <v>0</v>
      </c>
      <c r="M29" s="313"/>
      <c r="N29" s="1351"/>
      <c r="O29" s="1"/>
      <c r="P29" s="1"/>
      <c r="Q29" s="1"/>
      <c r="R29" s="1"/>
      <c r="S29" s="1"/>
      <c r="T29" s="1"/>
      <c r="U29" s="1"/>
      <c r="V29" s="1"/>
      <c r="W29" s="1"/>
      <c r="X29" s="1"/>
      <c r="Y29" s="1"/>
      <c r="Z29" s="1"/>
      <c r="AY29" s="16" t="str">
        <f>IF(Kontaktdaten!$D$4-2='Anlagespiegel historisch'!AZ29,1,"")</f>
        <v/>
      </c>
      <c r="AZ29" s="15"/>
      <c r="BA29" s="757">
        <f t="shared" si="2"/>
        <v>41547</v>
      </c>
      <c r="BB29" s="759" t="str">
        <f t="shared" si="1"/>
        <v>41547</v>
      </c>
      <c r="BD29" s="763"/>
      <c r="BE29" s="763"/>
    </row>
    <row r="30" spans="1:57" s="16" customFormat="1" ht="12.75" customHeight="1" x14ac:dyDescent="0.25">
      <c r="A30" s="1"/>
      <c r="B30" s="67" t="s">
        <v>924</v>
      </c>
      <c r="C30" s="67"/>
      <c r="D30" s="67"/>
      <c r="E30" s="67"/>
      <c r="F30" s="310"/>
      <c r="G30" s="310"/>
      <c r="H30" s="310"/>
      <c r="I30" s="310"/>
      <c r="J30" s="310"/>
      <c r="K30" s="310"/>
      <c r="L30" s="313">
        <f t="shared" ref="L30:L37" si="4">SUM(F30:K30)</f>
        <v>0</v>
      </c>
      <c r="M30" s="313"/>
      <c r="N30" s="1351"/>
      <c r="O30" s="1"/>
      <c r="P30" s="1"/>
      <c r="Q30" s="1"/>
      <c r="R30" s="1"/>
      <c r="S30" s="1"/>
      <c r="T30" s="1"/>
      <c r="U30" s="1"/>
      <c r="V30" s="1"/>
      <c r="W30" s="1"/>
      <c r="X30" s="1"/>
      <c r="Y30" s="1"/>
      <c r="Z30" s="1"/>
      <c r="AY30" s="16" t="str">
        <f>IF(Kontaktdaten!$D$4-2='Anlagespiegel historisch'!AZ30,1,"")</f>
        <v/>
      </c>
      <c r="BA30" s="757">
        <f t="shared" si="2"/>
        <v>41912</v>
      </c>
      <c r="BB30" s="759" t="str">
        <f t="shared" si="1"/>
        <v>41912</v>
      </c>
      <c r="BD30" s="763"/>
      <c r="BE30" s="763"/>
    </row>
    <row r="31" spans="1:57" s="16" customFormat="1" ht="12.75" customHeight="1" x14ac:dyDescent="0.25">
      <c r="A31" s="1"/>
      <c r="B31" s="33" t="s">
        <v>925</v>
      </c>
      <c r="C31" s="33"/>
      <c r="D31" s="33"/>
      <c r="E31" s="33"/>
      <c r="F31" s="310"/>
      <c r="G31" s="310"/>
      <c r="H31" s="310"/>
      <c r="I31" s="310"/>
      <c r="J31" s="310"/>
      <c r="K31" s="310"/>
      <c r="L31" s="313">
        <f t="shared" si="4"/>
        <v>0</v>
      </c>
      <c r="M31" s="313"/>
      <c r="N31" s="1351"/>
      <c r="O31" s="1"/>
      <c r="P31" s="1"/>
      <c r="Q31" s="1"/>
      <c r="R31" s="1"/>
      <c r="S31" s="1"/>
      <c r="T31" s="1"/>
      <c r="U31" s="1"/>
      <c r="V31" s="1"/>
      <c r="W31" s="1"/>
      <c r="X31" s="1"/>
      <c r="Y31" s="1"/>
      <c r="Z31" s="1"/>
      <c r="AY31" s="16" t="str">
        <f>IF(Kontaktdaten!$D$4-2='Anlagespiegel historisch'!AZ31,1,"")</f>
        <v/>
      </c>
      <c r="AZ31" s="15"/>
      <c r="BA31" s="757">
        <f t="shared" si="2"/>
        <v>42277</v>
      </c>
      <c r="BB31" s="759" t="str">
        <f t="shared" si="1"/>
        <v>42277</v>
      </c>
      <c r="BD31" s="763"/>
      <c r="BE31" s="763"/>
    </row>
    <row r="32" spans="1:57" s="16" customFormat="1" ht="12.75" customHeight="1" x14ac:dyDescent="0.25">
      <c r="A32" s="1"/>
      <c r="B32" s="67" t="s">
        <v>926</v>
      </c>
      <c r="C32" s="67"/>
      <c r="D32" s="67"/>
      <c r="E32" s="67"/>
      <c r="F32" s="310"/>
      <c r="G32" s="310"/>
      <c r="H32" s="310"/>
      <c r="I32" s="310"/>
      <c r="J32" s="310"/>
      <c r="K32" s="310"/>
      <c r="L32" s="313">
        <f t="shared" si="4"/>
        <v>0</v>
      </c>
      <c r="M32" s="313"/>
      <c r="N32" s="1351"/>
      <c r="O32" s="1"/>
      <c r="P32" s="1"/>
      <c r="Q32" s="1"/>
      <c r="R32" s="1"/>
      <c r="S32" s="1"/>
      <c r="T32" s="1"/>
      <c r="U32" s="1"/>
      <c r="V32" s="1"/>
      <c r="W32" s="1"/>
      <c r="X32" s="1"/>
      <c r="Y32" s="1"/>
      <c r="Z32" s="1"/>
      <c r="BA32" s="757">
        <f>BA31+366</f>
        <v>42643</v>
      </c>
      <c r="BB32" s="759" t="str">
        <f t="shared" si="1"/>
        <v>42643</v>
      </c>
      <c r="BD32" s="763"/>
      <c r="BE32" s="763"/>
    </row>
    <row r="33" spans="1:54" s="16" customFormat="1" ht="12.75" customHeight="1" x14ac:dyDescent="0.25">
      <c r="A33" s="1"/>
      <c r="B33" s="5" t="s">
        <v>199</v>
      </c>
      <c r="C33" s="67"/>
      <c r="D33" s="67"/>
      <c r="E33" s="67"/>
      <c r="F33" s="310"/>
      <c r="G33" s="310"/>
      <c r="H33" s="310"/>
      <c r="I33" s="310"/>
      <c r="J33" s="310"/>
      <c r="K33" s="310"/>
      <c r="L33" s="313">
        <f t="shared" si="4"/>
        <v>0</v>
      </c>
      <c r="M33" s="313"/>
      <c r="N33" s="1351"/>
      <c r="O33" s="1"/>
      <c r="P33" s="1"/>
      <c r="Q33" s="1"/>
      <c r="R33" s="1"/>
      <c r="S33" s="1"/>
      <c r="T33" s="1"/>
      <c r="U33" s="1"/>
      <c r="V33" s="1"/>
      <c r="W33" s="1"/>
      <c r="X33" s="1"/>
      <c r="Y33" s="1"/>
      <c r="Z33" s="1"/>
      <c r="BA33" s="757">
        <f t="shared" si="2"/>
        <v>43008</v>
      </c>
      <c r="BB33" s="759" t="str">
        <f t="shared" si="1"/>
        <v>43008</v>
      </c>
    </row>
    <row r="34" spans="1:54" s="16" customFormat="1" ht="12.75" hidden="1" customHeight="1" x14ac:dyDescent="0.25">
      <c r="B34" s="67"/>
      <c r="C34" s="67"/>
      <c r="D34" s="67"/>
      <c r="E34" s="67"/>
      <c r="F34" s="310"/>
      <c r="G34" s="310"/>
      <c r="H34" s="310"/>
      <c r="I34" s="310"/>
      <c r="J34" s="310"/>
      <c r="K34" s="310"/>
      <c r="L34" s="313">
        <f t="shared" si="4"/>
        <v>0</v>
      </c>
      <c r="M34" s="313"/>
      <c r="N34" s="1351"/>
      <c r="O34" s="1"/>
      <c r="P34" s="1"/>
      <c r="Q34" s="1"/>
      <c r="R34" s="1"/>
      <c r="S34" s="1"/>
      <c r="T34" s="1"/>
      <c r="U34" s="1"/>
      <c r="V34" s="1"/>
      <c r="W34" s="1"/>
      <c r="X34" s="1"/>
      <c r="Y34" s="1"/>
      <c r="Z34" s="1"/>
      <c r="BA34" s="757">
        <f t="shared" si="2"/>
        <v>43373</v>
      </c>
      <c r="BB34" s="759" t="str">
        <f t="shared" si="1"/>
        <v>43373</v>
      </c>
    </row>
    <row r="35" spans="1:54" s="16" customFormat="1" ht="12.75" customHeight="1" x14ac:dyDescent="0.25">
      <c r="A35" s="1"/>
      <c r="B35" s="67" t="s">
        <v>294</v>
      </c>
      <c r="C35" s="67"/>
      <c r="D35" s="67"/>
      <c r="E35" s="67"/>
      <c r="F35" s="310"/>
      <c r="G35" s="310"/>
      <c r="H35" s="310"/>
      <c r="I35" s="310"/>
      <c r="J35" s="310"/>
      <c r="K35" s="310"/>
      <c r="L35" s="313">
        <f t="shared" si="4"/>
        <v>0</v>
      </c>
      <c r="M35" s="313"/>
      <c r="N35" s="1351"/>
      <c r="O35" s="1"/>
      <c r="P35" s="1"/>
      <c r="Q35" s="1"/>
      <c r="R35" s="1"/>
      <c r="S35" s="1"/>
      <c r="T35" s="1"/>
      <c r="U35" s="1"/>
      <c r="V35" s="1"/>
      <c r="W35" s="1"/>
      <c r="X35" s="1"/>
      <c r="Y35" s="1"/>
      <c r="Z35" s="1"/>
      <c r="BA35" s="757">
        <f t="shared" si="2"/>
        <v>43738</v>
      </c>
      <c r="BB35" s="759" t="str">
        <f t="shared" si="1"/>
        <v>43738</v>
      </c>
    </row>
    <row r="36" spans="1:54" s="16" customFormat="1" ht="12.75" customHeight="1" x14ac:dyDescent="0.25">
      <c r="A36" s="1"/>
      <c r="B36" s="67" t="s">
        <v>927</v>
      </c>
      <c r="C36" s="67"/>
      <c r="D36" s="67"/>
      <c r="E36" s="67"/>
      <c r="F36" s="310"/>
      <c r="G36" s="310"/>
      <c r="H36" s="310"/>
      <c r="I36" s="310"/>
      <c r="J36" s="310"/>
      <c r="K36" s="310"/>
      <c r="L36" s="313">
        <f t="shared" si="4"/>
        <v>0</v>
      </c>
      <c r="M36" s="313"/>
      <c r="N36" s="1351"/>
      <c r="O36" s="1"/>
      <c r="P36" s="1"/>
      <c r="Q36" s="1"/>
      <c r="R36" s="1"/>
      <c r="S36" s="1"/>
      <c r="T36" s="1"/>
      <c r="U36" s="1"/>
      <c r="V36" s="1"/>
      <c r="W36" s="1"/>
      <c r="X36" s="1"/>
      <c r="Y36" s="1"/>
      <c r="Z36" s="1"/>
      <c r="BA36" s="757">
        <f>BA35+366</f>
        <v>44104</v>
      </c>
      <c r="BB36" s="759" t="str">
        <f t="shared" si="1"/>
        <v>44104</v>
      </c>
    </row>
    <row r="37" spans="1:54" s="16" customFormat="1" ht="12.75" customHeight="1" x14ac:dyDescent="0.25">
      <c r="A37" s="1"/>
      <c r="B37" s="5" t="s">
        <v>928</v>
      </c>
      <c r="C37" s="5"/>
      <c r="D37" s="5"/>
      <c r="E37" s="5"/>
      <c r="F37" s="315"/>
      <c r="G37" s="315"/>
      <c r="H37" s="315"/>
      <c r="I37" s="315"/>
      <c r="J37" s="315"/>
      <c r="K37" s="315"/>
      <c r="L37" s="313">
        <f t="shared" si="4"/>
        <v>0</v>
      </c>
      <c r="M37" s="313"/>
      <c r="N37" s="1352"/>
      <c r="O37" s="1034"/>
      <c r="P37" s="1034"/>
      <c r="Q37" s="1034"/>
      <c r="R37" s="1034"/>
      <c r="S37" s="1"/>
      <c r="T37" s="1"/>
      <c r="U37" s="1"/>
      <c r="V37" s="1"/>
      <c r="W37" s="1"/>
      <c r="X37" s="1"/>
      <c r="Y37" s="1"/>
      <c r="Z37" s="1"/>
      <c r="BA37" s="757">
        <f t="shared" si="2"/>
        <v>44469</v>
      </c>
      <c r="BB37" s="759" t="str">
        <f t="shared" si="1"/>
        <v>44469</v>
      </c>
    </row>
    <row r="38" spans="1:54" s="16" customFormat="1" ht="12.75" customHeight="1" x14ac:dyDescent="0.25">
      <c r="A38" s="1"/>
      <c r="B38" s="33" t="s">
        <v>930</v>
      </c>
      <c r="C38" s="33"/>
      <c r="D38" s="33"/>
      <c r="E38" s="33"/>
      <c r="F38" s="315"/>
      <c r="G38" s="315"/>
      <c r="H38" s="315"/>
      <c r="I38" s="315"/>
      <c r="J38" s="315"/>
      <c r="K38" s="315"/>
      <c r="L38" s="313">
        <f>SUM(F38:K38)</f>
        <v>0</v>
      </c>
      <c r="M38" s="313"/>
      <c r="N38" s="1351"/>
      <c r="O38" s="1"/>
      <c r="P38" s="1"/>
      <c r="Q38" s="1"/>
      <c r="R38" s="1"/>
      <c r="S38" s="1"/>
      <c r="T38" s="1"/>
      <c r="U38" s="1"/>
      <c r="V38" s="1"/>
      <c r="W38" s="1"/>
      <c r="X38" s="1"/>
      <c r="Y38" s="1"/>
      <c r="Z38" s="1"/>
      <c r="BA38" s="757">
        <f t="shared" si="2"/>
        <v>44834</v>
      </c>
      <c r="BB38" s="759" t="str">
        <f t="shared" si="1"/>
        <v>44834</v>
      </c>
    </row>
    <row r="39" spans="1:54" s="16" customFormat="1" ht="12.75" customHeight="1" x14ac:dyDescent="0.25">
      <c r="A39" s="1"/>
      <c r="B39" s="5" t="s">
        <v>931</v>
      </c>
      <c r="C39" s="5"/>
      <c r="D39" s="5"/>
      <c r="E39" s="5"/>
      <c r="F39" s="310"/>
      <c r="G39" s="310"/>
      <c r="H39" s="310"/>
      <c r="I39" s="310"/>
      <c r="J39" s="310"/>
      <c r="K39" s="310"/>
      <c r="L39" s="313">
        <f>SUM(F39:K39)</f>
        <v>0</v>
      </c>
      <c r="M39" s="313"/>
      <c r="N39" s="1351"/>
      <c r="O39" s="1"/>
      <c r="P39" s="1"/>
      <c r="Q39" s="1"/>
      <c r="R39" s="1"/>
      <c r="S39" s="1"/>
      <c r="T39" s="1"/>
      <c r="U39" s="1"/>
      <c r="V39" s="1"/>
      <c r="W39" s="1"/>
      <c r="X39" s="1"/>
      <c r="Y39" s="1"/>
      <c r="Z39" s="1"/>
      <c r="BA39" s="757">
        <f t="shared" si="2"/>
        <v>45199</v>
      </c>
      <c r="BB39" s="759" t="str">
        <f t="shared" si="1"/>
        <v>45199</v>
      </c>
    </row>
    <row r="40" spans="1:54" s="16" customFormat="1" ht="12.75" customHeight="1" x14ac:dyDescent="0.25">
      <c r="A40" s="1"/>
      <c r="B40" s="5" t="s">
        <v>932</v>
      </c>
      <c r="C40" s="5"/>
      <c r="D40" s="5"/>
      <c r="E40" s="5"/>
      <c r="F40" s="310"/>
      <c r="G40" s="310"/>
      <c r="H40" s="310"/>
      <c r="I40" s="310"/>
      <c r="J40" s="310"/>
      <c r="K40" s="310"/>
      <c r="L40" s="316">
        <f>SUM(F40:K40)</f>
        <v>0</v>
      </c>
      <c r="M40" s="316">
        <f>SUM(G40:L40)</f>
        <v>0</v>
      </c>
      <c r="N40" s="1351"/>
      <c r="O40" s="1"/>
      <c r="P40" s="12"/>
      <c r="Q40" s="1"/>
      <c r="R40" s="1"/>
      <c r="S40" s="1"/>
      <c r="T40" s="1"/>
      <c r="U40" s="1"/>
      <c r="V40" s="1"/>
      <c r="W40" s="1"/>
      <c r="X40" s="1"/>
      <c r="Y40" s="1"/>
      <c r="Z40" s="1"/>
      <c r="BA40" s="757">
        <f>BA39+366</f>
        <v>45565</v>
      </c>
      <c r="BB40" s="759" t="str">
        <f t="shared" si="1"/>
        <v>45565</v>
      </c>
    </row>
    <row r="41" spans="1:54" s="16" customFormat="1" ht="15" customHeight="1" x14ac:dyDescent="0.25">
      <c r="A41" s="1"/>
      <c r="B41" s="3" t="s">
        <v>933</v>
      </c>
      <c r="C41" s="3"/>
      <c r="D41" s="3"/>
      <c r="E41" s="3"/>
      <c r="F41" s="313">
        <f t="shared" ref="F41:L41" si="5">SUM(F29:F40)</f>
        <v>0</v>
      </c>
      <c r="G41" s="313">
        <f t="shared" si="5"/>
        <v>0</v>
      </c>
      <c r="H41" s="313">
        <f t="shared" si="5"/>
        <v>0</v>
      </c>
      <c r="I41" s="313">
        <f t="shared" si="5"/>
        <v>0</v>
      </c>
      <c r="J41" s="313">
        <f t="shared" si="5"/>
        <v>0</v>
      </c>
      <c r="K41" s="313">
        <f t="shared" si="5"/>
        <v>0</v>
      </c>
      <c r="L41" s="313">
        <f t="shared" si="5"/>
        <v>0</v>
      </c>
      <c r="M41" s="313"/>
      <c r="N41" s="1351"/>
      <c r="O41" s="1"/>
      <c r="P41" s="1"/>
      <c r="Q41" s="1"/>
      <c r="R41" s="1"/>
      <c r="S41" s="1"/>
      <c r="T41" s="1"/>
      <c r="U41" s="1"/>
      <c r="V41" s="1"/>
      <c r="W41" s="1"/>
      <c r="X41" s="1"/>
      <c r="Y41" s="1"/>
      <c r="Z41" s="1"/>
      <c r="BA41" s="757">
        <f t="shared" si="2"/>
        <v>45930</v>
      </c>
      <c r="BB41" s="759" t="str">
        <f t="shared" si="1"/>
        <v>45930</v>
      </c>
    </row>
    <row r="42" spans="1:54" s="16" customFormat="1" ht="38.25" customHeight="1" x14ac:dyDescent="0.25">
      <c r="A42" s="1"/>
      <c r="B42" s="3" t="s">
        <v>935</v>
      </c>
      <c r="C42" s="3"/>
      <c r="D42" s="3"/>
      <c r="E42" s="3"/>
      <c r="F42" s="56" t="s">
        <v>917</v>
      </c>
      <c r="G42" s="56" t="s">
        <v>918</v>
      </c>
      <c r="H42" s="56" t="s">
        <v>919</v>
      </c>
      <c r="I42" s="56" t="s">
        <v>920</v>
      </c>
      <c r="J42" s="56" t="s">
        <v>921</v>
      </c>
      <c r="K42" s="56" t="s">
        <v>922</v>
      </c>
      <c r="L42" s="56" t="s">
        <v>923</v>
      </c>
      <c r="M42" s="56"/>
      <c r="N42" s="57" t="s">
        <v>882</v>
      </c>
      <c r="O42" s="1"/>
      <c r="P42" s="1"/>
      <c r="Q42" s="1"/>
      <c r="R42" s="1"/>
      <c r="S42" s="1"/>
      <c r="T42" s="1"/>
      <c r="U42" s="1"/>
      <c r="V42" s="1"/>
      <c r="W42" s="1"/>
      <c r="X42" s="1"/>
      <c r="Y42" s="1"/>
      <c r="Z42" s="1"/>
      <c r="BA42" s="757">
        <f t="shared" si="2"/>
        <v>46295</v>
      </c>
      <c r="BB42" s="759" t="str">
        <f t="shared" si="1"/>
        <v>46295</v>
      </c>
    </row>
    <row r="43" spans="1:54" s="16" customFormat="1" ht="12.75" customHeight="1" x14ac:dyDescent="0.25">
      <c r="A43" s="1"/>
      <c r="B43" s="67" t="s">
        <v>73</v>
      </c>
      <c r="C43" s="67"/>
      <c r="D43" s="67"/>
      <c r="E43" s="67"/>
      <c r="F43" s="310"/>
      <c r="G43" s="310"/>
      <c r="H43" s="310"/>
      <c r="I43" s="310"/>
      <c r="J43" s="310"/>
      <c r="K43" s="310"/>
      <c r="L43" s="313">
        <f>SUM(F43:K43)</f>
        <v>0</v>
      </c>
      <c r="M43" s="313"/>
      <c r="N43" s="1351"/>
      <c r="O43" s="1"/>
      <c r="P43" s="1"/>
      <c r="Q43" s="1"/>
      <c r="R43" s="1"/>
      <c r="S43" s="1"/>
      <c r="T43" s="1"/>
      <c r="U43" s="1"/>
      <c r="V43" s="1"/>
      <c r="W43" s="1"/>
      <c r="X43" s="1"/>
      <c r="Y43" s="1"/>
      <c r="Z43" s="1"/>
      <c r="BA43" s="757">
        <f t="shared" si="2"/>
        <v>46660</v>
      </c>
      <c r="BB43" s="759" t="str">
        <f t="shared" si="1"/>
        <v>46660</v>
      </c>
    </row>
    <row r="44" spans="1:54" s="16" customFormat="1" ht="12.75" customHeight="1" x14ac:dyDescent="0.25">
      <c r="A44" s="1"/>
      <c r="B44" s="67" t="s">
        <v>924</v>
      </c>
      <c r="C44" s="67"/>
      <c r="D44" s="67"/>
      <c r="E44" s="67"/>
      <c r="F44" s="310"/>
      <c r="G44" s="310"/>
      <c r="H44" s="310"/>
      <c r="I44" s="310"/>
      <c r="J44" s="310"/>
      <c r="K44" s="310"/>
      <c r="L44" s="313">
        <f t="shared" ref="L44:L51" si="6">SUM(F44:K44)</f>
        <v>0</v>
      </c>
      <c r="M44" s="313"/>
      <c r="N44" s="1351"/>
      <c r="O44" s="1"/>
      <c r="P44" s="1"/>
      <c r="Q44" s="1"/>
      <c r="R44" s="1"/>
      <c r="S44" s="1"/>
      <c r="T44" s="1"/>
      <c r="U44" s="1"/>
      <c r="V44" s="1"/>
      <c r="W44" s="1"/>
      <c r="X44" s="1"/>
      <c r="Y44" s="1"/>
      <c r="Z44" s="1"/>
      <c r="BA44" s="757">
        <f>BA43+366</f>
        <v>47026</v>
      </c>
      <c r="BB44" s="759" t="str">
        <f t="shared" si="1"/>
        <v>47026</v>
      </c>
    </row>
    <row r="45" spans="1:54" s="16" customFormat="1" ht="12.75" customHeight="1" x14ac:dyDescent="0.25">
      <c r="A45" s="1"/>
      <c r="B45" s="33" t="s">
        <v>925</v>
      </c>
      <c r="C45" s="33"/>
      <c r="D45" s="33"/>
      <c r="E45" s="33"/>
      <c r="F45" s="310"/>
      <c r="G45" s="310"/>
      <c r="H45" s="310"/>
      <c r="I45" s="310"/>
      <c r="J45" s="310"/>
      <c r="K45" s="310"/>
      <c r="L45" s="313">
        <f t="shared" si="6"/>
        <v>0</v>
      </c>
      <c r="M45" s="313"/>
      <c r="N45" s="1351"/>
      <c r="O45" s="1"/>
      <c r="P45" s="1"/>
      <c r="Q45" s="1"/>
      <c r="R45" s="1"/>
      <c r="S45" s="1"/>
      <c r="T45" s="1"/>
      <c r="U45" s="1"/>
      <c r="V45" s="1"/>
      <c r="W45" s="1"/>
      <c r="X45" s="1"/>
      <c r="Y45" s="1"/>
      <c r="Z45" s="1"/>
      <c r="BA45" s="757">
        <f t="shared" si="2"/>
        <v>47391</v>
      </c>
      <c r="BB45" s="759" t="str">
        <f t="shared" si="1"/>
        <v>47391</v>
      </c>
    </row>
    <row r="46" spans="1:54" s="16" customFormat="1" ht="12.75" customHeight="1" x14ac:dyDescent="0.25">
      <c r="A46" s="1"/>
      <c r="B46" s="67" t="s">
        <v>926</v>
      </c>
      <c r="C46" s="67"/>
      <c r="D46" s="67"/>
      <c r="E46" s="67"/>
      <c r="F46" s="310"/>
      <c r="G46" s="310"/>
      <c r="H46" s="310"/>
      <c r="I46" s="310"/>
      <c r="J46" s="310"/>
      <c r="K46" s="310"/>
      <c r="L46" s="313">
        <f t="shared" si="6"/>
        <v>0</v>
      </c>
      <c r="M46" s="313"/>
      <c r="N46" s="1351"/>
      <c r="O46" s="1"/>
      <c r="P46" s="1"/>
      <c r="Q46" s="1"/>
      <c r="R46" s="1"/>
      <c r="S46" s="1"/>
      <c r="T46" s="1"/>
      <c r="U46" s="1"/>
      <c r="V46" s="1"/>
      <c r="W46" s="1"/>
      <c r="X46" s="1"/>
      <c r="Y46" s="1"/>
      <c r="Z46" s="1"/>
      <c r="BA46" s="757">
        <f t="shared" si="2"/>
        <v>47756</v>
      </c>
      <c r="BB46" s="759" t="str">
        <f t="shared" si="1"/>
        <v>47756</v>
      </c>
    </row>
    <row r="47" spans="1:54" s="16" customFormat="1" ht="12.75" customHeight="1" x14ac:dyDescent="0.25">
      <c r="A47" s="1"/>
      <c r="B47" s="5" t="s">
        <v>199</v>
      </c>
      <c r="C47" s="67"/>
      <c r="D47" s="67"/>
      <c r="E47" s="67"/>
      <c r="F47" s="310"/>
      <c r="G47" s="310"/>
      <c r="H47" s="310"/>
      <c r="I47" s="310"/>
      <c r="J47" s="310"/>
      <c r="K47" s="310"/>
      <c r="L47" s="313">
        <f t="shared" si="6"/>
        <v>0</v>
      </c>
      <c r="M47" s="313"/>
      <c r="N47" s="1351"/>
      <c r="O47" s="1"/>
      <c r="P47" s="1"/>
      <c r="Q47" s="1"/>
      <c r="R47" s="1"/>
      <c r="S47" s="1"/>
      <c r="T47" s="1"/>
      <c r="U47" s="1"/>
      <c r="V47" s="1"/>
      <c r="W47" s="1"/>
      <c r="X47" s="1"/>
      <c r="Y47" s="1"/>
      <c r="Z47" s="1"/>
      <c r="BA47" s="757">
        <f t="shared" si="2"/>
        <v>48121</v>
      </c>
      <c r="BB47" s="759" t="str">
        <f t="shared" si="1"/>
        <v>48121</v>
      </c>
    </row>
    <row r="48" spans="1:54" s="16" customFormat="1" ht="12.75" hidden="1" customHeight="1" x14ac:dyDescent="0.25">
      <c r="B48" s="67"/>
      <c r="C48" s="67"/>
      <c r="D48" s="67"/>
      <c r="E48" s="67"/>
      <c r="F48" s="310"/>
      <c r="G48" s="310"/>
      <c r="H48" s="310"/>
      <c r="I48" s="310"/>
      <c r="J48" s="310"/>
      <c r="K48" s="310"/>
      <c r="L48" s="313">
        <f t="shared" si="6"/>
        <v>0</v>
      </c>
      <c r="M48" s="313"/>
      <c r="N48" s="1351"/>
      <c r="O48" s="1"/>
      <c r="P48" s="1"/>
      <c r="Q48" s="1"/>
      <c r="R48" s="1"/>
      <c r="S48" s="1"/>
      <c r="T48" s="1"/>
      <c r="U48" s="1"/>
      <c r="V48" s="1"/>
      <c r="W48" s="1"/>
      <c r="X48" s="1"/>
      <c r="Y48" s="1"/>
      <c r="Z48" s="1"/>
      <c r="BA48" s="757"/>
      <c r="BB48" s="759" t="str">
        <f t="shared" si="1"/>
        <v/>
      </c>
    </row>
    <row r="49" spans="1:54" s="16" customFormat="1" ht="12.75" customHeight="1" x14ac:dyDescent="0.25">
      <c r="A49" s="1"/>
      <c r="B49" s="67" t="s">
        <v>294</v>
      </c>
      <c r="C49" s="67"/>
      <c r="D49" s="67"/>
      <c r="E49" s="67"/>
      <c r="F49" s="310"/>
      <c r="G49" s="310"/>
      <c r="H49" s="310"/>
      <c r="I49" s="310"/>
      <c r="J49" s="310"/>
      <c r="K49" s="310"/>
      <c r="L49" s="313">
        <f t="shared" si="6"/>
        <v>0</v>
      </c>
      <c r="M49" s="313"/>
      <c r="N49" s="1351"/>
      <c r="O49" s="1"/>
      <c r="P49" s="1"/>
      <c r="Q49" s="1"/>
      <c r="R49" s="1"/>
      <c r="S49" s="1"/>
      <c r="T49" s="1"/>
      <c r="U49" s="1"/>
      <c r="V49" s="1"/>
      <c r="W49" s="1"/>
      <c r="X49" s="1"/>
      <c r="Y49" s="1"/>
      <c r="Z49" s="1"/>
      <c r="BA49" s="757">
        <f>BA47+366</f>
        <v>48487</v>
      </c>
      <c r="BB49" s="759" t="str">
        <f t="shared" si="1"/>
        <v>48487</v>
      </c>
    </row>
    <row r="50" spans="1:54" s="16" customFormat="1" ht="12.75" customHeight="1" x14ac:dyDescent="0.25">
      <c r="A50" s="1"/>
      <c r="B50" s="67" t="s">
        <v>927</v>
      </c>
      <c r="C50" s="67"/>
      <c r="D50" s="67"/>
      <c r="E50" s="67"/>
      <c r="F50" s="310"/>
      <c r="G50" s="310"/>
      <c r="H50" s="310"/>
      <c r="I50" s="310"/>
      <c r="J50" s="310"/>
      <c r="K50" s="310"/>
      <c r="L50" s="313">
        <f t="shared" si="6"/>
        <v>0</v>
      </c>
      <c r="M50" s="313"/>
      <c r="N50" s="1351"/>
      <c r="O50" s="1"/>
      <c r="P50" s="1"/>
      <c r="Q50" s="1"/>
      <c r="R50" s="1"/>
      <c r="S50" s="1"/>
      <c r="T50" s="1"/>
      <c r="U50" s="1"/>
      <c r="V50" s="1"/>
      <c r="W50" s="1"/>
      <c r="X50" s="1"/>
      <c r="Y50" s="1"/>
      <c r="Z50" s="1"/>
      <c r="BA50" s="757">
        <f>BA49+365</f>
        <v>48852</v>
      </c>
      <c r="BB50" s="759" t="str">
        <f t="shared" si="1"/>
        <v>48852</v>
      </c>
    </row>
    <row r="51" spans="1:54" s="16" customFormat="1" ht="12.75" customHeight="1" x14ac:dyDescent="0.25">
      <c r="A51" s="1"/>
      <c r="B51" s="5" t="s">
        <v>928</v>
      </c>
      <c r="C51" s="5"/>
      <c r="D51" s="5"/>
      <c r="E51" s="5"/>
      <c r="F51" s="315"/>
      <c r="G51" s="315"/>
      <c r="H51" s="315"/>
      <c r="I51" s="315"/>
      <c r="J51" s="315"/>
      <c r="K51" s="315"/>
      <c r="L51" s="313">
        <f t="shared" si="6"/>
        <v>0</v>
      </c>
      <c r="M51" s="313"/>
      <c r="N51" s="1351"/>
      <c r="O51" s="1"/>
      <c r="P51" s="1"/>
      <c r="Q51" s="1"/>
      <c r="R51" s="1"/>
      <c r="S51" s="1"/>
      <c r="T51" s="1"/>
      <c r="U51" s="1"/>
      <c r="V51" s="1"/>
      <c r="W51" s="1"/>
      <c r="X51" s="1"/>
      <c r="Y51" s="1"/>
      <c r="Z51" s="1"/>
      <c r="BA51" s="757">
        <f>BA50+365</f>
        <v>49217</v>
      </c>
      <c r="BB51" s="759" t="str">
        <f t="shared" si="1"/>
        <v>49217</v>
      </c>
    </row>
    <row r="52" spans="1:54" s="16" customFormat="1" ht="12.75" customHeight="1" x14ac:dyDescent="0.25">
      <c r="A52" s="1"/>
      <c r="B52" s="33" t="s">
        <v>930</v>
      </c>
      <c r="C52" s="33"/>
      <c r="D52" s="33"/>
      <c r="E52" s="33"/>
      <c r="F52" s="315"/>
      <c r="G52" s="315"/>
      <c r="H52" s="315"/>
      <c r="I52" s="315"/>
      <c r="J52" s="315"/>
      <c r="K52" s="315"/>
      <c r="L52" s="313">
        <f>SUM(F52:K52)</f>
        <v>0</v>
      </c>
      <c r="M52" s="313"/>
      <c r="N52" s="1351"/>
      <c r="O52" s="1"/>
      <c r="P52" s="1"/>
      <c r="Q52" s="1"/>
      <c r="R52" s="1"/>
      <c r="S52" s="1"/>
      <c r="T52" s="1"/>
      <c r="U52" s="1"/>
      <c r="V52" s="1"/>
      <c r="W52" s="1"/>
      <c r="X52" s="1"/>
      <c r="Y52" s="1"/>
      <c r="Z52" s="1"/>
      <c r="BA52" s="757">
        <f>BA51+365</f>
        <v>49582</v>
      </c>
      <c r="BB52" s="759" t="str">
        <f t="shared" si="1"/>
        <v>49582</v>
      </c>
    </row>
    <row r="53" spans="1:54" s="16" customFormat="1" ht="12.75" customHeight="1" x14ac:dyDescent="0.25">
      <c r="A53" s="1"/>
      <c r="B53" s="5" t="s">
        <v>931</v>
      </c>
      <c r="C53" s="5"/>
      <c r="D53" s="5"/>
      <c r="E53" s="5"/>
      <c r="F53" s="310"/>
      <c r="G53" s="310"/>
      <c r="H53" s="310"/>
      <c r="I53" s="310"/>
      <c r="J53" s="310"/>
      <c r="K53" s="310"/>
      <c r="L53" s="313">
        <f>SUM(F53:K53)</f>
        <v>0</v>
      </c>
      <c r="M53" s="313"/>
      <c r="N53" s="1351"/>
      <c r="O53" s="1"/>
      <c r="P53" s="1"/>
      <c r="Q53" s="1"/>
      <c r="R53" s="1"/>
      <c r="S53" s="1"/>
      <c r="T53" s="1"/>
      <c r="U53" s="1"/>
      <c r="V53" s="1"/>
      <c r="W53" s="1"/>
      <c r="X53" s="1"/>
      <c r="Y53" s="1"/>
      <c r="Z53" s="1"/>
      <c r="BA53" s="757">
        <f>BA52+366</f>
        <v>49948</v>
      </c>
      <c r="BB53" s="759" t="str">
        <f t="shared" si="1"/>
        <v>49948</v>
      </c>
    </row>
    <row r="54" spans="1:54" s="16" customFormat="1" ht="12.75" customHeight="1" x14ac:dyDescent="0.25">
      <c r="A54" s="1"/>
      <c r="B54" s="5" t="s">
        <v>932</v>
      </c>
      <c r="C54" s="5"/>
      <c r="D54" s="5"/>
      <c r="E54" s="5"/>
      <c r="F54" s="310"/>
      <c r="G54" s="310"/>
      <c r="H54" s="310"/>
      <c r="I54" s="310"/>
      <c r="J54" s="310"/>
      <c r="K54" s="310"/>
      <c r="L54" s="316">
        <f>SUM(F54:K54)</f>
        <v>0</v>
      </c>
      <c r="M54" s="316">
        <f>SUM(G54:L54)</f>
        <v>0</v>
      </c>
      <c r="N54" s="1351"/>
      <c r="O54" s="1"/>
      <c r="P54" s="12"/>
      <c r="Q54" s="1"/>
      <c r="R54" s="1"/>
      <c r="S54" s="1"/>
      <c r="T54" s="1"/>
      <c r="U54" s="1"/>
      <c r="V54" s="1"/>
      <c r="W54" s="1"/>
      <c r="X54" s="1"/>
      <c r="Y54" s="1"/>
      <c r="Z54" s="1"/>
      <c r="BA54" s="757">
        <f>BA53+365</f>
        <v>50313</v>
      </c>
      <c r="BB54" s="759" t="str">
        <f t="shared" si="1"/>
        <v>50313</v>
      </c>
    </row>
    <row r="55" spans="1:54" s="16" customFormat="1" ht="15" customHeight="1" x14ac:dyDescent="0.25">
      <c r="A55" s="1"/>
      <c r="B55" s="3" t="s">
        <v>933</v>
      </c>
      <c r="C55" s="3"/>
      <c r="D55" s="3"/>
      <c r="E55" s="3"/>
      <c r="F55" s="313">
        <f>SUM(F43:F54)</f>
        <v>0</v>
      </c>
      <c r="G55" s="313">
        <f t="shared" ref="G55:L55" si="7">SUM(G43:G54)</f>
        <v>0</v>
      </c>
      <c r="H55" s="313">
        <f t="shared" si="7"/>
        <v>0</v>
      </c>
      <c r="I55" s="313">
        <f t="shared" si="7"/>
        <v>0</v>
      </c>
      <c r="J55" s="313">
        <f t="shared" si="7"/>
        <v>0</v>
      </c>
      <c r="K55" s="313">
        <f t="shared" si="7"/>
        <v>0</v>
      </c>
      <c r="L55" s="313">
        <f t="shared" si="7"/>
        <v>0</v>
      </c>
      <c r="M55" s="313"/>
      <c r="N55" s="1351"/>
      <c r="O55" s="1"/>
      <c r="P55" s="1"/>
      <c r="Q55" s="1"/>
      <c r="R55" s="1"/>
      <c r="S55" s="1"/>
      <c r="T55" s="1"/>
      <c r="U55" s="1"/>
      <c r="V55" s="1"/>
      <c r="W55" s="1"/>
      <c r="X55" s="1"/>
      <c r="Y55" s="1"/>
      <c r="Z55" s="1"/>
      <c r="BA55" s="757">
        <f>BA54+365</f>
        <v>50678</v>
      </c>
      <c r="BB55" s="759" t="str">
        <f t="shared" si="1"/>
        <v>50678</v>
      </c>
    </row>
    <row r="56" spans="1:54" s="16" customFormat="1" ht="38.25" customHeight="1" x14ac:dyDescent="0.25">
      <c r="A56" s="1"/>
      <c r="B56" s="1028" t="s">
        <v>28</v>
      </c>
      <c r="C56" s="17"/>
      <c r="D56" s="17"/>
      <c r="E56" s="17"/>
      <c r="F56" s="56" t="s">
        <v>917</v>
      </c>
      <c r="G56" s="56" t="s">
        <v>918</v>
      </c>
      <c r="H56" s="56" t="s">
        <v>919</v>
      </c>
      <c r="I56" s="56" t="s">
        <v>920</v>
      </c>
      <c r="J56" s="56" t="s">
        <v>921</v>
      </c>
      <c r="K56" s="56" t="s">
        <v>922</v>
      </c>
      <c r="L56" s="56" t="s">
        <v>923</v>
      </c>
      <c r="M56" s="56"/>
      <c r="N56" s="57" t="s">
        <v>882</v>
      </c>
      <c r="O56" s="1"/>
      <c r="P56" s="1"/>
      <c r="Q56" s="1"/>
      <c r="R56" s="1"/>
      <c r="S56" s="1"/>
      <c r="T56" s="1"/>
      <c r="U56" s="1"/>
      <c r="V56" s="1"/>
      <c r="W56" s="1"/>
      <c r="X56" s="1"/>
      <c r="Y56" s="1"/>
      <c r="Z56" s="1"/>
      <c r="BA56" s="757">
        <f>BA55+365</f>
        <v>51043</v>
      </c>
      <c r="BB56" s="759" t="str">
        <f t="shared" si="1"/>
        <v>51043</v>
      </c>
    </row>
    <row r="57" spans="1:54" s="16" customFormat="1" ht="12.75" customHeight="1" x14ac:dyDescent="0.25">
      <c r="A57" s="1"/>
      <c r="B57" s="67" t="s">
        <v>73</v>
      </c>
      <c r="C57" s="67"/>
      <c r="D57" s="67"/>
      <c r="E57" s="67"/>
      <c r="F57" s="310"/>
      <c r="G57" s="310"/>
      <c r="H57" s="310"/>
      <c r="I57" s="310"/>
      <c r="J57" s="310"/>
      <c r="K57" s="310"/>
      <c r="L57" s="313">
        <f>SUM(F57:K57)</f>
        <v>0</v>
      </c>
      <c r="M57" s="313"/>
      <c r="N57" s="1351"/>
      <c r="O57" s="1"/>
      <c r="P57" s="1"/>
      <c r="Q57" s="1"/>
      <c r="R57" s="1"/>
      <c r="S57" s="1"/>
      <c r="T57" s="1"/>
      <c r="U57" s="1"/>
      <c r="V57" s="1"/>
      <c r="W57" s="1"/>
      <c r="X57" s="1"/>
      <c r="Y57" s="1"/>
      <c r="Z57" s="1"/>
      <c r="BA57" s="757">
        <f>BA56+366</f>
        <v>51409</v>
      </c>
      <c r="BB57" s="759" t="str">
        <f t="shared" si="1"/>
        <v>51409</v>
      </c>
    </row>
    <row r="58" spans="1:54" s="16" customFormat="1" ht="12.75" customHeight="1" x14ac:dyDescent="0.25">
      <c r="A58" s="1"/>
      <c r="B58" s="67" t="s">
        <v>924</v>
      </c>
      <c r="C58" s="67"/>
      <c r="D58" s="67"/>
      <c r="E58" s="67"/>
      <c r="F58" s="310"/>
      <c r="G58" s="310"/>
      <c r="H58" s="310"/>
      <c r="I58" s="310"/>
      <c r="J58" s="310"/>
      <c r="K58" s="310"/>
      <c r="L58" s="313">
        <f t="shared" ref="L58:L67" si="8">SUM(F58:K58)</f>
        <v>0</v>
      </c>
      <c r="M58" s="313"/>
      <c r="N58" s="1351"/>
      <c r="O58" s="1"/>
      <c r="P58" s="1"/>
      <c r="Q58" s="1"/>
      <c r="R58" s="1"/>
      <c r="S58" s="1"/>
      <c r="T58" s="1"/>
      <c r="U58" s="1"/>
      <c r="V58" s="1"/>
      <c r="W58" s="1"/>
      <c r="X58" s="1"/>
      <c r="Y58" s="1"/>
      <c r="Z58" s="1"/>
      <c r="BA58" s="757">
        <f>BA57+365</f>
        <v>51774</v>
      </c>
      <c r="BB58" s="759" t="str">
        <f t="shared" si="1"/>
        <v>51774</v>
      </c>
    </row>
    <row r="59" spans="1:54" s="16" customFormat="1" ht="12.75" customHeight="1" x14ac:dyDescent="0.25">
      <c r="A59" s="1"/>
      <c r="B59" s="33" t="s">
        <v>925</v>
      </c>
      <c r="C59" s="33"/>
      <c r="D59" s="33"/>
      <c r="E59" s="33"/>
      <c r="F59" s="310"/>
      <c r="G59" s="310"/>
      <c r="H59" s="310"/>
      <c r="I59" s="310"/>
      <c r="J59" s="310"/>
      <c r="K59" s="310"/>
      <c r="L59" s="313">
        <f t="shared" si="8"/>
        <v>0</v>
      </c>
      <c r="M59" s="313"/>
      <c r="N59" s="1351"/>
      <c r="O59" s="1"/>
      <c r="P59" s="1"/>
      <c r="Q59" s="1"/>
      <c r="R59" s="1"/>
      <c r="S59" s="1"/>
      <c r="T59" s="1"/>
      <c r="U59" s="1"/>
      <c r="V59" s="1"/>
      <c r="W59" s="1"/>
      <c r="X59" s="1"/>
      <c r="Y59" s="1"/>
      <c r="Z59" s="1"/>
      <c r="BA59" s="757">
        <f>BA58+365</f>
        <v>52139</v>
      </c>
      <c r="BB59" s="759" t="str">
        <f t="shared" si="1"/>
        <v>52139</v>
      </c>
    </row>
    <row r="60" spans="1:54" s="16" customFormat="1" ht="12.75" customHeight="1" x14ac:dyDescent="0.25">
      <c r="A60" s="1"/>
      <c r="B60" s="67" t="s">
        <v>926</v>
      </c>
      <c r="C60" s="67"/>
      <c r="D60" s="67"/>
      <c r="E60" s="67"/>
      <c r="F60" s="310"/>
      <c r="G60" s="310"/>
      <c r="H60" s="310"/>
      <c r="I60" s="310"/>
      <c r="J60" s="310"/>
      <c r="K60" s="310"/>
      <c r="L60" s="313">
        <f t="shared" si="8"/>
        <v>0</v>
      </c>
      <c r="M60" s="313"/>
      <c r="N60" s="1351"/>
      <c r="O60" s="1"/>
      <c r="P60" s="1"/>
      <c r="Q60" s="1"/>
      <c r="R60" s="1"/>
      <c r="S60" s="1"/>
      <c r="T60" s="1"/>
      <c r="U60" s="1"/>
      <c r="V60" s="1"/>
      <c r="W60" s="1"/>
      <c r="X60" s="1"/>
      <c r="Y60" s="1"/>
      <c r="Z60" s="1"/>
      <c r="BA60" s="757">
        <f>BA59+365</f>
        <v>52504</v>
      </c>
      <c r="BB60" s="759" t="str">
        <f t="shared" si="1"/>
        <v>52504</v>
      </c>
    </row>
    <row r="61" spans="1:54" s="16" customFormat="1" ht="12.75" customHeight="1" x14ac:dyDescent="0.25">
      <c r="A61" s="1"/>
      <c r="B61" s="5" t="s">
        <v>199</v>
      </c>
      <c r="C61" s="67"/>
      <c r="D61" s="67"/>
      <c r="E61" s="67"/>
      <c r="F61" s="310"/>
      <c r="G61" s="310"/>
      <c r="H61" s="310"/>
      <c r="I61" s="310"/>
      <c r="J61" s="310"/>
      <c r="K61" s="310"/>
      <c r="L61" s="313">
        <f t="shared" si="8"/>
        <v>0</v>
      </c>
      <c r="M61" s="313"/>
      <c r="N61" s="1351"/>
      <c r="O61" s="1"/>
      <c r="P61" s="1"/>
      <c r="Q61" s="1"/>
      <c r="R61" s="1"/>
      <c r="S61" s="1"/>
      <c r="T61" s="1"/>
      <c r="U61" s="1"/>
      <c r="V61" s="1"/>
      <c r="W61" s="1"/>
      <c r="X61" s="1"/>
      <c r="Y61" s="1"/>
      <c r="Z61" s="1"/>
      <c r="BA61" s="757">
        <f>BA60+366</f>
        <v>52870</v>
      </c>
      <c r="BB61" s="759" t="str">
        <f t="shared" si="1"/>
        <v>52870</v>
      </c>
    </row>
    <row r="62" spans="1:54" s="16" customFormat="1" ht="12.75" hidden="1" customHeight="1" x14ac:dyDescent="0.25">
      <c r="B62" s="67"/>
      <c r="C62" s="67"/>
      <c r="D62" s="67"/>
      <c r="E62" s="67"/>
      <c r="F62" s="310"/>
      <c r="G62" s="310"/>
      <c r="H62" s="310"/>
      <c r="I62" s="310"/>
      <c r="J62" s="310"/>
      <c r="K62" s="310"/>
      <c r="L62" s="313">
        <f t="shared" si="8"/>
        <v>0</v>
      </c>
      <c r="M62" s="313"/>
      <c r="N62" s="1351"/>
      <c r="O62" s="1"/>
      <c r="P62" s="1"/>
      <c r="Q62" s="1"/>
      <c r="R62" s="1"/>
      <c r="S62" s="1"/>
      <c r="T62" s="1"/>
      <c r="U62" s="1"/>
      <c r="V62" s="1"/>
      <c r="W62" s="1"/>
      <c r="X62" s="1"/>
      <c r="Y62" s="1"/>
      <c r="Z62" s="1"/>
      <c r="BA62" s="757">
        <f>BA61+365</f>
        <v>53235</v>
      </c>
      <c r="BB62" s="759" t="str">
        <f t="shared" si="1"/>
        <v>53235</v>
      </c>
    </row>
    <row r="63" spans="1:54" s="16" customFormat="1" ht="12.75" customHeight="1" x14ac:dyDescent="0.25">
      <c r="A63" s="1"/>
      <c r="B63" s="67" t="s">
        <v>294</v>
      </c>
      <c r="C63" s="67"/>
      <c r="D63" s="67"/>
      <c r="E63" s="67"/>
      <c r="F63" s="310"/>
      <c r="G63" s="310"/>
      <c r="H63" s="310"/>
      <c r="I63" s="310"/>
      <c r="J63" s="310"/>
      <c r="K63" s="310"/>
      <c r="L63" s="313">
        <f t="shared" si="8"/>
        <v>0</v>
      </c>
      <c r="M63" s="313"/>
      <c r="N63" s="1351"/>
      <c r="O63" s="1"/>
      <c r="P63" s="1"/>
      <c r="Q63" s="1"/>
      <c r="R63" s="1"/>
      <c r="S63" s="1"/>
      <c r="T63" s="1"/>
      <c r="U63" s="1"/>
      <c r="V63" s="1"/>
      <c r="W63" s="1"/>
      <c r="X63" s="1"/>
      <c r="Y63" s="1"/>
      <c r="Z63" s="1"/>
      <c r="BA63" s="757">
        <f>BA61+365</f>
        <v>53235</v>
      </c>
      <c r="BB63" s="759" t="str">
        <f t="shared" si="1"/>
        <v>53235</v>
      </c>
    </row>
    <row r="64" spans="1:54" s="16" customFormat="1" ht="12.75" customHeight="1" x14ac:dyDescent="0.25">
      <c r="A64" s="1"/>
      <c r="B64" s="67" t="s">
        <v>927</v>
      </c>
      <c r="C64" s="67"/>
      <c r="D64" s="67"/>
      <c r="E64" s="67"/>
      <c r="F64" s="310"/>
      <c r="G64" s="310"/>
      <c r="H64" s="310"/>
      <c r="I64" s="310"/>
      <c r="J64" s="310"/>
      <c r="K64" s="310"/>
      <c r="L64" s="313">
        <f t="shared" si="8"/>
        <v>0</v>
      </c>
      <c r="M64" s="313"/>
      <c r="N64" s="1351"/>
      <c r="O64" s="1"/>
      <c r="P64" s="1"/>
      <c r="Q64" s="1"/>
      <c r="R64" s="1"/>
      <c r="S64" s="1"/>
      <c r="T64" s="1"/>
      <c r="U64" s="1"/>
      <c r="V64" s="1"/>
      <c r="W64" s="1"/>
      <c r="X64" s="1"/>
      <c r="Y64" s="1"/>
      <c r="Z64" s="1"/>
      <c r="BA64" s="757">
        <f>BA63+365</f>
        <v>53600</v>
      </c>
      <c r="BB64" s="759" t="str">
        <f t="shared" si="1"/>
        <v>53600</v>
      </c>
    </row>
    <row r="65" spans="1:54" s="16" customFormat="1" ht="12.75" customHeight="1" x14ac:dyDescent="0.25">
      <c r="A65" s="1"/>
      <c r="B65" s="5" t="s">
        <v>928</v>
      </c>
      <c r="C65" s="5"/>
      <c r="D65" s="5"/>
      <c r="E65" s="5"/>
      <c r="F65" s="315"/>
      <c r="G65" s="315"/>
      <c r="H65" s="315"/>
      <c r="I65" s="315"/>
      <c r="J65" s="315"/>
      <c r="K65" s="315"/>
      <c r="L65" s="313">
        <f t="shared" si="8"/>
        <v>0</v>
      </c>
      <c r="M65" s="313"/>
      <c r="N65" s="1351"/>
      <c r="O65" s="1"/>
      <c r="P65" s="1"/>
      <c r="Q65" s="1"/>
      <c r="R65" s="1"/>
      <c r="S65" s="1"/>
      <c r="T65" s="1"/>
      <c r="U65" s="1"/>
      <c r="V65" s="1"/>
      <c r="W65" s="1"/>
      <c r="X65" s="1"/>
      <c r="Y65" s="1"/>
      <c r="Z65" s="1"/>
      <c r="BA65" s="757">
        <f>BA64+365</f>
        <v>53965</v>
      </c>
      <c r="BB65" s="759" t="str">
        <f t="shared" si="1"/>
        <v>53965</v>
      </c>
    </row>
    <row r="66" spans="1:54" s="16" customFormat="1" ht="12.75" customHeight="1" x14ac:dyDescent="0.25">
      <c r="A66" s="1"/>
      <c r="B66" s="33" t="s">
        <v>930</v>
      </c>
      <c r="C66" s="33"/>
      <c r="D66" s="33"/>
      <c r="E66" s="33"/>
      <c r="F66" s="315"/>
      <c r="G66" s="315"/>
      <c r="H66" s="315"/>
      <c r="I66" s="315"/>
      <c r="J66" s="315"/>
      <c r="K66" s="315"/>
      <c r="L66" s="313">
        <f t="shared" si="8"/>
        <v>0</v>
      </c>
      <c r="M66" s="313"/>
      <c r="N66" s="1351"/>
      <c r="O66" s="1"/>
      <c r="P66" s="1"/>
      <c r="Q66" s="1"/>
      <c r="R66" s="1"/>
      <c r="S66" s="1"/>
      <c r="T66" s="1"/>
      <c r="U66" s="1"/>
      <c r="V66" s="1"/>
      <c r="W66" s="1"/>
      <c r="X66" s="1"/>
      <c r="Y66" s="1"/>
      <c r="Z66" s="1"/>
      <c r="BA66" s="757">
        <f>BA65+366</f>
        <v>54331</v>
      </c>
      <c r="BB66" s="759" t="str">
        <f t="shared" si="1"/>
        <v>54331</v>
      </c>
    </row>
    <row r="67" spans="1:54" ht="12.75" customHeight="1" x14ac:dyDescent="0.25">
      <c r="A67" s="1"/>
      <c r="B67" s="5" t="s">
        <v>931</v>
      </c>
      <c r="C67" s="5"/>
      <c r="D67" s="5"/>
      <c r="E67" s="5"/>
      <c r="F67" s="310"/>
      <c r="G67" s="310"/>
      <c r="H67" s="310"/>
      <c r="I67" s="310"/>
      <c r="J67" s="310"/>
      <c r="K67" s="310"/>
      <c r="L67" s="313">
        <f t="shared" si="8"/>
        <v>0</v>
      </c>
      <c r="M67" s="313"/>
      <c r="N67" s="1351"/>
      <c r="O67" s="1"/>
      <c r="P67" s="1"/>
      <c r="Q67" s="1"/>
      <c r="R67" s="1"/>
      <c r="S67" s="1"/>
      <c r="T67" s="1"/>
      <c r="U67" s="1"/>
      <c r="V67" s="1"/>
      <c r="W67" s="1"/>
      <c r="X67" s="1"/>
      <c r="Y67" s="1"/>
      <c r="Z67" s="1"/>
      <c r="AA67" s="16"/>
      <c r="AB67" s="16"/>
      <c r="AC67" s="16"/>
      <c r="AD67" s="16"/>
      <c r="AE67" s="16"/>
      <c r="AF67" s="16"/>
      <c r="AG67" s="16"/>
      <c r="AH67" s="16"/>
      <c r="AI67" s="16"/>
      <c r="AJ67" s="16"/>
      <c r="AK67" s="16"/>
      <c r="AL67" s="16"/>
      <c r="AM67" s="16"/>
      <c r="AN67" s="16"/>
      <c r="AO67" s="16"/>
      <c r="AP67" s="16"/>
      <c r="AQ67" s="16"/>
      <c r="AR67" s="16"/>
      <c r="AS67" s="16"/>
      <c r="AT67" s="16"/>
      <c r="AU67" s="16"/>
      <c r="AV67" s="16"/>
      <c r="BA67" s="757">
        <f>BA66+365</f>
        <v>54696</v>
      </c>
      <c r="BB67" s="759" t="str">
        <f t="shared" si="1"/>
        <v>54696</v>
      </c>
    </row>
    <row r="68" spans="1:54" ht="12.75" customHeight="1" x14ac:dyDescent="0.25">
      <c r="A68" s="1"/>
      <c r="B68" s="5" t="s">
        <v>932</v>
      </c>
      <c r="C68" s="5"/>
      <c r="D68" s="5"/>
      <c r="E68" s="5"/>
      <c r="F68" s="310"/>
      <c r="G68" s="310"/>
      <c r="H68" s="310"/>
      <c r="I68" s="310"/>
      <c r="J68" s="310"/>
      <c r="K68" s="310"/>
      <c r="L68" s="316">
        <f>SUM(F68:K68)</f>
        <v>0</v>
      </c>
      <c r="M68" s="316">
        <f>SUM(G68:L68)</f>
        <v>0</v>
      </c>
      <c r="N68" s="1351"/>
      <c r="O68" s="1"/>
      <c r="P68" s="12"/>
      <c r="Q68" s="1"/>
      <c r="R68" s="1"/>
      <c r="S68" s="1"/>
      <c r="T68" s="1"/>
      <c r="U68" s="1"/>
      <c r="V68" s="1"/>
      <c r="W68" s="1"/>
      <c r="X68" s="1"/>
      <c r="Y68" s="1"/>
      <c r="Z68" s="1"/>
      <c r="AA68" s="16"/>
      <c r="AB68" s="16"/>
      <c r="AC68" s="16"/>
      <c r="AD68" s="16"/>
      <c r="AE68" s="16"/>
      <c r="AF68" s="16"/>
      <c r="AG68" s="16"/>
      <c r="AH68" s="16"/>
      <c r="AI68" s="16"/>
      <c r="AJ68" s="16"/>
      <c r="AK68" s="16"/>
      <c r="AL68" s="16"/>
      <c r="AM68" s="16"/>
      <c r="AN68" s="16"/>
      <c r="AO68" s="16"/>
      <c r="AP68" s="16"/>
      <c r="AQ68" s="16"/>
      <c r="AR68" s="16"/>
      <c r="AS68" s="16"/>
      <c r="AT68" s="16"/>
      <c r="AU68" s="16"/>
      <c r="AV68" s="16"/>
      <c r="BA68" s="757">
        <f>BA67+365</f>
        <v>55061</v>
      </c>
      <c r="BB68" s="759" t="str">
        <f t="shared" si="1"/>
        <v>55061</v>
      </c>
    </row>
    <row r="69" spans="1:54" s="16" customFormat="1" ht="15" customHeight="1" x14ac:dyDescent="0.25">
      <c r="A69" s="1"/>
      <c r="B69" s="3" t="s">
        <v>933</v>
      </c>
      <c r="C69" s="3"/>
      <c r="D69" s="3"/>
      <c r="E69" s="3"/>
      <c r="F69" s="313">
        <f t="shared" ref="F69:L69" si="9">SUM(F57:F68)</f>
        <v>0</v>
      </c>
      <c r="G69" s="313">
        <f t="shared" si="9"/>
        <v>0</v>
      </c>
      <c r="H69" s="313">
        <f t="shared" si="9"/>
        <v>0</v>
      </c>
      <c r="I69" s="313">
        <f t="shared" si="9"/>
        <v>0</v>
      </c>
      <c r="J69" s="313">
        <f t="shared" si="9"/>
        <v>0</v>
      </c>
      <c r="K69" s="313">
        <f t="shared" si="9"/>
        <v>0</v>
      </c>
      <c r="L69" s="313">
        <f t="shared" si="9"/>
        <v>0</v>
      </c>
      <c r="M69" s="313"/>
      <c r="N69" s="1351"/>
      <c r="O69" s="1"/>
      <c r="P69" s="1"/>
      <c r="Q69" s="1"/>
      <c r="R69" s="1"/>
      <c r="S69" s="1"/>
      <c r="T69" s="1"/>
      <c r="U69" s="1"/>
      <c r="V69" s="1"/>
      <c r="W69" s="1"/>
      <c r="X69" s="1"/>
      <c r="Y69" s="1"/>
      <c r="Z69" s="1"/>
      <c r="AY69" s="16" t="str">
        <f>IF(Kontaktdaten!$D$4-2='Anlagespiegel historisch'!AZ69,1,"")</f>
        <v/>
      </c>
      <c r="AZ69" s="16">
        <v>2000</v>
      </c>
      <c r="BA69" s="757">
        <v>36891</v>
      </c>
      <c r="BB69" s="759" t="str">
        <f t="shared" si="1"/>
        <v>36891</v>
      </c>
    </row>
    <row r="70" spans="1:54" s="16" customFormat="1" ht="38.25" customHeight="1" x14ac:dyDescent="0.25">
      <c r="A70" s="1"/>
      <c r="B70" s="3" t="s">
        <v>936</v>
      </c>
      <c r="C70" s="3"/>
      <c r="D70" s="3"/>
      <c r="E70" s="3"/>
      <c r="F70" s="56" t="s">
        <v>917</v>
      </c>
      <c r="G70" s="56" t="s">
        <v>918</v>
      </c>
      <c r="H70" s="56" t="s">
        <v>919</v>
      </c>
      <c r="I70" s="56" t="s">
        <v>920</v>
      </c>
      <c r="J70" s="56" t="s">
        <v>921</v>
      </c>
      <c r="K70" s="56" t="s">
        <v>922</v>
      </c>
      <c r="L70" s="56" t="s">
        <v>923</v>
      </c>
      <c r="M70" s="56"/>
      <c r="N70" s="57" t="s">
        <v>882</v>
      </c>
      <c r="O70" s="1"/>
      <c r="P70" s="1"/>
      <c r="Q70" s="1"/>
      <c r="R70" s="1"/>
      <c r="S70" s="1"/>
      <c r="T70" s="1"/>
      <c r="U70" s="1"/>
      <c r="V70" s="1"/>
      <c r="W70" s="1"/>
      <c r="X70" s="1"/>
      <c r="Y70" s="1"/>
      <c r="Z70" s="1"/>
      <c r="AY70" s="16" t="str">
        <f>IF(Kontaktdaten!$D$4-2='Anlagespiegel historisch'!AZ70,1,"")</f>
        <v/>
      </c>
      <c r="AZ70" s="16">
        <v>2001</v>
      </c>
      <c r="BA70" s="757">
        <v>37256</v>
      </c>
      <c r="BB70" s="759" t="str">
        <f t="shared" si="1"/>
        <v>37256</v>
      </c>
    </row>
    <row r="71" spans="1:54" s="16" customFormat="1" ht="12.75" customHeight="1" x14ac:dyDescent="0.25">
      <c r="A71" s="1"/>
      <c r="B71" s="67" t="s">
        <v>73</v>
      </c>
      <c r="C71" s="67"/>
      <c r="D71" s="67"/>
      <c r="E71" s="67"/>
      <c r="F71" s="310"/>
      <c r="G71" s="310"/>
      <c r="H71" s="310"/>
      <c r="I71" s="310"/>
      <c r="J71" s="310"/>
      <c r="K71" s="310"/>
      <c r="L71" s="313">
        <f t="shared" ref="L71:L82" si="10">SUM(F71:K71)</f>
        <v>0</v>
      </c>
      <c r="M71" s="313"/>
      <c r="N71" s="1351"/>
      <c r="O71" s="1"/>
      <c r="P71" s="1"/>
      <c r="Q71" s="1"/>
      <c r="R71" s="1"/>
      <c r="S71" s="1"/>
      <c r="T71" s="1"/>
      <c r="U71" s="1"/>
      <c r="V71" s="1"/>
      <c r="W71" s="1"/>
      <c r="X71" s="1"/>
      <c r="Y71" s="1"/>
      <c r="Z71" s="1"/>
      <c r="AY71" s="16" t="str">
        <f>IF(Kontaktdaten!$D$4-2='Anlagespiegel historisch'!AZ71,1,"")</f>
        <v/>
      </c>
      <c r="AZ71" s="16">
        <f>AZ70+1</f>
        <v>2002</v>
      </c>
      <c r="BA71" s="757">
        <v>37621</v>
      </c>
      <c r="BB71" s="759" t="str">
        <f t="shared" si="1"/>
        <v>37621</v>
      </c>
    </row>
    <row r="72" spans="1:54" s="16" customFormat="1" ht="12.75" customHeight="1" x14ac:dyDescent="0.25">
      <c r="A72" s="1"/>
      <c r="B72" s="67" t="s">
        <v>924</v>
      </c>
      <c r="C72" s="67"/>
      <c r="D72" s="67"/>
      <c r="E72" s="67"/>
      <c r="F72" s="310"/>
      <c r="G72" s="310"/>
      <c r="H72" s="310"/>
      <c r="I72" s="310"/>
      <c r="J72" s="310"/>
      <c r="K72" s="310"/>
      <c r="L72" s="313">
        <f t="shared" si="10"/>
        <v>0</v>
      </c>
      <c r="M72" s="313"/>
      <c r="N72" s="1351"/>
      <c r="O72" s="1"/>
      <c r="P72" s="1"/>
      <c r="Q72" s="1"/>
      <c r="R72" s="1"/>
      <c r="S72" s="1"/>
      <c r="T72" s="1"/>
      <c r="U72" s="1"/>
      <c r="V72" s="1"/>
      <c r="W72" s="1"/>
      <c r="X72" s="1"/>
      <c r="Y72" s="1"/>
      <c r="Z72" s="1"/>
      <c r="AY72" s="16" t="str">
        <f>IF(Kontaktdaten!$D$4-2='Anlagespiegel historisch'!AZ72,1,"")</f>
        <v/>
      </c>
      <c r="AZ72" s="16">
        <f t="shared" ref="AZ72:AZ120" si="11">AZ71+1</f>
        <v>2003</v>
      </c>
      <c r="BA72" s="757">
        <f>BA71+365</f>
        <v>37986</v>
      </c>
      <c r="BB72" s="759" t="str">
        <f t="shared" si="1"/>
        <v>37986</v>
      </c>
    </row>
    <row r="73" spans="1:54" s="16" customFormat="1" ht="12.75" customHeight="1" x14ac:dyDescent="0.25">
      <c r="A73" s="1"/>
      <c r="B73" s="33" t="s">
        <v>925</v>
      </c>
      <c r="C73" s="33"/>
      <c r="D73" s="33"/>
      <c r="E73" s="33"/>
      <c r="F73" s="310"/>
      <c r="G73" s="310"/>
      <c r="H73" s="310"/>
      <c r="I73" s="310"/>
      <c r="J73" s="310"/>
      <c r="K73" s="310"/>
      <c r="L73" s="313">
        <f t="shared" si="10"/>
        <v>0</v>
      </c>
      <c r="M73" s="313"/>
      <c r="N73" s="1351"/>
      <c r="O73" s="1"/>
      <c r="P73" s="1"/>
      <c r="Q73" s="1"/>
      <c r="R73" s="1"/>
      <c r="S73" s="1"/>
      <c r="T73" s="1"/>
      <c r="U73" s="1"/>
      <c r="V73" s="1"/>
      <c r="W73" s="1"/>
      <c r="X73" s="1"/>
      <c r="Y73" s="1"/>
      <c r="Z73" s="1"/>
      <c r="AY73" s="16" t="str">
        <f>IF(Kontaktdaten!$D$4-2='Anlagespiegel historisch'!AZ73,1,"")</f>
        <v/>
      </c>
      <c r="AZ73" s="16">
        <f t="shared" si="11"/>
        <v>2004</v>
      </c>
      <c r="BA73" s="757">
        <f>BA72+366</f>
        <v>38352</v>
      </c>
      <c r="BB73" s="759" t="str">
        <f t="shared" si="1"/>
        <v>38352</v>
      </c>
    </row>
    <row r="74" spans="1:54" s="16" customFormat="1" ht="12.75" customHeight="1" x14ac:dyDescent="0.25">
      <c r="A74" s="1"/>
      <c r="B74" s="67" t="s">
        <v>926</v>
      </c>
      <c r="C74" s="67"/>
      <c r="D74" s="67"/>
      <c r="E74" s="67"/>
      <c r="F74" s="310"/>
      <c r="G74" s="310"/>
      <c r="H74" s="310"/>
      <c r="I74" s="310"/>
      <c r="J74" s="310"/>
      <c r="K74" s="310"/>
      <c r="L74" s="313">
        <f t="shared" si="10"/>
        <v>0</v>
      </c>
      <c r="M74" s="313"/>
      <c r="N74" s="1351"/>
      <c r="O74" s="1"/>
      <c r="P74" s="1"/>
      <c r="Q74" s="1"/>
      <c r="R74" s="1"/>
      <c r="S74" s="1"/>
      <c r="T74" s="1"/>
      <c r="U74" s="1"/>
      <c r="V74" s="1"/>
      <c r="W74" s="1"/>
      <c r="X74" s="1"/>
      <c r="Y74" s="1"/>
      <c r="Z74" s="1"/>
      <c r="AY74" s="16" t="str">
        <f>IF(Kontaktdaten!$D$4-2='Anlagespiegel historisch'!AZ74,1,"")</f>
        <v/>
      </c>
      <c r="AZ74" s="16">
        <f t="shared" si="11"/>
        <v>2005</v>
      </c>
      <c r="BA74" s="757">
        <f>BA73+365</f>
        <v>38717</v>
      </c>
      <c r="BB74" s="759" t="str">
        <f t="shared" si="1"/>
        <v>38717</v>
      </c>
    </row>
    <row r="75" spans="1:54" s="16" customFormat="1" ht="12.75" customHeight="1" x14ac:dyDescent="0.25">
      <c r="A75" s="1"/>
      <c r="B75" s="5" t="s">
        <v>199</v>
      </c>
      <c r="C75" s="67"/>
      <c r="D75" s="67"/>
      <c r="E75" s="67"/>
      <c r="F75" s="310"/>
      <c r="G75" s="310"/>
      <c r="H75" s="310"/>
      <c r="I75" s="310"/>
      <c r="J75" s="310"/>
      <c r="K75" s="310"/>
      <c r="L75" s="313">
        <f t="shared" si="10"/>
        <v>0</v>
      </c>
      <c r="M75" s="313"/>
      <c r="N75" s="1351"/>
      <c r="O75" s="1"/>
      <c r="P75" s="1"/>
      <c r="Q75" s="1"/>
      <c r="R75" s="1"/>
      <c r="S75" s="1"/>
      <c r="T75" s="1"/>
      <c r="U75" s="1"/>
      <c r="V75" s="1"/>
      <c r="W75" s="1"/>
      <c r="X75" s="1"/>
      <c r="Y75" s="1"/>
      <c r="Z75" s="1"/>
      <c r="AY75" s="16" t="str">
        <f>IF(Kontaktdaten!$D$4-2='Anlagespiegel historisch'!AZ75,1,"")</f>
        <v/>
      </c>
      <c r="AZ75" s="16">
        <f t="shared" si="11"/>
        <v>2006</v>
      </c>
      <c r="BA75" s="757">
        <f>BA74+365</f>
        <v>39082</v>
      </c>
      <c r="BB75" s="759" t="str">
        <f t="shared" si="1"/>
        <v>39082</v>
      </c>
    </row>
    <row r="76" spans="1:54" s="16" customFormat="1" ht="12.75" hidden="1" customHeight="1" x14ac:dyDescent="0.25">
      <c r="B76" s="67"/>
      <c r="C76" s="67"/>
      <c r="D76" s="67"/>
      <c r="E76" s="67"/>
      <c r="F76" s="310"/>
      <c r="G76" s="310"/>
      <c r="H76" s="310"/>
      <c r="I76" s="310"/>
      <c r="J76" s="310"/>
      <c r="K76" s="310"/>
      <c r="L76" s="313">
        <f t="shared" si="10"/>
        <v>0</v>
      </c>
      <c r="M76" s="313"/>
      <c r="N76" s="1351"/>
      <c r="O76" s="1"/>
      <c r="P76" s="1"/>
      <c r="Q76" s="1"/>
      <c r="R76" s="1"/>
      <c r="S76" s="1"/>
      <c r="T76" s="1"/>
      <c r="U76" s="1"/>
      <c r="V76" s="1"/>
      <c r="W76" s="1"/>
      <c r="X76" s="1"/>
      <c r="Y76" s="1"/>
      <c r="Z76" s="1"/>
      <c r="AY76" s="16" t="str">
        <f>IF(Kontaktdaten!$D$4-2='Anlagespiegel historisch'!AZ76,1,"")</f>
        <v/>
      </c>
      <c r="AZ76" s="16">
        <f t="shared" si="11"/>
        <v>2007</v>
      </c>
      <c r="BA76" s="757"/>
      <c r="BB76" s="759" t="str">
        <f t="shared" si="1"/>
        <v/>
      </c>
    </row>
    <row r="77" spans="1:54" s="16" customFormat="1" ht="12.75" customHeight="1" x14ac:dyDescent="0.25">
      <c r="A77" s="1"/>
      <c r="B77" s="67" t="s">
        <v>294</v>
      </c>
      <c r="C77" s="67"/>
      <c r="D77" s="67"/>
      <c r="E77" s="67"/>
      <c r="F77" s="310"/>
      <c r="G77" s="310"/>
      <c r="H77" s="310"/>
      <c r="I77" s="310"/>
      <c r="J77" s="310"/>
      <c r="K77" s="310"/>
      <c r="L77" s="313">
        <f t="shared" si="10"/>
        <v>0</v>
      </c>
      <c r="M77" s="313"/>
      <c r="N77" s="1351"/>
      <c r="O77" s="1"/>
      <c r="P77" s="1"/>
      <c r="Q77" s="1"/>
      <c r="R77" s="1"/>
      <c r="S77" s="1"/>
      <c r="T77" s="1"/>
      <c r="U77" s="1"/>
      <c r="V77" s="1"/>
      <c r="W77" s="1"/>
      <c r="X77" s="1"/>
      <c r="Y77" s="1"/>
      <c r="Z77" s="1"/>
      <c r="AY77" s="16" t="str">
        <f>IF(Kontaktdaten!$D$4-2='Anlagespiegel historisch'!AZ77,1,"")</f>
        <v/>
      </c>
      <c r="AZ77" s="16">
        <f>AZ75+1</f>
        <v>2007</v>
      </c>
      <c r="BA77" s="757">
        <f>BA75+365</f>
        <v>39447</v>
      </c>
      <c r="BB77" s="759" t="str">
        <f t="shared" si="1"/>
        <v>39447</v>
      </c>
    </row>
    <row r="78" spans="1:54" s="16" customFormat="1" ht="12.75" customHeight="1" x14ac:dyDescent="0.25">
      <c r="A78" s="1"/>
      <c r="B78" s="67" t="s">
        <v>927</v>
      </c>
      <c r="C78" s="67"/>
      <c r="D78" s="67"/>
      <c r="E78" s="67"/>
      <c r="F78" s="310"/>
      <c r="G78" s="310"/>
      <c r="H78" s="310"/>
      <c r="I78" s="310"/>
      <c r="J78" s="310"/>
      <c r="K78" s="310"/>
      <c r="L78" s="313">
        <f t="shared" si="10"/>
        <v>0</v>
      </c>
      <c r="M78" s="313"/>
      <c r="N78" s="1351"/>
      <c r="O78" s="1"/>
      <c r="P78" s="1"/>
      <c r="Q78" s="1"/>
      <c r="R78" s="1"/>
      <c r="S78" s="1"/>
      <c r="T78" s="1"/>
      <c r="U78" s="1"/>
      <c r="V78" s="1"/>
      <c r="W78" s="1"/>
      <c r="X78" s="1"/>
      <c r="Y78" s="1"/>
      <c r="Z78" s="1"/>
      <c r="AY78" s="16" t="str">
        <f>IF(Kontaktdaten!$D$4-2='Anlagespiegel historisch'!AZ78,1,"")</f>
        <v/>
      </c>
      <c r="AZ78" s="16">
        <f t="shared" si="11"/>
        <v>2008</v>
      </c>
      <c r="BA78" s="757">
        <f>BA77+366</f>
        <v>39813</v>
      </c>
      <c r="BB78" s="759" t="str">
        <f t="shared" si="1"/>
        <v>39813</v>
      </c>
    </row>
    <row r="79" spans="1:54" s="16" customFormat="1" ht="12.75" customHeight="1" x14ac:dyDescent="0.25">
      <c r="A79" s="1"/>
      <c r="B79" s="5" t="s">
        <v>928</v>
      </c>
      <c r="C79" s="5"/>
      <c r="D79" s="5"/>
      <c r="E79" s="5"/>
      <c r="F79" s="315"/>
      <c r="G79" s="315"/>
      <c r="H79" s="315"/>
      <c r="I79" s="315"/>
      <c r="J79" s="315"/>
      <c r="K79" s="315"/>
      <c r="L79" s="313">
        <f t="shared" si="10"/>
        <v>0</v>
      </c>
      <c r="M79" s="313"/>
      <c r="N79" s="1351"/>
      <c r="O79" s="1"/>
      <c r="P79" s="1"/>
      <c r="Q79" s="1"/>
      <c r="R79" s="1"/>
      <c r="S79" s="1"/>
      <c r="T79" s="1"/>
      <c r="U79" s="1"/>
      <c r="V79" s="1"/>
      <c r="W79" s="1"/>
      <c r="X79" s="1"/>
      <c r="Y79" s="1"/>
      <c r="Z79" s="1"/>
      <c r="AY79" s="16" t="str">
        <f>IF(Kontaktdaten!$D$4-2='Anlagespiegel historisch'!AZ79,1,"")</f>
        <v/>
      </c>
      <c r="AZ79" s="16">
        <f t="shared" si="11"/>
        <v>2009</v>
      </c>
      <c r="BA79" s="757">
        <f>BA78+365</f>
        <v>40178</v>
      </c>
      <c r="BB79" s="759" t="str">
        <f t="shared" si="1"/>
        <v>40178</v>
      </c>
    </row>
    <row r="80" spans="1:54" s="16" customFormat="1" ht="12.75" customHeight="1" x14ac:dyDescent="0.25">
      <c r="A80" s="1"/>
      <c r="B80" s="33" t="s">
        <v>930</v>
      </c>
      <c r="C80" s="33"/>
      <c r="D80" s="33"/>
      <c r="E80" s="33"/>
      <c r="F80" s="315"/>
      <c r="G80" s="315"/>
      <c r="H80" s="315"/>
      <c r="I80" s="315"/>
      <c r="J80" s="315"/>
      <c r="K80" s="315"/>
      <c r="L80" s="313">
        <f t="shared" si="10"/>
        <v>0</v>
      </c>
      <c r="M80" s="313"/>
      <c r="N80" s="1351"/>
      <c r="O80" s="1"/>
      <c r="P80" s="1"/>
      <c r="Q80" s="1"/>
      <c r="R80" s="1"/>
      <c r="S80" s="1"/>
      <c r="T80" s="1"/>
      <c r="U80" s="1"/>
      <c r="V80" s="1"/>
      <c r="W80" s="1"/>
      <c r="X80" s="1"/>
      <c r="Y80" s="1"/>
      <c r="Z80" s="1"/>
      <c r="AY80" s="16" t="str">
        <f>IF(Kontaktdaten!$D$4-2='Anlagespiegel historisch'!AZ80,1,"")</f>
        <v/>
      </c>
      <c r="AZ80" s="16">
        <f t="shared" si="11"/>
        <v>2010</v>
      </c>
      <c r="BA80" s="757">
        <f>BA79+365</f>
        <v>40543</v>
      </c>
      <c r="BB80" s="759" t="str">
        <f t="shared" ref="BB80:BB143" si="12">BA80&amp;""</f>
        <v>40543</v>
      </c>
    </row>
    <row r="81" spans="1:54" ht="12.75" customHeight="1" x14ac:dyDescent="0.25">
      <c r="A81" s="1"/>
      <c r="B81" s="5" t="s">
        <v>931</v>
      </c>
      <c r="C81" s="5"/>
      <c r="D81" s="5"/>
      <c r="E81" s="5"/>
      <c r="F81" s="310"/>
      <c r="G81" s="310"/>
      <c r="H81" s="310"/>
      <c r="I81" s="310"/>
      <c r="J81" s="310"/>
      <c r="K81" s="310"/>
      <c r="L81" s="313">
        <f t="shared" si="10"/>
        <v>0</v>
      </c>
      <c r="M81" s="313"/>
      <c r="N81" s="1351"/>
      <c r="O81" s="1"/>
      <c r="P81" s="1"/>
      <c r="Q81" s="1"/>
      <c r="R81" s="1"/>
      <c r="S81" s="1"/>
      <c r="T81" s="1"/>
      <c r="U81" s="1"/>
      <c r="V81" s="1"/>
      <c r="W81" s="1"/>
      <c r="X81" s="1"/>
      <c r="Y81" s="1"/>
      <c r="Z81" s="1"/>
      <c r="AA81" s="16"/>
      <c r="AB81" s="16"/>
      <c r="AC81" s="16"/>
      <c r="AD81" s="16"/>
      <c r="AE81" s="16"/>
      <c r="AF81" s="16"/>
      <c r="AG81" s="16"/>
      <c r="AH81" s="16"/>
      <c r="AI81" s="16"/>
      <c r="AJ81" s="16"/>
      <c r="AK81" s="16"/>
      <c r="AL81" s="16"/>
      <c r="AM81" s="16"/>
      <c r="AN81" s="16"/>
      <c r="AO81" s="16"/>
      <c r="AP81" s="16"/>
      <c r="AQ81" s="16"/>
      <c r="AR81" s="16"/>
      <c r="AS81" s="16"/>
      <c r="AT81" s="16"/>
      <c r="AU81" s="16"/>
      <c r="AV81" s="16"/>
      <c r="AY81" s="16" t="str">
        <f>IF(Kontaktdaten!$D$4-2='Anlagespiegel historisch'!AZ81,1,"")</f>
        <v/>
      </c>
      <c r="AZ81" s="16">
        <f t="shared" si="11"/>
        <v>2011</v>
      </c>
      <c r="BA81" s="757">
        <f>BA80+365</f>
        <v>40908</v>
      </c>
      <c r="BB81" s="759" t="str">
        <f t="shared" si="12"/>
        <v>40908</v>
      </c>
    </row>
    <row r="82" spans="1:54" ht="12.75" customHeight="1" x14ac:dyDescent="0.25">
      <c r="A82" s="1"/>
      <c r="B82" s="5" t="s">
        <v>932</v>
      </c>
      <c r="C82" s="5"/>
      <c r="D82" s="5"/>
      <c r="F82" s="310"/>
      <c r="G82" s="310"/>
      <c r="H82" s="310"/>
      <c r="I82" s="310"/>
      <c r="J82" s="310"/>
      <c r="K82" s="310"/>
      <c r="L82" s="1549">
        <f t="shared" si="10"/>
        <v>0</v>
      </c>
      <c r="M82" s="316">
        <f>SUM(G82:L82)</f>
        <v>0</v>
      </c>
      <c r="N82" s="1351"/>
      <c r="O82" s="1"/>
      <c r="P82" s="12"/>
      <c r="Q82" s="1"/>
      <c r="R82" s="1"/>
      <c r="S82" s="1"/>
      <c r="T82" s="1"/>
      <c r="U82" s="1"/>
      <c r="V82" s="1"/>
      <c r="W82" s="1"/>
      <c r="X82" s="1"/>
      <c r="Y82" s="1"/>
      <c r="Z82" s="1"/>
      <c r="AA82" s="16"/>
      <c r="AB82" s="16"/>
      <c r="AC82" s="16"/>
      <c r="AD82" s="16"/>
      <c r="AE82" s="16"/>
      <c r="AF82" s="16"/>
      <c r="AG82" s="16"/>
      <c r="AH82" s="16"/>
      <c r="AI82" s="16"/>
      <c r="AJ82" s="16"/>
      <c r="AK82" s="16"/>
      <c r="AL82" s="16"/>
      <c r="AM82" s="16"/>
      <c r="AN82" s="16"/>
      <c r="AO82" s="16"/>
      <c r="AP82" s="16"/>
      <c r="AQ82" s="16"/>
      <c r="AR82" s="16"/>
      <c r="AS82" s="16"/>
      <c r="AT82" s="16"/>
      <c r="AU82" s="16"/>
      <c r="AV82" s="16"/>
      <c r="AY82" s="16" t="str">
        <f>IF(Kontaktdaten!$D$4-2='Anlagespiegel historisch'!AZ82,1,"")</f>
        <v/>
      </c>
      <c r="AZ82" s="16">
        <f t="shared" si="11"/>
        <v>2012</v>
      </c>
      <c r="BA82" s="757">
        <f>BA81+366</f>
        <v>41274</v>
      </c>
      <c r="BB82" s="759" t="str">
        <f t="shared" si="12"/>
        <v>41274</v>
      </c>
    </row>
    <row r="83" spans="1:54" s="16" customFormat="1" ht="15" customHeight="1" x14ac:dyDescent="0.25">
      <c r="A83" s="1"/>
      <c r="B83" s="3" t="s">
        <v>933</v>
      </c>
      <c r="C83" s="3"/>
      <c r="D83" s="3"/>
      <c r="E83" s="3"/>
      <c r="F83" s="313">
        <f t="shared" ref="F83:L83" si="13">SUM(F71:F82)</f>
        <v>0</v>
      </c>
      <c r="G83" s="313">
        <f t="shared" si="13"/>
        <v>0</v>
      </c>
      <c r="H83" s="313">
        <f t="shared" si="13"/>
        <v>0</v>
      </c>
      <c r="I83" s="313">
        <f>SUM(I71:I82)</f>
        <v>0</v>
      </c>
      <c r="J83" s="313">
        <f t="shared" si="13"/>
        <v>0</v>
      </c>
      <c r="K83" s="313">
        <f t="shared" si="13"/>
        <v>0</v>
      </c>
      <c r="L83" s="313">
        <f t="shared" si="13"/>
        <v>0</v>
      </c>
      <c r="M83" s="313"/>
      <c r="N83" s="1351"/>
      <c r="O83" s="1"/>
      <c r="P83" s="1"/>
      <c r="Q83" s="1034"/>
      <c r="R83" s="1"/>
      <c r="S83" s="1"/>
      <c r="T83" s="1"/>
      <c r="U83" s="1"/>
      <c r="V83" s="1"/>
      <c r="W83" s="1"/>
      <c r="X83" s="1"/>
      <c r="Y83" s="1"/>
      <c r="Z83" s="1"/>
      <c r="AY83" s="16" t="str">
        <f>IF(Kontaktdaten!$D$4-2='Anlagespiegel historisch'!AZ83,1,"")</f>
        <v/>
      </c>
      <c r="AZ83" s="16">
        <f t="shared" si="11"/>
        <v>2013</v>
      </c>
      <c r="BA83" s="757">
        <f>BA82+365</f>
        <v>41639</v>
      </c>
      <c r="BB83" s="759" t="str">
        <f t="shared" si="12"/>
        <v>41639</v>
      </c>
    </row>
    <row r="84" spans="1:54" s="16" customFormat="1" ht="12.75" customHeight="1" x14ac:dyDescent="0.25">
      <c r="A84" s="1"/>
      <c r="B84" s="1"/>
      <c r="C84" s="1"/>
      <c r="D84" s="1"/>
      <c r="E84" s="1"/>
      <c r="F84" s="1"/>
      <c r="G84" s="1"/>
      <c r="H84" s="1"/>
      <c r="I84" s="1"/>
      <c r="J84" s="1"/>
      <c r="K84" s="1"/>
      <c r="L84" s="1"/>
      <c r="M84" s="1"/>
      <c r="N84" s="60"/>
      <c r="O84" s="1"/>
      <c r="P84" s="1"/>
      <c r="Q84" s="1"/>
      <c r="R84" s="1"/>
      <c r="S84" s="1"/>
      <c r="T84" s="1"/>
      <c r="U84" s="1"/>
      <c r="V84" s="1"/>
      <c r="W84" s="1"/>
      <c r="X84" s="1"/>
      <c r="Y84" s="1"/>
      <c r="Z84" s="1"/>
      <c r="AY84" s="16" t="str">
        <f>IF(Kontaktdaten!$D$4-2='Anlagespiegel historisch'!AZ84,1,"")</f>
        <v/>
      </c>
      <c r="AZ84" s="16">
        <f t="shared" si="11"/>
        <v>2014</v>
      </c>
      <c r="BA84" s="757">
        <f>BA83+365</f>
        <v>42004</v>
      </c>
      <c r="BB84" s="759" t="str">
        <f t="shared" si="12"/>
        <v>42004</v>
      </c>
    </row>
    <row r="85" spans="1:54" s="16" customFormat="1" ht="12.75" customHeight="1" x14ac:dyDescent="0.25">
      <c r="A85" s="1"/>
      <c r="B85" s="1"/>
      <c r="C85" s="1"/>
      <c r="D85" s="1"/>
      <c r="E85" s="1"/>
      <c r="F85" s="1"/>
      <c r="G85" s="1"/>
      <c r="H85" s="1"/>
      <c r="I85" s="1"/>
      <c r="J85" s="1"/>
      <c r="K85" s="1"/>
      <c r="L85" s="1"/>
      <c r="M85" s="1"/>
      <c r="N85" s="60"/>
      <c r="O85" s="1"/>
      <c r="P85" s="1"/>
      <c r="Q85" s="1"/>
      <c r="R85" s="1"/>
      <c r="S85" s="1"/>
      <c r="T85" s="1"/>
      <c r="U85" s="1"/>
      <c r="V85" s="1"/>
      <c r="W85" s="1"/>
      <c r="X85" s="1"/>
      <c r="Y85" s="1"/>
      <c r="Z85" s="1"/>
      <c r="AY85" s="16" t="str">
        <f>IF(Kontaktdaten!$D$4-2='Anlagespiegel historisch'!AZ85,1,"")</f>
        <v/>
      </c>
      <c r="AZ85" s="16">
        <f t="shared" si="11"/>
        <v>2015</v>
      </c>
      <c r="BA85" s="757">
        <f>BA84+365</f>
        <v>42369</v>
      </c>
      <c r="BB85" s="759" t="str">
        <f t="shared" si="12"/>
        <v>42369</v>
      </c>
    </row>
    <row r="86" spans="1:54" s="16" customFormat="1" ht="12.75" customHeight="1" x14ac:dyDescent="0.25">
      <c r="A86" s="1"/>
      <c r="B86" s="533" t="s">
        <v>343</v>
      </c>
      <c r="C86" s="1"/>
      <c r="D86" s="1"/>
      <c r="E86" s="1"/>
      <c r="F86" s="1"/>
      <c r="G86" s="1"/>
      <c r="H86" s="1"/>
      <c r="I86" s="1"/>
      <c r="J86" s="1"/>
      <c r="K86" s="1"/>
      <c r="L86" s="760">
        <f>Kontaktdaten!D3</f>
        <v>3.8300000000000001E-2</v>
      </c>
      <c r="M86" s="1"/>
      <c r="N86" s="60"/>
      <c r="O86" s="1"/>
      <c r="P86" s="1"/>
      <c r="Q86" s="1"/>
      <c r="R86" s="1"/>
      <c r="S86" s="1"/>
      <c r="T86" s="1"/>
      <c r="U86" s="1"/>
      <c r="V86" s="1"/>
      <c r="W86" s="1"/>
      <c r="X86" s="1"/>
      <c r="Y86" s="1"/>
      <c r="Z86" s="1"/>
      <c r="AY86" s="16" t="str">
        <f>IF(Kontaktdaten!$D$4-2='Anlagespiegel historisch'!AZ86,1,"")</f>
        <v/>
      </c>
      <c r="AZ86" s="16">
        <f t="shared" si="11"/>
        <v>2016</v>
      </c>
      <c r="BA86" s="757">
        <f>BA85+366</f>
        <v>42735</v>
      </c>
      <c r="BB86" s="759" t="str">
        <f t="shared" si="12"/>
        <v>42735</v>
      </c>
    </row>
    <row r="87" spans="1:54" s="16" customFormat="1" ht="12.75" customHeight="1" x14ac:dyDescent="0.25">
      <c r="A87" s="1"/>
      <c r="B87" s="3" t="s">
        <v>107</v>
      </c>
      <c r="C87" s="3"/>
      <c r="D87" s="3"/>
      <c r="E87" s="3"/>
      <c r="F87" s="2"/>
      <c r="G87" s="2"/>
      <c r="H87" s="2"/>
      <c r="I87" s="2"/>
      <c r="J87" s="2"/>
      <c r="K87" s="2"/>
      <c r="L87" s="1076" t="str">
        <f>IF(L88&gt;$L$86,"Ihr WACC in Zelle L88 übersteigt den WACC gem. Art. 13 StromVV.","")</f>
        <v/>
      </c>
      <c r="M87" s="1"/>
      <c r="N87" s="60"/>
      <c r="O87" s="1"/>
      <c r="P87" s="1"/>
      <c r="Q87" s="1"/>
      <c r="R87" s="1"/>
      <c r="S87" s="1"/>
      <c r="T87" s="1"/>
      <c r="U87" s="1"/>
      <c r="V87" s="1"/>
      <c r="W87" s="1"/>
      <c r="X87" s="1"/>
      <c r="Y87" s="1"/>
      <c r="Z87" s="1"/>
      <c r="AY87" s="16" t="str">
        <f>IF(Kontaktdaten!$D$4-2='Anlagespiegel historisch'!AZ87,1,"")</f>
        <v/>
      </c>
      <c r="AZ87" s="16">
        <f t="shared" si="11"/>
        <v>2017</v>
      </c>
      <c r="BA87" s="757">
        <f>BA86+365</f>
        <v>43100</v>
      </c>
      <c r="BB87" s="759" t="str">
        <f t="shared" si="12"/>
        <v>43100</v>
      </c>
    </row>
    <row r="88" spans="1:54" s="16" customFormat="1" ht="12.75" customHeight="1" x14ac:dyDescent="0.25">
      <c r="A88" s="1"/>
      <c r="B88" s="3" t="str">
        <f>"beträgt für das Netznutzungsentgelt "  &amp;Kontaktdaten!D4-2 &amp;":"</f>
        <v>beträgt für das Netznutzungsentgelt 2020:</v>
      </c>
      <c r="C88" s="1"/>
      <c r="D88" s="1"/>
      <c r="E88" s="1"/>
      <c r="F88" s="1"/>
      <c r="G88" s="1"/>
      <c r="H88" s="1"/>
      <c r="I88" s="1"/>
      <c r="J88" s="761"/>
      <c r="K88" s="762"/>
      <c r="L88" s="1601"/>
      <c r="M88" s="50"/>
      <c r="N88" s="61" t="s">
        <v>1237</v>
      </c>
      <c r="P88" s="1034"/>
      <c r="Q88" s="1"/>
      <c r="R88" s="1"/>
      <c r="S88" s="1"/>
      <c r="T88" s="1"/>
      <c r="U88" s="1"/>
      <c r="V88" s="1"/>
      <c r="W88" s="1"/>
      <c r="X88" s="1"/>
      <c r="Y88" s="1"/>
      <c r="Z88" s="1"/>
      <c r="AY88" s="16" t="str">
        <f>IF(Kontaktdaten!$D$4-2='Anlagespiegel historisch'!AZ88,1,"")</f>
        <v/>
      </c>
      <c r="AZ88" s="16">
        <f t="shared" si="11"/>
        <v>2018</v>
      </c>
      <c r="BA88" s="757">
        <f>BA87+365</f>
        <v>43465</v>
      </c>
      <c r="BB88" s="759" t="str">
        <f t="shared" si="12"/>
        <v>43465</v>
      </c>
    </row>
    <row r="89" spans="1:54" s="16" customFormat="1" ht="12.75" hidden="1" customHeight="1" x14ac:dyDescent="0.25">
      <c r="A89" s="1"/>
      <c r="B89" s="1"/>
      <c r="C89" s="1"/>
      <c r="D89" s="1"/>
      <c r="E89" s="1"/>
      <c r="F89" s="1"/>
      <c r="G89" s="1"/>
      <c r="H89" s="1"/>
      <c r="I89" s="1"/>
      <c r="K89" s="762"/>
      <c r="L89" s="1064"/>
      <c r="M89" s="50"/>
      <c r="N89" s="61" t="s">
        <v>81</v>
      </c>
      <c r="O89" s="400"/>
      <c r="P89" s="1034"/>
      <c r="Q89" s="1"/>
      <c r="R89" s="1"/>
      <c r="S89" s="1"/>
      <c r="T89" s="1"/>
      <c r="U89" s="1"/>
      <c r="V89" s="1"/>
      <c r="W89" s="1"/>
      <c r="X89" s="1"/>
      <c r="Y89" s="1"/>
      <c r="Z89" s="1"/>
      <c r="AY89" s="16" t="str">
        <f>IF(Kontaktdaten!$D$4-2='Anlagespiegel historisch'!AZ89,1,"")</f>
        <v/>
      </c>
      <c r="AZ89" s="16">
        <f t="shared" si="11"/>
        <v>2019</v>
      </c>
      <c r="BA89" s="757">
        <f>BA88+365</f>
        <v>43830</v>
      </c>
      <c r="BB89" s="759" t="str">
        <f t="shared" si="12"/>
        <v>43830</v>
      </c>
    </row>
    <row r="90" spans="1:54" s="16" customFormat="1" ht="12.75" hidden="1" customHeight="1" x14ac:dyDescent="0.25">
      <c r="A90" s="1"/>
      <c r="B90" s="1"/>
      <c r="C90" s="1"/>
      <c r="D90" s="1"/>
      <c r="E90" s="1"/>
      <c r="F90" s="1"/>
      <c r="G90" s="1"/>
      <c r="H90" s="1"/>
      <c r="I90" s="1"/>
      <c r="K90" s="762"/>
      <c r="L90" s="1064"/>
      <c r="M90" s="50"/>
      <c r="N90" s="61" t="s">
        <v>939</v>
      </c>
      <c r="O90" s="400"/>
      <c r="P90" s="1034"/>
      <c r="Q90" s="1"/>
      <c r="R90" s="1"/>
      <c r="S90" s="1"/>
      <c r="T90" s="1"/>
      <c r="U90" s="1"/>
      <c r="V90" s="1"/>
      <c r="W90" s="1"/>
      <c r="X90" s="1"/>
      <c r="Y90" s="1"/>
      <c r="Z90" s="1"/>
      <c r="AY90" s="16">
        <f>IF(Kontaktdaten!$D$4-2='Anlagespiegel historisch'!AZ90,1,"")</f>
        <v>1</v>
      </c>
      <c r="AZ90" s="16">
        <f t="shared" si="11"/>
        <v>2020</v>
      </c>
      <c r="BA90" s="757">
        <f>BA89+366</f>
        <v>44196</v>
      </c>
      <c r="BB90" s="759" t="str">
        <f t="shared" si="12"/>
        <v>44196</v>
      </c>
    </row>
    <row r="91" spans="1:54" s="16" customFormat="1" ht="36.75" customHeight="1" x14ac:dyDescent="0.25">
      <c r="B91" s="3" t="s">
        <v>845</v>
      </c>
      <c r="C91" s="3"/>
      <c r="D91" s="3"/>
      <c r="E91" s="3"/>
      <c r="F91" s="56" t="s">
        <v>917</v>
      </c>
      <c r="G91" s="56" t="s">
        <v>918</v>
      </c>
      <c r="H91" s="56" t="s">
        <v>919</v>
      </c>
      <c r="I91" s="56" t="s">
        <v>920</v>
      </c>
      <c r="J91" s="56" t="s">
        <v>921</v>
      </c>
      <c r="K91" s="56" t="s">
        <v>922</v>
      </c>
      <c r="L91" s="56" t="s">
        <v>923</v>
      </c>
      <c r="M91" s="56"/>
      <c r="N91" s="57" t="s">
        <v>882</v>
      </c>
      <c r="O91" s="1"/>
      <c r="P91" s="1"/>
      <c r="R91" s="1"/>
      <c r="S91" s="1"/>
      <c r="T91" s="1"/>
      <c r="U91" s="1"/>
      <c r="V91" s="1"/>
      <c r="W91" s="1"/>
      <c r="X91" s="1"/>
      <c r="Y91" s="1"/>
      <c r="Z91" s="1"/>
      <c r="AY91" s="16" t="str">
        <f>IF(Kontaktdaten!$D$4-2='Anlagespiegel historisch'!AZ91,1,"")</f>
        <v/>
      </c>
      <c r="AZ91" s="16">
        <f t="shared" si="11"/>
        <v>2021</v>
      </c>
      <c r="BA91" s="757">
        <f>BA90+365</f>
        <v>44561</v>
      </c>
      <c r="BB91" s="759" t="str">
        <f t="shared" si="12"/>
        <v>44561</v>
      </c>
    </row>
    <row r="92" spans="1:54" s="16" customFormat="1" ht="12.75" hidden="1" customHeight="1" x14ac:dyDescent="0.25">
      <c r="B92" s="1035" t="str">
        <f>"- Restwert bis 2014 zu WACC;   "&amp;L88*100 &amp;"%"</f>
        <v>- Restwert bis 2014 zu WACC;   0%</v>
      </c>
      <c r="C92" s="266"/>
      <c r="D92" s="266"/>
      <c r="E92" s="266"/>
      <c r="F92" s="1062">
        <f t="shared" ref="F92:K92" si="14">F83</f>
        <v>0</v>
      </c>
      <c r="G92" s="1062">
        <f t="shared" si="14"/>
        <v>0</v>
      </c>
      <c r="H92" s="1062">
        <f t="shared" si="14"/>
        <v>0</v>
      </c>
      <c r="I92" s="1062">
        <f t="shared" si="14"/>
        <v>0</v>
      </c>
      <c r="J92" s="1062">
        <f t="shared" si="14"/>
        <v>0</v>
      </c>
      <c r="K92" s="1062">
        <f t="shared" si="14"/>
        <v>0</v>
      </c>
      <c r="L92" s="313">
        <f>SUM(F92:K92)</f>
        <v>0</v>
      </c>
      <c r="M92" s="313"/>
      <c r="N92" s="314"/>
      <c r="O92" s="400"/>
      <c r="Q92" s="1"/>
      <c r="R92" s="1"/>
      <c r="S92" s="1034" t="s">
        <v>843</v>
      </c>
      <c r="T92" s="1"/>
      <c r="U92" s="1"/>
      <c r="V92" s="1"/>
      <c r="W92" s="1"/>
      <c r="X92" s="1"/>
      <c r="Y92" s="1"/>
      <c r="Z92" s="1"/>
      <c r="AY92" s="16" t="str">
        <f>IF(Kontaktdaten!$D$4-2='Anlagespiegel historisch'!AZ92,1,"")</f>
        <v/>
      </c>
      <c r="AZ92" s="16">
        <f t="shared" si="11"/>
        <v>2022</v>
      </c>
      <c r="BA92" s="757">
        <f>BA91+365</f>
        <v>44926</v>
      </c>
      <c r="BB92" s="759" t="str">
        <f t="shared" si="12"/>
        <v>44926</v>
      </c>
    </row>
    <row r="93" spans="1:54" s="16" customFormat="1" hidden="1" x14ac:dyDescent="0.25">
      <c r="B93" s="1035" t="str">
        <f>"- Restwert bis 2003 zu WACC;   "&amp;L89*100 &amp;"%"</f>
        <v>- Restwert bis 2003 zu WACC;   0%</v>
      </c>
      <c r="C93" s="266"/>
      <c r="D93" s="266"/>
      <c r="E93" s="266"/>
      <c r="F93" s="1063"/>
      <c r="G93" s="1063"/>
      <c r="H93" s="1063"/>
      <c r="I93" s="1063"/>
      <c r="J93" s="1063"/>
      <c r="K93" s="1063"/>
      <c r="L93" s="313">
        <f>SUM(F93:K93)</f>
        <v>0</v>
      </c>
      <c r="M93" s="313"/>
      <c r="N93" s="314" t="s">
        <v>264</v>
      </c>
      <c r="O93" s="400"/>
      <c r="Q93" s="1"/>
      <c r="R93" s="1"/>
      <c r="S93" s="1"/>
      <c r="T93" s="1"/>
      <c r="U93" s="1"/>
      <c r="V93" s="1"/>
      <c r="W93" s="1"/>
      <c r="X93" s="1"/>
      <c r="Y93" s="1"/>
      <c r="Z93" s="1"/>
      <c r="AY93" s="16" t="str">
        <f>IF(Kontaktdaten!$D$4-2='Anlagespiegel historisch'!AZ93,1,"")</f>
        <v/>
      </c>
      <c r="AZ93" s="16">
        <f t="shared" si="11"/>
        <v>2023</v>
      </c>
      <c r="BA93" s="757">
        <f>BA92+365</f>
        <v>45291</v>
      </c>
      <c r="BB93" s="759" t="str">
        <f t="shared" si="12"/>
        <v>45291</v>
      </c>
    </row>
    <row r="94" spans="1:54" s="16" customFormat="1" ht="6" hidden="1" customHeight="1" x14ac:dyDescent="0.25">
      <c r="B94" s="33"/>
      <c r="C94" s="1"/>
      <c r="D94" s="1"/>
      <c r="E94" s="1"/>
      <c r="F94" s="2"/>
      <c r="G94" s="2"/>
      <c r="H94" s="2"/>
      <c r="I94" s="2"/>
      <c r="J94" s="2"/>
      <c r="K94" s="2"/>
      <c r="L94" s="2"/>
      <c r="M94" s="2"/>
      <c r="N94" s="1"/>
      <c r="O94" s="1"/>
      <c r="Q94" s="1"/>
      <c r="R94" s="1"/>
      <c r="S94" s="1"/>
      <c r="T94" s="1"/>
      <c r="U94" s="1"/>
      <c r="V94" s="1"/>
      <c r="W94" s="1"/>
      <c r="X94" s="1"/>
      <c r="Y94" s="1"/>
      <c r="Z94" s="1"/>
      <c r="AY94" s="16" t="str">
        <f>IF(Kontaktdaten!$D$4-2='Anlagespiegel historisch'!AZ94,1,"")</f>
        <v/>
      </c>
      <c r="AZ94" s="16">
        <f t="shared" si="11"/>
        <v>2024</v>
      </c>
      <c r="BA94" s="757">
        <f>BA93+366</f>
        <v>45657</v>
      </c>
      <c r="BB94" s="759" t="str">
        <f t="shared" si="12"/>
        <v>45657</v>
      </c>
    </row>
    <row r="95" spans="1:54" s="16" customFormat="1" ht="12.75" hidden="1" customHeight="1" x14ac:dyDescent="0.25">
      <c r="B95" s="1035" t="str">
        <f>"- Restwert seit 2004 zu WACC;  "&amp;L90*100 &amp;"%"</f>
        <v>- Restwert seit 2004 zu WACC;  0%</v>
      </c>
      <c r="C95" s="266"/>
      <c r="D95" s="266"/>
      <c r="E95" s="266"/>
      <c r="F95" s="1063"/>
      <c r="G95" s="1063"/>
      <c r="H95" s="1063"/>
      <c r="I95" s="1063"/>
      <c r="J95" s="1063"/>
      <c r="K95" s="1063"/>
      <c r="L95" s="313">
        <f>SUM(F95:K95)</f>
        <v>0</v>
      </c>
      <c r="M95" s="313"/>
      <c r="N95" s="314" t="s">
        <v>264</v>
      </c>
      <c r="O95" s="400"/>
      <c r="Q95" s="1"/>
      <c r="S95" s="1"/>
      <c r="T95" s="1"/>
      <c r="U95" s="1"/>
      <c r="V95" s="1"/>
      <c r="W95" s="1"/>
      <c r="X95" s="1"/>
      <c r="Y95" s="1"/>
      <c r="Z95" s="1"/>
      <c r="AY95" s="16" t="str">
        <f>IF(Kontaktdaten!$D$4-2='Anlagespiegel historisch'!AZ95,1,"")</f>
        <v/>
      </c>
      <c r="AZ95" s="16">
        <f t="shared" si="11"/>
        <v>2025</v>
      </c>
      <c r="BA95" s="757">
        <f>BA94+365</f>
        <v>46022</v>
      </c>
      <c r="BB95" s="759" t="str">
        <f t="shared" si="12"/>
        <v>46022</v>
      </c>
    </row>
    <row r="96" spans="1:54" s="16" customFormat="1" ht="17.25" customHeight="1" x14ac:dyDescent="0.25">
      <c r="B96" s="3" t="s">
        <v>842</v>
      </c>
      <c r="C96" s="3"/>
      <c r="D96" s="3"/>
      <c r="E96" s="3"/>
      <c r="F96" s="313">
        <f t="shared" ref="F96:K96" si="15">F92+F93+F95</f>
        <v>0</v>
      </c>
      <c r="G96" s="313">
        <f t="shared" si="15"/>
        <v>0</v>
      </c>
      <c r="H96" s="313">
        <f t="shared" si="15"/>
        <v>0</v>
      </c>
      <c r="I96" s="313">
        <f t="shared" si="15"/>
        <v>0</v>
      </c>
      <c r="J96" s="313">
        <f t="shared" si="15"/>
        <v>0</v>
      </c>
      <c r="K96" s="313">
        <f t="shared" si="15"/>
        <v>0</v>
      </c>
      <c r="L96" s="313">
        <f>SUM(F96:K96)</f>
        <v>0</v>
      </c>
      <c r="M96" s="313"/>
      <c r="N96" s="1351"/>
      <c r="O96" s="400"/>
      <c r="Q96" s="1"/>
      <c r="R96" s="1"/>
      <c r="S96" s="1"/>
      <c r="T96" s="1"/>
      <c r="U96" s="1"/>
      <c r="V96" s="1"/>
      <c r="W96" s="1"/>
      <c r="X96" s="1"/>
      <c r="Y96" s="1"/>
      <c r="Z96" s="1"/>
      <c r="AY96" s="16" t="str">
        <f>IF(Kontaktdaten!$D$4-2='Anlagespiegel historisch'!AZ96,1,"")</f>
        <v/>
      </c>
      <c r="AZ96" s="16">
        <f t="shared" si="11"/>
        <v>2026</v>
      </c>
      <c r="BA96" s="757">
        <f>BA95+365</f>
        <v>46387</v>
      </c>
      <c r="BB96" s="759" t="str">
        <f t="shared" si="12"/>
        <v>46387</v>
      </c>
    </row>
    <row r="97" spans="1:54" s="16" customFormat="1" ht="7.5" customHeight="1" x14ac:dyDescent="0.25">
      <c r="B97" s="3"/>
      <c r="C97" s="3"/>
      <c r="D97" s="3"/>
      <c r="E97" s="3"/>
      <c r="F97" s="62"/>
      <c r="G97" s="62"/>
      <c r="H97" s="62"/>
      <c r="I97" s="62"/>
      <c r="J97" s="62"/>
      <c r="K97" s="62"/>
      <c r="L97" s="62"/>
      <c r="M97" s="62"/>
      <c r="N97" s="63"/>
      <c r="O97" s="24"/>
      <c r="P97" s="1"/>
      <c r="Q97" s="1"/>
      <c r="R97" s="1"/>
      <c r="S97" s="1"/>
      <c r="T97" s="1"/>
      <c r="U97" s="1"/>
      <c r="V97" s="1"/>
      <c r="W97" s="1"/>
      <c r="X97" s="1"/>
      <c r="Y97" s="1"/>
      <c r="Z97" s="1"/>
      <c r="AY97" s="16" t="str">
        <f>IF(Kontaktdaten!$D$4-2='Anlagespiegel historisch'!AZ97,1,"")</f>
        <v/>
      </c>
      <c r="AZ97" s="16">
        <f t="shared" si="11"/>
        <v>2027</v>
      </c>
      <c r="BA97" s="757">
        <f>BA96+365</f>
        <v>46752</v>
      </c>
      <c r="BB97" s="759" t="str">
        <f t="shared" si="12"/>
        <v>46752</v>
      </c>
    </row>
    <row r="98" spans="1:54" s="16" customFormat="1" ht="14.25" hidden="1" customHeight="1" x14ac:dyDescent="0.25">
      <c r="B98" s="51" t="s">
        <v>941</v>
      </c>
      <c r="C98" s="52"/>
      <c r="D98" s="52"/>
      <c r="E98" s="52"/>
      <c r="F98" s="53"/>
      <c r="G98" s="53"/>
      <c r="H98" s="53"/>
      <c r="I98" s="53"/>
      <c r="J98" s="53"/>
      <c r="K98" s="53"/>
      <c r="L98" s="1037">
        <f>L96-L83</f>
        <v>0</v>
      </c>
      <c r="M98" s="54"/>
      <c r="N98" s="64" t="str">
        <f>IF(OR(L98&gt;1,L98&lt;-1),"Beachten Sie: Die Summe hier ist ungleich oben!","")</f>
        <v/>
      </c>
      <c r="O98" s="65"/>
      <c r="P98" s="65"/>
      <c r="Q98" s="1"/>
      <c r="R98" s="1"/>
      <c r="S98" s="1"/>
      <c r="T98" s="1"/>
      <c r="U98" s="1"/>
      <c r="V98" s="1"/>
      <c r="W98" s="1"/>
      <c r="X98" s="1"/>
      <c r="Y98" s="1"/>
      <c r="Z98" s="1"/>
      <c r="AY98" s="16" t="str">
        <f>IF(Kontaktdaten!$D$4-2='Anlagespiegel historisch'!AZ98,1,"")</f>
        <v/>
      </c>
      <c r="AZ98" s="16">
        <f t="shared" si="11"/>
        <v>2028</v>
      </c>
      <c r="BA98" s="757">
        <f>BA97+366</f>
        <v>47118</v>
      </c>
      <c r="BB98" s="759" t="str">
        <f t="shared" si="12"/>
        <v>47118</v>
      </c>
    </row>
    <row r="99" spans="1:54" s="16" customFormat="1" ht="14.25" hidden="1" customHeight="1" x14ac:dyDescent="0.25">
      <c r="B99" s="1"/>
      <c r="C99" s="1"/>
      <c r="D99" s="1"/>
      <c r="E99" s="1"/>
      <c r="F99" s="1"/>
      <c r="G99" s="1"/>
      <c r="H99" s="1"/>
      <c r="I99" s="1"/>
      <c r="J99" s="1"/>
      <c r="K99" s="1"/>
      <c r="L99" s="1"/>
      <c r="M99" s="1"/>
      <c r="N99" s="1034"/>
      <c r="O99" s="1"/>
      <c r="P99" s="1"/>
      <c r="Q99" s="1"/>
      <c r="R99" s="1"/>
      <c r="S99" s="1"/>
      <c r="T99" s="1"/>
      <c r="U99" s="1"/>
      <c r="V99" s="1"/>
      <c r="W99" s="1"/>
      <c r="X99" s="1"/>
      <c r="Y99" s="1"/>
      <c r="Z99" s="1"/>
      <c r="AY99" s="16" t="str">
        <f>IF(Kontaktdaten!$D$4-2='Anlagespiegel historisch'!AZ99,1,"")</f>
        <v/>
      </c>
      <c r="AZ99" s="16">
        <f t="shared" si="11"/>
        <v>2029</v>
      </c>
      <c r="BA99" s="757">
        <f>BA98+365</f>
        <v>47483</v>
      </c>
      <c r="BB99" s="759" t="str">
        <f t="shared" si="12"/>
        <v>47483</v>
      </c>
    </row>
    <row r="100" spans="1:54" s="16" customFormat="1" ht="12.75" customHeight="1" x14ac:dyDescent="0.3">
      <c r="A100" s="1"/>
      <c r="B100" s="3" t="s">
        <v>971</v>
      </c>
      <c r="C100" s="3"/>
      <c r="D100" s="3"/>
      <c r="E100" s="3"/>
      <c r="F100" s="313">
        <f t="shared" ref="F100:K100" si="16">F92*($L$88/100)+F95*$L$90+F93*$L$89</f>
        <v>0</v>
      </c>
      <c r="G100" s="313">
        <f t="shared" si="16"/>
        <v>0</v>
      </c>
      <c r="H100" s="313">
        <f t="shared" si="16"/>
        <v>0</v>
      </c>
      <c r="I100" s="313">
        <f t="shared" si="16"/>
        <v>0</v>
      </c>
      <c r="J100" s="313">
        <f t="shared" si="16"/>
        <v>0</v>
      </c>
      <c r="K100" s="313">
        <f t="shared" si="16"/>
        <v>0</v>
      </c>
      <c r="L100" s="313">
        <f>SUM(F100:K100)</f>
        <v>0</v>
      </c>
      <c r="M100" s="313"/>
      <c r="N100" s="1461" t="str">
        <f>IFERROR(VLOOKUP(AC100,$I$150:$L$156,4,FALSE),"")</f>
        <v/>
      </c>
      <c r="O100" s="400" t="str">
        <f>IF(L88*0.01&gt;$L$86,"Ihr WACC in Zelle L88 übersteigt den WACC gem. Art. 13 StromVV. Bitte korrigieren Sie oder begründen Sie detailliert, weshalb Sie diese gesetzliche Vorgabe nicht einhalten.","")</f>
        <v/>
      </c>
      <c r="P100" s="1"/>
      <c r="Q100" s="1"/>
      <c r="R100" s="1"/>
      <c r="S100" s="1"/>
      <c r="T100" s="1"/>
      <c r="U100" s="1"/>
      <c r="V100" s="1"/>
      <c r="W100" s="1"/>
      <c r="X100" s="1"/>
      <c r="Y100" s="1"/>
      <c r="Z100" s="1"/>
      <c r="AC100" s="1508" t="s">
        <v>1465</v>
      </c>
      <c r="AY100" s="16" t="str">
        <f>IF(Kontaktdaten!$D$4-2='Anlagespiegel historisch'!AZ100,1,"")</f>
        <v/>
      </c>
      <c r="AZ100" s="16">
        <f t="shared" si="11"/>
        <v>2030</v>
      </c>
      <c r="BA100" s="757">
        <f>BA99+365</f>
        <v>47848</v>
      </c>
      <c r="BB100" s="759" t="str">
        <f t="shared" si="12"/>
        <v>47848</v>
      </c>
    </row>
    <row r="101" spans="1:54" s="16" customFormat="1" ht="6" customHeight="1" x14ac:dyDescent="0.25">
      <c r="A101" s="1"/>
      <c r="B101" s="1"/>
      <c r="C101" s="1"/>
      <c r="D101" s="1"/>
      <c r="E101" s="1"/>
      <c r="F101" s="1"/>
      <c r="G101" s="1"/>
      <c r="H101" s="1"/>
      <c r="I101" s="1"/>
      <c r="J101" s="1"/>
      <c r="K101" s="1"/>
      <c r="L101" s="1"/>
      <c r="M101" s="1"/>
      <c r="N101" s="1"/>
      <c r="O101" s="400"/>
      <c r="P101" s="1"/>
      <c r="Q101" s="1"/>
      <c r="R101" s="1"/>
      <c r="S101" s="1"/>
      <c r="T101" s="1"/>
      <c r="U101" s="1"/>
      <c r="V101" s="1"/>
      <c r="W101" s="1"/>
      <c r="X101" s="1"/>
      <c r="Y101" s="1"/>
      <c r="Z101" s="1"/>
      <c r="AY101" s="16" t="str">
        <f>IF(Kontaktdaten!$D$4-2='Anlagespiegel historisch'!AZ101,1,"")</f>
        <v/>
      </c>
      <c r="AZ101" s="16">
        <f t="shared" si="11"/>
        <v>2031</v>
      </c>
      <c r="BA101" s="757">
        <f>BA100+365</f>
        <v>48213</v>
      </c>
      <c r="BB101" s="759" t="str">
        <f t="shared" si="12"/>
        <v>48213</v>
      </c>
    </row>
    <row r="102" spans="1:54" s="16" customFormat="1" ht="12.75" customHeight="1" x14ac:dyDescent="0.25">
      <c r="A102" s="1"/>
      <c r="B102" s="57" t="s">
        <v>882</v>
      </c>
      <c r="C102" s="1"/>
      <c r="D102" s="1"/>
      <c r="E102" s="1"/>
      <c r="F102" s="1"/>
      <c r="G102" s="1"/>
      <c r="H102" s="1"/>
      <c r="I102" s="1"/>
      <c r="J102" s="1"/>
      <c r="K102" s="1"/>
      <c r="L102" s="1"/>
      <c r="M102" s="1"/>
      <c r="N102" s="66"/>
      <c r="O102" s="400"/>
      <c r="P102" s="66"/>
      <c r="Q102" s="1"/>
      <c r="R102" s="1"/>
      <c r="S102" s="1"/>
      <c r="T102" s="1"/>
      <c r="U102" s="1"/>
      <c r="V102" s="1"/>
      <c r="W102" s="1"/>
      <c r="X102" s="1"/>
      <c r="Y102" s="1"/>
      <c r="Z102" s="1"/>
      <c r="AY102" s="16" t="str">
        <f>IF(Kontaktdaten!$D$4-2='Anlagespiegel historisch'!AZ102,1,"")</f>
        <v/>
      </c>
      <c r="AZ102" s="16">
        <f t="shared" si="11"/>
        <v>2032</v>
      </c>
      <c r="BA102" s="757">
        <f>BA101+366</f>
        <v>48579</v>
      </c>
      <c r="BB102" s="759" t="str">
        <f t="shared" si="12"/>
        <v>48579</v>
      </c>
    </row>
    <row r="103" spans="1:54" s="16" customFormat="1" ht="39" customHeight="1" x14ac:dyDescent="0.25">
      <c r="A103" s="1"/>
      <c r="B103" s="1707"/>
      <c r="C103" s="1708"/>
      <c r="D103" s="1708"/>
      <c r="E103" s="1774"/>
      <c r="F103" s="1"/>
      <c r="G103" s="1"/>
      <c r="H103" s="1"/>
      <c r="I103" s="1"/>
      <c r="J103" s="1"/>
      <c r="K103" s="1"/>
      <c r="L103" s="1"/>
      <c r="M103" s="1"/>
      <c r="N103" s="66"/>
      <c r="O103" s="1"/>
      <c r="P103" s="1"/>
      <c r="Q103" s="1"/>
      <c r="R103" s="1"/>
      <c r="S103" s="1"/>
      <c r="T103" s="1"/>
      <c r="U103" s="1"/>
      <c r="V103" s="1"/>
      <c r="W103" s="1"/>
      <c r="X103" s="1"/>
      <c r="Y103" s="1"/>
      <c r="Z103" s="1"/>
      <c r="AY103" s="16" t="str">
        <f>IF(Kontaktdaten!$D$4-2='Anlagespiegel historisch'!AZ103,1,"")</f>
        <v/>
      </c>
      <c r="AZ103" s="16">
        <f t="shared" si="11"/>
        <v>2033</v>
      </c>
      <c r="BA103" s="757">
        <f>BA102+365</f>
        <v>48944</v>
      </c>
      <c r="BB103" s="759" t="str">
        <f t="shared" si="12"/>
        <v>48944</v>
      </c>
    </row>
    <row r="104" spans="1:54" s="16" customFormat="1" ht="12.75" customHeight="1" x14ac:dyDescent="0.25">
      <c r="A104" s="1"/>
      <c r="B104" s="1"/>
      <c r="C104" s="1"/>
      <c r="D104" s="1"/>
      <c r="E104" s="1"/>
      <c r="F104" s="1"/>
      <c r="G104" s="1"/>
      <c r="H104" s="1"/>
      <c r="I104" s="1"/>
      <c r="J104" s="1"/>
      <c r="K104" s="1"/>
      <c r="L104" s="1"/>
      <c r="M104" s="1"/>
      <c r="N104" s="66"/>
      <c r="O104" s="1"/>
      <c r="P104" s="1"/>
      <c r="Q104" s="1"/>
      <c r="R104" s="1"/>
      <c r="S104" s="1"/>
      <c r="T104" s="1"/>
      <c r="U104" s="1"/>
      <c r="V104" s="1"/>
      <c r="W104" s="1"/>
      <c r="X104" s="1"/>
      <c r="Y104" s="1"/>
      <c r="Z104" s="1"/>
      <c r="AY104" s="16" t="str">
        <f>IF(Kontaktdaten!$D$4-2='Anlagespiegel historisch'!AZ104,1,"")</f>
        <v/>
      </c>
      <c r="AZ104" s="16">
        <f t="shared" si="11"/>
        <v>2034</v>
      </c>
      <c r="BA104" s="757">
        <f>BA103+365</f>
        <v>49309</v>
      </c>
      <c r="BB104" s="759" t="str">
        <f t="shared" si="12"/>
        <v>49309</v>
      </c>
    </row>
    <row r="105" spans="1:54" s="16" customFormat="1" ht="12.75" customHeight="1" x14ac:dyDescent="0.25">
      <c r="A105" s="1653" t="b">
        <v>0</v>
      </c>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Y105" s="16" t="str">
        <f>IF(Kontaktdaten!$D$4-2='Anlagespiegel historisch'!AZ105,1,"")</f>
        <v/>
      </c>
      <c r="AZ105" s="16">
        <f t="shared" si="11"/>
        <v>2035</v>
      </c>
      <c r="BA105" s="757">
        <f>BA104+365</f>
        <v>49674</v>
      </c>
      <c r="BB105" s="759" t="str">
        <f t="shared" si="12"/>
        <v>49674</v>
      </c>
    </row>
    <row r="106" spans="1:54" x14ac:dyDescent="0.25">
      <c r="A106" s="1"/>
      <c r="B106" s="1"/>
      <c r="C106" s="1"/>
      <c r="D106" s="1"/>
      <c r="E106" s="1"/>
      <c r="F106" s="1"/>
      <c r="G106" s="1"/>
      <c r="H106" s="1"/>
      <c r="I106" s="1"/>
      <c r="J106" s="1"/>
      <c r="K106" s="1"/>
      <c r="L106" s="1"/>
      <c r="M106" s="1"/>
      <c r="N106" s="1"/>
      <c r="O106" s="1"/>
      <c r="P106" s="1"/>
      <c r="Q106" s="14"/>
      <c r="R106" s="14"/>
      <c r="S106" s="14"/>
      <c r="T106" s="14"/>
      <c r="U106" s="14"/>
      <c r="V106" s="14"/>
      <c r="W106" s="14"/>
      <c r="X106" s="14"/>
      <c r="Y106" s="14"/>
      <c r="Z106" s="14"/>
      <c r="AY106" s="16" t="str">
        <f>IF(Kontaktdaten!$D$4-2='Anlagespiegel historisch'!AZ106,1,"")</f>
        <v/>
      </c>
      <c r="AZ106" s="16">
        <f t="shared" si="11"/>
        <v>2036</v>
      </c>
      <c r="BA106" s="757">
        <f>BA105+366</f>
        <v>50040</v>
      </c>
      <c r="BB106" s="759" t="str">
        <f t="shared" si="12"/>
        <v>50040</v>
      </c>
    </row>
    <row r="107" spans="1:54" x14ac:dyDescent="0.25">
      <c r="A107" s="1"/>
      <c r="B107" s="1"/>
      <c r="C107" s="1"/>
      <c r="D107" s="1"/>
      <c r="E107" s="1"/>
      <c r="F107" s="1"/>
      <c r="G107" s="1"/>
      <c r="H107" s="1"/>
      <c r="I107" s="1"/>
      <c r="J107" s="1"/>
      <c r="K107" s="1"/>
      <c r="L107" s="1"/>
      <c r="M107" s="1"/>
      <c r="N107" s="1"/>
      <c r="O107" s="1"/>
      <c r="P107" s="1"/>
      <c r="Q107" s="14"/>
      <c r="R107" s="14"/>
      <c r="S107" s="14"/>
      <c r="T107" s="14"/>
      <c r="U107" s="14"/>
      <c r="V107" s="14"/>
      <c r="W107" s="14"/>
      <c r="X107" s="14"/>
      <c r="Y107" s="14"/>
      <c r="Z107" s="14"/>
      <c r="AY107" s="16" t="str">
        <f>IF(Kontaktdaten!$D$4-2='Anlagespiegel historisch'!AZ107,1,"")</f>
        <v/>
      </c>
      <c r="AZ107" s="16">
        <f t="shared" si="11"/>
        <v>2037</v>
      </c>
      <c r="BA107" s="757">
        <f>BA106+365</f>
        <v>50405</v>
      </c>
      <c r="BB107" s="759" t="str">
        <f t="shared" si="12"/>
        <v>50405</v>
      </c>
    </row>
    <row r="108" spans="1:54" x14ac:dyDescent="0.25">
      <c r="A108" s="1"/>
      <c r="B108" s="1"/>
      <c r="C108" s="1"/>
      <c r="D108" s="1"/>
      <c r="E108" s="1"/>
      <c r="F108" s="1"/>
      <c r="G108" s="1"/>
      <c r="H108" s="1"/>
      <c r="I108" s="1"/>
      <c r="J108" s="1"/>
      <c r="K108" s="1"/>
      <c r="L108" s="1"/>
      <c r="M108" s="1"/>
      <c r="N108" s="1"/>
      <c r="O108" s="1"/>
      <c r="P108" s="1"/>
      <c r="Q108" s="14"/>
      <c r="R108" s="14"/>
      <c r="S108" s="14"/>
      <c r="T108" s="14"/>
      <c r="U108" s="14"/>
      <c r="V108" s="14"/>
      <c r="W108" s="14"/>
      <c r="X108" s="14"/>
      <c r="Y108" s="14"/>
      <c r="Z108" s="14"/>
      <c r="AY108" s="16" t="str">
        <f>IF(Kontaktdaten!$D$4-2='Anlagespiegel historisch'!AZ108,1,"")</f>
        <v/>
      </c>
      <c r="AZ108" s="16">
        <f t="shared" si="11"/>
        <v>2038</v>
      </c>
      <c r="BA108" s="757">
        <f>BA107+365</f>
        <v>50770</v>
      </c>
      <c r="BB108" s="759" t="str">
        <f t="shared" si="12"/>
        <v>50770</v>
      </c>
    </row>
    <row r="109" spans="1:54" x14ac:dyDescent="0.25">
      <c r="A109" s="1"/>
      <c r="B109" s="1"/>
      <c r="C109" s="1"/>
      <c r="D109" s="1"/>
      <c r="E109" s="1"/>
      <c r="F109" s="1"/>
      <c r="G109" s="1"/>
      <c r="H109" s="1"/>
      <c r="I109" s="1"/>
      <c r="J109" s="1"/>
      <c r="K109" s="1"/>
      <c r="L109" s="1"/>
      <c r="M109" s="1"/>
      <c r="N109" s="1"/>
      <c r="O109" s="1"/>
      <c r="P109" s="1"/>
      <c r="Q109" s="14"/>
      <c r="R109" s="14"/>
      <c r="S109" s="14"/>
      <c r="T109" s="14"/>
      <c r="U109" s="14"/>
      <c r="V109" s="14"/>
      <c r="W109" s="14"/>
      <c r="X109" s="14"/>
      <c r="Y109" s="14"/>
      <c r="Z109" s="14"/>
      <c r="AY109" s="16" t="str">
        <f>IF(Kontaktdaten!$D$4-2='Anlagespiegel historisch'!AZ109,1,"")</f>
        <v/>
      </c>
      <c r="AZ109" s="16">
        <f t="shared" si="11"/>
        <v>2039</v>
      </c>
      <c r="BA109" s="757">
        <f>BA108+365</f>
        <v>51135</v>
      </c>
      <c r="BB109" s="759" t="str">
        <f t="shared" si="12"/>
        <v>51135</v>
      </c>
    </row>
    <row r="110" spans="1:54" x14ac:dyDescent="0.25">
      <c r="A110" s="1"/>
      <c r="B110" s="1"/>
      <c r="C110" s="1"/>
      <c r="D110" s="1"/>
      <c r="E110" s="1"/>
      <c r="F110" s="1"/>
      <c r="G110" s="1"/>
      <c r="H110" s="1"/>
      <c r="I110" s="1"/>
      <c r="J110" s="1"/>
      <c r="K110" s="1"/>
      <c r="L110" s="1"/>
      <c r="M110" s="1"/>
      <c r="N110" s="1"/>
      <c r="O110" s="1"/>
      <c r="P110" s="1"/>
      <c r="Q110" s="14"/>
      <c r="R110" s="14"/>
      <c r="S110" s="14"/>
      <c r="T110" s="14"/>
      <c r="U110" s="14"/>
      <c r="V110" s="14"/>
      <c r="W110" s="14"/>
      <c r="X110" s="14"/>
      <c r="Y110" s="14"/>
      <c r="Z110" s="14"/>
      <c r="AY110" s="16" t="str">
        <f>IF(Kontaktdaten!$D$4-2='Anlagespiegel historisch'!AZ110,1,"")</f>
        <v/>
      </c>
      <c r="AZ110" s="16">
        <f t="shared" si="11"/>
        <v>2040</v>
      </c>
      <c r="BA110" s="757">
        <f>BA109+366</f>
        <v>51501</v>
      </c>
      <c r="BB110" s="759" t="str">
        <f t="shared" si="12"/>
        <v>51501</v>
      </c>
    </row>
    <row r="111" spans="1:54" x14ac:dyDescent="0.25">
      <c r="A111" s="1"/>
      <c r="B111" s="1"/>
      <c r="C111" s="1"/>
      <c r="D111" s="1"/>
      <c r="E111" s="1"/>
      <c r="F111" s="1"/>
      <c r="G111" s="1"/>
      <c r="H111" s="1"/>
      <c r="I111" s="1"/>
      <c r="J111" s="1"/>
      <c r="K111" s="1"/>
      <c r="L111" s="1"/>
      <c r="M111" s="1"/>
      <c r="N111" s="1"/>
      <c r="O111" s="1"/>
      <c r="P111" s="1"/>
      <c r="Q111" s="14"/>
      <c r="R111" s="14"/>
      <c r="S111" s="14"/>
      <c r="T111" s="14"/>
      <c r="U111" s="14"/>
      <c r="V111" s="14"/>
      <c r="W111" s="14"/>
      <c r="X111" s="14"/>
      <c r="Y111" s="14"/>
      <c r="Z111" s="14"/>
      <c r="AY111" s="16" t="str">
        <f>IF(Kontaktdaten!$D$4-2='Anlagespiegel historisch'!AZ111,1,"")</f>
        <v/>
      </c>
      <c r="AZ111" s="16">
        <f t="shared" si="11"/>
        <v>2041</v>
      </c>
      <c r="BA111" s="757">
        <f>BA110+365</f>
        <v>51866</v>
      </c>
      <c r="BB111" s="759" t="str">
        <f t="shared" si="12"/>
        <v>51866</v>
      </c>
    </row>
    <row r="112" spans="1:54" x14ac:dyDescent="0.25">
      <c r="A112" s="1"/>
      <c r="B112" s="1"/>
      <c r="C112" s="1"/>
      <c r="D112" s="1"/>
      <c r="E112" s="1"/>
      <c r="F112" s="1"/>
      <c r="G112" s="1"/>
      <c r="H112" s="1"/>
      <c r="I112" s="1"/>
      <c r="J112" s="1"/>
      <c r="K112" s="1"/>
      <c r="L112" s="1"/>
      <c r="M112" s="1"/>
      <c r="N112" s="1"/>
      <c r="O112" s="1"/>
      <c r="P112" s="1"/>
      <c r="Q112" s="14"/>
      <c r="R112" s="14"/>
      <c r="S112" s="14"/>
      <c r="T112" s="14"/>
      <c r="U112" s="14"/>
      <c r="V112" s="14"/>
      <c r="W112" s="14"/>
      <c r="X112" s="14"/>
      <c r="Y112" s="14"/>
      <c r="Z112" s="14"/>
      <c r="AY112" s="16" t="str">
        <f>IF(Kontaktdaten!$D$4-2='Anlagespiegel historisch'!AZ112,1,"")</f>
        <v/>
      </c>
      <c r="AZ112" s="16">
        <f t="shared" si="11"/>
        <v>2042</v>
      </c>
      <c r="BA112" s="757">
        <f>BA111+365</f>
        <v>52231</v>
      </c>
      <c r="BB112" s="759" t="str">
        <f t="shared" si="12"/>
        <v>52231</v>
      </c>
    </row>
    <row r="113" spans="1:54" x14ac:dyDescent="0.25">
      <c r="A113" s="1"/>
      <c r="B113" s="1"/>
      <c r="C113" s="1"/>
      <c r="D113" s="1"/>
      <c r="E113" s="1"/>
      <c r="F113" s="1"/>
      <c r="G113" s="1"/>
      <c r="H113" s="1"/>
      <c r="I113" s="1"/>
      <c r="J113" s="1"/>
      <c r="K113" s="1"/>
      <c r="L113" s="1"/>
      <c r="M113" s="1"/>
      <c r="N113" s="1"/>
      <c r="O113" s="1"/>
      <c r="P113" s="1"/>
      <c r="Q113" s="14"/>
      <c r="R113" s="14"/>
      <c r="S113" s="14"/>
      <c r="T113" s="14"/>
      <c r="U113" s="14"/>
      <c r="V113" s="14"/>
      <c r="W113" s="14"/>
      <c r="X113" s="14"/>
      <c r="Y113" s="14"/>
      <c r="Z113" s="14"/>
      <c r="AY113" s="16" t="str">
        <f>IF(Kontaktdaten!$D$4-2='Anlagespiegel historisch'!AZ113,1,"")</f>
        <v/>
      </c>
      <c r="AZ113" s="16">
        <f t="shared" si="11"/>
        <v>2043</v>
      </c>
      <c r="BA113" s="757">
        <f>BA112+365</f>
        <v>52596</v>
      </c>
      <c r="BB113" s="759" t="str">
        <f t="shared" si="12"/>
        <v>52596</v>
      </c>
    </row>
    <row r="114" spans="1:54" x14ac:dyDescent="0.25">
      <c r="A114" s="1"/>
      <c r="B114" s="1"/>
      <c r="C114" s="1"/>
      <c r="D114" s="1"/>
      <c r="E114" s="1"/>
      <c r="F114" s="1"/>
      <c r="G114" s="1"/>
      <c r="H114" s="1"/>
      <c r="I114" s="1"/>
      <c r="J114" s="1"/>
      <c r="K114" s="1"/>
      <c r="L114" s="1"/>
      <c r="M114" s="1"/>
      <c r="N114" s="1"/>
      <c r="O114" s="1"/>
      <c r="P114" s="1"/>
      <c r="Q114" s="14"/>
      <c r="R114" s="14"/>
      <c r="S114" s="14"/>
      <c r="T114" s="14"/>
      <c r="U114" s="14"/>
      <c r="V114" s="14"/>
      <c r="W114" s="14"/>
      <c r="X114" s="14"/>
      <c r="Y114" s="14"/>
      <c r="Z114" s="14"/>
      <c r="AY114" s="16" t="str">
        <f>IF(Kontaktdaten!$D$4-2='Anlagespiegel historisch'!AZ114,1,"")</f>
        <v/>
      </c>
      <c r="AZ114" s="16">
        <f t="shared" si="11"/>
        <v>2044</v>
      </c>
      <c r="BA114" s="757">
        <f>BA113+366</f>
        <v>52962</v>
      </c>
      <c r="BB114" s="759" t="str">
        <f t="shared" si="12"/>
        <v>52962</v>
      </c>
    </row>
    <row r="115" spans="1:54" x14ac:dyDescent="0.25">
      <c r="A115" s="1"/>
      <c r="B115" s="1"/>
      <c r="C115" s="1"/>
      <c r="D115" s="1"/>
      <c r="E115" s="1"/>
      <c r="F115" s="1"/>
      <c r="G115" s="1"/>
      <c r="H115" s="1"/>
      <c r="I115" s="1"/>
      <c r="J115" s="1"/>
      <c r="K115" s="1"/>
      <c r="L115" s="1"/>
      <c r="M115" s="1"/>
      <c r="N115" s="1"/>
      <c r="O115" s="1"/>
      <c r="P115" s="1"/>
      <c r="Q115" s="14"/>
      <c r="R115" s="14"/>
      <c r="S115" s="14"/>
      <c r="T115" s="14"/>
      <c r="U115" s="14"/>
      <c r="V115" s="14"/>
      <c r="W115" s="14"/>
      <c r="X115" s="14"/>
      <c r="Y115" s="14"/>
      <c r="Z115" s="14"/>
      <c r="AY115" s="16" t="str">
        <f>IF(Kontaktdaten!$D$4-2='Anlagespiegel historisch'!AZ115,1,"")</f>
        <v/>
      </c>
      <c r="AZ115" s="16">
        <f t="shared" si="11"/>
        <v>2045</v>
      </c>
      <c r="BA115" s="757">
        <f>BA114+365</f>
        <v>53327</v>
      </c>
      <c r="BB115" s="759" t="str">
        <f t="shared" si="12"/>
        <v>53327</v>
      </c>
    </row>
    <row r="116" spans="1:54" x14ac:dyDescent="0.25">
      <c r="B116" s="16"/>
      <c r="C116" s="16"/>
      <c r="D116" s="16"/>
      <c r="E116" s="16"/>
      <c r="F116" s="16"/>
      <c r="G116" s="16"/>
      <c r="H116" s="16"/>
      <c r="I116" s="16"/>
      <c r="J116" s="16"/>
      <c r="K116" s="16"/>
      <c r="L116" s="16"/>
      <c r="M116" s="16"/>
      <c r="N116" s="16"/>
      <c r="AY116" s="16" t="str">
        <f>IF(Kontaktdaten!$D$4-2='Anlagespiegel historisch'!AZ116,1,"")</f>
        <v/>
      </c>
      <c r="AZ116" s="16">
        <f t="shared" si="11"/>
        <v>2046</v>
      </c>
      <c r="BA116" s="757">
        <f>BA115+365</f>
        <v>53692</v>
      </c>
      <c r="BB116" s="759" t="str">
        <f t="shared" si="12"/>
        <v>53692</v>
      </c>
    </row>
    <row r="117" spans="1:54" x14ac:dyDescent="0.25">
      <c r="B117" s="16"/>
      <c r="C117" s="16"/>
      <c r="D117" s="16"/>
      <c r="E117" s="16"/>
      <c r="F117" s="16"/>
      <c r="G117" s="16"/>
      <c r="H117" s="16"/>
      <c r="I117" s="16"/>
      <c r="J117" s="16"/>
      <c r="K117" s="16"/>
      <c r="L117" s="16"/>
      <c r="M117" s="16"/>
      <c r="N117" s="16"/>
      <c r="AY117" s="16" t="str">
        <f>IF(Kontaktdaten!$D$4-2='Anlagespiegel historisch'!AZ117,1,"")</f>
        <v/>
      </c>
      <c r="AZ117" s="16">
        <f t="shared" si="11"/>
        <v>2047</v>
      </c>
      <c r="BA117" s="757">
        <f>BA116+365</f>
        <v>54057</v>
      </c>
      <c r="BB117" s="759" t="str">
        <f t="shared" si="12"/>
        <v>54057</v>
      </c>
    </row>
    <row r="118" spans="1:54" x14ac:dyDescent="0.25">
      <c r="B118" s="16"/>
      <c r="C118" s="16"/>
      <c r="D118" s="16"/>
      <c r="E118" s="16"/>
      <c r="F118" s="16"/>
      <c r="G118" s="16"/>
      <c r="H118" s="16"/>
      <c r="I118" s="16"/>
      <c r="J118" s="16"/>
      <c r="K118" s="16"/>
      <c r="L118" s="16"/>
      <c r="M118" s="16"/>
      <c r="N118" s="16"/>
      <c r="AY118" s="16" t="str">
        <f>IF(Kontaktdaten!$D$4-2='Anlagespiegel historisch'!AZ118,1,"")</f>
        <v/>
      </c>
      <c r="AZ118" s="16">
        <f t="shared" si="11"/>
        <v>2048</v>
      </c>
      <c r="BA118" s="757">
        <f>BA117+366</f>
        <v>54423</v>
      </c>
      <c r="BB118" s="759" t="str">
        <f t="shared" si="12"/>
        <v>54423</v>
      </c>
    </row>
    <row r="119" spans="1:54" x14ac:dyDescent="0.25">
      <c r="B119" s="16"/>
      <c r="C119" s="16"/>
      <c r="D119" s="16"/>
      <c r="E119" s="16"/>
      <c r="F119" s="16"/>
      <c r="G119" s="16"/>
      <c r="H119" s="16"/>
      <c r="I119" s="16"/>
      <c r="J119" s="16"/>
      <c r="K119" s="16"/>
      <c r="L119" s="16"/>
      <c r="M119" s="16"/>
      <c r="N119" s="16"/>
      <c r="AY119" s="16" t="str">
        <f>IF(Kontaktdaten!$D$4-2='Anlagespiegel historisch'!AZ119,1,"")</f>
        <v/>
      </c>
      <c r="AZ119" s="16">
        <f t="shared" si="11"/>
        <v>2049</v>
      </c>
      <c r="BA119" s="757">
        <f>BA118+365</f>
        <v>54788</v>
      </c>
      <c r="BB119" s="759" t="str">
        <f t="shared" si="12"/>
        <v>54788</v>
      </c>
    </row>
    <row r="120" spans="1:54" x14ac:dyDescent="0.25">
      <c r="B120" s="16"/>
      <c r="C120" s="16"/>
      <c r="D120" s="16"/>
      <c r="E120" s="16"/>
      <c r="F120" s="16"/>
      <c r="G120" s="16"/>
      <c r="H120" s="16"/>
      <c r="I120" s="16"/>
      <c r="J120" s="16"/>
      <c r="K120" s="16"/>
      <c r="L120" s="16"/>
      <c r="M120" s="16"/>
      <c r="N120" s="16"/>
      <c r="AY120" s="16" t="str">
        <f>IF(Kontaktdaten!$D$4-2='Anlagespiegel historisch'!AZ120,1,"")</f>
        <v/>
      </c>
      <c r="AZ120" s="16">
        <f t="shared" si="11"/>
        <v>2050</v>
      </c>
      <c r="BA120" s="757">
        <f>BA119+365</f>
        <v>55153</v>
      </c>
      <c r="BB120" s="759" t="str">
        <f t="shared" si="12"/>
        <v>55153</v>
      </c>
    </row>
    <row r="121" spans="1:54" x14ac:dyDescent="0.25">
      <c r="B121" s="16"/>
      <c r="C121" s="16"/>
      <c r="D121" s="16"/>
      <c r="E121" s="16"/>
      <c r="F121" s="16"/>
      <c r="G121" s="16"/>
      <c r="H121" s="16"/>
      <c r="I121" s="16"/>
      <c r="J121" s="16"/>
      <c r="K121" s="16"/>
      <c r="L121" s="16"/>
      <c r="M121" s="16"/>
      <c r="N121" s="16"/>
      <c r="BA121" s="757"/>
      <c r="BB121" s="759"/>
    </row>
    <row r="122" spans="1:54" x14ac:dyDescent="0.25">
      <c r="BB122" s="759" t="str">
        <f t="shared" si="12"/>
        <v/>
      </c>
    </row>
    <row r="123" spans="1:54" x14ac:dyDescent="0.25">
      <c r="BB123" s="759" t="str">
        <f t="shared" si="12"/>
        <v/>
      </c>
    </row>
    <row r="124" spans="1:54" x14ac:dyDescent="0.25">
      <c r="BB124" s="759" t="str">
        <f t="shared" si="12"/>
        <v/>
      </c>
    </row>
    <row r="125" spans="1:54" x14ac:dyDescent="0.25">
      <c r="BB125" s="759" t="str">
        <f t="shared" si="12"/>
        <v/>
      </c>
    </row>
    <row r="126" spans="1:54" x14ac:dyDescent="0.25">
      <c r="BB126" s="759" t="str">
        <f t="shared" si="12"/>
        <v/>
      </c>
    </row>
    <row r="127" spans="1:54" x14ac:dyDescent="0.25">
      <c r="BB127" s="759" t="str">
        <f t="shared" si="12"/>
        <v/>
      </c>
    </row>
    <row r="128" spans="1:54" x14ac:dyDescent="0.25">
      <c r="BB128" s="759" t="str">
        <f t="shared" si="12"/>
        <v/>
      </c>
    </row>
    <row r="129" spans="54:54" x14ac:dyDescent="0.25">
      <c r="BB129" s="759" t="str">
        <f t="shared" si="12"/>
        <v/>
      </c>
    </row>
    <row r="130" spans="54:54" x14ac:dyDescent="0.25">
      <c r="BB130" s="759" t="str">
        <f t="shared" si="12"/>
        <v/>
      </c>
    </row>
    <row r="131" spans="54:54" x14ac:dyDescent="0.25">
      <c r="BB131" s="759" t="str">
        <f t="shared" si="12"/>
        <v/>
      </c>
    </row>
    <row r="132" spans="54:54" x14ac:dyDescent="0.25">
      <c r="BB132" s="759" t="str">
        <f t="shared" si="12"/>
        <v/>
      </c>
    </row>
    <row r="133" spans="54:54" x14ac:dyDescent="0.25">
      <c r="BB133" s="759" t="str">
        <f t="shared" si="12"/>
        <v/>
      </c>
    </row>
    <row r="134" spans="54:54" x14ac:dyDescent="0.25">
      <c r="BB134" s="759" t="str">
        <f t="shared" si="12"/>
        <v/>
      </c>
    </row>
    <row r="135" spans="54:54" x14ac:dyDescent="0.25">
      <c r="BB135" s="759" t="str">
        <f t="shared" si="12"/>
        <v/>
      </c>
    </row>
    <row r="136" spans="54:54" x14ac:dyDescent="0.25">
      <c r="BB136" s="759" t="str">
        <f t="shared" si="12"/>
        <v/>
      </c>
    </row>
    <row r="137" spans="54:54" x14ac:dyDescent="0.25">
      <c r="BB137" s="759" t="str">
        <f t="shared" si="12"/>
        <v/>
      </c>
    </row>
    <row r="138" spans="54:54" x14ac:dyDescent="0.25">
      <c r="BB138" s="759" t="str">
        <f t="shared" si="12"/>
        <v/>
      </c>
    </row>
    <row r="139" spans="54:54" x14ac:dyDescent="0.25">
      <c r="BB139" s="759" t="str">
        <f t="shared" si="12"/>
        <v/>
      </c>
    </row>
    <row r="140" spans="54:54" x14ac:dyDescent="0.25">
      <c r="BB140" s="759" t="str">
        <f t="shared" si="12"/>
        <v/>
      </c>
    </row>
    <row r="141" spans="54:54" x14ac:dyDescent="0.25">
      <c r="BB141" s="759" t="str">
        <f t="shared" si="12"/>
        <v/>
      </c>
    </row>
    <row r="142" spans="54:54" x14ac:dyDescent="0.25">
      <c r="BB142" s="759" t="str">
        <f t="shared" si="12"/>
        <v/>
      </c>
    </row>
    <row r="143" spans="54:54" x14ac:dyDescent="0.25">
      <c r="BB143" s="759" t="str">
        <f t="shared" si="12"/>
        <v/>
      </c>
    </row>
    <row r="144" spans="54:54" x14ac:dyDescent="0.25">
      <c r="BB144" s="759" t="str">
        <f t="shared" ref="BB144:BB207" si="17">BA144&amp;""</f>
        <v/>
      </c>
    </row>
    <row r="145" spans="9:54" x14ac:dyDescent="0.25">
      <c r="BB145" s="759" t="str">
        <f t="shared" si="17"/>
        <v/>
      </c>
    </row>
    <row r="146" spans="9:54" x14ac:dyDescent="0.25">
      <c r="BB146" s="759" t="str">
        <f t="shared" si="17"/>
        <v/>
      </c>
    </row>
    <row r="147" spans="9:54" x14ac:dyDescent="0.25">
      <c r="BB147" s="759" t="str">
        <f t="shared" si="17"/>
        <v/>
      </c>
    </row>
    <row r="148" spans="9:54" x14ac:dyDescent="0.25">
      <c r="BB148" s="759" t="str">
        <f t="shared" si="17"/>
        <v/>
      </c>
    </row>
    <row r="149" spans="9:54" ht="15.75" thickBot="1" x14ac:dyDescent="0.3">
      <c r="BB149" s="759" t="str">
        <f t="shared" si="17"/>
        <v/>
      </c>
    </row>
    <row r="150" spans="9:54" x14ac:dyDescent="0.25">
      <c r="I150" s="1436" t="s">
        <v>1434</v>
      </c>
      <c r="J150" s="1437" t="s">
        <v>1435</v>
      </c>
      <c r="K150" s="1437" t="s">
        <v>1436</v>
      </c>
      <c r="L150" s="1438" t="s">
        <v>1437</v>
      </c>
      <c r="BB150" s="759" t="str">
        <f t="shared" si="17"/>
        <v/>
      </c>
    </row>
    <row r="151" spans="9:54" x14ac:dyDescent="0.25">
      <c r="I151" s="1439"/>
      <c r="J151" s="1440"/>
      <c r="K151" s="1440"/>
      <c r="L151" s="1441"/>
      <c r="BB151" s="759" t="str">
        <f t="shared" si="17"/>
        <v/>
      </c>
    </row>
    <row r="152" spans="9:54" x14ac:dyDescent="0.25">
      <c r="I152" s="1439"/>
      <c r="J152" s="1440"/>
      <c r="K152" s="1440"/>
      <c r="L152" s="1441"/>
      <c r="BB152" s="759" t="str">
        <f t="shared" si="17"/>
        <v/>
      </c>
    </row>
    <row r="153" spans="9:54" ht="15.75" x14ac:dyDescent="0.3">
      <c r="I153" s="1439"/>
      <c r="J153" s="1508"/>
      <c r="K153" s="1509"/>
      <c r="L153" s="1441"/>
      <c r="BB153" s="759" t="str">
        <f t="shared" si="17"/>
        <v/>
      </c>
    </row>
    <row r="154" spans="9:54" x14ac:dyDescent="0.25">
      <c r="I154" s="1439"/>
      <c r="J154" s="1440"/>
      <c r="K154" s="1440"/>
      <c r="L154" s="1441"/>
      <c r="BB154" s="759" t="str">
        <f t="shared" si="17"/>
        <v/>
      </c>
    </row>
    <row r="155" spans="9:54" x14ac:dyDescent="0.25">
      <c r="I155" s="1439"/>
      <c r="J155" s="1440"/>
      <c r="K155" s="1440"/>
      <c r="L155" s="1441"/>
      <c r="BB155" s="759" t="str">
        <f t="shared" si="17"/>
        <v/>
      </c>
    </row>
    <row r="156" spans="9:54" ht="15.75" thickBot="1" x14ac:dyDescent="0.3">
      <c r="I156" s="1442"/>
      <c r="J156" s="1443"/>
      <c r="K156" s="1443"/>
      <c r="L156" s="1444"/>
      <c r="BB156" s="759" t="str">
        <f t="shared" si="17"/>
        <v/>
      </c>
    </row>
    <row r="157" spans="9:54" x14ac:dyDescent="0.25">
      <c r="BB157" s="759" t="str">
        <f t="shared" si="17"/>
        <v/>
      </c>
    </row>
    <row r="158" spans="9:54" x14ac:dyDescent="0.25">
      <c r="BB158" s="759" t="str">
        <f t="shared" si="17"/>
        <v/>
      </c>
    </row>
    <row r="159" spans="9:54" x14ac:dyDescent="0.25">
      <c r="BB159" s="759" t="str">
        <f t="shared" si="17"/>
        <v/>
      </c>
    </row>
    <row r="160" spans="9:54" x14ac:dyDescent="0.25">
      <c r="BB160" s="759" t="str">
        <f t="shared" si="17"/>
        <v/>
      </c>
    </row>
    <row r="161" spans="54:54" x14ac:dyDescent="0.25">
      <c r="BB161" s="759" t="str">
        <f t="shared" si="17"/>
        <v/>
      </c>
    </row>
    <row r="162" spans="54:54" x14ac:dyDescent="0.25">
      <c r="BB162" s="759" t="str">
        <f t="shared" si="17"/>
        <v/>
      </c>
    </row>
    <row r="163" spans="54:54" x14ac:dyDescent="0.25">
      <c r="BB163" s="759" t="str">
        <f t="shared" si="17"/>
        <v/>
      </c>
    </row>
    <row r="164" spans="54:54" x14ac:dyDescent="0.25">
      <c r="BB164" s="759" t="str">
        <f t="shared" si="17"/>
        <v/>
      </c>
    </row>
    <row r="165" spans="54:54" x14ac:dyDescent="0.25">
      <c r="BB165" s="759" t="str">
        <f t="shared" si="17"/>
        <v/>
      </c>
    </row>
    <row r="166" spans="54:54" x14ac:dyDescent="0.25">
      <c r="BB166" s="759" t="str">
        <f t="shared" si="17"/>
        <v/>
      </c>
    </row>
    <row r="167" spans="54:54" x14ac:dyDescent="0.25">
      <c r="BB167" s="759" t="str">
        <f t="shared" si="17"/>
        <v/>
      </c>
    </row>
    <row r="168" spans="54:54" x14ac:dyDescent="0.25">
      <c r="BB168" s="759" t="str">
        <f t="shared" si="17"/>
        <v/>
      </c>
    </row>
    <row r="169" spans="54:54" x14ac:dyDescent="0.25">
      <c r="BB169" s="759" t="str">
        <f t="shared" si="17"/>
        <v/>
      </c>
    </row>
    <row r="170" spans="54:54" x14ac:dyDescent="0.25">
      <c r="BB170" s="759" t="str">
        <f t="shared" si="17"/>
        <v/>
      </c>
    </row>
    <row r="171" spans="54:54" x14ac:dyDescent="0.25">
      <c r="BB171" s="759" t="str">
        <f t="shared" si="17"/>
        <v/>
      </c>
    </row>
    <row r="172" spans="54:54" x14ac:dyDescent="0.25">
      <c r="BB172" s="759" t="str">
        <f t="shared" si="17"/>
        <v/>
      </c>
    </row>
    <row r="173" spans="54:54" x14ac:dyDescent="0.25">
      <c r="BB173" s="759" t="str">
        <f t="shared" si="17"/>
        <v/>
      </c>
    </row>
    <row r="174" spans="54:54" x14ac:dyDescent="0.25">
      <c r="BB174" s="759" t="str">
        <f t="shared" si="17"/>
        <v/>
      </c>
    </row>
    <row r="175" spans="54:54" x14ac:dyDescent="0.25">
      <c r="BB175" s="759" t="str">
        <f t="shared" si="17"/>
        <v/>
      </c>
    </row>
    <row r="176" spans="54:54" x14ac:dyDescent="0.25">
      <c r="BB176" s="759" t="str">
        <f t="shared" si="17"/>
        <v/>
      </c>
    </row>
    <row r="177" spans="54:54" x14ac:dyDescent="0.25">
      <c r="BB177" s="759" t="str">
        <f t="shared" si="17"/>
        <v/>
      </c>
    </row>
    <row r="178" spans="54:54" x14ac:dyDescent="0.25">
      <c r="BB178" s="759" t="str">
        <f t="shared" si="17"/>
        <v/>
      </c>
    </row>
    <row r="179" spans="54:54" x14ac:dyDescent="0.25">
      <c r="BB179" s="759" t="str">
        <f t="shared" si="17"/>
        <v/>
      </c>
    </row>
    <row r="180" spans="54:54" x14ac:dyDescent="0.25">
      <c r="BB180" s="759" t="str">
        <f t="shared" si="17"/>
        <v/>
      </c>
    </row>
    <row r="181" spans="54:54" x14ac:dyDescent="0.25">
      <c r="BB181" s="759" t="str">
        <f t="shared" si="17"/>
        <v/>
      </c>
    </row>
    <row r="182" spans="54:54" x14ac:dyDescent="0.25">
      <c r="BB182" s="759" t="str">
        <f t="shared" si="17"/>
        <v/>
      </c>
    </row>
    <row r="183" spans="54:54" x14ac:dyDescent="0.25">
      <c r="BB183" s="759" t="str">
        <f t="shared" si="17"/>
        <v/>
      </c>
    </row>
    <row r="184" spans="54:54" x14ac:dyDescent="0.25">
      <c r="BB184" s="759" t="str">
        <f t="shared" si="17"/>
        <v/>
      </c>
    </row>
    <row r="185" spans="54:54" x14ac:dyDescent="0.25">
      <c r="BB185" s="759" t="str">
        <f t="shared" si="17"/>
        <v/>
      </c>
    </row>
    <row r="186" spans="54:54" x14ac:dyDescent="0.25">
      <c r="BB186" s="759" t="str">
        <f t="shared" si="17"/>
        <v/>
      </c>
    </row>
    <row r="187" spans="54:54" x14ac:dyDescent="0.25">
      <c r="BB187" s="759" t="str">
        <f t="shared" si="17"/>
        <v/>
      </c>
    </row>
    <row r="188" spans="54:54" x14ac:dyDescent="0.25">
      <c r="BB188" s="759" t="str">
        <f t="shared" si="17"/>
        <v/>
      </c>
    </row>
    <row r="189" spans="54:54" x14ac:dyDescent="0.25">
      <c r="BB189" s="759" t="str">
        <f t="shared" si="17"/>
        <v/>
      </c>
    </row>
    <row r="190" spans="54:54" x14ac:dyDescent="0.25">
      <c r="BB190" s="759" t="str">
        <f t="shared" si="17"/>
        <v/>
      </c>
    </row>
    <row r="191" spans="54:54" x14ac:dyDescent="0.25">
      <c r="BB191" s="759" t="str">
        <f t="shared" si="17"/>
        <v/>
      </c>
    </row>
    <row r="192" spans="54:54" x14ac:dyDescent="0.25">
      <c r="BB192" s="759" t="str">
        <f t="shared" si="17"/>
        <v/>
      </c>
    </row>
    <row r="193" spans="3:54" x14ac:dyDescent="0.25">
      <c r="BB193" s="759" t="str">
        <f t="shared" si="17"/>
        <v/>
      </c>
    </row>
    <row r="194" spans="3:54" x14ac:dyDescent="0.25">
      <c r="BB194" s="759" t="str">
        <f t="shared" si="17"/>
        <v/>
      </c>
    </row>
    <row r="195" spans="3:54" x14ac:dyDescent="0.25">
      <c r="BB195" s="759" t="str">
        <f t="shared" si="17"/>
        <v/>
      </c>
    </row>
    <row r="196" spans="3:54" x14ac:dyDescent="0.25">
      <c r="BB196" s="759" t="str">
        <f t="shared" si="17"/>
        <v/>
      </c>
    </row>
    <row r="197" spans="3:54" x14ac:dyDescent="0.25">
      <c r="BB197" s="759" t="str">
        <f t="shared" si="17"/>
        <v/>
      </c>
    </row>
    <row r="198" spans="3:54" x14ac:dyDescent="0.25">
      <c r="BB198" s="759" t="str">
        <f t="shared" si="17"/>
        <v/>
      </c>
    </row>
    <row r="199" spans="3:54" x14ac:dyDescent="0.25">
      <c r="BB199" s="759" t="str">
        <f t="shared" si="17"/>
        <v/>
      </c>
    </row>
    <row r="200" spans="3:54" x14ac:dyDescent="0.25">
      <c r="BB200" s="759" t="str">
        <f t="shared" si="17"/>
        <v/>
      </c>
    </row>
    <row r="201" spans="3:54" x14ac:dyDescent="0.25">
      <c r="C201" s="19" t="s">
        <v>458</v>
      </c>
      <c r="E201" s="19">
        <v>820.5</v>
      </c>
      <c r="G201" s="15">
        <v>17.25</v>
      </c>
      <c r="I201" s="15">
        <v>12.75</v>
      </c>
      <c r="K201" s="15">
        <v>12.75</v>
      </c>
      <c r="BB201" s="759" t="str">
        <f t="shared" si="17"/>
        <v/>
      </c>
    </row>
    <row r="202" spans="3:54" x14ac:dyDescent="0.25">
      <c r="C202" s="19" t="s">
        <v>402</v>
      </c>
      <c r="E202" s="19">
        <v>833.25</v>
      </c>
      <c r="G202" s="15">
        <v>17.25</v>
      </c>
      <c r="I202" s="15">
        <v>12.75</v>
      </c>
      <c r="K202" s="15">
        <v>12.75</v>
      </c>
      <c r="BB202" s="759" t="str">
        <f t="shared" si="17"/>
        <v/>
      </c>
    </row>
    <row r="203" spans="3:54" x14ac:dyDescent="0.25">
      <c r="C203" s="19" t="s">
        <v>403</v>
      </c>
      <c r="E203" s="19">
        <v>846.75</v>
      </c>
      <c r="G203" s="15">
        <v>17.25</v>
      </c>
      <c r="I203" s="15">
        <v>12</v>
      </c>
      <c r="K203" s="15">
        <v>12.75</v>
      </c>
      <c r="BB203" s="759" t="str">
        <f t="shared" si="17"/>
        <v/>
      </c>
    </row>
    <row r="204" spans="3:54" x14ac:dyDescent="0.25">
      <c r="C204" s="19" t="s">
        <v>404</v>
      </c>
      <c r="E204" s="19">
        <v>1014.75</v>
      </c>
      <c r="G204" s="15">
        <v>17.25</v>
      </c>
      <c r="I204" s="15">
        <v>12.75</v>
      </c>
      <c r="K204" s="15">
        <v>12.75</v>
      </c>
      <c r="BB204" s="759" t="str">
        <f t="shared" si="17"/>
        <v/>
      </c>
    </row>
    <row r="205" spans="3:54" x14ac:dyDescent="0.25">
      <c r="C205" s="19" t="s">
        <v>405</v>
      </c>
      <c r="E205" s="19">
        <v>1027.5</v>
      </c>
      <c r="G205" s="15">
        <v>17.25</v>
      </c>
      <c r="I205" s="15">
        <v>12</v>
      </c>
      <c r="K205" s="15">
        <v>12.75</v>
      </c>
      <c r="BB205" s="759" t="str">
        <f t="shared" si="17"/>
        <v/>
      </c>
    </row>
    <row r="206" spans="3:54" x14ac:dyDescent="0.25">
      <c r="C206" s="19" t="s">
        <v>406</v>
      </c>
      <c r="E206" s="19">
        <v>1040.25</v>
      </c>
      <c r="G206" s="15">
        <v>17.25</v>
      </c>
      <c r="I206" s="15">
        <v>12</v>
      </c>
      <c r="K206" s="15">
        <v>12.75</v>
      </c>
      <c r="BB206" s="759" t="str">
        <f t="shared" si="17"/>
        <v/>
      </c>
    </row>
    <row r="207" spans="3:54" x14ac:dyDescent="0.25">
      <c r="C207" s="19" t="s">
        <v>407</v>
      </c>
      <c r="E207" s="19">
        <v>240</v>
      </c>
      <c r="G207" s="15">
        <v>14.25</v>
      </c>
      <c r="I207" s="15">
        <v>12.75</v>
      </c>
      <c r="K207" s="15">
        <v>14.25</v>
      </c>
      <c r="BB207" s="759" t="str">
        <f t="shared" si="17"/>
        <v/>
      </c>
    </row>
    <row r="208" spans="3:54" x14ac:dyDescent="0.25">
      <c r="C208" s="19" t="s">
        <v>408</v>
      </c>
      <c r="E208" s="19">
        <v>254.25</v>
      </c>
      <c r="G208" s="15">
        <v>14.25</v>
      </c>
      <c r="I208" s="15">
        <v>12.75</v>
      </c>
      <c r="K208" s="15">
        <v>14.25</v>
      </c>
      <c r="BB208" s="759" t="str">
        <f t="shared" ref="BB208:BB214" si="18">BA208&amp;""</f>
        <v/>
      </c>
    </row>
    <row r="209" spans="3:54" x14ac:dyDescent="0.25">
      <c r="C209" s="19" t="s">
        <v>409</v>
      </c>
      <c r="E209" s="19">
        <v>267</v>
      </c>
      <c r="G209" s="15">
        <v>14.25</v>
      </c>
      <c r="I209" s="15">
        <v>12.75</v>
      </c>
      <c r="K209" s="15">
        <v>14.25</v>
      </c>
      <c r="BB209" s="759" t="str">
        <f t="shared" si="18"/>
        <v/>
      </c>
    </row>
    <row r="210" spans="3:54" x14ac:dyDescent="0.25">
      <c r="C210" s="19" t="s">
        <v>410</v>
      </c>
      <c r="E210" s="19">
        <v>433.5</v>
      </c>
      <c r="G210" s="15">
        <v>14.25</v>
      </c>
      <c r="I210" s="15">
        <v>12.75</v>
      </c>
      <c r="K210" s="15">
        <v>14.25</v>
      </c>
      <c r="BB210" s="759" t="str">
        <f t="shared" si="18"/>
        <v/>
      </c>
    </row>
    <row r="211" spans="3:54" x14ac:dyDescent="0.25">
      <c r="C211" s="19" t="s">
        <v>411</v>
      </c>
      <c r="E211" s="19">
        <v>447</v>
      </c>
      <c r="G211" s="15">
        <v>14.25</v>
      </c>
      <c r="I211" s="15">
        <v>12.75</v>
      </c>
      <c r="K211" s="15">
        <v>14.25</v>
      </c>
      <c r="BB211" s="759" t="str">
        <f t="shared" si="18"/>
        <v/>
      </c>
    </row>
    <row r="212" spans="3:54" x14ac:dyDescent="0.25">
      <c r="C212" s="19" t="s">
        <v>412</v>
      </c>
      <c r="E212" s="19">
        <v>460.5</v>
      </c>
      <c r="G212" s="15">
        <v>14.25</v>
      </c>
      <c r="I212" s="15">
        <v>12.75</v>
      </c>
      <c r="K212" s="15">
        <v>14.25</v>
      </c>
      <c r="BB212" s="759" t="str">
        <f t="shared" si="18"/>
        <v/>
      </c>
    </row>
    <row r="213" spans="3:54" x14ac:dyDescent="0.25">
      <c r="C213" s="19" t="s">
        <v>413</v>
      </c>
      <c r="E213" s="19">
        <v>627</v>
      </c>
      <c r="G213" s="15">
        <v>14.25</v>
      </c>
      <c r="I213" s="15">
        <v>12.75</v>
      </c>
      <c r="K213" s="15">
        <v>14.25</v>
      </c>
      <c r="BB213" s="759" t="str">
        <f t="shared" si="18"/>
        <v/>
      </c>
    </row>
    <row r="214" spans="3:54" x14ac:dyDescent="0.25">
      <c r="C214" s="19" t="s">
        <v>414</v>
      </c>
      <c r="E214" s="19">
        <v>640.5</v>
      </c>
      <c r="G214" s="15">
        <v>14.25</v>
      </c>
      <c r="I214" s="15">
        <v>12.75</v>
      </c>
      <c r="K214" s="15">
        <v>14.25</v>
      </c>
      <c r="BB214" s="759" t="str">
        <f t="shared" si="18"/>
        <v/>
      </c>
    </row>
    <row r="215" spans="3:54" x14ac:dyDescent="0.25">
      <c r="C215" s="19" t="s">
        <v>428</v>
      </c>
      <c r="E215" s="19">
        <v>654</v>
      </c>
      <c r="G215" s="15">
        <v>14.25</v>
      </c>
      <c r="I215" s="15">
        <v>12.75</v>
      </c>
      <c r="K215" s="15">
        <v>14.25</v>
      </c>
    </row>
    <row r="216" spans="3:54" x14ac:dyDescent="0.25">
      <c r="C216" s="19" t="s">
        <v>429</v>
      </c>
      <c r="E216" s="19">
        <v>1212.75</v>
      </c>
      <c r="G216" s="15">
        <v>15.75</v>
      </c>
      <c r="I216" s="15">
        <v>13.5</v>
      </c>
      <c r="K216" s="15">
        <v>13.5</v>
      </c>
    </row>
    <row r="217" spans="3:54" x14ac:dyDescent="0.25">
      <c r="C217" s="19" t="s">
        <v>459</v>
      </c>
      <c r="E217" s="19">
        <v>1241.25</v>
      </c>
      <c r="G217" s="15">
        <v>15.75</v>
      </c>
      <c r="I217" s="15">
        <v>13.5</v>
      </c>
      <c r="K217" s="15">
        <v>13.5</v>
      </c>
    </row>
    <row r="218" spans="3:54" x14ac:dyDescent="0.25">
      <c r="C218" s="19" t="s">
        <v>460</v>
      </c>
      <c r="E218" s="19">
        <v>1265.25</v>
      </c>
      <c r="G218" s="15">
        <v>15.75</v>
      </c>
      <c r="I218" s="15">
        <v>14.25</v>
      </c>
      <c r="K218" s="15">
        <v>14.25</v>
      </c>
    </row>
    <row r="219" spans="3:54" x14ac:dyDescent="0.25">
      <c r="C219" s="19" t="s">
        <v>461</v>
      </c>
      <c r="E219" s="19">
        <v>201.75</v>
      </c>
      <c r="G219" s="15">
        <v>14.25</v>
      </c>
      <c r="I219" s="15">
        <v>13.5</v>
      </c>
      <c r="K219" s="15">
        <v>14.25</v>
      </c>
    </row>
    <row r="220" spans="3:54" x14ac:dyDescent="0.25">
      <c r="C220" s="19" t="s">
        <v>462</v>
      </c>
      <c r="E220" s="19">
        <v>280.5</v>
      </c>
      <c r="G220" s="15">
        <v>14.25</v>
      </c>
      <c r="I220" s="15">
        <v>12.75</v>
      </c>
      <c r="K220" s="15">
        <v>14.25</v>
      </c>
    </row>
    <row r="221" spans="3:54" x14ac:dyDescent="0.25">
      <c r="C221" s="19" t="s">
        <v>463</v>
      </c>
      <c r="E221" s="19">
        <v>859.5</v>
      </c>
      <c r="G221" s="15">
        <v>17.25</v>
      </c>
      <c r="I221" s="15">
        <v>12</v>
      </c>
      <c r="K221" s="15">
        <v>12.75</v>
      </c>
    </row>
    <row r="222" spans="3:54" x14ac:dyDescent="0.25">
      <c r="C222" s="19" t="s">
        <v>464</v>
      </c>
      <c r="E222" s="19">
        <v>151.5</v>
      </c>
      <c r="G222" s="15">
        <v>14.25</v>
      </c>
      <c r="I222" s="15">
        <v>13.5</v>
      </c>
      <c r="K222" s="15">
        <v>14.25</v>
      </c>
    </row>
    <row r="223" spans="3:54" x14ac:dyDescent="0.25">
      <c r="C223" s="19" t="s">
        <v>465</v>
      </c>
      <c r="E223" s="19">
        <v>36.75</v>
      </c>
      <c r="G223" s="15">
        <v>13.5</v>
      </c>
      <c r="I223" s="15">
        <v>15</v>
      </c>
      <c r="K223" s="15">
        <v>12.75</v>
      </c>
    </row>
    <row r="224" spans="3:54" x14ac:dyDescent="0.25">
      <c r="C224" s="19" t="s">
        <v>466</v>
      </c>
      <c r="E224" s="19">
        <v>4.5</v>
      </c>
      <c r="G224" s="15">
        <v>716.25</v>
      </c>
      <c r="I224" s="15">
        <v>19.5</v>
      </c>
      <c r="K224" s="15">
        <v>24</v>
      </c>
    </row>
    <row r="225" spans="3:11" x14ac:dyDescent="0.25">
      <c r="C225" s="19" t="s">
        <v>467</v>
      </c>
      <c r="E225" s="19">
        <v>27</v>
      </c>
      <c r="G225" s="15">
        <v>702.75</v>
      </c>
      <c r="I225" s="15">
        <v>17.25</v>
      </c>
      <c r="K225" s="15">
        <v>24</v>
      </c>
    </row>
    <row r="226" spans="3:11" x14ac:dyDescent="0.25">
      <c r="C226" s="19" t="s">
        <v>468</v>
      </c>
      <c r="E226" s="19">
        <v>27</v>
      </c>
      <c r="G226" s="15">
        <v>729.75</v>
      </c>
      <c r="I226" s="15">
        <v>17.25</v>
      </c>
      <c r="K226" s="15">
        <v>25.5</v>
      </c>
    </row>
    <row r="227" spans="3:11" x14ac:dyDescent="0.25">
      <c r="C227" s="19" t="s">
        <v>469</v>
      </c>
      <c r="E227" s="19">
        <v>1131.75</v>
      </c>
      <c r="G227" s="15">
        <v>658.5</v>
      </c>
      <c r="I227" s="15">
        <v>37.5</v>
      </c>
      <c r="K227" s="15">
        <v>15</v>
      </c>
    </row>
    <row r="228" spans="3:11" x14ac:dyDescent="0.25">
      <c r="C228" s="19" t="s">
        <v>454</v>
      </c>
      <c r="E228" s="19">
        <v>138</v>
      </c>
      <c r="G228" s="15">
        <v>14.25</v>
      </c>
      <c r="I228" s="15">
        <v>13.5</v>
      </c>
      <c r="K228" s="15">
        <v>14.25</v>
      </c>
    </row>
    <row r="229" spans="3:11" x14ac:dyDescent="0.25">
      <c r="C229" s="19" t="s">
        <v>457</v>
      </c>
      <c r="E229" s="19">
        <v>525.75</v>
      </c>
      <c r="G229" s="15">
        <v>14.25</v>
      </c>
      <c r="I229" s="15">
        <v>12.75</v>
      </c>
      <c r="K229" s="15">
        <v>14.25</v>
      </c>
    </row>
    <row r="230" spans="3:11" x14ac:dyDescent="0.25">
      <c r="C230" s="19" t="s">
        <v>470</v>
      </c>
      <c r="E230" s="19">
        <v>216</v>
      </c>
      <c r="G230" s="15">
        <v>14.25</v>
      </c>
      <c r="I230" s="15">
        <v>12.75</v>
      </c>
      <c r="K230" s="15">
        <v>14.25</v>
      </c>
    </row>
    <row r="231" spans="3:11" x14ac:dyDescent="0.25">
      <c r="C231" s="19" t="s">
        <v>471</v>
      </c>
      <c r="E231" s="19">
        <v>37.5</v>
      </c>
      <c r="G231" s="15">
        <v>1.5</v>
      </c>
      <c r="I231" s="15">
        <v>14.25</v>
      </c>
      <c r="K231" s="15">
        <v>12.75</v>
      </c>
    </row>
    <row r="232" spans="3:11" x14ac:dyDescent="0.25">
      <c r="C232" s="19" t="s">
        <v>472</v>
      </c>
      <c r="E232" s="19">
        <v>138</v>
      </c>
      <c r="G232" s="15">
        <v>1.5</v>
      </c>
      <c r="I232" s="15">
        <v>13.5</v>
      </c>
      <c r="K232" s="15">
        <v>10.5</v>
      </c>
    </row>
    <row r="233" spans="3:11" x14ac:dyDescent="0.25">
      <c r="C233" s="19" t="s">
        <v>473</v>
      </c>
      <c r="E233" s="19">
        <v>150.75</v>
      </c>
      <c r="G233" s="15">
        <v>1.5</v>
      </c>
      <c r="I233" s="15">
        <v>13.5</v>
      </c>
      <c r="K233" s="15">
        <v>11.25</v>
      </c>
    </row>
    <row r="234" spans="3:11" x14ac:dyDescent="0.25">
      <c r="C234" s="19" t="s">
        <v>474</v>
      </c>
      <c r="E234" s="19">
        <v>202.5</v>
      </c>
      <c r="G234" s="15">
        <v>1.5</v>
      </c>
      <c r="I234" s="15">
        <v>12.75</v>
      </c>
      <c r="K234" s="15">
        <v>11.25</v>
      </c>
    </row>
    <row r="235" spans="3:11" x14ac:dyDescent="0.25">
      <c r="C235" s="19" t="s">
        <v>475</v>
      </c>
      <c r="E235" s="19">
        <v>216</v>
      </c>
      <c r="G235" s="15">
        <v>1.5</v>
      </c>
      <c r="I235" s="15">
        <v>12.75</v>
      </c>
      <c r="K235" s="15">
        <v>11.25</v>
      </c>
    </row>
    <row r="236" spans="3:11" x14ac:dyDescent="0.25">
      <c r="C236" s="19" t="s">
        <v>476</v>
      </c>
      <c r="E236" s="19">
        <v>240.75</v>
      </c>
      <c r="G236" s="15">
        <v>1.5</v>
      </c>
      <c r="I236" s="15">
        <v>12.75</v>
      </c>
      <c r="K236" s="15">
        <v>11.25</v>
      </c>
    </row>
    <row r="237" spans="3:11" x14ac:dyDescent="0.25">
      <c r="C237" s="19" t="s">
        <v>477</v>
      </c>
      <c r="E237" s="19">
        <v>254.25</v>
      </c>
      <c r="G237" s="15">
        <v>1.5</v>
      </c>
      <c r="I237" s="15">
        <v>12</v>
      </c>
      <c r="K237" s="15">
        <v>11.25</v>
      </c>
    </row>
    <row r="238" spans="3:11" x14ac:dyDescent="0.25">
      <c r="C238" s="19" t="s">
        <v>478</v>
      </c>
      <c r="E238" s="19">
        <v>266.25</v>
      </c>
      <c r="G238" s="15">
        <v>1.5</v>
      </c>
      <c r="I238" s="15">
        <v>13.5</v>
      </c>
      <c r="K238" s="15">
        <v>11.25</v>
      </c>
    </row>
    <row r="239" spans="3:11" x14ac:dyDescent="0.25">
      <c r="C239" s="19" t="s">
        <v>479</v>
      </c>
      <c r="E239" s="19">
        <v>280.5</v>
      </c>
      <c r="G239" s="15">
        <v>1.5</v>
      </c>
      <c r="I239" s="15">
        <v>12.75</v>
      </c>
      <c r="K239" s="15">
        <v>11.25</v>
      </c>
    </row>
    <row r="240" spans="3:11" x14ac:dyDescent="0.25">
      <c r="C240" s="19" t="s">
        <v>480</v>
      </c>
      <c r="E240" s="19">
        <v>434.25</v>
      </c>
      <c r="G240" s="15">
        <v>1.5</v>
      </c>
      <c r="I240" s="15">
        <v>13.5</v>
      </c>
      <c r="K240" s="15">
        <v>12</v>
      </c>
    </row>
    <row r="241" spans="3:11" x14ac:dyDescent="0.25">
      <c r="C241" s="19" t="s">
        <v>481</v>
      </c>
      <c r="E241" s="19">
        <v>447.75</v>
      </c>
      <c r="G241" s="15">
        <v>1.5</v>
      </c>
      <c r="I241" s="15">
        <v>12.75</v>
      </c>
      <c r="K241" s="15">
        <v>12</v>
      </c>
    </row>
    <row r="242" spans="3:11" x14ac:dyDescent="0.25">
      <c r="C242" s="19" t="s">
        <v>482</v>
      </c>
      <c r="E242" s="19">
        <v>460.5</v>
      </c>
      <c r="G242" s="15">
        <v>1.5</v>
      </c>
      <c r="I242" s="15">
        <v>12.75</v>
      </c>
      <c r="K242" s="15">
        <v>12</v>
      </c>
    </row>
    <row r="243" spans="3:11" x14ac:dyDescent="0.25">
      <c r="C243" s="19" t="s">
        <v>483</v>
      </c>
      <c r="E243" s="19">
        <v>525.75</v>
      </c>
      <c r="G243" s="15">
        <v>1.5</v>
      </c>
      <c r="I243" s="15">
        <v>12.75</v>
      </c>
      <c r="K243" s="15">
        <v>12.75</v>
      </c>
    </row>
    <row r="244" spans="3:11" x14ac:dyDescent="0.25">
      <c r="C244" s="19" t="s">
        <v>484</v>
      </c>
      <c r="E244" s="19">
        <v>627.75</v>
      </c>
      <c r="G244" s="15">
        <v>1.5</v>
      </c>
      <c r="I244" s="15">
        <v>12.75</v>
      </c>
      <c r="K244" s="15">
        <v>12</v>
      </c>
    </row>
    <row r="245" spans="3:11" x14ac:dyDescent="0.25">
      <c r="C245" s="19" t="s">
        <v>485</v>
      </c>
      <c r="E245" s="19">
        <v>641.25</v>
      </c>
      <c r="G245" s="15">
        <v>1.5</v>
      </c>
      <c r="I245" s="15">
        <v>12.75</v>
      </c>
      <c r="K245" s="15">
        <v>12</v>
      </c>
    </row>
    <row r="246" spans="3:11" x14ac:dyDescent="0.25">
      <c r="C246" s="19" t="s">
        <v>486</v>
      </c>
      <c r="E246" s="19">
        <v>654</v>
      </c>
      <c r="G246" s="15">
        <v>1.5</v>
      </c>
      <c r="I246" s="15">
        <v>12.75</v>
      </c>
      <c r="K246" s="15">
        <v>12</v>
      </c>
    </row>
    <row r="247" spans="3:11" x14ac:dyDescent="0.25">
      <c r="C247" s="19" t="s">
        <v>487</v>
      </c>
      <c r="E247" s="19">
        <v>820.5</v>
      </c>
      <c r="G247" s="15">
        <v>1.5</v>
      </c>
      <c r="I247" s="15">
        <v>12.75</v>
      </c>
      <c r="K247" s="15">
        <v>12</v>
      </c>
    </row>
    <row r="248" spans="3:11" x14ac:dyDescent="0.25">
      <c r="C248" s="19" t="s">
        <v>488</v>
      </c>
      <c r="E248" s="19">
        <v>834.75</v>
      </c>
      <c r="G248" s="15">
        <v>1.5</v>
      </c>
      <c r="I248" s="15">
        <v>12</v>
      </c>
      <c r="K248" s="15">
        <v>12</v>
      </c>
    </row>
    <row r="249" spans="3:11" x14ac:dyDescent="0.25">
      <c r="C249" s="19" t="s">
        <v>489</v>
      </c>
      <c r="E249" s="19">
        <v>847.5</v>
      </c>
      <c r="G249" s="15">
        <v>1.5</v>
      </c>
      <c r="I249" s="15">
        <v>11.25</v>
      </c>
      <c r="K249" s="15">
        <v>12.75</v>
      </c>
    </row>
    <row r="250" spans="3:11" x14ac:dyDescent="0.25">
      <c r="C250" s="19" t="s">
        <v>490</v>
      </c>
      <c r="E250" s="19">
        <v>859.5</v>
      </c>
      <c r="G250" s="15">
        <v>1.5</v>
      </c>
      <c r="I250" s="15">
        <v>12.75</v>
      </c>
      <c r="K250" s="15">
        <v>11.25</v>
      </c>
    </row>
    <row r="251" spans="3:11" x14ac:dyDescent="0.25">
      <c r="C251" s="19" t="s">
        <v>491</v>
      </c>
      <c r="E251" s="19">
        <v>1131.75</v>
      </c>
      <c r="G251" s="15">
        <v>642</v>
      </c>
      <c r="I251" s="15">
        <v>37.5</v>
      </c>
      <c r="K251" s="15">
        <v>13.5</v>
      </c>
    </row>
    <row r="252" spans="3:11" x14ac:dyDescent="0.25">
      <c r="C252" s="19" t="s">
        <v>492</v>
      </c>
      <c r="E252" s="19">
        <v>1212.75</v>
      </c>
      <c r="G252" s="15">
        <v>1.5</v>
      </c>
      <c r="I252" s="15">
        <v>13.5</v>
      </c>
      <c r="K252" s="15">
        <v>12.75</v>
      </c>
    </row>
    <row r="253" spans="3:11" x14ac:dyDescent="0.25">
      <c r="C253" s="19" t="s">
        <v>493</v>
      </c>
      <c r="E253" s="19">
        <v>1241.25</v>
      </c>
      <c r="G253" s="15">
        <v>1.5</v>
      </c>
      <c r="I253" s="15">
        <v>13.5</v>
      </c>
      <c r="K253" s="15">
        <v>12.75</v>
      </c>
    </row>
    <row r="254" spans="3:11" x14ac:dyDescent="0.25">
      <c r="C254" s="19" t="s">
        <v>494</v>
      </c>
      <c r="E254" s="19">
        <v>1266</v>
      </c>
      <c r="G254" s="15">
        <v>1.5</v>
      </c>
      <c r="I254" s="15">
        <v>13.5</v>
      </c>
      <c r="K254" s="15">
        <v>12</v>
      </c>
    </row>
    <row r="255" spans="3:11" x14ac:dyDescent="0.25">
      <c r="C255" s="19" t="s">
        <v>495</v>
      </c>
      <c r="E255" s="19">
        <v>1014.75</v>
      </c>
      <c r="G255" s="15">
        <v>0</v>
      </c>
      <c r="I255" s="15">
        <v>12.75</v>
      </c>
      <c r="K255" s="15">
        <v>12.75</v>
      </c>
    </row>
    <row r="256" spans="3:11" x14ac:dyDescent="0.25">
      <c r="C256" s="19" t="s">
        <v>496</v>
      </c>
      <c r="E256" s="19">
        <v>1027.5</v>
      </c>
      <c r="G256" s="15">
        <v>0</v>
      </c>
      <c r="I256" s="15">
        <v>12.75</v>
      </c>
      <c r="K256" s="15">
        <v>12.75</v>
      </c>
    </row>
    <row r="257" spans="3:11" x14ac:dyDescent="0.25">
      <c r="C257" s="19" t="s">
        <v>497</v>
      </c>
      <c r="E257" s="19">
        <v>1041</v>
      </c>
      <c r="G257" s="15">
        <v>0</v>
      </c>
      <c r="I257" s="15">
        <v>12.75</v>
      </c>
      <c r="K257" s="15">
        <v>12.75</v>
      </c>
    </row>
  </sheetData>
  <sheetProtection formatCells="0" formatColumns="0" formatRows="0" selectLockedCells="1"/>
  <mergeCells count="1">
    <mergeCell ref="B103:E103"/>
  </mergeCells>
  <phoneticPr fontId="0" type="noConversion"/>
  <conditionalFormatting sqref="M98">
    <cfRule type="cellIs" dxfId="121" priority="2" stopIfTrue="1" operator="notEqual">
      <formula>0</formula>
    </cfRule>
  </conditionalFormatting>
  <conditionalFormatting sqref="B6">
    <cfRule type="cellIs" dxfId="120" priority="10" stopIfTrue="1" operator="equal">
      <formula>0</formula>
    </cfRule>
  </conditionalFormatting>
  <conditionalFormatting sqref="E14">
    <cfRule type="cellIs" dxfId="119" priority="14" stopIfTrue="1" operator="notEqual">
      <formula>0</formula>
    </cfRule>
  </conditionalFormatting>
  <conditionalFormatting sqref="N37">
    <cfRule type="expression" dxfId="118" priority="18" stopIfTrue="1">
      <formula>$L$37&lt;0</formula>
    </cfRule>
  </conditionalFormatting>
  <conditionalFormatting sqref="L98">
    <cfRule type="cellIs" dxfId="117" priority="19" stopIfTrue="1" operator="greaterThanOrEqual">
      <formula>100</formula>
    </cfRule>
    <cfRule type="cellIs" dxfId="116" priority="20" stopIfTrue="1" operator="lessThanOrEqual">
      <formula>-100</formula>
    </cfRule>
  </conditionalFormatting>
  <dataValidations count="8">
    <dataValidation type="decimal" allowBlank="1" showInputMessage="1" showErrorMessage="1" errorTitle="Standard2" error="Bitte prüfen Sie Ihren Wert!" sqref="F66:K66 F24:K24 F38:K38 F52:K52 F80:K80">
      <formula1>-10000000000</formula1>
      <formula2>10000000000</formula2>
    </dataValidation>
    <dataValidation type="decimal" allowBlank="1" showInputMessage="1" showErrorMessage="1" error="Bitte geben Sie einen Zahlenwert &gt;0 ein!" sqref="L26:M26 L68:M68 L40:M40 L54:M54 M82">
      <formula1>0</formula1>
      <formula2>100000000000</formula2>
    </dataValidation>
    <dataValidation type="decimal" allowBlank="1" showInputMessage="1" showErrorMessage="1" errorTitle="Standard2" error="Bitte geben Sie einen Zahlenwert mit negativem Vorzeichen ein!" sqref="F65:K65 F23:K23 F37:K37 F51:K51 F79:K79">
      <formula1>-100000000000</formula1>
      <formula2>0</formula2>
    </dataValidation>
    <dataValidation type="date" errorStyle="warning" allowBlank="1" showInputMessage="1" showErrorMessage="1" error="Bitte prüfen Sie Ihre Eingabe nochmals!" sqref="E13 C13">
      <formula1>36526</formula1>
      <formula2>55153</formula2>
    </dataValidation>
    <dataValidation type="decimal" allowBlank="1" showInputMessage="1" showErrorMessage="1" errorTitle="Zinssatz" error="Bitte geben Sie einen gültigen Zinssatz an!" sqref="M88:M90">
      <formula1>0</formula1>
      <formula2>100</formula2>
    </dataValidation>
    <dataValidation type="decimal" showInputMessage="1" showErrorMessage="1" errorTitle="Standard" error="Bitte geben Sie einen Zahlenwert zwischen 0  und kleiner als 100 Mrd ein!" sqref="F15:K22 F95:K95 F29:K36 F39:K40 F43:K50 F53:K54 F57:K64 F67:K68 F71:K78 F81:K82 F25:K26 F93:K93">
      <formula1>0</formula1>
      <formula2>100000000000</formula2>
    </dataValidation>
    <dataValidation type="date" errorStyle="warning" allowBlank="1" showDropDown="1" showErrorMessage="1" error="Bitte prüfen Sie Ihre Eingabe nochmals!" promptTitle="Stichtag Anlagenwerte" sqref="E11">
      <formula1>36526</formula1>
      <formula2>48944</formula2>
    </dataValidation>
    <dataValidation allowBlank="1" showInputMessage="1" showErrorMessage="1" prompt="Die ElCom Verfügungs-Nr. aus dem Geschäftsjahr 2018 eintragen." sqref="N37"/>
  </dataValidations>
  <printOptions headings="1"/>
  <pageMargins left="0.59055118110236227" right="0.39370078740157483" top="0.59055118110236227" bottom="0.59055118110236227" header="0.31496062992125984" footer="0.31496062992125984"/>
  <pageSetup paperSize="9" scale="45" orientation="portrait" r:id="rId1"/>
  <headerFooter scaleWithDoc="0">
    <oddHeader>&amp;C&amp;A; &amp;D&amp;R&amp;"Arial,Fett"&amp;12Formular 2.2</oddHeader>
    <oddFooter>&amp;LKostenrechnung&amp;RSeite &amp;P von &amp;N</oddFooter>
  </headerFooter>
  <cellWatches>
    <cellWatch r="L90"/>
  </cellWatche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Z236"/>
  <sheetViews>
    <sheetView showGridLines="0" zoomScale="90" zoomScaleNormal="90" workbookViewId="0">
      <pane xSplit="2" ySplit="9" topLeftCell="C10" activePane="bottomRight" state="frozen"/>
      <selection activeCell="C10" sqref="C10"/>
      <selection pane="topRight" activeCell="C10" sqref="C10"/>
      <selection pane="bottomLeft" activeCell="C10" sqref="C10"/>
      <selection pane="bottomRight" activeCell="I15" sqref="I15:J15"/>
    </sheetView>
  </sheetViews>
  <sheetFormatPr baseColWidth="10" defaultColWidth="10.85546875" defaultRowHeight="15" x14ac:dyDescent="0.25"/>
  <cols>
    <col min="1" max="1" width="5.5703125" style="16" customWidth="1"/>
    <col min="2" max="2" width="51.42578125" style="16" customWidth="1"/>
    <col min="3" max="8" width="12.5703125" style="16" customWidth="1"/>
    <col min="9" max="9" width="15.42578125" style="16" customWidth="1"/>
    <col min="10" max="10" width="56.5703125" style="16" customWidth="1"/>
    <col min="11" max="11" width="3.42578125" style="16" customWidth="1"/>
    <col min="12" max="14" width="11.42578125" style="16" customWidth="1"/>
  </cols>
  <sheetData>
    <row r="1" spans="1:17" s="16" customFormat="1" ht="12.75" customHeight="1" x14ac:dyDescent="0.25">
      <c r="A1" s="1"/>
      <c r="B1" s="1"/>
      <c r="C1" s="1"/>
      <c r="D1" s="1"/>
      <c r="E1" s="1"/>
      <c r="F1" s="1"/>
      <c r="G1" s="1"/>
      <c r="H1" s="1"/>
      <c r="I1" s="1"/>
      <c r="J1" s="1"/>
      <c r="K1" s="1"/>
      <c r="L1" s="1"/>
      <c r="M1" s="1"/>
      <c r="N1" s="1"/>
      <c r="O1" s="1"/>
      <c r="P1" s="1"/>
      <c r="Q1" s="1"/>
    </row>
    <row r="2" spans="1:17" s="16" customFormat="1" ht="15.75" x14ac:dyDescent="0.25">
      <c r="A2" s="1"/>
      <c r="B2" s="23" t="str">
        <f>Kontaktdaten!B2</f>
        <v>Kostenrechnung für Tarife 2022</v>
      </c>
      <c r="C2" s="1"/>
      <c r="D2" s="1"/>
      <c r="E2" s="1"/>
      <c r="F2" s="1"/>
      <c r="G2" s="1"/>
      <c r="H2" s="1"/>
      <c r="I2" s="1"/>
      <c r="J2" s="1"/>
      <c r="K2" s="1"/>
      <c r="L2" s="1"/>
      <c r="M2" s="1"/>
      <c r="N2" s="1"/>
      <c r="O2" s="1"/>
      <c r="P2" s="1"/>
      <c r="Q2" s="1"/>
    </row>
    <row r="3" spans="1:17" s="16" customFormat="1" ht="4.5" customHeight="1" x14ac:dyDescent="0.25">
      <c r="A3" s="1"/>
      <c r="B3" s="1"/>
      <c r="C3" s="1"/>
      <c r="D3" s="1"/>
      <c r="E3" s="1"/>
      <c r="F3" s="1"/>
      <c r="G3" s="1"/>
      <c r="H3" s="1"/>
      <c r="I3" s="1"/>
      <c r="J3" s="1"/>
      <c r="K3" s="1"/>
      <c r="L3" s="1"/>
      <c r="M3" s="1"/>
      <c r="N3" s="1"/>
      <c r="O3" s="1"/>
      <c r="P3" s="1"/>
      <c r="Q3" s="1"/>
    </row>
    <row r="4" spans="1:17" s="16" customFormat="1" ht="20.25" x14ac:dyDescent="0.3">
      <c r="A4" s="1"/>
      <c r="B4" s="13" t="s">
        <v>209</v>
      </c>
      <c r="C4" s="1"/>
      <c r="D4" s="1"/>
      <c r="E4" s="1"/>
      <c r="F4" s="1"/>
      <c r="G4" s="1"/>
      <c r="H4" s="1"/>
      <c r="I4" s="1"/>
      <c r="J4" s="1"/>
      <c r="K4" s="1"/>
      <c r="L4" s="1"/>
      <c r="M4" s="1"/>
      <c r="N4" s="1"/>
      <c r="O4" s="1"/>
      <c r="P4" s="1"/>
      <c r="Q4" s="1"/>
    </row>
    <row r="5" spans="1:17" s="16" customFormat="1" ht="19.5" customHeight="1" x14ac:dyDescent="0.25">
      <c r="A5" s="1"/>
      <c r="B5" s="84" t="s">
        <v>214</v>
      </c>
      <c r="C5" s="1"/>
      <c r="D5" s="1"/>
      <c r="E5" s="1"/>
      <c r="F5" s="1"/>
      <c r="G5" s="1"/>
      <c r="H5" s="1"/>
      <c r="I5" s="1"/>
      <c r="J5" s="1"/>
      <c r="K5" s="1"/>
      <c r="L5" s="1"/>
      <c r="M5" s="1"/>
      <c r="N5" s="1"/>
      <c r="O5" s="1"/>
      <c r="P5" s="1"/>
      <c r="Q5" s="1"/>
    </row>
    <row r="6" spans="1:17" s="16" customFormat="1" ht="12.75" customHeight="1" x14ac:dyDescent="0.25">
      <c r="A6" s="1"/>
      <c r="B6" s="553">
        <f>Kontaktdaten!E12</f>
        <v>0</v>
      </c>
      <c r="C6" s="1"/>
      <c r="D6" s="1"/>
      <c r="E6" s="1"/>
      <c r="F6" s="1"/>
      <c r="G6" s="1"/>
      <c r="H6" s="1"/>
      <c r="I6" s="1"/>
      <c r="J6" s="1"/>
      <c r="K6" s="1"/>
      <c r="L6" s="1"/>
      <c r="M6" s="1"/>
      <c r="N6" s="1"/>
      <c r="O6" s="1"/>
      <c r="P6" s="1"/>
      <c r="Q6" s="1"/>
    </row>
    <row r="7" spans="1:17" s="16" customFormat="1" ht="16.5" hidden="1" customHeight="1" x14ac:dyDescent="0.3">
      <c r="A7" s="1"/>
      <c r="B7" s="13"/>
      <c r="C7" s="1"/>
      <c r="D7" s="1"/>
      <c r="E7" s="1"/>
      <c r="F7" s="1"/>
      <c r="G7" s="1"/>
      <c r="H7" s="1"/>
      <c r="I7" s="1"/>
      <c r="J7" s="1"/>
      <c r="K7" s="1"/>
      <c r="L7" s="1"/>
      <c r="M7" s="1"/>
      <c r="N7" s="1"/>
      <c r="O7" s="1"/>
      <c r="P7" s="1"/>
      <c r="Q7" s="1"/>
    </row>
    <row r="8" spans="1:17" s="16" customFormat="1" ht="16.5" hidden="1" customHeight="1" x14ac:dyDescent="0.3">
      <c r="A8" s="1"/>
      <c r="B8" s="13"/>
      <c r="C8" s="1"/>
      <c r="D8" s="1"/>
      <c r="E8" s="1"/>
      <c r="F8" s="1"/>
      <c r="G8" s="1"/>
      <c r="H8" s="1"/>
      <c r="I8" s="1"/>
      <c r="J8" s="1"/>
      <c r="K8" s="1"/>
      <c r="L8" s="1"/>
      <c r="M8" s="1"/>
      <c r="N8" s="1"/>
      <c r="O8" s="1"/>
      <c r="P8" s="1"/>
      <c r="Q8" s="1"/>
    </row>
    <row r="9" spans="1:17" s="16" customFormat="1" ht="16.5" hidden="1" customHeight="1" x14ac:dyDescent="0.3">
      <c r="A9" s="1"/>
      <c r="B9" s="13"/>
      <c r="C9" s="1"/>
      <c r="D9" s="1"/>
      <c r="E9" s="1"/>
      <c r="F9" s="1"/>
      <c r="G9" s="1"/>
      <c r="H9" s="1"/>
      <c r="I9" s="1"/>
      <c r="J9" s="1"/>
      <c r="K9" s="1"/>
      <c r="L9" s="1"/>
      <c r="M9" s="1"/>
      <c r="N9" s="1"/>
      <c r="O9" s="1"/>
      <c r="P9" s="1"/>
      <c r="Q9" s="1"/>
    </row>
    <row r="10" spans="1:17" s="16" customFormat="1" ht="12.75" customHeight="1" x14ac:dyDescent="0.25">
      <c r="A10" s="1"/>
      <c r="B10" s="1"/>
      <c r="C10" s="1"/>
      <c r="D10" s="1"/>
      <c r="E10" s="1"/>
      <c r="F10" s="1"/>
      <c r="G10" s="1"/>
      <c r="H10" s="1"/>
      <c r="I10" s="1"/>
      <c r="J10" s="1"/>
      <c r="K10" s="1"/>
      <c r="L10" s="1"/>
      <c r="M10" s="1"/>
      <c r="N10" s="1"/>
      <c r="O10" s="1"/>
      <c r="P10" s="1"/>
      <c r="Q10" s="1"/>
    </row>
    <row r="11" spans="1:17" s="16" customFormat="1" ht="12.75" customHeight="1" x14ac:dyDescent="0.25">
      <c r="A11" s="1"/>
      <c r="B11" s="3" t="s">
        <v>972</v>
      </c>
      <c r="C11" s="2"/>
      <c r="D11" s="2"/>
      <c r="E11" s="2"/>
      <c r="F11" s="2"/>
      <c r="G11" s="2"/>
      <c r="H11" s="2"/>
      <c r="I11" s="2"/>
      <c r="J11" s="2"/>
      <c r="K11" s="1"/>
      <c r="L11" s="1"/>
      <c r="M11" s="1"/>
      <c r="N11" s="1"/>
      <c r="O11" s="1"/>
      <c r="P11" s="1"/>
      <c r="Q11" s="1"/>
    </row>
    <row r="12" spans="1:17" s="270" customFormat="1" ht="15" customHeight="1" x14ac:dyDescent="0.25">
      <c r="A12" s="266"/>
      <c r="B12" s="343" t="s">
        <v>912</v>
      </c>
      <c r="C12" s="181"/>
      <c r="D12" s="340"/>
      <c r="E12" s="181"/>
      <c r="F12" s="181"/>
      <c r="G12" s="181"/>
      <c r="H12" s="341"/>
      <c r="I12" s="181"/>
      <c r="J12" s="181"/>
      <c r="K12" s="266"/>
      <c r="L12" s="266"/>
      <c r="M12" s="266"/>
      <c r="N12" s="266"/>
      <c r="O12" s="266"/>
      <c r="P12" s="266"/>
      <c r="Q12" s="266"/>
    </row>
    <row r="13" spans="1:17" s="16" customFormat="1" ht="18.75" customHeight="1" x14ac:dyDescent="0.25">
      <c r="A13" s="1"/>
      <c r="B13" s="3" t="str">
        <f>"Stichtag für die Anlagenwerte:                           "&amp;DAY('Anlagespiegel historisch'!E11)&amp;"."&amp;MONTH('Anlagespiegel historisch'!E11)&amp;"."&amp;YEAR('Anlagespiegel historisch'!E11)</f>
        <v>Stichtag für die Anlagenwerte:                           0.1.1900</v>
      </c>
      <c r="C13" s="68"/>
      <c r="D13" s="2"/>
      <c r="E13" s="2"/>
      <c r="F13" s="2"/>
      <c r="G13" s="2"/>
      <c r="H13" s="2"/>
      <c r="I13" s="45"/>
      <c r="J13" s="2"/>
      <c r="K13" s="1"/>
      <c r="L13" s="1"/>
      <c r="M13" s="1"/>
      <c r="N13" s="1"/>
      <c r="O13" s="1"/>
      <c r="P13" s="1"/>
      <c r="Q13" s="1"/>
    </row>
    <row r="14" spans="1:17" s="16" customFormat="1" ht="12.75" customHeight="1" x14ac:dyDescent="0.25">
      <c r="A14" s="1"/>
      <c r="B14" s="3" t="str">
        <f>"Referenzzeitraum der Abschreibungen:             "&amp;DAY('Anlagespiegel historisch'!C13)&amp;"."&amp;MONTH('Anlagespiegel historisch'!C13)&amp;"."&amp;YEAR('Anlagespiegel historisch'!C13)&amp;" bis "&amp;DAY('Anlagespiegel historisch'!E13)&amp;"."&amp;MONTH('Anlagespiegel historisch'!E13)&amp;"."&amp;YEAR('Anlagespiegel historisch'!E13)</f>
        <v>Referenzzeitraum der Abschreibungen:             0.1.1900 bis 0.1.1900</v>
      </c>
      <c r="C14" s="68"/>
      <c r="D14" s="2"/>
      <c r="E14" s="2"/>
      <c r="F14" s="2"/>
      <c r="G14" s="2"/>
      <c r="H14" s="2"/>
      <c r="I14" s="2"/>
      <c r="J14" s="2"/>
      <c r="K14" s="1"/>
      <c r="L14" s="1"/>
      <c r="M14" s="1"/>
      <c r="N14" s="1"/>
      <c r="O14" s="1"/>
      <c r="P14" s="1"/>
      <c r="Q14" s="1"/>
    </row>
    <row r="15" spans="1:17" s="16" customFormat="1" ht="27.6" customHeight="1" x14ac:dyDescent="0.25">
      <c r="A15" s="1"/>
      <c r="B15" s="352" t="s">
        <v>26</v>
      </c>
      <c r="C15" s="2"/>
      <c r="D15" s="2"/>
      <c r="E15" s="2"/>
      <c r="F15" s="2"/>
      <c r="G15" s="2"/>
      <c r="H15" s="2"/>
      <c r="I15" s="1776"/>
      <c r="J15" s="1777"/>
      <c r="K15" s="1"/>
      <c r="L15" s="1"/>
      <c r="M15" s="1"/>
      <c r="N15" s="1"/>
      <c r="O15" s="1"/>
      <c r="P15" s="1"/>
      <c r="Q15" s="1"/>
    </row>
    <row r="16" spans="1:17" s="16" customFormat="1" ht="27.6" customHeight="1" x14ac:dyDescent="0.25">
      <c r="A16" s="1"/>
      <c r="B16" s="184" t="s">
        <v>25</v>
      </c>
      <c r="C16" s="69"/>
      <c r="D16" s="2"/>
      <c r="E16" s="2"/>
      <c r="F16" s="2"/>
      <c r="G16" s="2"/>
      <c r="H16" s="2"/>
      <c r="I16" s="1776"/>
      <c r="J16" s="1777"/>
      <c r="K16" s="1"/>
      <c r="L16" s="1"/>
      <c r="M16" s="1"/>
      <c r="N16" s="1"/>
      <c r="O16" s="1"/>
      <c r="P16" s="1"/>
      <c r="Q16" s="1"/>
    </row>
    <row r="17" spans="1:17" s="16" customFormat="1" ht="26.25" x14ac:dyDescent="0.25">
      <c r="A17" s="1"/>
      <c r="B17" s="184" t="s">
        <v>914</v>
      </c>
      <c r="C17" s="2"/>
      <c r="D17" s="2"/>
      <c r="E17" s="2"/>
      <c r="F17" s="2"/>
      <c r="G17" s="2"/>
      <c r="H17" s="2"/>
      <c r="I17" s="2"/>
      <c r="J17" s="2"/>
      <c r="K17" s="1"/>
      <c r="L17" s="1"/>
      <c r="M17" s="1"/>
      <c r="N17" s="1"/>
      <c r="O17" s="1"/>
      <c r="P17" s="1"/>
      <c r="Q17" s="1"/>
    </row>
    <row r="18" spans="1:17" s="270" customFormat="1" ht="15" hidden="1" customHeight="1" x14ac:dyDescent="0.25">
      <c r="A18" s="266"/>
      <c r="B18" s="353" t="s">
        <v>915</v>
      </c>
      <c r="C18" s="182"/>
      <c r="D18" s="182"/>
      <c r="E18" s="182"/>
      <c r="F18" s="181"/>
      <c r="G18" s="181"/>
      <c r="H18" s="181"/>
      <c r="I18" s="1778"/>
      <c r="J18" s="1779"/>
      <c r="K18" s="1"/>
      <c r="L18" s="1"/>
      <c r="M18" s="266"/>
      <c r="N18" s="266"/>
      <c r="O18" s="266"/>
      <c r="P18" s="266"/>
      <c r="Q18" s="266"/>
    </row>
    <row r="19" spans="1:17" s="270" customFormat="1" ht="15" customHeight="1" x14ac:dyDescent="0.25">
      <c r="A19" s="266"/>
      <c r="B19" s="343" t="s">
        <v>916</v>
      </c>
      <c r="C19" s="182"/>
      <c r="D19" s="182"/>
      <c r="E19" s="182"/>
      <c r="F19" s="181"/>
      <c r="G19" s="181"/>
      <c r="H19" s="181"/>
      <c r="I19" s="1783"/>
      <c r="J19" s="1784"/>
      <c r="K19" s="1"/>
      <c r="L19" s="1"/>
      <c r="M19" s="266"/>
      <c r="N19" s="266"/>
      <c r="O19" s="266"/>
      <c r="P19" s="266"/>
      <c r="Q19" s="266"/>
    </row>
    <row r="20" spans="1:17" s="16" customFormat="1" ht="25.5" customHeight="1" x14ac:dyDescent="0.25">
      <c r="A20" s="1"/>
      <c r="B20" s="353" t="s">
        <v>24</v>
      </c>
      <c r="C20" s="2"/>
      <c r="D20" s="2"/>
      <c r="E20" s="2"/>
      <c r="F20" s="2"/>
      <c r="G20" s="2"/>
      <c r="H20" s="342" t="s">
        <v>973</v>
      </c>
      <c r="I20" s="1780"/>
      <c r="J20" s="1781"/>
      <c r="K20" s="1"/>
      <c r="L20" s="1"/>
      <c r="M20" s="1"/>
      <c r="N20" s="1"/>
      <c r="O20" s="1"/>
      <c r="P20" s="1"/>
      <c r="Q20" s="1"/>
    </row>
    <row r="21" spans="1:17" s="16" customFormat="1" ht="12.75" customHeight="1" x14ac:dyDescent="0.25">
      <c r="A21" s="1"/>
      <c r="B21" s="69"/>
      <c r="C21" s="2"/>
      <c r="D21" s="2"/>
      <c r="E21" s="2"/>
      <c r="F21" s="2"/>
      <c r="G21" s="2"/>
      <c r="H21" s="342" t="s">
        <v>974</v>
      </c>
      <c r="I21" s="1785"/>
      <c r="J21" s="1786"/>
      <c r="K21" s="1"/>
      <c r="L21" s="1"/>
      <c r="M21" s="1"/>
      <c r="N21" s="1"/>
      <c r="O21" s="1"/>
      <c r="P21" s="1"/>
      <c r="Q21" s="1"/>
    </row>
    <row r="22" spans="1:17" s="16" customFormat="1" ht="26.45" customHeight="1" x14ac:dyDescent="0.25">
      <c r="A22" s="1"/>
      <c r="B22" s="1590" t="s">
        <v>1496</v>
      </c>
      <c r="C22" s="2"/>
      <c r="D22" s="2"/>
      <c r="E22" s="2"/>
      <c r="F22" s="2"/>
      <c r="G22" s="2"/>
      <c r="H22" s="342"/>
      <c r="I22" s="1787"/>
      <c r="J22" s="1788"/>
      <c r="K22" s="1"/>
      <c r="L22" s="1"/>
      <c r="M22" s="1"/>
      <c r="N22" s="1"/>
      <c r="O22" s="1"/>
      <c r="P22" s="1"/>
      <c r="Q22" s="1"/>
    </row>
    <row r="23" spans="1:17" s="16" customFormat="1" ht="12.75" customHeight="1" x14ac:dyDescent="0.25">
      <c r="A23" s="1"/>
      <c r="B23" s="69"/>
      <c r="C23" s="2"/>
      <c r="D23" s="2"/>
      <c r="E23" s="2"/>
      <c r="F23" s="2"/>
      <c r="G23" s="2"/>
      <c r="H23" s="2"/>
      <c r="I23" s="2"/>
      <c r="J23" s="2"/>
      <c r="K23" s="1"/>
      <c r="L23" s="1414"/>
      <c r="M23" s="14"/>
      <c r="N23" s="1"/>
      <c r="O23" s="1"/>
      <c r="P23" s="1"/>
      <c r="Q23" s="1"/>
    </row>
    <row r="24" spans="1:17" s="16" customFormat="1" ht="26.25" x14ac:dyDescent="0.25">
      <c r="A24" s="1"/>
      <c r="B24" s="184" t="s">
        <v>8</v>
      </c>
      <c r="C24" s="2"/>
      <c r="D24" s="2"/>
      <c r="E24" s="2"/>
      <c r="F24" s="2"/>
      <c r="G24" s="2"/>
      <c r="H24" s="2"/>
      <c r="I24" s="1780"/>
      <c r="J24" s="1781"/>
      <c r="K24" s="1"/>
      <c r="L24" s="1414"/>
      <c r="M24" s="1"/>
      <c r="N24" s="1"/>
      <c r="O24" s="1"/>
      <c r="P24" s="1"/>
      <c r="Q24" s="1"/>
    </row>
    <row r="25" spans="1:17" s="16" customFormat="1" ht="63" customHeight="1" x14ac:dyDescent="0.25">
      <c r="A25" s="371"/>
      <c r="B25" s="353" t="s">
        <v>42</v>
      </c>
      <c r="C25" s="2"/>
      <c r="D25" s="1"/>
      <c r="E25" s="1"/>
      <c r="F25" s="1"/>
      <c r="G25" s="1"/>
      <c r="H25" s="2"/>
      <c r="I25" s="1780"/>
      <c r="J25" s="1781"/>
      <c r="K25" s="1"/>
      <c r="L25" s="555"/>
      <c r="M25" s="1"/>
      <c r="N25" s="1"/>
      <c r="O25" s="1"/>
      <c r="P25" s="1"/>
      <c r="Q25" s="1"/>
    </row>
    <row r="26" spans="1:17" s="16" customFormat="1" ht="51" customHeight="1" x14ac:dyDescent="0.25">
      <c r="A26" s="1"/>
      <c r="B26" s="3" t="s">
        <v>975</v>
      </c>
      <c r="C26" s="56" t="s">
        <v>917</v>
      </c>
      <c r="D26" s="56" t="s">
        <v>918</v>
      </c>
      <c r="E26" s="56" t="s">
        <v>919</v>
      </c>
      <c r="F26" s="56" t="s">
        <v>920</v>
      </c>
      <c r="G26" s="56" t="s">
        <v>921</v>
      </c>
      <c r="H26" s="56" t="s">
        <v>922</v>
      </c>
      <c r="I26" s="56" t="s">
        <v>976</v>
      </c>
      <c r="J26" s="70" t="s">
        <v>882</v>
      </c>
      <c r="K26" s="1"/>
      <c r="L26" s="1"/>
      <c r="M26" s="1"/>
      <c r="N26" s="1"/>
      <c r="O26" s="1"/>
      <c r="P26" s="1"/>
      <c r="Q26" s="1"/>
    </row>
    <row r="27" spans="1:17" s="16" customFormat="1" ht="12.75" customHeight="1" x14ac:dyDescent="0.25">
      <c r="A27" s="1"/>
      <c r="B27" s="67" t="s">
        <v>73</v>
      </c>
      <c r="C27" s="310"/>
      <c r="D27" s="310"/>
      <c r="E27" s="310"/>
      <c r="F27" s="310"/>
      <c r="G27" s="310"/>
      <c r="H27" s="310"/>
      <c r="I27" s="313">
        <f>SUM(C27:H27)</f>
        <v>0</v>
      </c>
      <c r="J27" s="1351"/>
      <c r="K27" s="1"/>
      <c r="L27" s="1"/>
      <c r="M27" s="1"/>
      <c r="N27" s="1"/>
      <c r="O27" s="1"/>
      <c r="P27" s="1"/>
      <c r="Q27" s="1"/>
    </row>
    <row r="28" spans="1:17" s="16" customFormat="1" ht="12.75" customHeight="1" x14ac:dyDescent="0.25">
      <c r="A28" s="1"/>
      <c r="B28" s="67" t="s">
        <v>924</v>
      </c>
      <c r="C28" s="310"/>
      <c r="D28" s="310"/>
      <c r="E28" s="310"/>
      <c r="F28" s="310"/>
      <c r="G28" s="310"/>
      <c r="H28" s="310"/>
      <c r="I28" s="313">
        <f>SUM(C28:H28)</f>
        <v>0</v>
      </c>
      <c r="J28" s="1351"/>
      <c r="K28" s="1"/>
      <c r="L28" s="1"/>
      <c r="M28" s="1"/>
      <c r="N28" s="1"/>
      <c r="O28" s="1"/>
      <c r="P28" s="1"/>
      <c r="Q28" s="1"/>
    </row>
    <row r="29" spans="1:17" s="16" customFormat="1" ht="12.75" customHeight="1" x14ac:dyDescent="0.25">
      <c r="A29" s="1"/>
      <c r="B29" s="33" t="s">
        <v>925</v>
      </c>
      <c r="C29" s="310"/>
      <c r="D29" s="310"/>
      <c r="E29" s="310"/>
      <c r="F29" s="310"/>
      <c r="G29" s="310"/>
      <c r="H29" s="310"/>
      <c r="I29" s="313">
        <f t="shared" ref="I29:I35" si="0">SUM(C29:H29)</f>
        <v>0</v>
      </c>
      <c r="J29" s="1351"/>
      <c r="K29" s="1"/>
      <c r="L29" s="1"/>
      <c r="M29" s="1"/>
      <c r="N29" s="1"/>
      <c r="O29" s="1"/>
      <c r="P29" s="1"/>
      <c r="Q29" s="1"/>
    </row>
    <row r="30" spans="1:17" s="16" customFormat="1" ht="12.75" customHeight="1" x14ac:dyDescent="0.25">
      <c r="A30" s="1"/>
      <c r="B30" s="67" t="s">
        <v>926</v>
      </c>
      <c r="C30" s="310"/>
      <c r="D30" s="310"/>
      <c r="E30" s="310"/>
      <c r="F30" s="310"/>
      <c r="G30" s="310"/>
      <c r="H30" s="310"/>
      <c r="I30" s="313">
        <f>SUM(C30:H30)</f>
        <v>0</v>
      </c>
      <c r="J30" s="1351"/>
      <c r="K30" s="1"/>
      <c r="L30" s="1"/>
      <c r="M30" s="1"/>
      <c r="N30" s="1"/>
      <c r="O30" s="1"/>
      <c r="P30" s="1"/>
      <c r="Q30" s="1"/>
    </row>
    <row r="31" spans="1:17" s="16" customFormat="1" ht="12.75" customHeight="1" x14ac:dyDescent="0.25">
      <c r="A31" s="1"/>
      <c r="B31" s="5" t="s">
        <v>199</v>
      </c>
      <c r="C31" s="310"/>
      <c r="D31" s="310"/>
      <c r="E31" s="310"/>
      <c r="F31" s="310"/>
      <c r="G31" s="310"/>
      <c r="H31" s="310"/>
      <c r="I31" s="313">
        <f t="shared" si="0"/>
        <v>0</v>
      </c>
      <c r="J31" s="1351"/>
      <c r="K31" s="1"/>
      <c r="L31" s="1"/>
      <c r="M31" s="1"/>
      <c r="N31" s="1"/>
      <c r="O31" s="1"/>
      <c r="P31" s="1"/>
      <c r="Q31" s="1"/>
    </row>
    <row r="32" spans="1:17" s="16" customFormat="1" ht="12.75" hidden="1" customHeight="1" x14ac:dyDescent="0.25">
      <c r="B32" s="67"/>
      <c r="C32" s="310"/>
      <c r="D32" s="310"/>
      <c r="E32" s="310"/>
      <c r="F32" s="310"/>
      <c r="G32" s="310"/>
      <c r="H32" s="310"/>
      <c r="I32" s="313">
        <f t="shared" si="0"/>
        <v>0</v>
      </c>
      <c r="J32" s="1351"/>
      <c r="K32" s="1"/>
      <c r="L32" s="1"/>
      <c r="M32" s="1"/>
      <c r="N32" s="1"/>
      <c r="O32" s="1"/>
      <c r="P32" s="1"/>
      <c r="Q32" s="1"/>
    </row>
    <row r="33" spans="1:17" s="16" customFormat="1" ht="12.75" customHeight="1" x14ac:dyDescent="0.25">
      <c r="A33" s="1"/>
      <c r="B33" s="67" t="s">
        <v>294</v>
      </c>
      <c r="C33" s="310"/>
      <c r="D33" s="310"/>
      <c r="E33" s="310"/>
      <c r="F33" s="310"/>
      <c r="G33" s="310"/>
      <c r="H33" s="310"/>
      <c r="I33" s="313">
        <f t="shared" si="0"/>
        <v>0</v>
      </c>
      <c r="J33" s="1351"/>
      <c r="K33" s="1"/>
      <c r="L33" s="1"/>
      <c r="M33" s="1"/>
      <c r="N33" s="1"/>
      <c r="O33" s="1"/>
      <c r="P33" s="1"/>
      <c r="Q33" s="1"/>
    </row>
    <row r="34" spans="1:17" s="16" customFormat="1" ht="12.75" customHeight="1" x14ac:dyDescent="0.25">
      <c r="A34" s="1"/>
      <c r="B34" s="67" t="s">
        <v>927</v>
      </c>
      <c r="C34" s="310"/>
      <c r="D34" s="310"/>
      <c r="E34" s="310"/>
      <c r="F34" s="310"/>
      <c r="G34" s="310"/>
      <c r="H34" s="310"/>
      <c r="I34" s="313">
        <f t="shared" si="0"/>
        <v>0</v>
      </c>
      <c r="J34" s="1351"/>
      <c r="K34" s="1"/>
      <c r="L34" s="1"/>
      <c r="M34" s="1"/>
      <c r="N34" s="1"/>
      <c r="O34" s="1"/>
      <c r="P34" s="1"/>
      <c r="Q34" s="1"/>
    </row>
    <row r="35" spans="1:17" s="16" customFormat="1" ht="12.75" customHeight="1" x14ac:dyDescent="0.25">
      <c r="A35" s="1"/>
      <c r="B35" s="33" t="s">
        <v>930</v>
      </c>
      <c r="C35" s="315"/>
      <c r="D35" s="315"/>
      <c r="E35" s="315"/>
      <c r="F35" s="315"/>
      <c r="G35" s="315"/>
      <c r="H35" s="315"/>
      <c r="I35" s="313">
        <f t="shared" si="0"/>
        <v>0</v>
      </c>
      <c r="J35" s="1351"/>
      <c r="K35" s="1"/>
      <c r="L35" s="1"/>
      <c r="M35" s="1"/>
      <c r="N35" s="1"/>
      <c r="O35" s="1"/>
      <c r="P35" s="1"/>
      <c r="Q35" s="1"/>
    </row>
    <row r="36" spans="1:17" s="16" customFormat="1" ht="12.75" customHeight="1" x14ac:dyDescent="0.25">
      <c r="A36" s="1"/>
      <c r="B36" s="67" t="s">
        <v>931</v>
      </c>
      <c r="C36" s="310"/>
      <c r="D36" s="310"/>
      <c r="E36" s="310"/>
      <c r="F36" s="310"/>
      <c r="G36" s="310"/>
      <c r="H36" s="310"/>
      <c r="I36" s="313">
        <f>SUM(C36:H36)</f>
        <v>0</v>
      </c>
      <c r="J36" s="1351"/>
      <c r="K36" s="1"/>
      <c r="L36" s="1"/>
      <c r="M36" s="1"/>
      <c r="N36" s="1"/>
      <c r="O36" s="1"/>
      <c r="P36" s="1"/>
      <c r="Q36" s="1"/>
    </row>
    <row r="37" spans="1:17" s="16" customFormat="1" ht="15" customHeight="1" x14ac:dyDescent="0.25">
      <c r="A37" s="1"/>
      <c r="B37" s="3" t="s">
        <v>933</v>
      </c>
      <c r="C37" s="313">
        <f t="shared" ref="C37:H37" si="1">SUM(C27:C36)</f>
        <v>0</v>
      </c>
      <c r="D37" s="313">
        <f t="shared" si="1"/>
        <v>0</v>
      </c>
      <c r="E37" s="313">
        <f t="shared" si="1"/>
        <v>0</v>
      </c>
      <c r="F37" s="313">
        <f t="shared" si="1"/>
        <v>0</v>
      </c>
      <c r="G37" s="313">
        <f t="shared" si="1"/>
        <v>0</v>
      </c>
      <c r="H37" s="313">
        <f t="shared" si="1"/>
        <v>0</v>
      </c>
      <c r="I37" s="313">
        <f>SUM(C37:H37)</f>
        <v>0</v>
      </c>
      <c r="J37" s="1351"/>
      <c r="K37" s="1"/>
      <c r="L37" s="1"/>
      <c r="M37" s="1"/>
      <c r="N37" s="1"/>
      <c r="O37" s="1"/>
      <c r="P37" s="1"/>
      <c r="Q37" s="1"/>
    </row>
    <row r="38" spans="1:17" s="16" customFormat="1" ht="38.25" customHeight="1" x14ac:dyDescent="0.25">
      <c r="A38" s="1"/>
      <c r="B38" s="3" t="s">
        <v>934</v>
      </c>
      <c r="C38" s="56" t="s">
        <v>917</v>
      </c>
      <c r="D38" s="56" t="s">
        <v>918</v>
      </c>
      <c r="E38" s="56" t="s">
        <v>919</v>
      </c>
      <c r="F38" s="56" t="s">
        <v>920</v>
      </c>
      <c r="G38" s="56" t="s">
        <v>921</v>
      </c>
      <c r="H38" s="56" t="s">
        <v>922</v>
      </c>
      <c r="I38" s="56" t="s">
        <v>923</v>
      </c>
      <c r="J38" s="70" t="s">
        <v>882</v>
      </c>
      <c r="K38" s="1"/>
      <c r="L38" s="1"/>
      <c r="M38" s="1"/>
      <c r="N38" s="1"/>
      <c r="O38" s="1"/>
      <c r="P38" s="1"/>
      <c r="Q38" s="1"/>
    </row>
    <row r="39" spans="1:17" s="16" customFormat="1" ht="12.75" customHeight="1" x14ac:dyDescent="0.25">
      <c r="A39" s="1"/>
      <c r="B39" s="67" t="s">
        <v>73</v>
      </c>
      <c r="C39" s="310"/>
      <c r="D39" s="310"/>
      <c r="E39" s="310"/>
      <c r="F39" s="310"/>
      <c r="G39" s="310"/>
      <c r="H39" s="310"/>
      <c r="I39" s="313">
        <f>SUM(C39:H39)</f>
        <v>0</v>
      </c>
      <c r="J39" s="1351"/>
      <c r="K39" s="1"/>
      <c r="L39" s="1"/>
      <c r="M39" s="1"/>
      <c r="N39" s="1"/>
      <c r="O39" s="1"/>
      <c r="P39" s="1"/>
      <c r="Q39" s="1"/>
    </row>
    <row r="40" spans="1:17" s="16" customFormat="1" ht="12.75" customHeight="1" x14ac:dyDescent="0.25">
      <c r="A40" s="1"/>
      <c r="B40" s="67" t="s">
        <v>924</v>
      </c>
      <c r="C40" s="310"/>
      <c r="D40" s="310"/>
      <c r="E40" s="310"/>
      <c r="F40" s="310"/>
      <c r="G40" s="310"/>
      <c r="H40" s="310"/>
      <c r="I40" s="313">
        <f t="shared" ref="I40:I46" si="2">SUM(C40:H40)</f>
        <v>0</v>
      </c>
      <c r="J40" s="1351"/>
      <c r="K40" s="1"/>
      <c r="L40" s="1"/>
      <c r="M40" s="1"/>
      <c r="N40" s="1"/>
      <c r="O40" s="1"/>
      <c r="P40" s="1"/>
      <c r="Q40" s="1"/>
    </row>
    <row r="41" spans="1:17" s="16" customFormat="1" ht="12.75" customHeight="1" x14ac:dyDescent="0.25">
      <c r="A41" s="1"/>
      <c r="B41" s="33" t="s">
        <v>925</v>
      </c>
      <c r="C41" s="310"/>
      <c r="D41" s="310"/>
      <c r="E41" s="310"/>
      <c r="F41" s="310"/>
      <c r="G41" s="310"/>
      <c r="H41" s="310"/>
      <c r="I41" s="313">
        <f t="shared" si="2"/>
        <v>0</v>
      </c>
      <c r="J41" s="1351"/>
      <c r="K41" s="1"/>
      <c r="L41" s="1"/>
      <c r="M41" s="1"/>
      <c r="N41" s="1"/>
      <c r="O41" s="1"/>
      <c r="P41" s="1"/>
      <c r="Q41" s="1"/>
    </row>
    <row r="42" spans="1:17" s="16" customFormat="1" ht="12.75" customHeight="1" x14ac:dyDescent="0.25">
      <c r="A42" s="1"/>
      <c r="B42" s="67" t="s">
        <v>926</v>
      </c>
      <c r="C42" s="310"/>
      <c r="D42" s="310"/>
      <c r="E42" s="310"/>
      <c r="F42" s="310"/>
      <c r="G42" s="310"/>
      <c r="H42" s="310"/>
      <c r="I42" s="313">
        <f t="shared" si="2"/>
        <v>0</v>
      </c>
      <c r="J42" s="1351"/>
      <c r="K42" s="1"/>
      <c r="L42" s="1"/>
      <c r="M42" s="1"/>
      <c r="N42" s="1"/>
      <c r="O42" s="1"/>
      <c r="P42" s="1"/>
      <c r="Q42" s="1"/>
    </row>
    <row r="43" spans="1:17" s="16" customFormat="1" ht="12.75" customHeight="1" x14ac:dyDescent="0.25">
      <c r="A43" s="1"/>
      <c r="B43" s="5" t="s">
        <v>199</v>
      </c>
      <c r="C43" s="310"/>
      <c r="D43" s="310"/>
      <c r="E43" s="310"/>
      <c r="F43" s="310"/>
      <c r="G43" s="310"/>
      <c r="H43" s="310"/>
      <c r="I43" s="313">
        <f t="shared" si="2"/>
        <v>0</v>
      </c>
      <c r="J43" s="1351"/>
      <c r="K43" s="1"/>
      <c r="L43" s="1"/>
      <c r="M43" s="1"/>
      <c r="N43" s="1"/>
      <c r="O43" s="1"/>
      <c r="P43" s="1"/>
      <c r="Q43" s="1"/>
    </row>
    <row r="44" spans="1:17" s="16" customFormat="1" ht="12.75" hidden="1" customHeight="1" x14ac:dyDescent="0.25">
      <c r="B44" s="67"/>
      <c r="C44" s="310"/>
      <c r="D44" s="310"/>
      <c r="E44" s="310"/>
      <c r="F44" s="310"/>
      <c r="G44" s="310"/>
      <c r="H44" s="310"/>
      <c r="I44" s="313">
        <f t="shared" si="2"/>
        <v>0</v>
      </c>
      <c r="J44" s="1351"/>
      <c r="K44" s="1"/>
      <c r="L44" s="1"/>
      <c r="M44" s="1"/>
      <c r="N44" s="1"/>
      <c r="O44" s="1"/>
      <c r="P44" s="1"/>
      <c r="Q44" s="1"/>
    </row>
    <row r="45" spans="1:17" s="16" customFormat="1" ht="12.75" customHeight="1" x14ac:dyDescent="0.25">
      <c r="A45" s="1"/>
      <c r="B45" s="67" t="s">
        <v>294</v>
      </c>
      <c r="C45" s="310"/>
      <c r="D45" s="310"/>
      <c r="E45" s="310"/>
      <c r="F45" s="310"/>
      <c r="G45" s="310"/>
      <c r="H45" s="310"/>
      <c r="I45" s="313">
        <f t="shared" si="2"/>
        <v>0</v>
      </c>
      <c r="J45" s="1351"/>
      <c r="K45" s="1"/>
      <c r="L45" s="1"/>
      <c r="M45" s="1"/>
      <c r="N45" s="1"/>
      <c r="O45" s="1"/>
      <c r="P45" s="1"/>
      <c r="Q45" s="1"/>
    </row>
    <row r="46" spans="1:17" s="16" customFormat="1" ht="12.75" customHeight="1" x14ac:dyDescent="0.25">
      <c r="A46" s="1"/>
      <c r="B46" s="67" t="s">
        <v>927</v>
      </c>
      <c r="C46" s="310"/>
      <c r="D46" s="310"/>
      <c r="E46" s="310"/>
      <c r="F46" s="310"/>
      <c r="G46" s="310"/>
      <c r="H46" s="310"/>
      <c r="I46" s="313">
        <f t="shared" si="2"/>
        <v>0</v>
      </c>
      <c r="J46" s="1351"/>
      <c r="K46" s="1"/>
      <c r="L46" s="1"/>
      <c r="M46" s="1"/>
      <c r="N46" s="1"/>
      <c r="O46" s="1"/>
      <c r="P46" s="1"/>
      <c r="Q46" s="1"/>
    </row>
    <row r="47" spans="1:17" s="16" customFormat="1" ht="12.75" customHeight="1" x14ac:dyDescent="0.25">
      <c r="A47" s="1"/>
      <c r="B47" s="33" t="s">
        <v>930</v>
      </c>
      <c r="C47" s="315"/>
      <c r="D47" s="315"/>
      <c r="E47" s="315"/>
      <c r="F47" s="315"/>
      <c r="G47" s="315"/>
      <c r="H47" s="315"/>
      <c r="I47" s="313">
        <f>SUM(C47:H47)</f>
        <v>0</v>
      </c>
      <c r="J47" s="1351"/>
      <c r="K47" s="1"/>
      <c r="L47" s="1"/>
      <c r="M47" s="1"/>
      <c r="N47" s="1"/>
      <c r="O47" s="1"/>
      <c r="P47" s="1"/>
      <c r="Q47" s="1"/>
    </row>
    <row r="48" spans="1:17" s="16" customFormat="1" ht="12.75" customHeight="1" x14ac:dyDescent="0.25">
      <c r="A48" s="1"/>
      <c r="B48" s="67" t="s">
        <v>931</v>
      </c>
      <c r="C48" s="310"/>
      <c r="D48" s="310"/>
      <c r="E48" s="310"/>
      <c r="F48" s="310"/>
      <c r="G48" s="310"/>
      <c r="H48" s="310"/>
      <c r="I48" s="313">
        <f>SUM(C48:H48)</f>
        <v>0</v>
      </c>
      <c r="J48" s="1351"/>
      <c r="K48" s="1"/>
      <c r="L48" s="1"/>
      <c r="M48" s="1"/>
      <c r="N48" s="1"/>
      <c r="O48" s="1"/>
      <c r="P48" s="1"/>
      <c r="Q48" s="1"/>
    </row>
    <row r="49" spans="1:17" s="16" customFormat="1" ht="15" customHeight="1" x14ac:dyDescent="0.25">
      <c r="A49" s="1"/>
      <c r="B49" s="3" t="s">
        <v>933</v>
      </c>
      <c r="C49" s="313">
        <f t="shared" ref="C49:H49" si="3">SUM(C39:C48)</f>
        <v>0</v>
      </c>
      <c r="D49" s="313">
        <f t="shared" si="3"/>
        <v>0</v>
      </c>
      <c r="E49" s="313">
        <f t="shared" si="3"/>
        <v>0</v>
      </c>
      <c r="F49" s="313">
        <f t="shared" si="3"/>
        <v>0</v>
      </c>
      <c r="G49" s="313">
        <f t="shared" si="3"/>
        <v>0</v>
      </c>
      <c r="H49" s="313">
        <f t="shared" si="3"/>
        <v>0</v>
      </c>
      <c r="I49" s="313">
        <f>SUM(C49:H49)</f>
        <v>0</v>
      </c>
      <c r="J49" s="1351"/>
      <c r="K49" s="1"/>
      <c r="L49" s="1"/>
      <c r="M49" s="1"/>
      <c r="N49" s="1"/>
      <c r="O49" s="1"/>
      <c r="P49" s="1"/>
      <c r="Q49" s="1"/>
    </row>
    <row r="50" spans="1:17" s="16" customFormat="1" ht="38.25" customHeight="1" x14ac:dyDescent="0.25">
      <c r="A50" s="1"/>
      <c r="B50" s="3" t="s">
        <v>935</v>
      </c>
      <c r="C50" s="56" t="s">
        <v>917</v>
      </c>
      <c r="D50" s="56" t="s">
        <v>918</v>
      </c>
      <c r="E50" s="56" t="s">
        <v>919</v>
      </c>
      <c r="F50" s="56" t="s">
        <v>920</v>
      </c>
      <c r="G50" s="56" t="s">
        <v>921</v>
      </c>
      <c r="H50" s="56" t="s">
        <v>922</v>
      </c>
      <c r="I50" s="56" t="s">
        <v>923</v>
      </c>
      <c r="J50" s="70" t="s">
        <v>882</v>
      </c>
      <c r="K50" s="1"/>
      <c r="L50" s="1"/>
      <c r="M50" s="1"/>
      <c r="N50" s="1"/>
      <c r="O50" s="1"/>
      <c r="P50" s="1"/>
      <c r="Q50" s="1"/>
    </row>
    <row r="51" spans="1:17" s="16" customFormat="1" ht="12.75" customHeight="1" x14ac:dyDescent="0.25">
      <c r="A51" s="1"/>
      <c r="B51" s="67" t="s">
        <v>73</v>
      </c>
      <c r="C51" s="310"/>
      <c r="D51" s="310"/>
      <c r="E51" s="310"/>
      <c r="F51" s="310"/>
      <c r="G51" s="310"/>
      <c r="H51" s="310"/>
      <c r="I51" s="313">
        <f>SUM(C51:H51)</f>
        <v>0</v>
      </c>
      <c r="J51" s="1351"/>
      <c r="K51" s="1"/>
      <c r="L51" s="1"/>
      <c r="M51" s="1"/>
      <c r="N51" s="1"/>
      <c r="O51" s="1"/>
      <c r="P51" s="1"/>
      <c r="Q51" s="1"/>
    </row>
    <row r="52" spans="1:17" s="16" customFormat="1" ht="12.75" customHeight="1" x14ac:dyDescent="0.25">
      <c r="A52" s="1"/>
      <c r="B52" s="67" t="s">
        <v>924</v>
      </c>
      <c r="C52" s="310"/>
      <c r="D52" s="310"/>
      <c r="E52" s="310"/>
      <c r="F52" s="310"/>
      <c r="G52" s="310"/>
      <c r="H52" s="310"/>
      <c r="I52" s="313">
        <f t="shared" ref="I52:I58" si="4">SUM(C52:H52)</f>
        <v>0</v>
      </c>
      <c r="J52" s="1351"/>
      <c r="K52" s="1"/>
      <c r="L52" s="1"/>
      <c r="M52" s="1"/>
      <c r="N52" s="1"/>
      <c r="O52" s="1"/>
      <c r="P52" s="1"/>
      <c r="Q52" s="1"/>
    </row>
    <row r="53" spans="1:17" s="16" customFormat="1" ht="12.75" customHeight="1" x14ac:dyDescent="0.25">
      <c r="A53" s="1"/>
      <c r="B53" s="33" t="s">
        <v>925</v>
      </c>
      <c r="C53" s="310"/>
      <c r="D53" s="310"/>
      <c r="E53" s="310"/>
      <c r="F53" s="310"/>
      <c r="G53" s="310"/>
      <c r="H53" s="310"/>
      <c r="I53" s="313">
        <f t="shared" si="4"/>
        <v>0</v>
      </c>
      <c r="J53" s="1351"/>
      <c r="K53" s="1"/>
      <c r="L53" s="1"/>
      <c r="M53" s="1"/>
      <c r="N53" s="1"/>
      <c r="O53" s="1"/>
      <c r="P53" s="1"/>
      <c r="Q53" s="1"/>
    </row>
    <row r="54" spans="1:17" s="16" customFormat="1" ht="12.75" customHeight="1" x14ac:dyDescent="0.25">
      <c r="A54" s="1"/>
      <c r="B54" s="67" t="s">
        <v>926</v>
      </c>
      <c r="C54" s="310"/>
      <c r="D54" s="310"/>
      <c r="E54" s="310"/>
      <c r="F54" s="310"/>
      <c r="G54" s="310"/>
      <c r="H54" s="310"/>
      <c r="I54" s="313">
        <f t="shared" si="4"/>
        <v>0</v>
      </c>
      <c r="J54" s="1351"/>
      <c r="K54" s="1"/>
      <c r="L54" s="1"/>
      <c r="M54" s="1"/>
      <c r="N54" s="1"/>
      <c r="O54" s="1"/>
      <c r="P54" s="1"/>
      <c r="Q54" s="1"/>
    </row>
    <row r="55" spans="1:17" s="16" customFormat="1" ht="12.75" customHeight="1" x14ac:dyDescent="0.25">
      <c r="A55" s="1"/>
      <c r="B55" s="5" t="s">
        <v>199</v>
      </c>
      <c r="C55" s="310"/>
      <c r="D55" s="310"/>
      <c r="E55" s="310"/>
      <c r="F55" s="310"/>
      <c r="G55" s="310"/>
      <c r="H55" s="310"/>
      <c r="I55" s="313">
        <f>SUM(C55:H55)</f>
        <v>0</v>
      </c>
      <c r="J55" s="1351"/>
      <c r="K55" s="1"/>
      <c r="L55" s="1"/>
      <c r="M55" s="1"/>
      <c r="N55" s="1"/>
      <c r="O55" s="1"/>
      <c r="P55" s="1"/>
      <c r="Q55" s="1"/>
    </row>
    <row r="56" spans="1:17" s="16" customFormat="1" ht="12.75" hidden="1" customHeight="1" x14ac:dyDescent="0.25">
      <c r="B56" s="67"/>
      <c r="C56" s="310"/>
      <c r="D56" s="310"/>
      <c r="E56" s="310"/>
      <c r="F56" s="310"/>
      <c r="G56" s="310"/>
      <c r="H56" s="310"/>
      <c r="I56" s="313">
        <f t="shared" si="4"/>
        <v>0</v>
      </c>
      <c r="J56" s="1351"/>
      <c r="K56" s="1"/>
      <c r="L56" s="1"/>
      <c r="M56" s="1"/>
      <c r="N56" s="1"/>
      <c r="O56" s="1"/>
      <c r="P56" s="1"/>
      <c r="Q56" s="1"/>
    </row>
    <row r="57" spans="1:17" s="16" customFormat="1" ht="12.75" customHeight="1" x14ac:dyDescent="0.25">
      <c r="A57" s="1"/>
      <c r="B57" s="67" t="s">
        <v>294</v>
      </c>
      <c r="C57" s="310"/>
      <c r="D57" s="310"/>
      <c r="E57" s="310"/>
      <c r="F57" s="310"/>
      <c r="G57" s="310"/>
      <c r="H57" s="310"/>
      <c r="I57" s="313">
        <f t="shared" si="4"/>
        <v>0</v>
      </c>
      <c r="J57" s="1351"/>
      <c r="K57" s="1"/>
      <c r="L57" s="1"/>
      <c r="M57" s="1"/>
      <c r="N57" s="1"/>
      <c r="O57" s="1"/>
      <c r="P57" s="1"/>
      <c r="Q57" s="1"/>
    </row>
    <row r="58" spans="1:17" s="16" customFormat="1" ht="12.75" customHeight="1" x14ac:dyDescent="0.25">
      <c r="A58" s="1"/>
      <c r="B58" s="67" t="s">
        <v>927</v>
      </c>
      <c r="C58" s="310"/>
      <c r="D58" s="310"/>
      <c r="E58" s="310"/>
      <c r="F58" s="310"/>
      <c r="G58" s="310"/>
      <c r="H58" s="310"/>
      <c r="I58" s="313">
        <f t="shared" si="4"/>
        <v>0</v>
      </c>
      <c r="J58" s="1351"/>
      <c r="K58" s="1"/>
      <c r="L58" s="1"/>
      <c r="M58" s="1"/>
      <c r="N58" s="1"/>
      <c r="O58" s="1"/>
      <c r="P58" s="1"/>
      <c r="Q58" s="1"/>
    </row>
    <row r="59" spans="1:17" s="16" customFormat="1" ht="12.75" customHeight="1" x14ac:dyDescent="0.25">
      <c r="A59" s="1"/>
      <c r="B59" s="33" t="s">
        <v>930</v>
      </c>
      <c r="C59" s="315"/>
      <c r="D59" s="315"/>
      <c r="E59" s="315"/>
      <c r="F59" s="315"/>
      <c r="G59" s="315"/>
      <c r="H59" s="315"/>
      <c r="I59" s="313">
        <f>SUM(C59:H59)</f>
        <v>0</v>
      </c>
      <c r="J59" s="1351"/>
      <c r="K59" s="1"/>
      <c r="L59" s="1"/>
      <c r="M59" s="1"/>
      <c r="N59" s="1"/>
      <c r="O59" s="1"/>
      <c r="P59" s="1"/>
      <c r="Q59" s="1"/>
    </row>
    <row r="60" spans="1:17" s="16" customFormat="1" ht="12.75" customHeight="1" x14ac:dyDescent="0.25">
      <c r="A60" s="1"/>
      <c r="B60" s="67" t="s">
        <v>931</v>
      </c>
      <c r="C60" s="310"/>
      <c r="D60" s="310"/>
      <c r="E60" s="310"/>
      <c r="F60" s="310"/>
      <c r="G60" s="310"/>
      <c r="H60" s="310"/>
      <c r="I60" s="313">
        <f>SUM(C60:H60)</f>
        <v>0</v>
      </c>
      <c r="J60" s="1351"/>
      <c r="K60" s="1"/>
      <c r="L60" s="1"/>
      <c r="M60" s="1"/>
      <c r="N60" s="1"/>
      <c r="O60" s="1"/>
      <c r="P60" s="1"/>
      <c r="Q60" s="1"/>
    </row>
    <row r="61" spans="1:17" s="16" customFormat="1" ht="15" customHeight="1" x14ac:dyDescent="0.25">
      <c r="A61" s="1"/>
      <c r="B61" s="3" t="s">
        <v>933</v>
      </c>
      <c r="C61" s="313">
        <f t="shared" ref="C61:H61" si="5">SUM(C51:C60)</f>
        <v>0</v>
      </c>
      <c r="D61" s="313">
        <f t="shared" si="5"/>
        <v>0</v>
      </c>
      <c r="E61" s="313">
        <f t="shared" si="5"/>
        <v>0</v>
      </c>
      <c r="F61" s="313">
        <f t="shared" si="5"/>
        <v>0</v>
      </c>
      <c r="G61" s="313">
        <f t="shared" si="5"/>
        <v>0</v>
      </c>
      <c r="H61" s="313">
        <f t="shared" si="5"/>
        <v>0</v>
      </c>
      <c r="I61" s="313">
        <f>SUM(C61:H61)</f>
        <v>0</v>
      </c>
      <c r="J61" s="1351"/>
      <c r="K61" s="1"/>
      <c r="L61" s="1"/>
      <c r="M61" s="1"/>
      <c r="N61" s="1"/>
      <c r="O61" s="1"/>
      <c r="P61" s="1"/>
      <c r="Q61" s="1"/>
    </row>
    <row r="62" spans="1:17" s="16" customFormat="1" ht="38.25" customHeight="1" x14ac:dyDescent="0.25">
      <c r="A62" s="1"/>
      <c r="B62" s="17" t="s">
        <v>28</v>
      </c>
      <c r="C62" s="56" t="s">
        <v>917</v>
      </c>
      <c r="D62" s="56" t="s">
        <v>918</v>
      </c>
      <c r="E62" s="56" t="s">
        <v>919</v>
      </c>
      <c r="F62" s="56" t="s">
        <v>920</v>
      </c>
      <c r="G62" s="56" t="s">
        <v>921</v>
      </c>
      <c r="H62" s="56" t="s">
        <v>922</v>
      </c>
      <c r="I62" s="56" t="s">
        <v>976</v>
      </c>
      <c r="J62" s="70" t="s">
        <v>882</v>
      </c>
      <c r="K62" s="1"/>
      <c r="L62" s="1"/>
      <c r="M62" s="1"/>
      <c r="N62" s="1"/>
      <c r="O62" s="1"/>
      <c r="P62" s="1"/>
      <c r="Q62" s="1"/>
    </row>
    <row r="63" spans="1:17" s="16" customFormat="1" ht="12.75" customHeight="1" x14ac:dyDescent="0.25">
      <c r="A63" s="1"/>
      <c r="B63" s="67" t="s">
        <v>73</v>
      </c>
      <c r="C63" s="310"/>
      <c r="D63" s="310"/>
      <c r="E63" s="310"/>
      <c r="F63" s="310"/>
      <c r="G63" s="310"/>
      <c r="H63" s="310"/>
      <c r="I63" s="313">
        <f>SUM(C63:H63)</f>
        <v>0</v>
      </c>
      <c r="J63" s="1351"/>
      <c r="K63" s="1"/>
      <c r="L63" s="1"/>
      <c r="M63" s="1"/>
      <c r="N63" s="1"/>
      <c r="O63" s="1"/>
      <c r="P63" s="1"/>
      <c r="Q63" s="1"/>
    </row>
    <row r="64" spans="1:17" s="16" customFormat="1" ht="12.75" customHeight="1" x14ac:dyDescent="0.25">
      <c r="A64" s="1"/>
      <c r="B64" s="67" t="s">
        <v>924</v>
      </c>
      <c r="C64" s="310"/>
      <c r="D64" s="310"/>
      <c r="E64" s="310"/>
      <c r="F64" s="310"/>
      <c r="G64" s="310"/>
      <c r="H64" s="310"/>
      <c r="I64" s="313">
        <f t="shared" ref="I64:I72" si="6">SUM(C64:H64)</f>
        <v>0</v>
      </c>
      <c r="J64" s="1351"/>
      <c r="K64" s="1"/>
      <c r="L64" s="1"/>
      <c r="M64" s="1"/>
      <c r="N64" s="1"/>
      <c r="O64" s="1"/>
      <c r="P64" s="1"/>
      <c r="Q64" s="1"/>
    </row>
    <row r="65" spans="1:17" s="16" customFormat="1" ht="12.75" customHeight="1" x14ac:dyDescent="0.25">
      <c r="A65" s="1"/>
      <c r="B65" s="33" t="s">
        <v>925</v>
      </c>
      <c r="C65" s="310"/>
      <c r="D65" s="310"/>
      <c r="E65" s="310"/>
      <c r="F65" s="310"/>
      <c r="G65" s="310"/>
      <c r="H65" s="310"/>
      <c r="I65" s="313">
        <f t="shared" si="6"/>
        <v>0</v>
      </c>
      <c r="J65" s="1351"/>
      <c r="K65" s="1"/>
      <c r="L65" s="1"/>
      <c r="M65" s="1"/>
      <c r="N65" s="1"/>
      <c r="O65" s="1"/>
      <c r="P65" s="1"/>
      <c r="Q65" s="1"/>
    </row>
    <row r="66" spans="1:17" s="16" customFormat="1" ht="12.75" customHeight="1" x14ac:dyDescent="0.25">
      <c r="A66" s="1"/>
      <c r="B66" s="67" t="s">
        <v>926</v>
      </c>
      <c r="C66" s="310"/>
      <c r="D66" s="310"/>
      <c r="E66" s="310"/>
      <c r="F66" s="310"/>
      <c r="G66" s="310"/>
      <c r="H66" s="310"/>
      <c r="I66" s="313">
        <f t="shared" si="6"/>
        <v>0</v>
      </c>
      <c r="J66" s="1351"/>
      <c r="K66" s="1"/>
      <c r="L66" s="1"/>
      <c r="M66" s="1"/>
      <c r="N66" s="1"/>
      <c r="O66" s="1"/>
      <c r="P66" s="1"/>
      <c r="Q66" s="1"/>
    </row>
    <row r="67" spans="1:17" s="16" customFormat="1" ht="12.75" customHeight="1" x14ac:dyDescent="0.25">
      <c r="A67" s="1"/>
      <c r="B67" s="5" t="s">
        <v>199</v>
      </c>
      <c r="C67" s="310"/>
      <c r="D67" s="310"/>
      <c r="E67" s="310"/>
      <c r="F67" s="310"/>
      <c r="G67" s="310"/>
      <c r="H67" s="310"/>
      <c r="I67" s="313">
        <f t="shared" si="6"/>
        <v>0</v>
      </c>
      <c r="J67" s="1351"/>
      <c r="K67" s="1"/>
      <c r="L67" s="1"/>
      <c r="M67" s="1"/>
      <c r="N67" s="1"/>
      <c r="O67" s="1"/>
      <c r="P67" s="1"/>
      <c r="Q67" s="1"/>
    </row>
    <row r="68" spans="1:17" s="16" customFormat="1" ht="12.75" hidden="1" customHeight="1" x14ac:dyDescent="0.25">
      <c r="B68" s="67"/>
      <c r="C68" s="310"/>
      <c r="D68" s="310"/>
      <c r="E68" s="310"/>
      <c r="F68" s="310"/>
      <c r="G68" s="310"/>
      <c r="H68" s="310"/>
      <c r="I68" s="313">
        <f t="shared" si="6"/>
        <v>0</v>
      </c>
      <c r="J68" s="1351"/>
      <c r="K68" s="1"/>
      <c r="L68" s="1"/>
      <c r="M68" s="1"/>
      <c r="N68" s="1"/>
      <c r="O68" s="1"/>
      <c r="P68" s="1"/>
      <c r="Q68" s="1"/>
    </row>
    <row r="69" spans="1:17" s="16" customFormat="1" ht="12.75" customHeight="1" x14ac:dyDescent="0.25">
      <c r="A69" s="1"/>
      <c r="B69" s="67" t="s">
        <v>294</v>
      </c>
      <c r="C69" s="310"/>
      <c r="D69" s="310"/>
      <c r="E69" s="310"/>
      <c r="F69" s="310"/>
      <c r="G69" s="310"/>
      <c r="H69" s="310"/>
      <c r="I69" s="313">
        <f t="shared" si="6"/>
        <v>0</v>
      </c>
      <c r="J69" s="1351"/>
      <c r="K69" s="1"/>
      <c r="L69" s="1"/>
      <c r="M69" s="1"/>
      <c r="N69" s="1"/>
      <c r="O69" s="1"/>
      <c r="P69" s="1"/>
      <c r="Q69" s="1"/>
    </row>
    <row r="70" spans="1:17" s="16" customFormat="1" ht="12.75" customHeight="1" x14ac:dyDescent="0.25">
      <c r="A70" s="1"/>
      <c r="B70" s="67" t="s">
        <v>927</v>
      </c>
      <c r="C70" s="310"/>
      <c r="D70" s="310"/>
      <c r="E70" s="310"/>
      <c r="F70" s="310"/>
      <c r="G70" s="310"/>
      <c r="H70" s="310"/>
      <c r="I70" s="313">
        <f t="shared" si="6"/>
        <v>0</v>
      </c>
      <c r="J70" s="1351"/>
      <c r="K70" s="1"/>
      <c r="L70" s="1"/>
      <c r="M70" s="1"/>
      <c r="N70" s="1"/>
      <c r="O70" s="1"/>
      <c r="P70" s="1"/>
      <c r="Q70" s="1"/>
    </row>
    <row r="71" spans="1:17" s="16" customFormat="1" ht="12.75" customHeight="1" x14ac:dyDescent="0.25">
      <c r="A71" s="1"/>
      <c r="B71" s="33" t="s">
        <v>930</v>
      </c>
      <c r="C71" s="315"/>
      <c r="D71" s="315"/>
      <c r="E71" s="315"/>
      <c r="F71" s="315"/>
      <c r="G71" s="315"/>
      <c r="H71" s="315"/>
      <c r="I71" s="313">
        <f t="shared" si="6"/>
        <v>0</v>
      </c>
      <c r="J71" s="1351"/>
      <c r="K71" s="1"/>
      <c r="L71" s="1"/>
      <c r="M71" s="1"/>
      <c r="N71" s="1"/>
      <c r="O71" s="1"/>
      <c r="P71" s="1"/>
      <c r="Q71" s="1"/>
    </row>
    <row r="72" spans="1:17" s="16" customFormat="1" ht="12.75" customHeight="1" x14ac:dyDescent="0.25">
      <c r="A72" s="1"/>
      <c r="B72" s="67" t="s">
        <v>931</v>
      </c>
      <c r="C72" s="310"/>
      <c r="D72" s="310"/>
      <c r="E72" s="310"/>
      <c r="F72" s="310"/>
      <c r="G72" s="310"/>
      <c r="H72" s="310"/>
      <c r="I72" s="313">
        <f t="shared" si="6"/>
        <v>0</v>
      </c>
      <c r="J72" s="1351"/>
      <c r="K72" s="1"/>
      <c r="L72" s="1"/>
      <c r="M72" s="1"/>
      <c r="N72" s="1"/>
      <c r="O72" s="1"/>
      <c r="P72" s="1"/>
      <c r="Q72" s="1"/>
    </row>
    <row r="73" spans="1:17" s="16" customFormat="1" ht="15" customHeight="1" x14ac:dyDescent="0.25">
      <c r="A73" s="1"/>
      <c r="B73" s="3" t="s">
        <v>933</v>
      </c>
      <c r="C73" s="313">
        <f t="shared" ref="C73:H73" si="7">SUM(C63:C72)</f>
        <v>0</v>
      </c>
      <c r="D73" s="313">
        <f t="shared" si="7"/>
        <v>0</v>
      </c>
      <c r="E73" s="313">
        <f t="shared" si="7"/>
        <v>0</v>
      </c>
      <c r="F73" s="313">
        <f>SUM(F63:F72)</f>
        <v>0</v>
      </c>
      <c r="G73" s="313">
        <f t="shared" si="7"/>
        <v>0</v>
      </c>
      <c r="H73" s="313">
        <f t="shared" si="7"/>
        <v>0</v>
      </c>
      <c r="I73" s="313">
        <f>SUM(C73:H73)</f>
        <v>0</v>
      </c>
      <c r="J73" s="1351"/>
      <c r="K73" s="1"/>
      <c r="L73" s="1"/>
      <c r="M73" s="1"/>
      <c r="N73" s="1"/>
      <c r="O73" s="1"/>
      <c r="P73" s="1"/>
      <c r="Q73" s="1"/>
    </row>
    <row r="74" spans="1:17" s="16" customFormat="1" ht="38.25" customHeight="1" x14ac:dyDescent="0.25">
      <c r="A74" s="1"/>
      <c r="B74" s="3" t="s">
        <v>977</v>
      </c>
      <c r="C74" s="56" t="s">
        <v>917</v>
      </c>
      <c r="D74" s="56" t="s">
        <v>918</v>
      </c>
      <c r="E74" s="56" t="s">
        <v>919</v>
      </c>
      <c r="F74" s="56" t="s">
        <v>920</v>
      </c>
      <c r="G74" s="56" t="s">
        <v>921</v>
      </c>
      <c r="H74" s="56" t="s">
        <v>922</v>
      </c>
      <c r="I74" s="56" t="s">
        <v>976</v>
      </c>
      <c r="J74" s="70" t="s">
        <v>882</v>
      </c>
      <c r="K74" s="1"/>
      <c r="L74" s="1"/>
      <c r="M74" s="1"/>
      <c r="N74" s="1"/>
      <c r="O74" s="1"/>
      <c r="P74" s="1"/>
      <c r="Q74" s="1"/>
    </row>
    <row r="75" spans="1:17" s="16" customFormat="1" ht="12.75" customHeight="1" x14ac:dyDescent="0.25">
      <c r="A75" s="1"/>
      <c r="B75" s="67" t="s">
        <v>73</v>
      </c>
      <c r="C75" s="310"/>
      <c r="D75" s="310"/>
      <c r="E75" s="310"/>
      <c r="F75" s="310"/>
      <c r="G75" s="310"/>
      <c r="H75" s="310"/>
      <c r="I75" s="313">
        <f>SUM(C75:H75)</f>
        <v>0</v>
      </c>
      <c r="J75" s="1351"/>
      <c r="K75" s="1"/>
      <c r="L75" s="1"/>
      <c r="M75" s="1"/>
      <c r="N75" s="1"/>
      <c r="O75" s="1"/>
      <c r="P75" s="1"/>
      <c r="Q75" s="1"/>
    </row>
    <row r="76" spans="1:17" s="16" customFormat="1" ht="12.75" customHeight="1" x14ac:dyDescent="0.25">
      <c r="A76" s="1"/>
      <c r="B76" s="67" t="s">
        <v>924</v>
      </c>
      <c r="C76" s="310"/>
      <c r="D76" s="310"/>
      <c r="E76" s="310"/>
      <c r="F76" s="310"/>
      <c r="G76" s="310"/>
      <c r="H76" s="310"/>
      <c r="I76" s="313">
        <f t="shared" ref="I76:I82" si="8">SUM(C76:H76)</f>
        <v>0</v>
      </c>
      <c r="J76" s="1351"/>
      <c r="K76" s="1"/>
      <c r="L76" s="1"/>
      <c r="M76" s="1"/>
      <c r="N76" s="1"/>
      <c r="O76" s="1"/>
      <c r="P76" s="1"/>
      <c r="Q76" s="1"/>
    </row>
    <row r="77" spans="1:17" s="16" customFormat="1" ht="12.75" customHeight="1" x14ac:dyDescent="0.25">
      <c r="A77" s="1"/>
      <c r="B77" s="33" t="s">
        <v>925</v>
      </c>
      <c r="C77" s="310"/>
      <c r="D77" s="310"/>
      <c r="E77" s="310"/>
      <c r="F77" s="310"/>
      <c r="G77" s="310"/>
      <c r="H77" s="310"/>
      <c r="I77" s="313">
        <f t="shared" si="8"/>
        <v>0</v>
      </c>
      <c r="J77" s="1351"/>
      <c r="K77" s="1"/>
      <c r="L77" s="1"/>
      <c r="M77" s="1"/>
      <c r="N77" s="1"/>
      <c r="O77" s="1"/>
      <c r="P77" s="1"/>
      <c r="Q77" s="1"/>
    </row>
    <row r="78" spans="1:17" s="16" customFormat="1" ht="12.75" customHeight="1" x14ac:dyDescent="0.25">
      <c r="A78" s="1"/>
      <c r="B78" s="67" t="s">
        <v>926</v>
      </c>
      <c r="C78" s="310"/>
      <c r="D78" s="310"/>
      <c r="E78" s="310"/>
      <c r="F78" s="310"/>
      <c r="G78" s="310"/>
      <c r="H78" s="310"/>
      <c r="I78" s="313">
        <f t="shared" si="8"/>
        <v>0</v>
      </c>
      <c r="J78" s="1351"/>
      <c r="K78" s="1"/>
      <c r="L78" s="1"/>
      <c r="M78" s="1"/>
      <c r="N78" s="1"/>
      <c r="O78" s="1"/>
      <c r="P78" s="1"/>
      <c r="Q78" s="1"/>
    </row>
    <row r="79" spans="1:17" s="16" customFormat="1" ht="12.75" customHeight="1" x14ac:dyDescent="0.25">
      <c r="A79" s="1"/>
      <c r="B79" s="5" t="s">
        <v>199</v>
      </c>
      <c r="C79" s="310"/>
      <c r="D79" s="310"/>
      <c r="E79" s="310"/>
      <c r="F79" s="310"/>
      <c r="G79" s="310"/>
      <c r="H79" s="310"/>
      <c r="I79" s="313">
        <f t="shared" si="8"/>
        <v>0</v>
      </c>
      <c r="J79" s="1351"/>
      <c r="K79" s="1"/>
      <c r="L79" s="1"/>
      <c r="M79" s="1"/>
      <c r="N79" s="1"/>
      <c r="O79" s="1"/>
      <c r="P79" s="1"/>
      <c r="Q79" s="1"/>
    </row>
    <row r="80" spans="1:17" s="16" customFormat="1" ht="12.75" hidden="1" customHeight="1" x14ac:dyDescent="0.25">
      <c r="B80" s="67"/>
      <c r="C80" s="310"/>
      <c r="D80" s="310"/>
      <c r="E80" s="310"/>
      <c r="F80" s="310"/>
      <c r="G80" s="310"/>
      <c r="H80" s="310"/>
      <c r="I80" s="313">
        <f t="shared" si="8"/>
        <v>0</v>
      </c>
      <c r="J80" s="1351"/>
      <c r="K80" s="1"/>
      <c r="L80" s="1"/>
      <c r="M80" s="1"/>
      <c r="N80" s="1"/>
      <c r="O80" s="1"/>
      <c r="P80" s="1"/>
      <c r="Q80" s="1"/>
    </row>
    <row r="81" spans="1:22" s="16" customFormat="1" ht="12.75" customHeight="1" x14ac:dyDescent="0.25">
      <c r="A81" s="1"/>
      <c r="B81" s="67" t="s">
        <v>294</v>
      </c>
      <c r="C81" s="310"/>
      <c r="D81" s="310"/>
      <c r="E81" s="310"/>
      <c r="F81" s="310"/>
      <c r="G81" s="310"/>
      <c r="H81" s="310"/>
      <c r="I81" s="313">
        <f t="shared" si="8"/>
        <v>0</v>
      </c>
      <c r="J81" s="1351"/>
      <c r="K81" s="1"/>
      <c r="L81" s="1"/>
      <c r="M81" s="1"/>
      <c r="N81" s="1"/>
      <c r="O81" s="1"/>
      <c r="P81" s="1"/>
      <c r="Q81" s="1"/>
    </row>
    <row r="82" spans="1:22" s="16" customFormat="1" ht="12.75" customHeight="1" x14ac:dyDescent="0.25">
      <c r="A82" s="1"/>
      <c r="B82" s="67" t="s">
        <v>927</v>
      </c>
      <c r="C82" s="310"/>
      <c r="D82" s="310"/>
      <c r="E82" s="310"/>
      <c r="F82" s="310"/>
      <c r="G82" s="310"/>
      <c r="H82" s="310"/>
      <c r="I82" s="313">
        <f t="shared" si="8"/>
        <v>0</v>
      </c>
      <c r="J82" s="1351"/>
      <c r="K82" s="1"/>
      <c r="L82" s="1"/>
      <c r="M82" s="1"/>
      <c r="N82" s="1"/>
      <c r="O82" s="1"/>
      <c r="P82" s="1"/>
      <c r="Q82" s="1"/>
    </row>
    <row r="83" spans="1:22" s="16" customFormat="1" ht="12.75" customHeight="1" x14ac:dyDescent="0.25">
      <c r="A83" s="1"/>
      <c r="B83" s="33" t="s">
        <v>930</v>
      </c>
      <c r="C83" s="315"/>
      <c r="D83" s="315"/>
      <c r="E83" s="315"/>
      <c r="F83" s="315"/>
      <c r="G83" s="315"/>
      <c r="H83" s="315"/>
      <c r="I83" s="313">
        <f>SUM(C83:H83)</f>
        <v>0</v>
      </c>
      <c r="J83" s="1351"/>
      <c r="K83" s="1"/>
      <c r="L83" s="1"/>
      <c r="M83" s="1"/>
      <c r="N83" s="1"/>
      <c r="O83" s="1"/>
      <c r="P83" s="1"/>
      <c r="Q83" s="1"/>
    </row>
    <row r="84" spans="1:22" s="16" customFormat="1" ht="12.75" customHeight="1" x14ac:dyDescent="0.25">
      <c r="A84" s="1"/>
      <c r="B84" s="67" t="s">
        <v>931</v>
      </c>
      <c r="C84" s="310"/>
      <c r="D84" s="310"/>
      <c r="E84" s="310"/>
      <c r="F84" s="310"/>
      <c r="G84" s="310"/>
      <c r="H84" s="310"/>
      <c r="I84" s="313">
        <f>SUM(C84:H84)</f>
        <v>0</v>
      </c>
      <c r="J84" s="1351"/>
      <c r="K84" s="1"/>
      <c r="L84" s="1"/>
      <c r="M84" s="1"/>
      <c r="N84" s="1"/>
      <c r="O84" s="1"/>
      <c r="P84" s="1"/>
      <c r="Q84" s="1"/>
    </row>
    <row r="85" spans="1:22" s="16" customFormat="1" ht="15" customHeight="1" x14ac:dyDescent="0.25">
      <c r="A85" s="1"/>
      <c r="B85" s="3" t="s">
        <v>933</v>
      </c>
      <c r="C85" s="313">
        <f t="shared" ref="C85:H85" si="9">SUM(C75:C84)</f>
        <v>0</v>
      </c>
      <c r="D85" s="313">
        <f t="shared" si="9"/>
        <v>0</v>
      </c>
      <c r="E85" s="313">
        <f t="shared" si="9"/>
        <v>0</v>
      </c>
      <c r="F85" s="313">
        <f>SUM(F75:F84)</f>
        <v>0</v>
      </c>
      <c r="G85" s="313">
        <f t="shared" si="9"/>
        <v>0</v>
      </c>
      <c r="H85" s="313">
        <f t="shared" si="9"/>
        <v>0</v>
      </c>
      <c r="I85" s="313">
        <f>SUM(C85:H85)</f>
        <v>0</v>
      </c>
      <c r="J85" s="1351"/>
      <c r="K85" s="1"/>
      <c r="L85" s="760"/>
      <c r="M85" s="1"/>
      <c r="N85" s="1"/>
      <c r="O85" s="1"/>
      <c r="P85" s="1"/>
      <c r="Q85" s="1"/>
    </row>
    <row r="86" spans="1:22" s="16" customFormat="1" ht="12.75" customHeight="1" x14ac:dyDescent="0.25">
      <c r="A86" s="1"/>
      <c r="B86" s="1"/>
      <c r="C86" s="1"/>
      <c r="D86" s="1"/>
      <c r="E86" s="1"/>
      <c r="F86" s="1"/>
      <c r="G86" s="1"/>
      <c r="H86" s="1"/>
      <c r="I86" s="1"/>
      <c r="J86" s="1"/>
      <c r="K86" s="1"/>
      <c r="L86" s="1602">
        <f>Kontaktdaten!D3</f>
        <v>3.8300000000000001E-2</v>
      </c>
      <c r="M86" s="1"/>
      <c r="N86" s="1"/>
      <c r="O86" s="1"/>
      <c r="P86" s="1"/>
      <c r="Q86" s="1"/>
    </row>
    <row r="87" spans="1:22" s="16" customFormat="1" ht="12.75" customHeight="1" x14ac:dyDescent="0.25">
      <c r="A87" s="1"/>
      <c r="B87" s="1"/>
      <c r="C87" s="1"/>
      <c r="D87" s="1"/>
      <c r="E87" s="1"/>
      <c r="F87" s="1"/>
      <c r="G87" s="1"/>
      <c r="H87" s="1"/>
      <c r="I87" s="1"/>
      <c r="J87" s="1"/>
      <c r="K87" s="1"/>
      <c r="L87" s="1"/>
      <c r="M87" s="1"/>
      <c r="N87" s="1"/>
      <c r="O87" s="1"/>
      <c r="P87" s="1"/>
      <c r="Q87" s="1"/>
    </row>
    <row r="88" spans="1:22" s="16" customFormat="1" x14ac:dyDescent="0.25">
      <c r="A88" s="1"/>
      <c r="B88" s="70" t="s">
        <v>978</v>
      </c>
      <c r="C88" s="9"/>
      <c r="D88" s="9"/>
      <c r="E88" s="1"/>
      <c r="F88" s="1"/>
      <c r="G88" s="1"/>
      <c r="H88" s="71"/>
      <c r="I88" s="1603">
        <v>0</v>
      </c>
      <c r="J88" s="1036"/>
      <c r="K88" s="1"/>
      <c r="L88" s="1"/>
      <c r="M88" s="1"/>
      <c r="N88" s="1"/>
      <c r="O88" s="1"/>
      <c r="P88" s="1"/>
      <c r="Q88" s="1"/>
    </row>
    <row r="89" spans="1:22" s="16" customFormat="1" ht="4.5" customHeight="1" x14ac:dyDescent="0.25">
      <c r="A89" s="1"/>
      <c r="B89" s="1"/>
      <c r="C89" s="1"/>
      <c r="D89" s="1"/>
      <c r="E89" s="1"/>
      <c r="F89" s="1"/>
      <c r="G89" s="1"/>
      <c r="H89" s="1"/>
      <c r="I89" s="1"/>
      <c r="J89" s="1"/>
      <c r="K89" s="1"/>
      <c r="L89" s="1"/>
      <c r="M89" s="1"/>
      <c r="N89" s="1"/>
      <c r="O89" s="1"/>
      <c r="P89" s="1"/>
      <c r="Q89" s="1"/>
    </row>
    <row r="90" spans="1:22" s="16" customFormat="1" ht="25.5" customHeight="1" x14ac:dyDescent="0.25">
      <c r="A90" s="1"/>
      <c r="B90" s="1775" t="s">
        <v>979</v>
      </c>
      <c r="C90" s="1"/>
      <c r="D90" s="1"/>
      <c r="E90" s="1"/>
      <c r="F90" s="1"/>
      <c r="G90" s="1"/>
      <c r="H90" s="1"/>
      <c r="I90" s="1"/>
      <c r="J90" s="554"/>
      <c r="L90" s="1"/>
      <c r="M90" s="1"/>
      <c r="N90" s="1"/>
      <c r="O90" s="1"/>
      <c r="Q90" s="1"/>
    </row>
    <row r="91" spans="1:22" s="16" customFormat="1" ht="14.1" customHeight="1" x14ac:dyDescent="0.25">
      <c r="A91" s="1"/>
      <c r="B91" s="1775"/>
      <c r="C91" s="1"/>
      <c r="D91" s="1"/>
      <c r="E91" s="1"/>
      <c r="F91" s="1"/>
      <c r="G91" s="1"/>
      <c r="H91" s="1"/>
      <c r="J91" s="554"/>
      <c r="K91" s="554"/>
      <c r="L91" s="554"/>
      <c r="M91" s="1"/>
      <c r="N91" s="1"/>
      <c r="O91" s="1"/>
      <c r="Q91" s="1"/>
      <c r="V91" s="1414">
        <f>Stammdaten!A50</f>
        <v>3</v>
      </c>
    </row>
    <row r="92" spans="1:22" s="16" customFormat="1" ht="7.35" customHeight="1" x14ac:dyDescent="0.25">
      <c r="A92" s="1"/>
      <c r="B92" s="3"/>
      <c r="C92" s="1"/>
      <c r="D92" s="1"/>
      <c r="E92" s="1"/>
      <c r="F92" s="1"/>
      <c r="G92" s="1"/>
      <c r="H92" s="1"/>
      <c r="I92" s="1"/>
      <c r="J92" s="554"/>
      <c r="K92" s="1"/>
      <c r="L92" s="1"/>
      <c r="M92" s="1"/>
      <c r="N92" s="1"/>
      <c r="O92" s="1"/>
      <c r="P92" s="1"/>
      <c r="Q92" s="1"/>
    </row>
    <row r="93" spans="1:22" s="16" customFormat="1" ht="12.75" customHeight="1" x14ac:dyDescent="0.25">
      <c r="A93" s="1"/>
      <c r="B93" s="3" t="s">
        <v>980</v>
      </c>
      <c r="C93" s="1"/>
      <c r="D93" s="1"/>
      <c r="E93" s="1"/>
      <c r="F93" s="1"/>
      <c r="G93" s="1"/>
      <c r="H93" s="1"/>
      <c r="I93" s="310"/>
      <c r="J93" s="281" t="s">
        <v>897</v>
      </c>
      <c r="K93" s="32"/>
      <c r="L93" s="1157"/>
      <c r="M93" s="1"/>
      <c r="N93" s="1"/>
      <c r="O93" s="1"/>
      <c r="P93" s="1"/>
      <c r="Q93" s="1"/>
    </row>
    <row r="94" spans="1:22" s="16" customFormat="1" ht="12.75" hidden="1" customHeight="1" x14ac:dyDescent="0.25">
      <c r="A94" s="1"/>
      <c r="B94" s="3" t="s">
        <v>982</v>
      </c>
      <c r="C94" s="1"/>
      <c r="D94" s="1"/>
      <c r="E94" s="1"/>
      <c r="F94" s="1"/>
      <c r="G94" s="1"/>
      <c r="H94" s="1"/>
      <c r="I94" s="310" t="s">
        <v>1438</v>
      </c>
      <c r="J94" s="281" t="s">
        <v>897</v>
      </c>
      <c r="K94" s="2" t="s">
        <v>396</v>
      </c>
      <c r="L94" s="1"/>
      <c r="M94" s="1"/>
      <c r="N94" s="1"/>
      <c r="O94" s="1"/>
      <c r="P94" s="1"/>
      <c r="Q94" s="1"/>
    </row>
    <row r="95" spans="1:22" s="16" customFormat="1" ht="12.75" customHeight="1" x14ac:dyDescent="0.25">
      <c r="A95" s="1"/>
      <c r="B95" s="3" t="s">
        <v>107</v>
      </c>
      <c r="C95" s="1"/>
      <c r="D95" s="1"/>
      <c r="E95" s="1"/>
      <c r="F95" s="1"/>
      <c r="G95" s="1"/>
      <c r="H95" s="1364" t="str">
        <f>IF(I95*0.01&gt;$L$86,"Ihr WACC übersteigt den WACC gem. Art. 13 StromVV.                  ","")</f>
        <v xml:space="preserve">Ihr WACC übersteigt den WACC gem. Art. 13 StromVV.                  </v>
      </c>
      <c r="I95" s="1501">
        <v>4</v>
      </c>
      <c r="J95" s="61" t="s">
        <v>1238</v>
      </c>
      <c r="K95" s="24"/>
      <c r="L95" s="517"/>
      <c r="M95" s="1"/>
      <c r="N95" s="1"/>
      <c r="O95" s="1"/>
      <c r="P95" s="1"/>
      <c r="Q95" s="1"/>
    </row>
    <row r="96" spans="1:22" s="16" customFormat="1" ht="12.75" customHeight="1" x14ac:dyDescent="0.25">
      <c r="A96" s="1"/>
      <c r="B96" s="3" t="str">
        <f>"beträgt für das Netznutzungsentgelt "  &amp;Kontaktdaten!D4-2 &amp;":"</f>
        <v>beträgt für das Netznutzungsentgelt 2020:</v>
      </c>
      <c r="C96" s="1"/>
      <c r="D96" s="1"/>
      <c r="E96" s="1"/>
      <c r="F96" s="1"/>
      <c r="G96" s="761"/>
      <c r="H96" s="762"/>
      <c r="I96" s="762"/>
      <c r="J96" s="61"/>
      <c r="K96" s="24"/>
      <c r="L96" s="1034"/>
      <c r="M96" s="1"/>
      <c r="N96" s="1"/>
      <c r="O96" s="1"/>
      <c r="P96" s="1"/>
      <c r="Q96" s="1"/>
    </row>
    <row r="97" spans="1:26" s="16" customFormat="1" ht="12.75" hidden="1" customHeight="1" x14ac:dyDescent="0.25">
      <c r="A97" s="1"/>
      <c r="B97" s="3"/>
      <c r="C97" s="1"/>
      <c r="D97" s="1"/>
      <c r="E97" s="1"/>
      <c r="F97" s="1"/>
      <c r="G97" s="761"/>
      <c r="H97" s="762"/>
      <c r="I97" s="312"/>
      <c r="J97" s="61" t="s">
        <v>939</v>
      </c>
      <c r="K97" s="24"/>
      <c r="L97" s="1"/>
      <c r="M97" s="1"/>
      <c r="N97" s="1"/>
      <c r="O97" s="1"/>
      <c r="P97" s="1"/>
      <c r="Q97" s="1"/>
    </row>
    <row r="98" spans="1:26" s="16" customFormat="1" ht="38.25" customHeight="1" x14ac:dyDescent="0.25">
      <c r="A98" s="72"/>
      <c r="B98" s="3" t="s">
        <v>983</v>
      </c>
      <c r="C98" s="56" t="s">
        <v>917</v>
      </c>
      <c r="D98" s="56" t="s">
        <v>918</v>
      </c>
      <c r="E98" s="56" t="s">
        <v>919</v>
      </c>
      <c r="F98" s="56" t="s">
        <v>920</v>
      </c>
      <c r="G98" s="56" t="s">
        <v>921</v>
      </c>
      <c r="H98" s="56" t="s">
        <v>922</v>
      </c>
      <c r="I98" s="56" t="s">
        <v>923</v>
      </c>
      <c r="J98" s="73" t="s">
        <v>882</v>
      </c>
      <c r="K98" s="2"/>
      <c r="L98" s="1"/>
      <c r="M98" s="1"/>
      <c r="N98" s="1"/>
      <c r="O98" s="1"/>
      <c r="P98" s="1"/>
      <c r="Q98" s="1"/>
    </row>
    <row r="99" spans="1:26" s="16" customFormat="1" hidden="1" x14ac:dyDescent="0.25">
      <c r="A99" s="72"/>
      <c r="B99" s="1051" t="str">
        <f>"- Restwert bis 2014 zu WACC;   "&amp;I95*100 &amp;"%"</f>
        <v>- Restwert bis 2014 zu WACC;   400%</v>
      </c>
      <c r="C99" s="1407">
        <f t="shared" ref="C99:H99" si="10">C85</f>
        <v>0</v>
      </c>
      <c r="D99" s="1407">
        <f t="shared" si="10"/>
        <v>0</v>
      </c>
      <c r="E99" s="1407">
        <f t="shared" si="10"/>
        <v>0</v>
      </c>
      <c r="F99" s="1407">
        <f t="shared" si="10"/>
        <v>0</v>
      </c>
      <c r="G99" s="1407">
        <f t="shared" si="10"/>
        <v>0</v>
      </c>
      <c r="H99" s="1407">
        <f t="shared" si="10"/>
        <v>0</v>
      </c>
      <c r="I99" s="313">
        <f>SUM(C99:H99)</f>
        <v>0</v>
      </c>
      <c r="J99" s="314"/>
      <c r="L99" s="1"/>
      <c r="M99" s="1"/>
      <c r="N99" s="1"/>
      <c r="O99" s="1"/>
      <c r="P99" s="1"/>
      <c r="Q99" s="1"/>
    </row>
    <row r="100" spans="1:26" s="16" customFormat="1" hidden="1" x14ac:dyDescent="0.25">
      <c r="A100" s="1"/>
      <c r="B100" s="1035" t="str">
        <f>"- Restwert bis 2003 zu WACC;   "&amp;I96*100 &amp;"%"</f>
        <v>- Restwert bis 2003 zu WACC;   0%</v>
      </c>
      <c r="C100" s="435"/>
      <c r="D100" s="435"/>
      <c r="E100" s="435"/>
      <c r="F100" s="435"/>
      <c r="G100" s="435"/>
      <c r="H100" s="435"/>
      <c r="I100" s="313">
        <f>SUM(C100:H100)</f>
        <v>0</v>
      </c>
      <c r="J100" s="314" t="s">
        <v>265</v>
      </c>
      <c r="K100" s="24"/>
      <c r="L100" s="400"/>
      <c r="M100" s="1"/>
      <c r="N100" s="1"/>
      <c r="O100" s="1"/>
      <c r="P100" s="1"/>
      <c r="Q100" s="1"/>
    </row>
    <row r="101" spans="1:26" s="16" customFormat="1" ht="6" hidden="1" customHeight="1" x14ac:dyDescent="0.25">
      <c r="A101" s="1"/>
      <c r="B101" s="67"/>
      <c r="C101" s="67"/>
      <c r="D101" s="67"/>
      <c r="E101" s="67"/>
      <c r="F101" s="67"/>
      <c r="G101" s="67"/>
      <c r="H101" s="67"/>
      <c r="I101" s="67"/>
      <c r="J101" s="67"/>
      <c r="K101" s="67"/>
      <c r="L101" s="67"/>
      <c r="M101" s="67"/>
      <c r="N101" s="67"/>
      <c r="O101" s="1"/>
      <c r="P101" s="1"/>
      <c r="Q101" s="1"/>
    </row>
    <row r="102" spans="1:26" s="16" customFormat="1" ht="12.75" hidden="1" customHeight="1" x14ac:dyDescent="0.25">
      <c r="A102" s="1"/>
      <c r="B102" s="67" t="str">
        <f>"- Restwert seit 2004 zu WACC;  "&amp;I97*100 &amp;"%"</f>
        <v>- Restwert seit 2004 zu WACC;  0%</v>
      </c>
      <c r="C102" s="310"/>
      <c r="D102" s="310"/>
      <c r="E102" s="310"/>
      <c r="F102" s="310"/>
      <c r="G102" s="310"/>
      <c r="H102" s="310"/>
      <c r="I102" s="313">
        <f>SUM(C102:H102)</f>
        <v>0</v>
      </c>
      <c r="J102" s="314" t="s">
        <v>265</v>
      </c>
      <c r="K102" s="24"/>
      <c r="L102" s="1"/>
      <c r="M102" s="1"/>
      <c r="N102" s="1"/>
      <c r="O102" s="1"/>
      <c r="P102" s="1"/>
      <c r="Q102" s="1"/>
    </row>
    <row r="103" spans="1:26" s="16" customFormat="1" ht="12.75" customHeight="1" x14ac:dyDescent="0.25">
      <c r="A103" s="1"/>
      <c r="B103" s="3" t="s">
        <v>940</v>
      </c>
      <c r="C103" s="313">
        <f>C99+C100+C102</f>
        <v>0</v>
      </c>
      <c r="D103" s="313">
        <f t="shared" ref="D103:I103" si="11">D99+D100+D102</f>
        <v>0</v>
      </c>
      <c r="E103" s="313">
        <f t="shared" si="11"/>
        <v>0</v>
      </c>
      <c r="F103" s="313">
        <f t="shared" si="11"/>
        <v>0</v>
      </c>
      <c r="G103" s="313">
        <f t="shared" si="11"/>
        <v>0</v>
      </c>
      <c r="H103" s="313">
        <f t="shared" si="11"/>
        <v>0</v>
      </c>
      <c r="I103" s="313">
        <f t="shared" si="11"/>
        <v>0</v>
      </c>
      <c r="J103" s="314"/>
      <c r="K103" s="24" t="str">
        <f>IF(Stammdaten!A50=3,"Bitte begründen Sie detailliert, weshalb Sie den Abzug von 20% gemäss Art. 13 Abs. 4 Strom VV nicht vorgenommen haben. *","")</f>
        <v>Bitte begründen Sie detailliert, weshalb Sie den Abzug von 20% gemäss Art. 13 Abs. 4 Strom VV nicht vorgenommen haben. *</v>
      </c>
      <c r="L103" s="1"/>
      <c r="M103" s="1"/>
      <c r="N103" s="1"/>
      <c r="O103" s="1"/>
      <c r="P103" s="1"/>
      <c r="Q103" s="1"/>
    </row>
    <row r="104" spans="1:26" s="16" customFormat="1" ht="12.75" hidden="1" customHeight="1" x14ac:dyDescent="0.25">
      <c r="A104" s="1"/>
      <c r="B104" s="1"/>
      <c r="C104" s="1"/>
      <c r="D104" s="1"/>
      <c r="E104" s="1"/>
      <c r="F104" s="1"/>
      <c r="G104" s="1"/>
      <c r="H104" s="1"/>
      <c r="I104" s="1"/>
      <c r="J104" s="1"/>
      <c r="K104" s="1"/>
      <c r="L104" s="1"/>
      <c r="M104" s="1"/>
      <c r="N104" s="1"/>
      <c r="O104" s="1"/>
      <c r="P104" s="1"/>
      <c r="Q104" s="1"/>
    </row>
    <row r="105" spans="1:26" s="16" customFormat="1" ht="14.25" hidden="1" customHeight="1" x14ac:dyDescent="0.25">
      <c r="A105" s="1"/>
      <c r="B105" s="594" t="s">
        <v>330</v>
      </c>
      <c r="C105" s="53"/>
      <c r="D105" s="53"/>
      <c r="E105" s="53"/>
      <c r="F105" s="53"/>
      <c r="G105" s="53"/>
      <c r="H105" s="590"/>
      <c r="I105" s="1038">
        <f>I103-I85</f>
        <v>0</v>
      </c>
      <c r="J105" s="24" t="str">
        <f>IF(OR(I105&gt;1,I105&lt;-1),"Beachten Sie: Die Summe hier ist ungleich oben!","")</f>
        <v/>
      </c>
      <c r="K105" s="591"/>
      <c r="L105" s="592">
        <f>L103-L90</f>
        <v>0</v>
      </c>
      <c r="M105" s="592"/>
      <c r="N105" s="593" t="str">
        <f>IF(AND(OR(L103&lt;0,L103&gt;0),L103&lt;&gt;L90),"Beachten Sie: Die Summe hier ist ungleich oben!","")</f>
        <v/>
      </c>
      <c r="O105" s="65"/>
      <c r="P105" s="65"/>
      <c r="Q105" s="1"/>
      <c r="R105" s="1"/>
      <c r="S105" s="1"/>
      <c r="T105" s="1"/>
      <c r="U105" s="1"/>
      <c r="V105" s="1"/>
      <c r="W105" s="1"/>
      <c r="X105" s="1"/>
      <c r="Y105" s="1"/>
      <c r="Z105" s="1"/>
    </row>
    <row r="106" spans="1:26" s="16" customFormat="1" ht="7.5" customHeight="1" x14ac:dyDescent="0.25">
      <c r="A106" s="72"/>
      <c r="B106" s="1"/>
      <c r="C106" s="1"/>
      <c r="D106" s="1"/>
      <c r="E106" s="1"/>
      <c r="F106" s="1"/>
      <c r="G106" s="1"/>
      <c r="H106" s="1"/>
      <c r="I106" s="1"/>
      <c r="J106" s="517"/>
      <c r="K106" s="1"/>
      <c r="L106" s="1"/>
      <c r="M106" s="1"/>
      <c r="N106" s="1"/>
      <c r="O106" s="1"/>
      <c r="P106" s="1"/>
      <c r="Q106" s="1"/>
    </row>
    <row r="107" spans="1:26" s="16" customFormat="1" ht="12.75" customHeight="1" x14ac:dyDescent="0.3">
      <c r="A107" s="1"/>
      <c r="B107" s="3" t="s">
        <v>984</v>
      </c>
      <c r="C107" s="313">
        <f>IF(Stammdaten!$A$50=2,C99*($I$95/100)+C102*$I$97+C100*$I$96,C99*($I$95/100)*(1+$I$88)+C102*$I$97*(1+$I$88)+C100*($I$96)*(1+$I$88))</f>
        <v>0</v>
      </c>
      <c r="D107" s="313">
        <f>IF(Stammdaten!$A$50=2,D99*($I$95/100)+D102*$I$97+D100*$I$96,D99*($I$95/100)*(1+$I$88)+D102*$I$97*(1+$I$88)+D100*($I$96)*(1+$I$88))</f>
        <v>0</v>
      </c>
      <c r="E107" s="313">
        <f>IF(Stammdaten!$A$50=2,E99*($I$95/100)+E102*$I$97+E100*$I$96,E99*($I$95/100)*(1+$I$88)+E102*$I$97*(1+$I$88)+E100*($I$96)*(1+$I$88))</f>
        <v>0</v>
      </c>
      <c r="F107" s="313">
        <f>IF(Stammdaten!$A$50=2,F99*($I$95/100)+F102*$I$97+F100*$I$96,F99*($I$95/100)*(1+$I$88)+F102*$I$97*(1+$I$88)+F100*($I$96)*(1+$I$88))</f>
        <v>0</v>
      </c>
      <c r="G107" s="313">
        <f>IF(Stammdaten!$A$50=2,G99*($I$95/100)+G102*$I$97+G100*$I$96,G99*($I$95/100)*(1+$I$88)+G102*$I$97*(1+$I$88)+G100*($I$96)*(1+$I$88))</f>
        <v>0</v>
      </c>
      <c r="H107" s="313">
        <f>IF(Stammdaten!$A$50=2,H99*($I$95/100)+H102*$I$97+H100*$I$96,H99*($I$95/100)*(1+$I$88)+H102*$I$97*(1+$I$88)+H100*($I$96)*(1+$I$88))</f>
        <v>0</v>
      </c>
      <c r="I107" s="313">
        <f>SUM(C107:H107)</f>
        <v>0</v>
      </c>
      <c r="J107" s="1461" t="str">
        <f>IFERROR(VLOOKUP(Q107,$I$150:$L$156,4,FALSE),"")</f>
        <v/>
      </c>
      <c r="K107" s="1177" t="str">
        <f>IF((I95*0.01)&gt;$L$86,"Ihr WACC übersteigt den WACC gem. Art. 13 StromVV.","")</f>
        <v>Ihr WACC übersteigt den WACC gem. Art. 13 StromVV.</v>
      </c>
      <c r="L107" s="1"/>
      <c r="M107" s="1"/>
      <c r="N107" s="1"/>
      <c r="O107" s="1"/>
      <c r="P107" s="1"/>
      <c r="Q107" s="1604" t="s">
        <v>1466</v>
      </c>
    </row>
    <row r="108" spans="1:26" s="16" customFormat="1" ht="14.25" customHeight="1" x14ac:dyDescent="0.25">
      <c r="A108" s="1"/>
      <c r="B108" s="1"/>
      <c r="C108" s="1412"/>
      <c r="E108" s="1"/>
      <c r="F108" s="1"/>
      <c r="G108" s="1"/>
      <c r="H108" s="1"/>
      <c r="K108" s="1"/>
      <c r="L108" s="14"/>
      <c r="M108" s="1"/>
      <c r="N108" s="1"/>
      <c r="O108" s="1"/>
      <c r="P108" s="1"/>
      <c r="Q108" s="1"/>
    </row>
    <row r="109" spans="1:26" s="16" customFormat="1" ht="12.75" customHeight="1" x14ac:dyDescent="0.25">
      <c r="A109" s="1"/>
      <c r="B109" s="3" t="s">
        <v>859</v>
      </c>
      <c r="C109" s="65"/>
      <c r="D109" s="65"/>
      <c r="E109" s="65"/>
      <c r="F109" s="65"/>
      <c r="G109" s="65"/>
      <c r="H109" s="556"/>
      <c r="I109" s="1782"/>
      <c r="J109" s="1782"/>
      <c r="K109" s="1"/>
      <c r="L109" s="1"/>
      <c r="M109" s="1"/>
      <c r="N109" s="1"/>
      <c r="O109" s="1"/>
      <c r="P109" s="1"/>
      <c r="Q109" s="1"/>
    </row>
    <row r="110" spans="1:26" s="16" customFormat="1" ht="33.75" customHeight="1" x14ac:dyDescent="0.25">
      <c r="A110" s="1"/>
      <c r="B110" s="314"/>
      <c r="C110" s="65"/>
      <c r="D110" s="65"/>
      <c r="E110" s="65"/>
      <c r="F110" s="65"/>
      <c r="G110" s="65"/>
      <c r="H110" s="65"/>
      <c r="I110" s="1782" t="str">
        <f>IF(AND(I104&gt;0,I104&lt;&gt;I86),"Beachte Sie bitte, dass die hier eingetragene Summe mit Ihren obigen Angaben nicht übereinstimmt.","")</f>
        <v/>
      </c>
      <c r="J110" s="1782"/>
      <c r="K110" s="1"/>
      <c r="L110" s="1"/>
      <c r="M110" s="1"/>
      <c r="N110" s="1"/>
      <c r="O110" s="1"/>
      <c r="P110" s="1"/>
      <c r="Q110" s="1"/>
    </row>
    <row r="111" spans="1:26" s="16" customFormat="1" ht="12.75" customHeight="1" x14ac:dyDescent="0.25">
      <c r="A111" s="1"/>
      <c r="B111" s="1"/>
      <c r="C111" s="65"/>
      <c r="D111" s="65"/>
      <c r="E111" s="65"/>
      <c r="F111" s="65"/>
      <c r="G111" s="65"/>
      <c r="H111" s="65"/>
      <c r="I111" s="1782"/>
      <c r="J111" s="1782"/>
      <c r="K111" s="1"/>
      <c r="L111" s="1"/>
      <c r="M111" s="1"/>
      <c r="N111" s="1"/>
      <c r="O111" s="1"/>
      <c r="P111" s="1"/>
      <c r="Q111" s="1"/>
    </row>
    <row r="112" spans="1:26" s="16" customFormat="1" ht="12.75" customHeight="1" x14ac:dyDescent="0.25">
      <c r="A112" s="1"/>
      <c r="B112" s="1"/>
      <c r="C112" s="1"/>
      <c r="D112" s="1"/>
      <c r="E112" s="1"/>
      <c r="F112" s="1"/>
      <c r="G112" s="1"/>
      <c r="H112" s="1"/>
      <c r="I112" s="1"/>
      <c r="J112" s="1"/>
      <c r="K112" s="1"/>
      <c r="L112" s="1"/>
      <c r="M112" s="1"/>
      <c r="N112" s="1"/>
      <c r="O112" s="1"/>
      <c r="P112" s="1"/>
      <c r="Q112" s="1"/>
    </row>
    <row r="113" spans="1:17" s="16" customFormat="1" ht="12.75" customHeight="1"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4"/>
      <c r="P114" s="14"/>
      <c r="Q114" s="14"/>
    </row>
    <row r="115" spans="1:17" x14ac:dyDescent="0.25">
      <c r="A115" s="1"/>
      <c r="B115" s="1"/>
      <c r="C115" s="1"/>
      <c r="D115" s="1"/>
      <c r="E115" s="1"/>
      <c r="F115" s="1"/>
      <c r="G115" s="1"/>
      <c r="H115" s="1"/>
      <c r="I115" s="1"/>
      <c r="J115" s="1"/>
      <c r="K115" s="1"/>
      <c r="L115" s="1"/>
      <c r="M115" s="1"/>
      <c r="N115" s="1"/>
      <c r="O115" s="14"/>
      <c r="P115" s="14"/>
      <c r="Q115" s="14"/>
    </row>
    <row r="116" spans="1:17" x14ac:dyDescent="0.25">
      <c r="A116" s="1"/>
      <c r="B116" s="1"/>
      <c r="C116" s="1"/>
      <c r="D116" s="1"/>
      <c r="E116" s="1"/>
      <c r="F116" s="1"/>
      <c r="G116" s="1"/>
      <c r="H116" s="1"/>
      <c r="I116" s="1"/>
      <c r="J116" s="1"/>
      <c r="K116" s="1"/>
      <c r="L116" s="1"/>
      <c r="M116" s="1"/>
      <c r="N116" s="1"/>
      <c r="O116" s="14"/>
      <c r="P116" s="14"/>
      <c r="Q116" s="14"/>
    </row>
    <row r="117" spans="1:17" x14ac:dyDescent="0.25">
      <c r="A117" s="1"/>
      <c r="B117" s="1"/>
      <c r="C117" s="1"/>
      <c r="D117" s="1"/>
      <c r="E117" s="1"/>
      <c r="F117" s="1"/>
      <c r="G117" s="1"/>
      <c r="H117" s="1"/>
      <c r="I117" s="1"/>
      <c r="J117" s="1"/>
      <c r="K117" s="1"/>
      <c r="L117" s="1"/>
      <c r="M117" s="1"/>
      <c r="N117" s="1"/>
      <c r="O117" s="14"/>
      <c r="P117" s="14"/>
      <c r="Q117" s="14"/>
    </row>
    <row r="118" spans="1:17" x14ac:dyDescent="0.25">
      <c r="A118" s="1"/>
      <c r="B118" s="1"/>
      <c r="C118" s="1"/>
      <c r="D118" s="1"/>
      <c r="E118" s="1"/>
      <c r="F118" s="1"/>
      <c r="G118" s="1"/>
      <c r="H118" s="1"/>
      <c r="I118" s="1"/>
      <c r="J118" s="1"/>
      <c r="K118" s="1"/>
      <c r="L118" s="1"/>
      <c r="M118" s="1"/>
      <c r="N118" s="1"/>
      <c r="O118" s="14"/>
      <c r="P118" s="14"/>
      <c r="Q118" s="14"/>
    </row>
    <row r="119" spans="1:17" x14ac:dyDescent="0.25">
      <c r="A119" s="1"/>
      <c r="B119" s="1"/>
      <c r="C119" s="1"/>
      <c r="D119" s="1"/>
      <c r="E119" s="1"/>
      <c r="F119" s="1"/>
      <c r="G119" s="1"/>
      <c r="H119" s="1"/>
      <c r="I119" s="1"/>
      <c r="J119" s="1"/>
      <c r="K119" s="1"/>
      <c r="L119" s="1"/>
      <c r="M119" s="1"/>
      <c r="N119" s="1"/>
      <c r="O119" s="14"/>
      <c r="P119" s="14"/>
      <c r="Q119" s="14"/>
    </row>
    <row r="120" spans="1:17" x14ac:dyDescent="0.25">
      <c r="A120" s="1"/>
      <c r="B120" s="1"/>
      <c r="C120" s="1"/>
      <c r="D120" s="1"/>
      <c r="E120" s="1"/>
      <c r="F120" s="1"/>
      <c r="G120" s="1"/>
      <c r="H120" s="1"/>
      <c r="I120" s="1"/>
      <c r="J120" s="1"/>
      <c r="K120" s="1"/>
      <c r="L120" s="1"/>
      <c r="M120" s="1"/>
      <c r="N120" s="1"/>
      <c r="O120" s="14"/>
      <c r="P120" s="14"/>
      <c r="Q120" s="14"/>
    </row>
    <row r="121" spans="1:17" x14ac:dyDescent="0.25">
      <c r="A121" s="1"/>
      <c r="B121" s="1"/>
      <c r="C121" s="1"/>
      <c r="D121" s="1"/>
      <c r="E121" s="1"/>
      <c r="F121" s="1"/>
      <c r="G121" s="1"/>
      <c r="H121" s="1"/>
      <c r="I121" s="1"/>
      <c r="J121" s="1"/>
      <c r="K121" s="1"/>
      <c r="L121" s="1"/>
      <c r="M121" s="1"/>
      <c r="N121" s="1"/>
      <c r="O121" s="14"/>
      <c r="P121" s="14"/>
      <c r="Q121" s="14"/>
    </row>
    <row r="122" spans="1:17" x14ac:dyDescent="0.25">
      <c r="A122" s="1"/>
      <c r="B122" s="1"/>
      <c r="C122" s="1"/>
      <c r="D122" s="1"/>
      <c r="E122" s="1"/>
      <c r="F122" s="1"/>
      <c r="G122" s="1"/>
      <c r="H122" s="1"/>
      <c r="I122" s="1"/>
      <c r="J122" s="1"/>
      <c r="K122" s="1"/>
      <c r="L122" s="1"/>
      <c r="M122" s="1"/>
      <c r="N122" s="1"/>
      <c r="O122" s="14"/>
      <c r="P122" s="14"/>
      <c r="Q122" s="14"/>
    </row>
    <row r="123" spans="1:17" x14ac:dyDescent="0.25">
      <c r="A123" s="1"/>
      <c r="B123" s="1"/>
      <c r="C123" s="1"/>
      <c r="D123" s="1"/>
      <c r="E123" s="1"/>
      <c r="F123" s="1"/>
      <c r="G123" s="1"/>
      <c r="H123" s="1"/>
      <c r="I123" s="1"/>
      <c r="J123" s="1"/>
      <c r="K123" s="1"/>
      <c r="L123" s="1"/>
      <c r="M123" s="1"/>
      <c r="N123" s="1"/>
      <c r="O123" s="14"/>
      <c r="P123" s="14"/>
      <c r="Q123" s="14"/>
    </row>
    <row r="124" spans="1:17" x14ac:dyDescent="0.25">
      <c r="A124" s="1"/>
      <c r="B124" s="1"/>
      <c r="C124" s="1"/>
      <c r="D124" s="1"/>
      <c r="E124" s="1"/>
      <c r="F124" s="1"/>
      <c r="G124" s="1"/>
      <c r="H124" s="1"/>
      <c r="I124" s="1"/>
      <c r="J124" s="1"/>
      <c r="K124" s="1"/>
      <c r="L124" s="1"/>
      <c r="M124" s="1"/>
      <c r="N124" s="1"/>
      <c r="O124" s="14"/>
      <c r="P124" s="14"/>
      <c r="Q124" s="14"/>
    </row>
    <row r="125" spans="1:17" x14ac:dyDescent="0.25">
      <c r="A125" s="1"/>
      <c r="B125" s="1"/>
      <c r="C125" s="1"/>
      <c r="D125" s="1"/>
      <c r="E125" s="1"/>
      <c r="F125" s="1"/>
      <c r="G125" s="1"/>
      <c r="H125" s="1"/>
      <c r="I125" s="1"/>
      <c r="J125" s="1"/>
      <c r="K125" s="1"/>
      <c r="L125" s="1"/>
      <c r="M125" s="1"/>
      <c r="N125" s="1"/>
      <c r="O125" s="14"/>
      <c r="P125" s="14"/>
      <c r="Q125" s="14"/>
    </row>
    <row r="126" spans="1:17" x14ac:dyDescent="0.25">
      <c r="A126" s="1"/>
      <c r="B126" s="1"/>
      <c r="C126" s="1"/>
      <c r="D126" s="1"/>
      <c r="E126" s="1"/>
      <c r="F126" s="1"/>
      <c r="G126" s="1"/>
      <c r="H126" s="1"/>
      <c r="I126" s="1"/>
      <c r="J126" s="1"/>
      <c r="K126" s="1"/>
      <c r="L126" s="1"/>
      <c r="M126" s="1"/>
      <c r="N126" s="1"/>
      <c r="O126" s="14"/>
      <c r="P126" s="14"/>
      <c r="Q126" s="14"/>
    </row>
    <row r="127" spans="1:17" x14ac:dyDescent="0.25">
      <c r="A127" s="1"/>
      <c r="B127" s="1"/>
      <c r="C127" s="1"/>
      <c r="D127" s="1"/>
      <c r="E127" s="1"/>
      <c r="F127" s="1"/>
      <c r="G127" s="1"/>
      <c r="H127" s="1"/>
      <c r="I127" s="1"/>
      <c r="J127" s="1"/>
      <c r="K127" s="1"/>
      <c r="L127" s="1"/>
      <c r="M127" s="1"/>
      <c r="N127" s="1"/>
      <c r="O127" s="14"/>
      <c r="P127" s="14"/>
      <c r="Q127" s="14"/>
    </row>
    <row r="128" spans="1:17" x14ac:dyDescent="0.25">
      <c r="A128" s="1"/>
      <c r="B128" s="1"/>
      <c r="C128" s="1"/>
      <c r="D128" s="1"/>
      <c r="E128" s="1"/>
      <c r="F128" s="1"/>
      <c r="G128" s="1"/>
      <c r="H128" s="1"/>
      <c r="I128" s="1"/>
      <c r="J128" s="1"/>
      <c r="K128" s="1"/>
      <c r="L128" s="1"/>
      <c r="M128" s="1"/>
      <c r="N128" s="1"/>
      <c r="O128" s="14"/>
      <c r="P128" s="14"/>
      <c r="Q128" s="14"/>
    </row>
    <row r="129" spans="1:17" x14ac:dyDescent="0.25">
      <c r="A129" s="1"/>
      <c r="B129" s="1"/>
      <c r="C129" s="1"/>
      <c r="D129" s="1"/>
      <c r="E129" s="1"/>
      <c r="F129" s="1"/>
      <c r="G129" s="1"/>
      <c r="H129" s="1"/>
      <c r="I129" s="1"/>
      <c r="J129" s="1"/>
      <c r="K129" s="1"/>
      <c r="L129" s="1"/>
      <c r="M129" s="1"/>
      <c r="N129" s="1"/>
      <c r="O129" s="14"/>
      <c r="P129" s="14"/>
      <c r="Q129" s="14"/>
    </row>
    <row r="149" spans="9:12" ht="15.75" thickBot="1" x14ac:dyDescent="0.3"/>
    <row r="150" spans="9:12" x14ac:dyDescent="0.25">
      <c r="I150" s="1433" t="s">
        <v>1434</v>
      </c>
      <c r="J150" s="1434" t="s">
        <v>1435</v>
      </c>
      <c r="K150" s="1434" t="s">
        <v>1436</v>
      </c>
      <c r="L150" s="1435" t="s">
        <v>1437</v>
      </c>
    </row>
    <row r="151" spans="9:12" x14ac:dyDescent="0.25">
      <c r="I151" s="1455"/>
      <c r="J151" s="1456"/>
      <c r="K151" s="1456"/>
      <c r="L151" s="1457"/>
    </row>
    <row r="152" spans="9:12" x14ac:dyDescent="0.25">
      <c r="I152" s="1455"/>
      <c r="J152" s="1456"/>
      <c r="K152" s="1456"/>
      <c r="L152" s="1457"/>
    </row>
    <row r="153" spans="9:12" x14ac:dyDescent="0.25">
      <c r="I153" s="1455"/>
      <c r="J153" s="1456"/>
      <c r="K153" s="1456"/>
      <c r="L153" s="1457"/>
    </row>
    <row r="154" spans="9:12" x14ac:dyDescent="0.25">
      <c r="I154" s="1455"/>
      <c r="J154" s="1456"/>
      <c r="K154" s="1456"/>
      <c r="L154" s="1457"/>
    </row>
    <row r="155" spans="9:12" ht="15.75" x14ac:dyDescent="0.3">
      <c r="I155" s="1455"/>
      <c r="J155" s="1508"/>
      <c r="K155" s="1509"/>
      <c r="L155" s="1457"/>
    </row>
    <row r="156" spans="9:12" ht="15.75" thickBot="1" x14ac:dyDescent="0.3">
      <c r="I156" s="1458"/>
      <c r="J156" s="1459"/>
      <c r="K156" s="1459"/>
      <c r="L156" s="1460"/>
    </row>
    <row r="201" spans="3:11" x14ac:dyDescent="0.25">
      <c r="C201" s="16" t="s">
        <v>425</v>
      </c>
      <c r="E201" s="16">
        <v>1319.25</v>
      </c>
      <c r="G201" s="16">
        <v>702</v>
      </c>
      <c r="I201" s="16">
        <v>15.75</v>
      </c>
      <c r="K201" s="16">
        <v>77.25</v>
      </c>
    </row>
    <row r="202" spans="3:11" x14ac:dyDescent="0.25">
      <c r="C202" s="16" t="s">
        <v>402</v>
      </c>
      <c r="E202" s="16">
        <v>553.5</v>
      </c>
      <c r="G202" s="16">
        <v>15</v>
      </c>
      <c r="I202" s="16">
        <v>13.5</v>
      </c>
      <c r="K202" s="16">
        <v>15</v>
      </c>
    </row>
    <row r="203" spans="3:11" x14ac:dyDescent="0.25">
      <c r="C203" s="16" t="s">
        <v>403</v>
      </c>
      <c r="E203" s="16">
        <v>1057.5</v>
      </c>
      <c r="G203" s="16">
        <v>15</v>
      </c>
      <c r="I203" s="16">
        <v>12.75</v>
      </c>
      <c r="K203" s="16">
        <v>15</v>
      </c>
    </row>
    <row r="204" spans="3:11" x14ac:dyDescent="0.25">
      <c r="C204" s="16" t="s">
        <v>405</v>
      </c>
      <c r="E204" s="16">
        <v>1225.5</v>
      </c>
      <c r="G204" s="16">
        <v>15</v>
      </c>
      <c r="I204" s="16">
        <v>12.75</v>
      </c>
      <c r="K204" s="16">
        <v>15</v>
      </c>
    </row>
    <row r="205" spans="3:11" x14ac:dyDescent="0.25">
      <c r="C205" s="16" t="s">
        <v>498</v>
      </c>
      <c r="E205" s="16">
        <v>222.75</v>
      </c>
      <c r="G205" s="16">
        <v>586.5</v>
      </c>
      <c r="I205" s="16">
        <v>16.5</v>
      </c>
      <c r="K205" s="16">
        <v>70.5</v>
      </c>
    </row>
    <row r="206" spans="3:11" x14ac:dyDescent="0.25">
      <c r="C206" s="16" t="s">
        <v>408</v>
      </c>
      <c r="E206" s="16">
        <v>722.25</v>
      </c>
      <c r="G206" s="16">
        <v>15</v>
      </c>
      <c r="I206" s="16">
        <v>12.75</v>
      </c>
      <c r="K206" s="16">
        <v>15</v>
      </c>
    </row>
    <row r="207" spans="3:11" x14ac:dyDescent="0.25">
      <c r="C207" s="16" t="s">
        <v>409</v>
      </c>
      <c r="E207" s="16">
        <v>735.75</v>
      </c>
      <c r="G207" s="16">
        <v>15</v>
      </c>
      <c r="I207" s="16">
        <v>13.5</v>
      </c>
      <c r="K207" s="16">
        <v>15</v>
      </c>
    </row>
    <row r="208" spans="3:11" x14ac:dyDescent="0.25">
      <c r="C208" s="16" t="s">
        <v>410</v>
      </c>
      <c r="E208" s="16">
        <v>890.25</v>
      </c>
      <c r="G208" s="16">
        <v>15</v>
      </c>
      <c r="I208" s="16">
        <v>12.75</v>
      </c>
      <c r="K208" s="16">
        <v>15</v>
      </c>
    </row>
    <row r="209" spans="3:11" x14ac:dyDescent="0.25">
      <c r="C209" s="16" t="s">
        <v>411</v>
      </c>
      <c r="E209" s="16">
        <v>903.75</v>
      </c>
      <c r="G209" s="16">
        <v>15</v>
      </c>
      <c r="I209" s="16">
        <v>13.5</v>
      </c>
      <c r="K209" s="16">
        <v>15</v>
      </c>
    </row>
    <row r="210" spans="3:11" x14ac:dyDescent="0.25">
      <c r="C210" s="16" t="s">
        <v>412</v>
      </c>
      <c r="E210" s="16">
        <v>1463.25</v>
      </c>
      <c r="G210" s="16">
        <v>12.75</v>
      </c>
      <c r="I210" s="16">
        <v>13.5</v>
      </c>
      <c r="K210" s="16">
        <v>14.25</v>
      </c>
    </row>
    <row r="211" spans="3:11" x14ac:dyDescent="0.25">
      <c r="C211" s="16" t="s">
        <v>413</v>
      </c>
      <c r="E211" s="16">
        <v>1517.25</v>
      </c>
      <c r="G211" s="16">
        <v>12.75</v>
      </c>
      <c r="I211" s="16">
        <v>12.75</v>
      </c>
      <c r="K211" s="16">
        <v>15</v>
      </c>
    </row>
    <row r="212" spans="3:11" x14ac:dyDescent="0.25">
      <c r="C212" s="16" t="s">
        <v>414</v>
      </c>
      <c r="E212" s="16">
        <v>567.75</v>
      </c>
      <c r="G212" s="16">
        <v>15</v>
      </c>
      <c r="I212" s="16">
        <v>13.5</v>
      </c>
      <c r="K212" s="16">
        <v>15</v>
      </c>
    </row>
    <row r="213" spans="3:11" x14ac:dyDescent="0.25">
      <c r="C213" s="16" t="s">
        <v>499</v>
      </c>
      <c r="E213" s="16">
        <v>109.5</v>
      </c>
      <c r="G213" s="16">
        <v>585</v>
      </c>
      <c r="I213" s="16">
        <v>15</v>
      </c>
      <c r="K213" s="16">
        <v>72</v>
      </c>
    </row>
    <row r="214" spans="3:11" x14ac:dyDescent="0.25">
      <c r="C214" s="16" t="s">
        <v>429</v>
      </c>
      <c r="E214" s="16">
        <v>36.75</v>
      </c>
      <c r="G214" s="16">
        <v>12.75</v>
      </c>
      <c r="I214" s="16">
        <v>15</v>
      </c>
      <c r="K214" s="16">
        <v>17.25</v>
      </c>
    </row>
    <row r="215" spans="3:11" x14ac:dyDescent="0.25">
      <c r="C215" s="16" t="s">
        <v>459</v>
      </c>
      <c r="E215" s="16">
        <v>4.5</v>
      </c>
      <c r="G215" s="16">
        <v>716.25</v>
      </c>
      <c r="I215" s="16">
        <v>19.5</v>
      </c>
      <c r="K215" s="16">
        <v>24.75</v>
      </c>
    </row>
    <row r="216" spans="3:11" x14ac:dyDescent="0.25">
      <c r="C216" s="16" t="s">
        <v>460</v>
      </c>
      <c r="E216" s="16">
        <v>27</v>
      </c>
      <c r="G216" s="16">
        <v>703.5</v>
      </c>
      <c r="I216" s="16">
        <v>17.25</v>
      </c>
      <c r="K216" s="16">
        <v>21</v>
      </c>
    </row>
    <row r="217" spans="3:11" x14ac:dyDescent="0.25">
      <c r="C217" s="16" t="s">
        <v>461</v>
      </c>
      <c r="E217" s="16">
        <v>27</v>
      </c>
      <c r="G217" s="16">
        <v>729.75</v>
      </c>
      <c r="I217" s="16">
        <v>17.25</v>
      </c>
      <c r="K217" s="16">
        <v>24.75</v>
      </c>
    </row>
    <row r="218" spans="3:11" x14ac:dyDescent="0.25">
      <c r="C218" s="16" t="s">
        <v>462</v>
      </c>
      <c r="E218" s="16">
        <v>1380.75</v>
      </c>
      <c r="G218" s="16">
        <v>682.5</v>
      </c>
      <c r="I218" s="16">
        <v>37.5</v>
      </c>
      <c r="K218" s="16">
        <v>15.75</v>
      </c>
    </row>
    <row r="219" spans="3:11" x14ac:dyDescent="0.25">
      <c r="C219" s="16" t="s">
        <v>500</v>
      </c>
      <c r="E219" s="16">
        <v>1071.75</v>
      </c>
      <c r="G219" s="16">
        <v>15</v>
      </c>
      <c r="I219" s="16">
        <v>13.5</v>
      </c>
      <c r="K219" s="16">
        <v>15</v>
      </c>
    </row>
    <row r="220" spans="3:11" x14ac:dyDescent="0.25">
      <c r="C220" s="16" t="s">
        <v>501</v>
      </c>
      <c r="E220" s="16">
        <v>1239.75</v>
      </c>
      <c r="G220" s="16">
        <v>15</v>
      </c>
      <c r="I220" s="16">
        <v>13.5</v>
      </c>
      <c r="K220" s="16">
        <v>15</v>
      </c>
    </row>
    <row r="221" spans="3:11" x14ac:dyDescent="0.25">
      <c r="C221" s="16" t="s">
        <v>502</v>
      </c>
      <c r="E221" s="16">
        <v>1491.75</v>
      </c>
      <c r="G221" s="16">
        <v>12.75</v>
      </c>
      <c r="I221" s="16">
        <v>13.5</v>
      </c>
      <c r="K221" s="16">
        <v>14.25</v>
      </c>
    </row>
    <row r="222" spans="3:11" x14ac:dyDescent="0.25">
      <c r="C222" s="16" t="s">
        <v>503</v>
      </c>
      <c r="E222" s="16">
        <v>37.5</v>
      </c>
      <c r="G222" s="16">
        <v>1.5</v>
      </c>
      <c r="I222" s="16">
        <v>14.25</v>
      </c>
      <c r="K222" s="16">
        <v>12.75</v>
      </c>
    </row>
    <row r="223" spans="3:11" x14ac:dyDescent="0.25">
      <c r="C223" s="16" t="s">
        <v>504</v>
      </c>
      <c r="E223" s="16">
        <v>554.25</v>
      </c>
      <c r="G223" s="16">
        <v>1.5</v>
      </c>
      <c r="I223" s="16">
        <v>12.75</v>
      </c>
      <c r="K223" s="16">
        <v>11.25</v>
      </c>
    </row>
    <row r="224" spans="3:11" x14ac:dyDescent="0.25">
      <c r="C224" s="16" t="s">
        <v>505</v>
      </c>
      <c r="E224" s="16">
        <v>567.75</v>
      </c>
      <c r="G224" s="16">
        <v>1.5</v>
      </c>
      <c r="I224" s="16">
        <v>13.5</v>
      </c>
      <c r="K224" s="16">
        <v>11.25</v>
      </c>
    </row>
    <row r="225" spans="3:11" x14ac:dyDescent="0.25">
      <c r="C225" s="16" t="s">
        <v>506</v>
      </c>
      <c r="E225" s="16">
        <v>735</v>
      </c>
      <c r="G225" s="16">
        <v>1.5</v>
      </c>
      <c r="I225" s="16">
        <v>12.75</v>
      </c>
      <c r="K225" s="16">
        <v>11.25</v>
      </c>
    </row>
    <row r="226" spans="3:11" x14ac:dyDescent="0.25">
      <c r="C226" s="16" t="s">
        <v>507</v>
      </c>
      <c r="E226" s="16">
        <v>722.25</v>
      </c>
      <c r="G226" s="16">
        <v>1.5</v>
      </c>
      <c r="I226" s="16">
        <v>12.75</v>
      </c>
      <c r="K226" s="16">
        <v>11.25</v>
      </c>
    </row>
    <row r="227" spans="3:11" x14ac:dyDescent="0.25">
      <c r="C227" s="16" t="s">
        <v>508</v>
      </c>
      <c r="E227" s="16">
        <v>903.75</v>
      </c>
      <c r="G227" s="16">
        <v>1.5</v>
      </c>
      <c r="I227" s="16">
        <v>13.5</v>
      </c>
      <c r="K227" s="16">
        <v>11.25</v>
      </c>
    </row>
    <row r="228" spans="3:11" x14ac:dyDescent="0.25">
      <c r="C228" s="16" t="s">
        <v>509</v>
      </c>
      <c r="E228" s="16">
        <v>890.25</v>
      </c>
      <c r="G228" s="16">
        <v>1.5</v>
      </c>
      <c r="I228" s="16">
        <v>12.75</v>
      </c>
      <c r="K228" s="16">
        <v>11.25</v>
      </c>
    </row>
    <row r="229" spans="3:11" x14ac:dyDescent="0.25">
      <c r="C229" s="16" t="s">
        <v>510</v>
      </c>
      <c r="E229" s="16">
        <v>1058.25</v>
      </c>
      <c r="G229" s="16">
        <v>1.5</v>
      </c>
      <c r="I229" s="16">
        <v>12.75</v>
      </c>
      <c r="K229" s="16">
        <v>11.25</v>
      </c>
    </row>
    <row r="230" spans="3:11" x14ac:dyDescent="0.25">
      <c r="C230" s="16" t="s">
        <v>511</v>
      </c>
      <c r="E230" s="16">
        <v>1071.75</v>
      </c>
      <c r="G230" s="16">
        <v>1.5</v>
      </c>
      <c r="I230" s="16">
        <v>13.5</v>
      </c>
      <c r="K230" s="16">
        <v>11.25</v>
      </c>
    </row>
    <row r="231" spans="3:11" x14ac:dyDescent="0.25">
      <c r="C231" s="16" t="s">
        <v>512</v>
      </c>
      <c r="E231" s="16">
        <v>1225.5</v>
      </c>
      <c r="G231" s="16">
        <v>1.5</v>
      </c>
      <c r="I231" s="16">
        <v>13.5</v>
      </c>
      <c r="K231" s="16">
        <v>11.25</v>
      </c>
    </row>
    <row r="232" spans="3:11" x14ac:dyDescent="0.25">
      <c r="C232" s="16" t="s">
        <v>513</v>
      </c>
      <c r="E232" s="16">
        <v>1239</v>
      </c>
      <c r="G232" s="16">
        <v>1.5</v>
      </c>
      <c r="I232" s="16">
        <v>14.25</v>
      </c>
      <c r="K232" s="16">
        <v>11.25</v>
      </c>
    </row>
    <row r="233" spans="3:11" x14ac:dyDescent="0.25">
      <c r="C233" s="16" t="s">
        <v>514</v>
      </c>
      <c r="E233" s="16">
        <v>1380.75</v>
      </c>
      <c r="G233" s="16">
        <v>667.5</v>
      </c>
      <c r="I233" s="16">
        <v>37.5</v>
      </c>
      <c r="K233" s="16">
        <v>12.75</v>
      </c>
    </row>
    <row r="234" spans="3:11" x14ac:dyDescent="0.25">
      <c r="C234" s="16" t="s">
        <v>515</v>
      </c>
      <c r="E234" s="16">
        <v>1463.25</v>
      </c>
      <c r="G234" s="16">
        <v>0</v>
      </c>
      <c r="I234" s="16">
        <v>13.5</v>
      </c>
      <c r="K234" s="16">
        <v>12.75</v>
      </c>
    </row>
    <row r="235" spans="3:11" x14ac:dyDescent="0.25">
      <c r="C235" s="16" t="s">
        <v>516</v>
      </c>
      <c r="E235" s="16">
        <v>1491.75</v>
      </c>
      <c r="G235" s="16">
        <v>0</v>
      </c>
      <c r="I235" s="16">
        <v>13.5</v>
      </c>
      <c r="K235" s="16">
        <v>12.75</v>
      </c>
    </row>
    <row r="236" spans="3:11" x14ac:dyDescent="0.25">
      <c r="C236" s="16" t="s">
        <v>517</v>
      </c>
      <c r="E236" s="16">
        <v>1517.25</v>
      </c>
      <c r="G236" s="16">
        <v>0</v>
      </c>
      <c r="I236" s="16">
        <v>12.75</v>
      </c>
      <c r="K236" s="16">
        <v>12.75</v>
      </c>
    </row>
  </sheetData>
  <sheetProtection formatCells="0" formatColumns="0" formatRows="0" selectLockedCells="1"/>
  <mergeCells count="13">
    <mergeCell ref="I110:J110"/>
    <mergeCell ref="I111:J111"/>
    <mergeCell ref="I19:J19"/>
    <mergeCell ref="I109:J109"/>
    <mergeCell ref="I21:J21"/>
    <mergeCell ref="I22:J22"/>
    <mergeCell ref="I24:J24"/>
    <mergeCell ref="B90:B91"/>
    <mergeCell ref="I15:J15"/>
    <mergeCell ref="I16:J16"/>
    <mergeCell ref="I18:J18"/>
    <mergeCell ref="I20:J20"/>
    <mergeCell ref="I25:J25"/>
  </mergeCells>
  <phoneticPr fontId="0" type="noConversion"/>
  <conditionalFormatting sqref="L105:M105">
    <cfRule type="cellIs" dxfId="115" priority="3" stopIfTrue="1" operator="notEqual">
      <formula>0</formula>
    </cfRule>
  </conditionalFormatting>
  <conditionalFormatting sqref="B6">
    <cfRule type="cellIs" dxfId="114" priority="2" stopIfTrue="1" operator="equal">
      <formula>0</formula>
    </cfRule>
  </conditionalFormatting>
  <conditionalFormatting sqref="I105">
    <cfRule type="cellIs" dxfId="113" priority="6" stopIfTrue="1" operator="greaterThanOrEqual">
      <formula>100</formula>
    </cfRule>
    <cfRule type="cellIs" dxfId="112" priority="7" stopIfTrue="1" operator="lessThanOrEqual">
      <formula>-100</formula>
    </cfRule>
  </conditionalFormatting>
  <dataValidations count="5">
    <dataValidation type="decimal" allowBlank="1" showInputMessage="1" showErrorMessage="1" errorTitle="Standard2" error="Bitte prüfen Sie Ihren Wert!" sqref="C71:H71 C35:H35 C47:H47 C59:H59 C83:H83">
      <formula1>-10000000000</formula1>
      <formula2>10000000000</formula2>
    </dataValidation>
    <dataValidation allowBlank="1" showInputMessage="1" showErrorMessage="1" errorTitle="Datum" error="Bitte geben Sie ein Datum ein!" sqref="I19:J19"/>
    <dataValidation type="decimal" showInputMessage="1" showErrorMessage="1" errorTitle="Standard" error="Bitte geben Sie einen Zahlenwert zwischen 0  und kleiner als 100 Mrd ein!" sqref="C27:H34 C36:H36 C39:H46 C48:H48 C51:H58 C60:H60 C63:H70 C72:H72 C75:H82 C84:H84 C100:H100 C102:H102 I93">
      <formula1>0</formula1>
      <formula2>100000000000</formula2>
    </dataValidation>
    <dataValidation allowBlank="1" showInputMessage="1" showErrorMessage="1" promptTitle="In Abzug gebracht?" prompt="Z.B. Alle Jahresrechnungen ab 1985 auf Aktivierung und laufende Rechnung untersucht und abgeglichen, um sicher zu stellen, dass die sog. effektiven Investitionen, welche über die laufende Rechnung abgerechnet wurden, nicht aufgelistet wurden." sqref="I25:J25"/>
    <dataValidation showInputMessage="1" showErrorMessage="1" errorTitle="Standard" error="Bitte geben Sie einen Zahlenwert zwischen 0  und kleiner als 100 Mrd ein!" sqref="I94"/>
  </dataValidations>
  <printOptions headings="1"/>
  <pageMargins left="0.47244094488188981" right="0.39370078740157483" top="0.59055118110236227" bottom="0.59055118110236227" header="0.31496062992125984" footer="0.31496062992125984"/>
  <pageSetup paperSize="9" scale="44" orientation="portrait" r:id="rId1"/>
  <headerFooter scaleWithDoc="0">
    <oddHeader>&amp;C&amp;A; &amp;D&amp;R&amp;"Arial,Fett"&amp;12Formular 2.3</oddHeader>
    <oddFooter>&amp;LKostenrechnung&amp;RSeite &amp;P von &amp;N</oddFooter>
  </headerFooter>
  <ignoredErrors>
    <ignoredError sqref="J10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locked="0" defaultSize="0" autoFill="0" autoLine="0" autoPict="0">
                <anchor moveWithCells="1">
                  <from>
                    <xdr:col>8</xdr:col>
                    <xdr:colOff>0</xdr:colOff>
                    <xdr:row>89</xdr:row>
                    <xdr:rowOff>0</xdr:rowOff>
                  </from>
                  <to>
                    <xdr:col>8</xdr:col>
                    <xdr:colOff>981075</xdr:colOff>
                    <xdr:row>89</xdr:row>
                    <xdr:rowOff>219075</xdr:rowOff>
                  </to>
                </anchor>
              </controlPr>
            </control>
          </mc:Choice>
        </mc:AlternateContent>
        <mc:AlternateContent xmlns:mc="http://schemas.openxmlformats.org/markup-compatibility/2006">
          <mc:Choice Requires="x14">
            <control shapeId="6151" r:id="rId5" name="Drop Down 7">
              <controlPr locked="0" defaultSize="0" autoFill="0" autoLine="0" autoPict="0">
                <anchor moveWithCells="1">
                  <from>
                    <xdr:col>7</xdr:col>
                    <xdr:colOff>0</xdr:colOff>
                    <xdr:row>16</xdr:row>
                    <xdr:rowOff>66675</xdr:rowOff>
                  </from>
                  <to>
                    <xdr:col>8</xdr:col>
                    <xdr:colOff>114300</xdr:colOff>
                    <xdr:row>16</xdr:row>
                    <xdr:rowOff>295275</xdr:rowOff>
                  </to>
                </anchor>
              </controlPr>
            </control>
          </mc:Choice>
        </mc:AlternateContent>
        <mc:AlternateContent xmlns:mc="http://schemas.openxmlformats.org/markup-compatibility/2006">
          <mc:Choice Requires="x14">
            <control shapeId="6159" r:id="rId6" name="Drop Down 15">
              <controlPr locked="0" defaultSize="0" autoFill="0" autoLine="0" autoPict="0">
                <anchor moveWithCells="1">
                  <from>
                    <xdr:col>7</xdr:col>
                    <xdr:colOff>0</xdr:colOff>
                    <xdr:row>11</xdr:row>
                    <xdr:rowOff>0</xdr:rowOff>
                  </from>
                  <to>
                    <xdr:col>8</xdr:col>
                    <xdr:colOff>114300</xdr:colOff>
                    <xdr:row>12</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AE233"/>
  <sheetViews>
    <sheetView showGridLines="0" zoomScaleNormal="100" zoomScaleSheetLayoutView="75" workbookViewId="0">
      <pane xSplit="2" ySplit="16" topLeftCell="C17" activePane="bottomRight" state="frozen"/>
      <selection activeCell="C10" sqref="C10"/>
      <selection pane="topRight" activeCell="C10" sqref="C10"/>
      <selection pane="bottomLeft" activeCell="C10" sqref="C10"/>
      <selection pane="bottomRight" activeCell="F48" sqref="F48"/>
    </sheetView>
  </sheetViews>
  <sheetFormatPr baseColWidth="10" defaultColWidth="10.85546875" defaultRowHeight="15" x14ac:dyDescent="0.25"/>
  <cols>
    <col min="1" max="1" width="5.5703125" style="15" customWidth="1"/>
    <col min="2" max="2" width="40.42578125" style="15" customWidth="1"/>
    <col min="3" max="6" width="18.5703125" style="15" customWidth="1"/>
    <col min="7" max="7" width="20.5703125" style="15" customWidth="1"/>
    <col min="8" max="10" width="18.5703125" style="15" customWidth="1"/>
    <col min="11" max="11" width="17.5703125" style="15" customWidth="1"/>
    <col min="12" max="12" width="20.5703125" style="15" customWidth="1"/>
    <col min="13" max="13" width="41.5703125" hidden="1" customWidth="1"/>
    <col min="14" max="14" width="4" customWidth="1"/>
  </cols>
  <sheetData>
    <row r="1" spans="1:31" s="16" customFormat="1" ht="12.7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s="16" customFormat="1" ht="15.75" x14ac:dyDescent="0.25">
      <c r="A2" s="1"/>
      <c r="B2" s="23" t="str">
        <f>Kontaktdaten!B2</f>
        <v>Kostenrechnung für Tarife 2022</v>
      </c>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s="16" customFormat="1" ht="4.5"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row>
    <row r="4" spans="1:31" s="16" customFormat="1" ht="20.25" x14ac:dyDescent="0.3">
      <c r="A4" s="1"/>
      <c r="B4" s="13" t="s">
        <v>233</v>
      </c>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s="16" customFormat="1" ht="18" customHeight="1" x14ac:dyDescent="0.25">
      <c r="A5" s="1"/>
      <c r="B5" s="533" t="s">
        <v>215</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1:31" s="16" customFormat="1" ht="12.75" customHeight="1" x14ac:dyDescent="0.25">
      <c r="A6" s="1"/>
      <c r="B6" s="553">
        <f>Kontaktdaten!E12</f>
        <v>0</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s="16" customFormat="1" ht="16.5" hidden="1" customHeight="1" x14ac:dyDescent="0.3">
      <c r="A7" s="1"/>
      <c r="B7" s="13"/>
      <c r="C7" s="1"/>
      <c r="D7" s="1"/>
      <c r="E7" s="1"/>
      <c r="F7" s="1"/>
      <c r="G7" s="1"/>
      <c r="H7" s="1"/>
      <c r="I7" s="1"/>
      <c r="J7" s="1"/>
      <c r="K7" s="1"/>
      <c r="L7" s="1"/>
      <c r="M7" s="1"/>
      <c r="N7" s="1"/>
      <c r="O7" s="1"/>
      <c r="P7" s="1"/>
      <c r="Q7" s="1"/>
      <c r="R7" s="1"/>
      <c r="S7" s="1"/>
      <c r="T7" s="1"/>
      <c r="U7" s="1"/>
      <c r="V7" s="1"/>
      <c r="W7" s="1"/>
      <c r="X7" s="1"/>
      <c r="Y7" s="1"/>
      <c r="Z7" s="1"/>
      <c r="AA7" s="1"/>
      <c r="AB7" s="1"/>
      <c r="AC7" s="1"/>
      <c r="AD7" s="1"/>
      <c r="AE7" s="1"/>
    </row>
    <row r="8" spans="1:31" s="16" customFormat="1" ht="16.5" hidden="1" customHeight="1" x14ac:dyDescent="0.3">
      <c r="A8" s="1"/>
      <c r="B8" s="13"/>
      <c r="C8" s="1"/>
      <c r="D8" s="1"/>
      <c r="E8" s="1"/>
      <c r="F8" s="1"/>
      <c r="G8" s="1"/>
      <c r="H8" s="1"/>
      <c r="I8" s="1"/>
      <c r="J8" s="1"/>
      <c r="K8" s="1"/>
      <c r="L8" s="1"/>
      <c r="M8" s="1"/>
      <c r="N8" s="1"/>
      <c r="O8" s="1"/>
      <c r="P8" s="1"/>
      <c r="Q8" s="1"/>
      <c r="R8" s="1"/>
      <c r="S8" s="1"/>
      <c r="T8" s="1"/>
      <c r="U8" s="1"/>
      <c r="V8" s="1"/>
      <c r="W8" s="1"/>
      <c r="X8" s="1"/>
      <c r="Y8" s="1"/>
      <c r="Z8" s="1"/>
      <c r="AA8" s="1"/>
      <c r="AB8" s="1"/>
      <c r="AC8" s="1"/>
      <c r="AD8" s="1"/>
      <c r="AE8" s="1"/>
    </row>
    <row r="9" spans="1:31" s="16" customFormat="1" ht="16.5" hidden="1" customHeight="1" x14ac:dyDescent="0.3">
      <c r="A9" s="1"/>
      <c r="B9" s="13"/>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s="16" customFormat="1" ht="15.7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s="16" customFormat="1" x14ac:dyDescent="0.25">
      <c r="A11" s="1"/>
      <c r="B11" s="84" t="s">
        <v>985</v>
      </c>
      <c r="C11" s="1"/>
      <c r="D11" s="371"/>
      <c r="E11" s="86"/>
      <c r="F11" s="1"/>
      <c r="G11" s="1"/>
      <c r="H11" s="1"/>
      <c r="I11" s="1"/>
      <c r="J11" s="1"/>
      <c r="K11" s="1"/>
      <c r="L11" s="1"/>
      <c r="M11" s="1"/>
      <c r="N11" s="1"/>
      <c r="O11" s="1"/>
      <c r="P11" s="1"/>
      <c r="Q11" s="1"/>
      <c r="R11" s="1"/>
      <c r="S11" s="1"/>
      <c r="T11" s="1"/>
      <c r="U11" s="1"/>
      <c r="V11" s="1"/>
      <c r="W11" s="1"/>
      <c r="X11" s="1"/>
      <c r="Y11" s="1"/>
      <c r="Z11" s="1"/>
      <c r="AA11" s="1"/>
      <c r="AB11" s="1"/>
      <c r="AC11" s="1"/>
      <c r="AD11" s="1"/>
      <c r="AE11" s="1"/>
    </row>
    <row r="12" spans="1:31" s="16" customFormat="1" x14ac:dyDescent="0.25">
      <c r="A12" s="1"/>
      <c r="B12" s="33" t="s">
        <v>986</v>
      </c>
      <c r="C12" s="86">
        <f>'Anlagespiegel historisch'!E11</f>
        <v>0</v>
      </c>
      <c r="D12" s="86"/>
      <c r="E12" s="86"/>
      <c r="F12" s="85"/>
      <c r="G12" s="1"/>
      <c r="H12" s="1"/>
      <c r="I12" s="1"/>
      <c r="J12" s="1"/>
      <c r="K12" s="1"/>
      <c r="L12" s="1"/>
      <c r="M12" s="400" t="s">
        <v>57</v>
      </c>
      <c r="N12" s="1"/>
      <c r="O12" s="1"/>
      <c r="P12" s="1"/>
      <c r="Q12" s="1"/>
      <c r="R12" s="1"/>
      <c r="S12" s="1"/>
      <c r="T12" s="1"/>
      <c r="U12" s="1"/>
      <c r="V12" s="1"/>
      <c r="W12" s="1"/>
      <c r="X12" s="1"/>
      <c r="Y12" s="1"/>
      <c r="Z12" s="1"/>
      <c r="AA12" s="1"/>
      <c r="AB12" s="1"/>
      <c r="AC12" s="1"/>
      <c r="AD12" s="1"/>
      <c r="AE12" s="1"/>
    </row>
    <row r="13" spans="1:31" s="16" customFormat="1" x14ac:dyDescent="0.25">
      <c r="A13" s="1"/>
      <c r="B13" s="33" t="s">
        <v>987</v>
      </c>
      <c r="C13" s="86">
        <f>'Anlagespiegel historisch'!C13</f>
        <v>0</v>
      </c>
      <c r="D13" s="87" t="s">
        <v>832</v>
      </c>
      <c r="E13" s="88">
        <f>'Anlagespiegel historisch'!E13</f>
        <v>0</v>
      </c>
      <c r="F13" s="240"/>
      <c r="G13" s="1"/>
      <c r="H13" s="1"/>
      <c r="I13" s="1"/>
      <c r="J13" s="1"/>
      <c r="K13" s="1"/>
      <c r="L13" s="1"/>
      <c r="M13" s="1"/>
      <c r="N13" s="1"/>
      <c r="O13" s="1"/>
      <c r="P13" s="1"/>
      <c r="Q13" s="1"/>
      <c r="R13" s="1"/>
      <c r="S13" s="1"/>
      <c r="T13" s="1"/>
      <c r="U13" s="1"/>
      <c r="V13" s="1"/>
      <c r="W13" s="1"/>
      <c r="X13" s="1"/>
      <c r="Y13" s="1"/>
      <c r="Z13" s="1"/>
      <c r="AA13" s="1"/>
      <c r="AB13" s="1"/>
      <c r="AC13" s="1"/>
      <c r="AD13" s="1"/>
      <c r="AE13" s="1"/>
    </row>
    <row r="14" spans="1:31" s="16" customFormat="1" ht="15.75" thickBo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row>
    <row r="15" spans="1:31" s="16" customFormat="1" ht="15.75" x14ac:dyDescent="0.25">
      <c r="A15" s="1"/>
      <c r="B15" s="74"/>
      <c r="C15" s="1789" t="s">
        <v>988</v>
      </c>
      <c r="D15" s="1790"/>
      <c r="E15" s="1790"/>
      <c r="F15" s="1790"/>
      <c r="G15" s="1790"/>
      <c r="H15" s="1790"/>
      <c r="I15" s="1790"/>
      <c r="J15" s="1790"/>
      <c r="K15" s="1790"/>
      <c r="L15" s="1791"/>
      <c r="M15" s="401"/>
      <c r="N15" s="1"/>
      <c r="O15" s="1"/>
      <c r="P15" s="1"/>
      <c r="Q15" s="1"/>
      <c r="R15" s="1"/>
      <c r="S15" s="1"/>
      <c r="T15" s="1"/>
      <c r="U15" s="1"/>
      <c r="V15" s="1"/>
      <c r="W15" s="1"/>
      <c r="X15" s="1"/>
      <c r="Y15" s="1"/>
      <c r="Z15" s="1"/>
      <c r="AA15" s="1"/>
      <c r="AB15" s="1"/>
      <c r="AC15" s="1"/>
      <c r="AD15" s="1"/>
      <c r="AE15" s="1"/>
    </row>
    <row r="16" spans="1:31" s="16" customFormat="1" ht="135.6" customHeight="1" x14ac:dyDescent="0.25">
      <c r="A16" s="1"/>
      <c r="B16" s="75" t="s">
        <v>989</v>
      </c>
      <c r="C16" s="76" t="s">
        <v>64</v>
      </c>
      <c r="D16" s="77" t="s">
        <v>65</v>
      </c>
      <c r="E16" s="77" t="s">
        <v>66</v>
      </c>
      <c r="F16" s="77" t="s">
        <v>1239</v>
      </c>
      <c r="G16" s="463" t="s">
        <v>67</v>
      </c>
      <c r="H16" s="465" t="s">
        <v>68</v>
      </c>
      <c r="I16" s="77" t="s">
        <v>69</v>
      </c>
      <c r="J16" s="77" t="s">
        <v>70</v>
      </c>
      <c r="K16" s="78" t="s">
        <v>71</v>
      </c>
      <c r="L16" s="489" t="s">
        <v>72</v>
      </c>
      <c r="M16" s="402" t="s">
        <v>882</v>
      </c>
      <c r="N16" s="1"/>
      <c r="O16" s="1"/>
      <c r="P16" s="1"/>
      <c r="Q16" s="1"/>
      <c r="R16" s="1"/>
      <c r="S16" s="1"/>
      <c r="T16" s="1"/>
      <c r="U16" s="1"/>
      <c r="V16" s="1"/>
      <c r="W16" s="1"/>
      <c r="X16" s="1"/>
      <c r="Y16" s="1"/>
      <c r="Z16" s="1"/>
      <c r="AA16" s="1"/>
      <c r="AB16" s="1"/>
      <c r="AC16" s="1"/>
      <c r="AD16" s="1"/>
      <c r="AE16" s="1"/>
    </row>
    <row r="17" spans="1:31" s="16" customFormat="1" x14ac:dyDescent="0.25">
      <c r="A17" s="1"/>
      <c r="B17" s="79" t="s">
        <v>73</v>
      </c>
      <c r="C17" s="90">
        <f>'Anlagespiegel historisch'!L15</f>
        <v>0</v>
      </c>
      <c r="D17" s="91">
        <f>'Anlagespiegel historisch'!L29</f>
        <v>0</v>
      </c>
      <c r="E17" s="91">
        <f>'Anlagespiegel historisch'!L43</f>
        <v>0</v>
      </c>
      <c r="F17" s="92">
        <f>'Anlagespiegel historisch'!L57</f>
        <v>0</v>
      </c>
      <c r="G17" s="92">
        <f>'Anlagespiegel historisch'!L71</f>
        <v>0</v>
      </c>
      <c r="H17" s="90">
        <f>IF(Stammdaten!$A$50=2,'Anlagespiegel synthetisch'!I27,'Anlagespiegel synthetisch'!I27*(1+'Anlagespiegel synthetisch'!$I$88))</f>
        <v>0</v>
      </c>
      <c r="I17" s="91">
        <f>IF(Stammdaten!$A$50=2,'Anlagespiegel synthetisch'!I39,'Anlagespiegel synthetisch'!I39*(1+'Anlagespiegel synthetisch'!$I$88))</f>
        <v>0</v>
      </c>
      <c r="J17" s="91">
        <f>IF(Stammdaten!$A$50=2,'Anlagespiegel synthetisch'!I51,'Anlagespiegel synthetisch'!I51*(1+'Anlagespiegel synthetisch'!$I$88))</f>
        <v>0</v>
      </c>
      <c r="K17" s="93">
        <f>IF(Stammdaten!$A$50=2,'Anlagespiegel synthetisch'!I63,'Anlagespiegel synthetisch'!I63*(1+'Anlagespiegel synthetisch'!$I$88))</f>
        <v>0</v>
      </c>
      <c r="L17" s="490">
        <f>IF(Stammdaten!$A$50=2,'Anlagespiegel synthetisch'!I75,'Anlagespiegel synthetisch'!I75*(1+'Anlagespiegel synthetisch'!$I$88))</f>
        <v>0</v>
      </c>
      <c r="M17" s="443"/>
      <c r="N17" s="1"/>
      <c r="O17" s="1"/>
      <c r="P17" s="1"/>
      <c r="Q17" s="1"/>
      <c r="R17" s="1"/>
      <c r="S17" s="1"/>
      <c r="T17" s="1"/>
      <c r="U17" s="1"/>
      <c r="V17" s="1"/>
      <c r="W17" s="1"/>
      <c r="X17" s="1"/>
      <c r="Y17" s="1"/>
      <c r="Z17" s="1"/>
      <c r="AA17" s="1"/>
      <c r="AB17" s="1"/>
      <c r="AC17" s="1"/>
      <c r="AD17" s="1"/>
      <c r="AE17" s="1"/>
    </row>
    <row r="18" spans="1:31" s="16" customFormat="1" x14ac:dyDescent="0.25">
      <c r="A18" s="1"/>
      <c r="B18" s="89" t="s">
        <v>990</v>
      </c>
      <c r="C18" s="90">
        <f>'Anlagespiegel historisch'!L16</f>
        <v>0</v>
      </c>
      <c r="D18" s="91">
        <f>'Anlagespiegel historisch'!L30</f>
        <v>0</v>
      </c>
      <c r="E18" s="91">
        <f>'Anlagespiegel historisch'!L44</f>
        <v>0</v>
      </c>
      <c r="F18" s="92">
        <f>'Anlagespiegel historisch'!L58</f>
        <v>0</v>
      </c>
      <c r="G18" s="92">
        <f>'Anlagespiegel historisch'!L72</f>
        <v>0</v>
      </c>
      <c r="H18" s="90">
        <f>IF(Stammdaten!$A$50=2,'Anlagespiegel synthetisch'!I28,'Anlagespiegel synthetisch'!I28*(1+'Anlagespiegel synthetisch'!$I$88))</f>
        <v>0</v>
      </c>
      <c r="I18" s="91">
        <f>IF(Stammdaten!$A$50=2,'Anlagespiegel synthetisch'!I40,'Anlagespiegel synthetisch'!I40*(1+'Anlagespiegel synthetisch'!$I$88))</f>
        <v>0</v>
      </c>
      <c r="J18" s="91">
        <f>IF(Stammdaten!$A$50=2,'Anlagespiegel synthetisch'!I52,'Anlagespiegel synthetisch'!I52*(1+'Anlagespiegel synthetisch'!$I$88))</f>
        <v>0</v>
      </c>
      <c r="K18" s="93">
        <f>IF(Stammdaten!$A$50=2,'Anlagespiegel synthetisch'!I64,'Anlagespiegel synthetisch'!I64*(1+'Anlagespiegel synthetisch'!$I$88))</f>
        <v>0</v>
      </c>
      <c r="L18" s="490">
        <f>IF(Stammdaten!$A$50=2,'Anlagespiegel synthetisch'!I76,'Anlagespiegel synthetisch'!I76*(1+'Anlagespiegel synthetisch'!$I$88))</f>
        <v>0</v>
      </c>
      <c r="M18" s="443"/>
      <c r="N18" s="1"/>
      <c r="O18" s="1"/>
      <c r="P18" s="1"/>
      <c r="Q18" s="1"/>
      <c r="R18" s="1"/>
      <c r="S18" s="1"/>
      <c r="T18" s="1"/>
      <c r="U18" s="1"/>
      <c r="V18" s="1"/>
      <c r="W18" s="1"/>
      <c r="X18" s="1"/>
      <c r="Y18" s="1"/>
      <c r="Z18" s="1"/>
      <c r="AA18" s="1"/>
      <c r="AB18" s="1"/>
      <c r="AC18" s="1"/>
      <c r="AD18" s="1"/>
      <c r="AE18" s="1"/>
    </row>
    <row r="19" spans="1:31" s="16" customFormat="1" x14ac:dyDescent="0.25">
      <c r="A19" s="1"/>
      <c r="B19" s="89" t="s">
        <v>925</v>
      </c>
      <c r="C19" s="90">
        <f>'Anlagespiegel historisch'!L17</f>
        <v>0</v>
      </c>
      <c r="D19" s="91">
        <f>'Anlagespiegel historisch'!L31</f>
        <v>0</v>
      </c>
      <c r="E19" s="91">
        <f>'Anlagespiegel historisch'!L45</f>
        <v>0</v>
      </c>
      <c r="F19" s="92">
        <f>'Anlagespiegel historisch'!L59</f>
        <v>0</v>
      </c>
      <c r="G19" s="92">
        <f>'Anlagespiegel historisch'!L73</f>
        <v>0</v>
      </c>
      <c r="H19" s="90">
        <f>IF(Stammdaten!$A$50=2,'Anlagespiegel synthetisch'!I29,'Anlagespiegel synthetisch'!I29*(1+'Anlagespiegel synthetisch'!$I$88))</f>
        <v>0</v>
      </c>
      <c r="I19" s="91">
        <f>IF(Stammdaten!$A$50=2,'Anlagespiegel synthetisch'!I41,'Anlagespiegel synthetisch'!I41*(1+'Anlagespiegel synthetisch'!$I$88))</f>
        <v>0</v>
      </c>
      <c r="J19" s="91">
        <f>IF(Stammdaten!$A$50=2,'Anlagespiegel synthetisch'!I53,'Anlagespiegel synthetisch'!I53*(1+'Anlagespiegel synthetisch'!$I$88))</f>
        <v>0</v>
      </c>
      <c r="K19" s="93">
        <f>IF(Stammdaten!$A$50=2,'Anlagespiegel synthetisch'!I65,'Anlagespiegel synthetisch'!I65*(1+'Anlagespiegel synthetisch'!$I$88))</f>
        <v>0</v>
      </c>
      <c r="L19" s="490">
        <f>IF(Stammdaten!$A$50=2,'Anlagespiegel synthetisch'!I77,'Anlagespiegel synthetisch'!I77*(1+'Anlagespiegel synthetisch'!$I$88))</f>
        <v>0</v>
      </c>
      <c r="M19" s="443"/>
      <c r="N19" s="1"/>
      <c r="O19" s="1"/>
      <c r="P19" s="1"/>
      <c r="Q19" s="1"/>
      <c r="R19" s="1"/>
      <c r="S19" s="1"/>
      <c r="T19" s="1"/>
      <c r="U19" s="1"/>
      <c r="V19" s="1"/>
      <c r="W19" s="1"/>
      <c r="X19" s="1"/>
      <c r="Y19" s="1"/>
      <c r="Z19" s="1"/>
      <c r="AA19" s="1"/>
      <c r="AB19" s="1"/>
      <c r="AC19" s="1"/>
      <c r="AD19" s="1"/>
      <c r="AE19" s="1"/>
    </row>
    <row r="20" spans="1:31" s="16" customFormat="1" x14ac:dyDescent="0.25">
      <c r="A20" s="1"/>
      <c r="B20" s="89" t="s">
        <v>926</v>
      </c>
      <c r="C20" s="90">
        <f>'Anlagespiegel historisch'!L18</f>
        <v>0</v>
      </c>
      <c r="D20" s="91">
        <f>'Anlagespiegel historisch'!L32</f>
        <v>0</v>
      </c>
      <c r="E20" s="91">
        <f>'Anlagespiegel historisch'!L46</f>
        <v>0</v>
      </c>
      <c r="F20" s="92">
        <f>'Anlagespiegel historisch'!L60</f>
        <v>0</v>
      </c>
      <c r="G20" s="92">
        <f>'Anlagespiegel historisch'!L74</f>
        <v>0</v>
      </c>
      <c r="H20" s="90">
        <f>IF(Stammdaten!$A$50=2,'Anlagespiegel synthetisch'!I30,'Anlagespiegel synthetisch'!I30*(1+'Anlagespiegel synthetisch'!$I$88))</f>
        <v>0</v>
      </c>
      <c r="I20" s="91">
        <f>IF(Stammdaten!$A$50=2,'Anlagespiegel synthetisch'!I42,'Anlagespiegel synthetisch'!I42*(1+'Anlagespiegel synthetisch'!$I$88))</f>
        <v>0</v>
      </c>
      <c r="J20" s="91">
        <f>IF(Stammdaten!$A$50=2,'Anlagespiegel synthetisch'!I54,'Anlagespiegel synthetisch'!I54*(1+'Anlagespiegel synthetisch'!$I$88))</f>
        <v>0</v>
      </c>
      <c r="K20" s="93">
        <f>IF(Stammdaten!$A$50=2,'Anlagespiegel synthetisch'!I66,'Anlagespiegel synthetisch'!I66*(1+'Anlagespiegel synthetisch'!$I$88))</f>
        <v>0</v>
      </c>
      <c r="L20" s="490">
        <f>IF(Stammdaten!$A$50=2,'Anlagespiegel synthetisch'!I78,'Anlagespiegel synthetisch'!I78*(1+'Anlagespiegel synthetisch'!$I$88))</f>
        <v>0</v>
      </c>
      <c r="M20" s="443"/>
      <c r="N20" s="1"/>
      <c r="O20" s="1"/>
      <c r="P20" s="1"/>
      <c r="Q20" s="1"/>
      <c r="R20" s="1"/>
      <c r="S20" s="1"/>
      <c r="T20" s="1"/>
      <c r="U20" s="1"/>
      <c r="V20" s="1"/>
      <c r="W20" s="1"/>
      <c r="X20" s="1"/>
      <c r="Y20" s="1"/>
      <c r="Z20" s="1"/>
      <c r="AA20" s="1"/>
      <c r="AB20" s="1"/>
      <c r="AC20" s="1"/>
      <c r="AD20" s="1"/>
      <c r="AE20" s="1"/>
    </row>
    <row r="21" spans="1:31" s="16" customFormat="1" x14ac:dyDescent="0.25">
      <c r="A21" s="1"/>
      <c r="B21" s="79" t="s">
        <v>199</v>
      </c>
      <c r="C21" s="90">
        <f>'Anlagespiegel historisch'!L19</f>
        <v>0</v>
      </c>
      <c r="D21" s="91">
        <f>'Anlagespiegel historisch'!L33</f>
        <v>0</v>
      </c>
      <c r="E21" s="91">
        <f>'Anlagespiegel historisch'!L47</f>
        <v>0</v>
      </c>
      <c r="F21" s="92">
        <f>'Anlagespiegel historisch'!L61</f>
        <v>0</v>
      </c>
      <c r="G21" s="92">
        <f>'Anlagespiegel historisch'!L75</f>
        <v>0</v>
      </c>
      <c r="H21" s="90">
        <f>IF(Stammdaten!$A$50=2,'Anlagespiegel synthetisch'!I31,'Anlagespiegel synthetisch'!I31*(1+'Anlagespiegel synthetisch'!$I$88))</f>
        <v>0</v>
      </c>
      <c r="I21" s="91">
        <f>IF(Stammdaten!$A$50=2,'Anlagespiegel synthetisch'!I43,'Anlagespiegel synthetisch'!I43*(1+'Anlagespiegel synthetisch'!$I$88))</f>
        <v>0</v>
      </c>
      <c r="J21" s="91">
        <f>IF(Stammdaten!$A$50=2,'Anlagespiegel synthetisch'!I55,'Anlagespiegel synthetisch'!I55*(1+'Anlagespiegel synthetisch'!$I$88))</f>
        <v>0</v>
      </c>
      <c r="K21" s="93">
        <f>IF(Stammdaten!$A$50=2,'Anlagespiegel synthetisch'!I67,'Anlagespiegel synthetisch'!I67*(1+'Anlagespiegel synthetisch'!$I$88))</f>
        <v>0</v>
      </c>
      <c r="L21" s="490">
        <f>IF(Stammdaten!$A$50=2,'Anlagespiegel synthetisch'!I79,'Anlagespiegel synthetisch'!I79*(1+'Anlagespiegel synthetisch'!$I$88))</f>
        <v>0</v>
      </c>
      <c r="M21" s="443"/>
      <c r="N21" s="1"/>
      <c r="O21" s="1"/>
      <c r="P21" s="1"/>
      <c r="Q21" s="1"/>
      <c r="R21" s="1"/>
      <c r="S21" s="1"/>
      <c r="T21" s="1"/>
      <c r="U21" s="1"/>
      <c r="V21" s="1"/>
      <c r="W21" s="1"/>
      <c r="X21" s="1"/>
      <c r="Y21" s="1"/>
      <c r="Z21" s="1"/>
      <c r="AA21" s="1"/>
      <c r="AB21" s="1"/>
      <c r="AC21" s="1"/>
      <c r="AD21" s="1"/>
      <c r="AE21" s="1"/>
    </row>
    <row r="22" spans="1:31" s="16" customFormat="1" hidden="1" x14ac:dyDescent="0.25">
      <c r="B22" s="89"/>
      <c r="C22" s="90"/>
      <c r="D22" s="91"/>
      <c r="E22" s="91"/>
      <c r="F22" s="92"/>
      <c r="G22" s="92"/>
      <c r="H22" s="90"/>
      <c r="I22" s="91"/>
      <c r="J22" s="91"/>
      <c r="K22" s="93"/>
      <c r="L22" s="490"/>
      <c r="M22" s="443"/>
      <c r="N22" s="1"/>
      <c r="O22" s="1"/>
      <c r="P22" s="1"/>
      <c r="Q22" s="1"/>
      <c r="R22" s="1"/>
      <c r="S22" s="1"/>
      <c r="T22" s="1"/>
      <c r="U22" s="1"/>
      <c r="V22" s="1"/>
      <c r="W22" s="1"/>
      <c r="X22" s="1"/>
      <c r="Y22" s="1"/>
      <c r="Z22" s="1"/>
      <c r="AA22" s="1"/>
      <c r="AB22" s="1"/>
      <c r="AC22" s="1"/>
      <c r="AD22" s="1"/>
      <c r="AE22" s="1"/>
    </row>
    <row r="23" spans="1:31" s="16" customFormat="1" x14ac:dyDescent="0.25">
      <c r="A23" s="1"/>
      <c r="B23" s="89" t="s">
        <v>295</v>
      </c>
      <c r="C23" s="90">
        <f>'Anlagespiegel historisch'!L21+'Anlagespiegel historisch'!L22</f>
        <v>0</v>
      </c>
      <c r="D23" s="91">
        <f>'Anlagespiegel historisch'!L35+'Anlagespiegel historisch'!L36</f>
        <v>0</v>
      </c>
      <c r="E23" s="91">
        <f>'Anlagespiegel historisch'!L49+'Anlagespiegel historisch'!L50</f>
        <v>0</v>
      </c>
      <c r="F23" s="92">
        <f>'Anlagespiegel historisch'!L63+'Anlagespiegel historisch'!L64</f>
        <v>0</v>
      </c>
      <c r="G23" s="92">
        <f>'Anlagespiegel historisch'!L77+'Anlagespiegel historisch'!L78</f>
        <v>0</v>
      </c>
      <c r="H23" s="90">
        <f>IF(Stammdaten!$A$50=2,('Anlagespiegel synthetisch'!I33 + 'Anlagespiegel synthetisch'!I34),('Anlagespiegel synthetisch'!I33 +'Anlagespiegel synthetisch'!I34)*(1+'Anlagespiegel synthetisch'!$I$88))</f>
        <v>0</v>
      </c>
      <c r="I23" s="91">
        <f>IF(Stammdaten!$A$50=2,('Anlagespiegel synthetisch'!I45 + 'Anlagespiegel synthetisch'!I46),('Anlagespiegel synthetisch'!I45 +'Anlagespiegel synthetisch'!I46)*(1+'Anlagespiegel synthetisch'!$I$88))</f>
        <v>0</v>
      </c>
      <c r="J23" s="91">
        <f>IF(Stammdaten!$A$50=2,('Anlagespiegel synthetisch'!I57 + 'Anlagespiegel synthetisch'!I58),('Anlagespiegel synthetisch'!I57 +'Anlagespiegel synthetisch'!I58)*(1+'Anlagespiegel synthetisch'!$I$88))</f>
        <v>0</v>
      </c>
      <c r="K23" s="93">
        <f>IF(Stammdaten!$A$50=2,('Anlagespiegel synthetisch'!I69 + 'Anlagespiegel synthetisch'!I70),('Anlagespiegel synthetisch'!I69 +'Anlagespiegel synthetisch'!I70)*(1+'Anlagespiegel synthetisch'!$I$88))</f>
        <v>0</v>
      </c>
      <c r="L23" s="490">
        <f>IF(Stammdaten!$A$50=2,('Anlagespiegel synthetisch'!I81 + 'Anlagespiegel synthetisch'!I82),('Anlagespiegel synthetisch'!I81 +'Anlagespiegel synthetisch'!I82)*(1+'Anlagespiegel synthetisch'!$I$88))</f>
        <v>0</v>
      </c>
      <c r="M23" s="443"/>
      <c r="N23" s="1"/>
      <c r="O23" s="1"/>
      <c r="P23" s="1"/>
      <c r="Q23" s="1"/>
      <c r="R23" s="1"/>
      <c r="S23" s="1"/>
      <c r="T23" s="1"/>
      <c r="U23" s="1"/>
      <c r="V23" s="1"/>
      <c r="W23" s="1"/>
      <c r="X23" s="1"/>
      <c r="Y23" s="1"/>
      <c r="Z23" s="1"/>
      <c r="AA23" s="1"/>
      <c r="AB23" s="1"/>
      <c r="AC23" s="1"/>
      <c r="AD23" s="1"/>
      <c r="AE23" s="1"/>
    </row>
    <row r="24" spans="1:31" s="16" customFormat="1" x14ac:dyDescent="0.25">
      <c r="A24" s="1"/>
      <c r="B24" s="89" t="s">
        <v>928</v>
      </c>
      <c r="C24" s="90">
        <f>'Anlagespiegel historisch'!L23</f>
        <v>0</v>
      </c>
      <c r="D24" s="91">
        <f>'Anlagespiegel historisch'!L37</f>
        <v>0</v>
      </c>
      <c r="E24" s="91">
        <f>'Anlagespiegel historisch'!L51</f>
        <v>0</v>
      </c>
      <c r="F24" s="91">
        <f>'Anlagespiegel historisch'!L65</f>
        <v>0</v>
      </c>
      <c r="G24" s="464">
        <f>'Anlagespiegel historisch'!L79</f>
        <v>0</v>
      </c>
      <c r="H24" s="1654">
        <v>0</v>
      </c>
      <c r="I24" s="1655">
        <v>0</v>
      </c>
      <c r="J24" s="1656">
        <v>0</v>
      </c>
      <c r="K24" s="1657">
        <v>0</v>
      </c>
      <c r="L24" s="1659">
        <v>0</v>
      </c>
      <c r="M24" s="443"/>
      <c r="N24" s="1"/>
      <c r="O24" s="1"/>
      <c r="P24" s="1"/>
      <c r="Q24" s="1"/>
      <c r="R24" s="1"/>
      <c r="S24" s="1"/>
      <c r="T24" s="1"/>
      <c r="U24" s="1"/>
      <c r="V24" s="1"/>
      <c r="W24" s="1"/>
      <c r="X24" s="1"/>
      <c r="Y24" s="1"/>
      <c r="Z24" s="1"/>
      <c r="AA24" s="1"/>
      <c r="AB24" s="1"/>
      <c r="AC24" s="1"/>
      <c r="AD24" s="1"/>
      <c r="AE24" s="1"/>
    </row>
    <row r="25" spans="1:31" s="16" customFormat="1" x14ac:dyDescent="0.25">
      <c r="A25" s="1"/>
      <c r="B25" s="89" t="s">
        <v>930</v>
      </c>
      <c r="C25" s="90">
        <f>'Anlagespiegel historisch'!L24</f>
        <v>0</v>
      </c>
      <c r="D25" s="91">
        <f>'Anlagespiegel historisch'!L38</f>
        <v>0</v>
      </c>
      <c r="E25" s="91">
        <f>'Anlagespiegel historisch'!L52</f>
        <v>0</v>
      </c>
      <c r="F25" s="91">
        <f>'Anlagespiegel historisch'!L66</f>
        <v>0</v>
      </c>
      <c r="G25" s="464">
        <f>'Anlagespiegel historisch'!L80</f>
        <v>0</v>
      </c>
      <c r="H25" s="90">
        <f>IF(Stammdaten!$A$50=2,'Anlagespiegel synthetisch'!I35,'Anlagespiegel synthetisch'!I35*(1+'Anlagespiegel synthetisch'!$I$88))</f>
        <v>0</v>
      </c>
      <c r="I25" s="91">
        <f>IF(Stammdaten!$A$50=2,'Anlagespiegel synthetisch'!I47,'Anlagespiegel synthetisch'!I47*(1+'Anlagespiegel synthetisch'!$I$88))</f>
        <v>0</v>
      </c>
      <c r="J25" s="91">
        <f>IF(Stammdaten!$A$50=2,'Anlagespiegel synthetisch'!I59,'Anlagespiegel synthetisch'!I59*(1+'Anlagespiegel synthetisch'!$I$88))</f>
        <v>0</v>
      </c>
      <c r="K25" s="93">
        <f>IF(Stammdaten!$A$50=2,'Anlagespiegel synthetisch'!I71,'Anlagespiegel synthetisch'!I71*(1+'Anlagespiegel synthetisch'!$I$88))</f>
        <v>0</v>
      </c>
      <c r="L25" s="490">
        <f>IF(Stammdaten!$A$50=2,'Anlagespiegel synthetisch'!I83,'Anlagespiegel synthetisch'!I83*(1+'Anlagespiegel synthetisch'!$I$88))</f>
        <v>0</v>
      </c>
      <c r="M25" s="443"/>
      <c r="N25" s="1"/>
      <c r="O25" s="1"/>
      <c r="P25" s="1"/>
      <c r="Q25" s="1"/>
      <c r="R25" s="1"/>
      <c r="S25" s="1"/>
      <c r="T25" s="1"/>
      <c r="U25" s="1"/>
      <c r="V25" s="1"/>
      <c r="W25" s="1"/>
      <c r="X25" s="1"/>
      <c r="Y25" s="1"/>
      <c r="Z25" s="1"/>
      <c r="AA25" s="1"/>
      <c r="AB25" s="1"/>
      <c r="AC25" s="1"/>
      <c r="AD25" s="1"/>
      <c r="AE25" s="1"/>
    </row>
    <row r="26" spans="1:31" s="16" customFormat="1" x14ac:dyDescent="0.25">
      <c r="A26" s="1"/>
      <c r="B26" s="89" t="s">
        <v>991</v>
      </c>
      <c r="C26" s="90">
        <f>'Anlagespiegel historisch'!L25</f>
        <v>0</v>
      </c>
      <c r="D26" s="91">
        <f>'Anlagespiegel historisch'!L39</f>
        <v>0</v>
      </c>
      <c r="E26" s="91">
        <f>'Anlagespiegel historisch'!L53</f>
        <v>0</v>
      </c>
      <c r="F26" s="91">
        <f>'Anlagespiegel historisch'!L67</f>
        <v>0</v>
      </c>
      <c r="G26" s="464">
        <f>'Anlagespiegel historisch'!L81</f>
        <v>0</v>
      </c>
      <c r="H26" s="90">
        <f>IF(Stammdaten!$A$50=2,'Anlagespiegel synthetisch'!I36,'Anlagespiegel synthetisch'!I36*(1+'Anlagespiegel synthetisch'!$I$88))</f>
        <v>0</v>
      </c>
      <c r="I26" s="91">
        <f>IF(Stammdaten!$A$50=2,'Anlagespiegel synthetisch'!I48,'Anlagespiegel synthetisch'!I48*(1+'Anlagespiegel synthetisch'!$I$88))</f>
        <v>0</v>
      </c>
      <c r="J26" s="91">
        <f>IF(Stammdaten!$A$50=2,'Anlagespiegel synthetisch'!I60,'Anlagespiegel synthetisch'!I60*(1+'Anlagespiegel synthetisch'!$I$88))</f>
        <v>0</v>
      </c>
      <c r="K26" s="93">
        <f>IF(Stammdaten!$A$50=2,'Anlagespiegel synthetisch'!I72,'Anlagespiegel synthetisch'!I72*(1+'Anlagespiegel synthetisch'!$I$88))</f>
        <v>0</v>
      </c>
      <c r="L26" s="490">
        <f>IF(Stammdaten!$A$50=2,'Anlagespiegel synthetisch'!I84,'Anlagespiegel synthetisch'!I84*(1+'Anlagespiegel synthetisch'!$I$88))</f>
        <v>0</v>
      </c>
      <c r="M26" s="443"/>
      <c r="N26" s="1"/>
      <c r="O26" s="1"/>
      <c r="P26" s="1"/>
      <c r="Q26" s="1"/>
      <c r="R26" s="1"/>
      <c r="S26" s="1"/>
      <c r="T26" s="1"/>
      <c r="U26" s="1"/>
      <c r="V26" s="1"/>
      <c r="W26" s="1"/>
      <c r="X26" s="1"/>
      <c r="Y26" s="1"/>
      <c r="Z26" s="1"/>
      <c r="AA26" s="1"/>
      <c r="AB26" s="1"/>
      <c r="AC26" s="1"/>
      <c r="AD26" s="1"/>
      <c r="AE26" s="1"/>
    </row>
    <row r="27" spans="1:31" s="16" customFormat="1" x14ac:dyDescent="0.25">
      <c r="A27" s="1"/>
      <c r="B27" s="89" t="s">
        <v>932</v>
      </c>
      <c r="C27" s="90">
        <f>'Anlagespiegel historisch'!L26</f>
        <v>0</v>
      </c>
      <c r="D27" s="91">
        <f>'Anlagespiegel historisch'!L40</f>
        <v>0</v>
      </c>
      <c r="E27" s="91">
        <f>'Anlagespiegel historisch'!L54</f>
        <v>0</v>
      </c>
      <c r="F27" s="91">
        <f>'Anlagespiegel historisch'!L68</f>
        <v>0</v>
      </c>
      <c r="G27" s="464">
        <f>'Anlagespiegel historisch'!L82</f>
        <v>0</v>
      </c>
      <c r="H27" s="1658">
        <v>0</v>
      </c>
      <c r="I27" s="1660">
        <v>0</v>
      </c>
      <c r="J27" s="1661">
        <v>0</v>
      </c>
      <c r="K27" s="1662">
        <v>0</v>
      </c>
      <c r="L27" s="1663">
        <v>0</v>
      </c>
      <c r="M27" s="443"/>
      <c r="N27" s="1"/>
      <c r="O27" s="1"/>
      <c r="P27" s="1"/>
      <c r="Q27" s="1"/>
      <c r="R27" s="1"/>
      <c r="S27" s="1"/>
      <c r="T27" s="1"/>
      <c r="U27" s="1"/>
      <c r="V27" s="1"/>
      <c r="W27" s="1"/>
      <c r="X27" s="1"/>
      <c r="Y27" s="1"/>
      <c r="Z27" s="1"/>
      <c r="AA27" s="1"/>
      <c r="AB27" s="1"/>
      <c r="AC27" s="1"/>
      <c r="AD27" s="1"/>
      <c r="AE27" s="1"/>
    </row>
    <row r="28" spans="1:31" s="16" customFormat="1" ht="20.100000000000001" customHeight="1" thickBot="1" x14ac:dyDescent="0.3">
      <c r="A28" s="1"/>
      <c r="B28" s="80" t="s">
        <v>933</v>
      </c>
      <c r="C28" s="81">
        <f t="shared" ref="C28:L28" si="0">SUM(C17:C27)</f>
        <v>0</v>
      </c>
      <c r="D28" s="82">
        <f t="shared" si="0"/>
        <v>0</v>
      </c>
      <c r="E28" s="83">
        <f t="shared" si="0"/>
        <v>0</v>
      </c>
      <c r="F28" s="82">
        <f t="shared" si="0"/>
        <v>0</v>
      </c>
      <c r="G28" s="442">
        <f t="shared" si="0"/>
        <v>0</v>
      </c>
      <c r="H28" s="81">
        <f t="shared" si="0"/>
        <v>0</v>
      </c>
      <c r="I28" s="82">
        <f t="shared" si="0"/>
        <v>0</v>
      </c>
      <c r="J28" s="82">
        <f t="shared" si="0"/>
        <v>0</v>
      </c>
      <c r="K28" s="82">
        <f t="shared" si="0"/>
        <v>0</v>
      </c>
      <c r="L28" s="491">
        <f t="shared" si="0"/>
        <v>0</v>
      </c>
      <c r="M28" s="444"/>
      <c r="N28" s="1"/>
      <c r="O28" s="1"/>
      <c r="P28" s="1"/>
      <c r="Q28" s="1"/>
      <c r="R28" s="1"/>
      <c r="S28" s="1"/>
      <c r="T28" s="1"/>
      <c r="U28" s="1"/>
      <c r="V28" s="1"/>
      <c r="W28" s="1"/>
      <c r="X28" s="1"/>
      <c r="Y28" s="1"/>
      <c r="Z28" s="1"/>
      <c r="AA28" s="1"/>
      <c r="AB28" s="1"/>
      <c r="AC28" s="1"/>
      <c r="AD28" s="1"/>
      <c r="AE28" s="1"/>
    </row>
    <row r="29" spans="1:31" s="16" customFormat="1" x14ac:dyDescent="0.25">
      <c r="A29" s="1"/>
      <c r="B29" s="1"/>
      <c r="C29" s="1"/>
      <c r="D29" s="1"/>
      <c r="E29" s="1"/>
      <c r="F29" s="1"/>
      <c r="G29" s="1"/>
      <c r="H29" s="554"/>
      <c r="I29" s="1"/>
      <c r="J29" s="1"/>
      <c r="K29" s="1"/>
      <c r="L29" s="582" t="str">
        <f>IF(AND(Stammdaten!A145&lt;&gt;3,Stammdaten!A50=1),"Hinweis: Sie haben auf dem Formular 2.3 im Feld I90 noch nicht angewählt ob die Angaben mit oder ohne Abzug nach Artikel 13 Absatz 4 der StromVV erfolgten.","")</f>
        <v/>
      </c>
      <c r="M29" s="1"/>
      <c r="N29" s="1"/>
      <c r="O29" s="1"/>
      <c r="P29" s="1"/>
      <c r="Q29" s="1"/>
      <c r="R29" s="1"/>
      <c r="S29" s="1"/>
      <c r="T29" s="1"/>
      <c r="U29" s="1"/>
      <c r="V29" s="1"/>
      <c r="W29" s="1"/>
      <c r="X29" s="1"/>
      <c r="Y29" s="1"/>
      <c r="Z29" s="1"/>
      <c r="AA29" s="1"/>
      <c r="AB29" s="1"/>
      <c r="AC29" s="1"/>
      <c r="AD29" s="1"/>
      <c r="AE29" s="1"/>
    </row>
    <row r="30" spans="1:31" s="16" customFormat="1" hidden="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idden="1" x14ac:dyDescent="0.25">
      <c r="A31" s="377"/>
      <c r="B31" s="1792" t="s">
        <v>189</v>
      </c>
      <c r="C31" s="1"/>
      <c r="D31" s="1"/>
      <c r="E31" s="1"/>
      <c r="F31" s="403" t="s">
        <v>937</v>
      </c>
      <c r="G31" s="404"/>
      <c r="H31" s="1"/>
      <c r="I31" s="1"/>
      <c r="J31" s="1"/>
      <c r="K31" s="403" t="s">
        <v>937</v>
      </c>
      <c r="L31" s="312"/>
      <c r="M31" s="14"/>
      <c r="N31" s="517"/>
      <c r="O31" s="1"/>
      <c r="P31" s="14"/>
      <c r="Q31" s="14"/>
      <c r="R31" s="14"/>
      <c r="S31" s="14"/>
      <c r="T31" s="14"/>
      <c r="U31" s="14"/>
      <c r="V31" s="14"/>
      <c r="W31" s="14"/>
      <c r="X31" s="14"/>
      <c r="Y31" s="14"/>
      <c r="Z31" s="14"/>
      <c r="AA31" s="14"/>
      <c r="AB31" s="14"/>
      <c r="AC31" s="14"/>
      <c r="AD31" s="14"/>
      <c r="AE31" s="14"/>
    </row>
    <row r="32" spans="1:31" hidden="1" x14ac:dyDescent="0.25">
      <c r="A32" s="377"/>
      <c r="B32" s="1793"/>
      <c r="C32" s="1"/>
      <c r="D32" s="1"/>
      <c r="E32" s="1"/>
      <c r="F32" s="403" t="s">
        <v>938</v>
      </c>
      <c r="G32" s="312"/>
      <c r="H32" s="1"/>
      <c r="I32" s="1"/>
      <c r="J32" s="1"/>
      <c r="K32" s="403" t="s">
        <v>938</v>
      </c>
      <c r="L32" s="312"/>
      <c r="M32" s="14"/>
      <c r="N32" s="494"/>
      <c r="O32" s="1"/>
      <c r="P32" s="14"/>
      <c r="Q32" s="14"/>
      <c r="R32" s="14"/>
      <c r="S32" s="14"/>
      <c r="T32" s="14"/>
      <c r="U32" s="14"/>
      <c r="V32" s="14"/>
      <c r="W32" s="14"/>
      <c r="X32" s="14"/>
      <c r="Y32" s="14"/>
      <c r="Z32" s="14"/>
      <c r="AA32" s="14"/>
      <c r="AB32" s="14"/>
      <c r="AC32" s="14"/>
      <c r="AD32" s="14"/>
      <c r="AE32" s="14"/>
    </row>
    <row r="33" spans="1:31" hidden="1" x14ac:dyDescent="0.25">
      <c r="A33" s="377"/>
      <c r="B33" s="1793"/>
      <c r="C33" s="1"/>
      <c r="D33" s="1"/>
      <c r="E33" s="1"/>
      <c r="F33" s="403" t="s">
        <v>939</v>
      </c>
      <c r="G33" s="312"/>
      <c r="H33" s="1"/>
      <c r="I33" s="1"/>
      <c r="J33" s="1"/>
      <c r="K33" s="403" t="s">
        <v>939</v>
      </c>
      <c r="L33" s="312"/>
      <c r="M33" s="14"/>
      <c r="N33" s="494"/>
      <c r="O33" s="1"/>
      <c r="P33" s="14"/>
      <c r="Q33" s="14"/>
      <c r="R33" s="14"/>
      <c r="S33" s="14"/>
      <c r="T33" s="14"/>
      <c r="U33" s="14"/>
      <c r="V33" s="14"/>
      <c r="W33" s="14"/>
      <c r="X33" s="14"/>
      <c r="Y33" s="14"/>
      <c r="Z33" s="14"/>
      <c r="AA33" s="14"/>
      <c r="AB33" s="14"/>
      <c r="AC33" s="14"/>
      <c r="AD33" s="14"/>
      <c r="AE33" s="14"/>
    </row>
    <row r="34" spans="1:31" hidden="1" x14ac:dyDescent="0.25">
      <c r="A34" s="377"/>
      <c r="B34" s="1794" t="s">
        <v>191</v>
      </c>
      <c r="C34" s="1"/>
      <c r="D34" s="1"/>
      <c r="E34" s="1"/>
      <c r="F34" s="1"/>
      <c r="G34" s="1"/>
      <c r="H34" s="1"/>
      <c r="I34" s="1"/>
      <c r="J34" s="1"/>
      <c r="K34" s="1"/>
      <c r="L34" s="1"/>
      <c r="M34" s="14"/>
      <c r="N34" s="494"/>
      <c r="O34" s="1"/>
      <c r="P34" s="14"/>
      <c r="Q34" s="14"/>
      <c r="R34" s="14"/>
      <c r="S34" s="14"/>
      <c r="T34" s="14"/>
      <c r="U34" s="14"/>
      <c r="V34" s="14"/>
      <c r="W34" s="14"/>
      <c r="X34" s="14"/>
      <c r="Y34" s="14"/>
      <c r="Z34" s="14"/>
      <c r="AA34" s="14"/>
      <c r="AB34" s="14"/>
      <c r="AC34" s="14"/>
      <c r="AD34" s="14"/>
      <c r="AE34" s="14"/>
    </row>
    <row r="35" spans="1:31" hidden="1" x14ac:dyDescent="0.25">
      <c r="A35" s="377"/>
      <c r="B35" s="1795"/>
      <c r="C35" s="1"/>
      <c r="D35" s="1"/>
      <c r="E35" s="1"/>
      <c r="F35" s="405" t="s">
        <v>55</v>
      </c>
      <c r="G35" s="1"/>
      <c r="H35" s="1"/>
      <c r="I35" s="1"/>
      <c r="J35" s="1"/>
      <c r="K35" s="405" t="s">
        <v>58</v>
      </c>
      <c r="L35" s="1"/>
      <c r="M35" s="14"/>
      <c r="N35" s="494"/>
      <c r="O35" s="1"/>
      <c r="P35" s="14"/>
      <c r="Q35" s="14"/>
      <c r="R35" s="14"/>
      <c r="S35" s="14"/>
      <c r="T35" s="14"/>
      <c r="U35" s="14"/>
      <c r="V35" s="14"/>
      <c r="W35" s="14"/>
      <c r="X35" s="14"/>
      <c r="Y35" s="14"/>
      <c r="Z35" s="14"/>
      <c r="AA35" s="14"/>
      <c r="AB35" s="14"/>
      <c r="AC35" s="14"/>
      <c r="AD35" s="14"/>
      <c r="AE35" s="14"/>
    </row>
    <row r="36" spans="1:31" ht="14.25" hidden="1" customHeight="1" x14ac:dyDescent="0.25">
      <c r="A36" s="377"/>
      <c r="B36" s="1795"/>
      <c r="C36" s="1"/>
      <c r="D36" s="1"/>
      <c r="E36" s="1"/>
      <c r="F36" s="406" t="str">
        <f>"- Restwert bis 2003 zu WACC;   "&amp;G31*100 &amp;"%"</f>
        <v>- Restwert bis 2003 zu WACC;   0%</v>
      </c>
      <c r="G36" s="310"/>
      <c r="H36" s="1"/>
      <c r="I36" s="1"/>
      <c r="J36" s="1"/>
      <c r="K36" s="406" t="str">
        <f>"- Restwert bis 2003 zu WACC;   "&amp;L31*100 &amp;"%"</f>
        <v>- Restwert bis 2003 zu WACC;   0%</v>
      </c>
      <c r="L36" s="310"/>
      <c r="M36" s="14"/>
      <c r="N36" s="494"/>
      <c r="O36" s="1"/>
      <c r="P36" s="14"/>
      <c r="Q36" s="14"/>
      <c r="R36" s="14"/>
      <c r="S36" s="14"/>
      <c r="T36" s="14"/>
      <c r="U36" s="14"/>
      <c r="V36" s="14"/>
      <c r="W36" s="14"/>
      <c r="X36" s="14"/>
      <c r="Y36" s="14"/>
      <c r="Z36" s="14"/>
      <c r="AA36" s="14"/>
      <c r="AB36" s="14"/>
      <c r="AC36" s="14"/>
      <c r="AD36" s="14"/>
      <c r="AE36" s="14"/>
    </row>
    <row r="37" spans="1:31" hidden="1" x14ac:dyDescent="0.25">
      <c r="A37" s="377"/>
      <c r="B37" s="1795"/>
      <c r="C37" s="1"/>
      <c r="D37" s="1"/>
      <c r="E37" s="1"/>
      <c r="F37" s="406" t="str">
        <f>"- Restwert bis 2003 zu WACC;   "&amp;G32*100 &amp;"%"</f>
        <v>- Restwert bis 2003 zu WACC;   0%</v>
      </c>
      <c r="G37" s="310"/>
      <c r="H37" s="1"/>
      <c r="I37" s="1"/>
      <c r="J37" s="1"/>
      <c r="K37" s="406" t="str">
        <f>"- Restwert bis 2003 zu WACC;   "&amp;L32*100 &amp;"%"</f>
        <v>- Restwert bis 2003 zu WACC;   0%</v>
      </c>
      <c r="L37" s="310"/>
      <c r="M37" s="14"/>
      <c r="N37" s="494"/>
      <c r="O37" s="1"/>
      <c r="P37" s="14"/>
      <c r="Q37" s="14"/>
      <c r="R37" s="14"/>
      <c r="S37" s="14"/>
      <c r="T37" s="14"/>
      <c r="U37" s="14"/>
      <c r="V37" s="14"/>
      <c r="W37" s="14"/>
      <c r="X37" s="14"/>
      <c r="Y37" s="14"/>
      <c r="Z37" s="14"/>
      <c r="AA37" s="14"/>
      <c r="AB37" s="14"/>
      <c r="AC37" s="14"/>
      <c r="AD37" s="14"/>
      <c r="AE37" s="14"/>
    </row>
    <row r="38" spans="1:31" ht="6" hidden="1" customHeight="1" x14ac:dyDescent="0.25">
      <c r="A38" s="377"/>
      <c r="B38" s="1795"/>
      <c r="C38" s="1"/>
      <c r="D38" s="1"/>
      <c r="E38" s="1"/>
      <c r="F38" s="55"/>
      <c r="G38" s="2"/>
      <c r="H38" s="1"/>
      <c r="I38" s="1"/>
      <c r="J38" s="1"/>
      <c r="K38" s="55"/>
      <c r="L38" s="2"/>
      <c r="M38" s="14"/>
      <c r="N38" s="494"/>
      <c r="O38" s="1"/>
      <c r="P38" s="14"/>
      <c r="Q38" s="14"/>
      <c r="R38" s="14"/>
      <c r="S38" s="14"/>
      <c r="T38" s="14"/>
      <c r="U38" s="14"/>
      <c r="V38" s="14"/>
      <c r="W38" s="14"/>
      <c r="X38" s="14"/>
      <c r="Y38" s="14"/>
      <c r="Z38" s="14"/>
      <c r="AA38" s="14"/>
      <c r="AB38" s="14"/>
      <c r="AC38" s="14"/>
      <c r="AD38" s="14"/>
      <c r="AE38" s="14"/>
    </row>
    <row r="39" spans="1:31" hidden="1" x14ac:dyDescent="0.25">
      <c r="A39" s="377"/>
      <c r="B39" s="480"/>
      <c r="C39" s="1"/>
      <c r="D39" s="1"/>
      <c r="E39" s="1"/>
      <c r="F39" s="406" t="str">
        <f>"- Restwert ab 2004 zu WACC;   "&amp;G33*100 &amp;"%"</f>
        <v>- Restwert ab 2004 zu WACC;   0%</v>
      </c>
      <c r="G39" s="310"/>
      <c r="H39" s="1"/>
      <c r="I39" s="1"/>
      <c r="J39" s="1"/>
      <c r="K39" s="406" t="str">
        <f>"- Restwert ab 2004 zu WACC;   "&amp;L33*100 &amp;"%"</f>
        <v>- Restwert ab 2004 zu WACC;   0%</v>
      </c>
      <c r="L39" s="310"/>
      <c r="M39" s="14"/>
      <c r="N39" s="494"/>
      <c r="O39" s="1"/>
      <c r="P39" s="14"/>
      <c r="Q39" s="14"/>
      <c r="R39" s="14"/>
      <c r="S39" s="14"/>
      <c r="T39" s="14"/>
      <c r="U39" s="14"/>
      <c r="V39" s="14"/>
      <c r="W39" s="14"/>
      <c r="X39" s="14"/>
      <c r="Y39" s="14"/>
      <c r="Z39" s="14"/>
      <c r="AA39" s="14"/>
      <c r="AB39" s="14"/>
      <c r="AC39" s="14"/>
      <c r="AD39" s="14"/>
      <c r="AE39" s="14"/>
    </row>
    <row r="40" spans="1:31" hidden="1" x14ac:dyDescent="0.25">
      <c r="A40" s="377"/>
      <c r="B40" s="1"/>
      <c r="C40" s="1"/>
      <c r="D40" s="1"/>
      <c r="E40" s="1"/>
      <c r="F40" s="55" t="s">
        <v>940</v>
      </c>
      <c r="G40" s="313">
        <f>G36+G37+G39</f>
        <v>0</v>
      </c>
      <c r="H40" s="1"/>
      <c r="I40" s="1"/>
      <c r="J40" s="1"/>
      <c r="K40" s="55" t="s">
        <v>940</v>
      </c>
      <c r="L40" s="313">
        <f>L36+L37+L39</f>
        <v>0</v>
      </c>
      <c r="M40" s="14"/>
      <c r="N40" s="494"/>
      <c r="O40" s="1"/>
      <c r="P40" s="14"/>
      <c r="Q40" s="14"/>
      <c r="R40" s="14"/>
      <c r="S40" s="14"/>
      <c r="T40" s="14"/>
      <c r="U40" s="14"/>
      <c r="V40" s="14"/>
      <c r="W40" s="14"/>
      <c r="X40" s="14"/>
      <c r="Y40" s="14"/>
      <c r="Z40" s="14"/>
      <c r="AA40" s="14"/>
      <c r="AB40" s="14"/>
      <c r="AC40" s="14"/>
      <c r="AD40" s="14"/>
      <c r="AE40" s="14"/>
    </row>
    <row r="41" spans="1:31" s="15" customFormat="1" ht="6" hidden="1" customHeight="1" x14ac:dyDescent="0.25">
      <c r="A41" s="467"/>
      <c r="B41" s="1"/>
      <c r="C41" s="1"/>
      <c r="D41" s="1"/>
      <c r="E41" s="1"/>
      <c r="F41" s="1"/>
      <c r="G41" s="1"/>
      <c r="H41" s="1"/>
      <c r="I41" s="1"/>
      <c r="J41" s="1"/>
      <c r="K41" s="1"/>
      <c r="L41" s="1"/>
      <c r="M41" s="1"/>
      <c r="N41" s="494"/>
      <c r="O41" s="1"/>
      <c r="P41" s="1"/>
      <c r="Q41" s="1"/>
      <c r="R41" s="1"/>
      <c r="S41" s="1"/>
      <c r="T41" s="1"/>
      <c r="U41" s="1"/>
      <c r="V41" s="1"/>
      <c r="W41" s="1"/>
      <c r="X41" s="1"/>
      <c r="Y41" s="1"/>
      <c r="Z41" s="1"/>
      <c r="AA41" s="1"/>
      <c r="AB41" s="1"/>
      <c r="AC41" s="1"/>
      <c r="AD41" s="1"/>
      <c r="AE41" s="1"/>
    </row>
    <row r="42" spans="1:31" hidden="1" x14ac:dyDescent="0.25">
      <c r="A42" s="377"/>
      <c r="B42" s="1"/>
      <c r="C42" s="1"/>
      <c r="D42" s="1"/>
      <c r="E42" s="1"/>
      <c r="F42" s="55" t="s">
        <v>971</v>
      </c>
      <c r="G42" s="313">
        <f>((G31*G36)+(G32*G37)+(G33*G39))</f>
        <v>0</v>
      </c>
      <c r="H42" s="16"/>
      <c r="I42" s="1"/>
      <c r="J42" s="1"/>
      <c r="K42" s="55" t="s">
        <v>971</v>
      </c>
      <c r="L42" s="466">
        <f>((L31*L36)+(L32*L37)+(L33*L39))</f>
        <v>0</v>
      </c>
      <c r="M42" s="14"/>
      <c r="N42" s="494"/>
      <c r="O42" s="1"/>
      <c r="P42" s="14"/>
      <c r="Q42" s="14"/>
      <c r="R42" s="14"/>
      <c r="S42" s="14"/>
      <c r="T42" s="14"/>
      <c r="U42" s="14"/>
      <c r="V42" s="14"/>
      <c r="W42" s="14"/>
      <c r="X42" s="14"/>
      <c r="Y42" s="14"/>
      <c r="Z42" s="14"/>
      <c r="AA42" s="14"/>
      <c r="AB42" s="14"/>
      <c r="AC42" s="14"/>
      <c r="AD42" s="14"/>
      <c r="AE42" s="14"/>
    </row>
    <row r="43" spans="1:31" s="15" customFormat="1" ht="6" hidden="1" customHeight="1" x14ac:dyDescent="0.25">
      <c r="A43" s="467"/>
      <c r="B43" s="1"/>
      <c r="C43" s="14"/>
      <c r="D43" s="14"/>
      <c r="E43" s="14"/>
      <c r="F43" s="14"/>
      <c r="G43" s="14"/>
      <c r="H43" s="14"/>
      <c r="I43" s="14"/>
      <c r="J43" s="14"/>
      <c r="K43" s="14"/>
      <c r="L43" s="14"/>
      <c r="M43" s="14"/>
      <c r="N43" s="14"/>
      <c r="O43" s="1"/>
      <c r="P43" s="14"/>
      <c r="Q43" s="14"/>
      <c r="R43" s="14"/>
      <c r="S43" s="14"/>
      <c r="T43" s="14"/>
      <c r="U43" s="14"/>
      <c r="V43" s="14"/>
      <c r="W43" s="14"/>
      <c r="X43" s="14"/>
      <c r="Y43" s="14"/>
      <c r="Z43" s="14"/>
      <c r="AA43" s="14"/>
      <c r="AB43" s="14"/>
      <c r="AC43" s="14"/>
      <c r="AD43" s="14"/>
      <c r="AE43" s="14"/>
    </row>
    <row r="44" spans="1:31" hidden="1" x14ac:dyDescent="0.25">
      <c r="A44" s="1"/>
      <c r="B44" s="70" t="s">
        <v>859</v>
      </c>
      <c r="C44" s="1"/>
      <c r="D44" s="1"/>
      <c r="E44" s="1"/>
      <c r="F44" s="1"/>
      <c r="G44" s="1"/>
      <c r="H44" s="1"/>
      <c r="I44" s="1"/>
      <c r="J44" s="1"/>
      <c r="K44" s="1"/>
      <c r="L44" s="1"/>
      <c r="M44" s="14"/>
      <c r="N44" s="14"/>
      <c r="O44" s="14"/>
      <c r="P44" s="14"/>
      <c r="Q44" s="14"/>
      <c r="R44" s="14"/>
      <c r="S44" s="14"/>
      <c r="T44" s="14"/>
      <c r="U44" s="14"/>
      <c r="V44" s="14"/>
      <c r="W44" s="14"/>
      <c r="X44" s="14"/>
      <c r="Y44" s="14"/>
      <c r="Z44" s="14"/>
      <c r="AA44" s="14"/>
      <c r="AB44" s="14"/>
      <c r="AC44" s="14"/>
      <c r="AD44" s="14"/>
      <c r="AE44" s="14"/>
    </row>
    <row r="45" spans="1:31" ht="35.25" hidden="1" customHeight="1" x14ac:dyDescent="0.25">
      <c r="A45" s="1"/>
      <c r="B45" s="1731"/>
      <c r="C45" s="1737"/>
      <c r="D45" s="1737"/>
      <c r="E45" s="1737"/>
      <c r="F45" s="1737"/>
      <c r="G45" s="1737"/>
      <c r="H45" s="1737"/>
      <c r="I45" s="1737"/>
      <c r="J45" s="1737"/>
      <c r="K45" s="1737"/>
      <c r="L45" s="1738"/>
      <c r="M45" s="14"/>
      <c r="N45" s="14"/>
      <c r="O45" s="14"/>
      <c r="P45" s="14"/>
      <c r="Q45" s="14"/>
      <c r="R45" s="14"/>
      <c r="S45" s="14"/>
      <c r="T45" s="14"/>
      <c r="U45" s="14"/>
      <c r="V45" s="14"/>
      <c r="W45" s="14"/>
      <c r="X45" s="14"/>
      <c r="Y45" s="14"/>
      <c r="Z45" s="14"/>
      <c r="AA45" s="14"/>
      <c r="AB45" s="14"/>
      <c r="AC45" s="14"/>
      <c r="AD45" s="14"/>
      <c r="AE45" s="14"/>
    </row>
    <row r="46" spans="1:31" x14ac:dyDescent="0.25">
      <c r="A46" s="1664" t="b">
        <v>0</v>
      </c>
      <c r="B46" s="1"/>
      <c r="C46" s="1"/>
      <c r="D46" s="1"/>
      <c r="E46" s="1"/>
      <c r="F46" s="1"/>
      <c r="G46" s="1"/>
      <c r="H46" s="1"/>
      <c r="I46" s="1"/>
      <c r="J46" s="1"/>
      <c r="K46" s="1"/>
      <c r="L46" s="580"/>
      <c r="M46" s="14"/>
      <c r="N46" s="14"/>
      <c r="O46" s="14"/>
      <c r="P46" s="14"/>
      <c r="Q46" s="14"/>
      <c r="R46" s="14"/>
      <c r="S46" s="14"/>
      <c r="T46" s="14"/>
      <c r="U46" s="14"/>
      <c r="V46" s="14"/>
      <c r="W46" s="14"/>
      <c r="X46" s="14"/>
      <c r="Y46" s="14"/>
      <c r="Z46" s="14"/>
      <c r="AA46" s="14"/>
      <c r="AB46" s="14"/>
      <c r="AC46" s="14"/>
      <c r="AD46" s="14"/>
      <c r="AE46" s="14"/>
    </row>
    <row r="47" spans="1:31" x14ac:dyDescent="0.25">
      <c r="A47" s="1"/>
      <c r="B47" s="1"/>
      <c r="C47" s="1"/>
      <c r="D47" s="1"/>
      <c r="E47" s="1"/>
      <c r="F47" s="1"/>
      <c r="G47" s="1"/>
      <c r="H47" s="1"/>
      <c r="I47" s="1"/>
      <c r="J47" s="1"/>
      <c r="K47" s="1"/>
      <c r="L47" s="1"/>
      <c r="M47" s="14"/>
      <c r="N47" s="14"/>
      <c r="O47" s="14"/>
      <c r="P47" s="14"/>
      <c r="Q47" s="14"/>
      <c r="R47" s="14"/>
      <c r="S47" s="14"/>
      <c r="T47" s="14"/>
      <c r="U47" s="14"/>
      <c r="V47" s="14"/>
      <c r="W47" s="14"/>
      <c r="X47" s="14"/>
      <c r="Y47" s="14"/>
      <c r="Z47" s="14"/>
      <c r="AA47" s="14"/>
      <c r="AB47" s="14"/>
      <c r="AC47" s="14"/>
      <c r="AD47" s="14"/>
      <c r="AE47" s="14"/>
    </row>
    <row r="48" spans="1:31" x14ac:dyDescent="0.25">
      <c r="A48" s="1"/>
      <c r="B48" s="1"/>
      <c r="C48" s="1"/>
      <c r="D48" s="1"/>
      <c r="E48" s="1"/>
      <c r="F48" s="1"/>
      <c r="G48" s="1"/>
      <c r="H48" s="1"/>
      <c r="I48" s="1"/>
      <c r="J48" s="1"/>
      <c r="K48" s="1"/>
      <c r="L48" s="1"/>
      <c r="M48" s="14"/>
      <c r="N48" s="14"/>
      <c r="O48" s="14"/>
      <c r="P48" s="14"/>
      <c r="Q48" s="14"/>
      <c r="R48" s="14"/>
      <c r="S48" s="14"/>
      <c r="T48" s="14"/>
      <c r="U48" s="14"/>
      <c r="V48" s="14"/>
      <c r="W48" s="14"/>
      <c r="X48" s="14"/>
      <c r="Y48" s="14"/>
      <c r="Z48" s="14"/>
      <c r="AA48" s="14"/>
      <c r="AB48" s="14"/>
      <c r="AC48" s="14"/>
      <c r="AD48" s="14"/>
      <c r="AE48" s="14"/>
    </row>
    <row r="49" spans="1:31" x14ac:dyDescent="0.25">
      <c r="A49" s="1"/>
      <c r="B49" s="1"/>
      <c r="C49" s="1"/>
      <c r="D49" s="1"/>
      <c r="E49" s="1"/>
      <c r="F49" s="1"/>
      <c r="G49" s="1"/>
      <c r="H49" s="1"/>
      <c r="I49" s="1"/>
      <c r="J49" s="1"/>
      <c r="K49" s="1"/>
      <c r="L49" s="1"/>
      <c r="M49" s="14"/>
      <c r="N49" s="14"/>
      <c r="O49" s="14"/>
      <c r="P49" s="14"/>
      <c r="Q49" s="14"/>
      <c r="R49" s="14"/>
      <c r="S49" s="14"/>
      <c r="T49" s="14"/>
      <c r="U49" s="14"/>
      <c r="V49" s="14"/>
      <c r="W49" s="14"/>
      <c r="X49" s="14"/>
      <c r="Y49" s="14"/>
      <c r="Z49" s="14"/>
      <c r="AA49" s="14"/>
      <c r="AB49" s="14"/>
      <c r="AC49" s="14"/>
      <c r="AD49" s="14"/>
      <c r="AE49" s="14"/>
    </row>
    <row r="50" spans="1:31" x14ac:dyDescent="0.25">
      <c r="A50" s="1"/>
      <c r="B50" s="1"/>
      <c r="C50" s="1"/>
      <c r="D50" s="1"/>
      <c r="E50" s="1"/>
      <c r="F50" s="1"/>
      <c r="G50" s="1"/>
      <c r="H50" s="1"/>
      <c r="I50" s="1"/>
      <c r="J50" s="1"/>
      <c r="K50" s="1"/>
      <c r="L50" s="1"/>
      <c r="M50" s="14"/>
      <c r="N50" s="14"/>
      <c r="O50" s="14"/>
      <c r="P50" s="14"/>
      <c r="Q50" s="14"/>
      <c r="R50" s="14"/>
      <c r="S50" s="14"/>
      <c r="T50" s="14"/>
      <c r="U50" s="14"/>
      <c r="V50" s="14"/>
      <c r="W50" s="14"/>
      <c r="X50" s="14"/>
      <c r="Y50" s="14"/>
      <c r="Z50" s="14"/>
      <c r="AA50" s="14"/>
      <c r="AB50" s="14"/>
      <c r="AC50" s="14"/>
      <c r="AD50" s="14"/>
      <c r="AE50" s="14"/>
    </row>
    <row r="51" spans="1:31" x14ac:dyDescent="0.25">
      <c r="A51" s="1"/>
      <c r="B51" s="1"/>
      <c r="C51" s="1"/>
      <c r="D51" s="1"/>
      <c r="E51" s="1"/>
      <c r="F51" s="1"/>
      <c r="G51" s="1"/>
      <c r="H51" s="1"/>
      <c r="I51" s="1"/>
      <c r="J51" s="1"/>
      <c r="K51" s="1"/>
      <c r="L51" s="1"/>
      <c r="M51" s="14"/>
      <c r="N51" s="14"/>
      <c r="O51" s="14"/>
      <c r="P51" s="14"/>
      <c r="Q51" s="14"/>
      <c r="R51" s="14"/>
      <c r="S51" s="14"/>
      <c r="T51" s="14"/>
      <c r="U51" s="14"/>
      <c r="V51" s="14"/>
      <c r="W51" s="14"/>
      <c r="X51" s="14"/>
      <c r="Y51" s="14"/>
      <c r="Z51" s="14"/>
      <c r="AA51" s="14"/>
      <c r="AB51" s="14"/>
      <c r="AC51" s="14"/>
      <c r="AD51" s="14"/>
      <c r="AE51" s="14"/>
    </row>
    <row r="52" spans="1:31" x14ac:dyDescent="0.25">
      <c r="A52" s="1"/>
      <c r="B52" s="1"/>
      <c r="C52" s="1"/>
      <c r="D52" s="1"/>
      <c r="E52" s="1"/>
      <c r="F52" s="1"/>
      <c r="G52" s="1"/>
      <c r="H52" s="1"/>
      <c r="I52" s="1"/>
      <c r="J52" s="1"/>
      <c r="K52" s="1"/>
      <c r="L52" s="1"/>
      <c r="M52" s="14"/>
      <c r="N52" s="14"/>
      <c r="O52" s="14"/>
      <c r="P52" s="14"/>
      <c r="Q52" s="14"/>
      <c r="R52" s="14"/>
      <c r="S52" s="14"/>
      <c r="T52" s="14"/>
      <c r="U52" s="14"/>
      <c r="V52" s="14"/>
      <c r="W52" s="14"/>
      <c r="X52" s="14"/>
      <c r="Y52" s="14"/>
      <c r="Z52" s="14"/>
      <c r="AA52" s="14"/>
      <c r="AB52" s="14"/>
      <c r="AC52" s="14"/>
      <c r="AD52" s="14"/>
      <c r="AE52" s="14"/>
    </row>
    <row r="53" spans="1:3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row>
    <row r="54" spans="1:3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row>
    <row r="55" spans="1:3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row>
    <row r="56" spans="1:3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row>
    <row r="57" spans="1:3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row>
    <row r="58" spans="1:3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row>
    <row r="59" spans="1:3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row>
    <row r="60" spans="1:3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row>
    <row r="61" spans="1:3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row>
    <row r="62" spans="1:3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row>
    <row r="63" spans="1:3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row>
    <row r="64" spans="1:3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row>
    <row r="65" spans="1:3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row>
    <row r="66" spans="1:3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row>
    <row r="67" spans="1:3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row>
    <row r="68" spans="1:3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row>
    <row r="69" spans="1:3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row>
    <row r="70" spans="1:3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row>
    <row r="71" spans="1:3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row>
    <row r="72" spans="1:3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row>
    <row r="73" spans="1:3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row>
    <row r="74" spans="1:3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row>
    <row r="75" spans="1:3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row>
    <row r="76" spans="1:3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row>
    <row r="77" spans="1:3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row>
    <row r="78" spans="1:3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row>
    <row r="79" spans="1:3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row>
    <row r="80" spans="1:3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row>
    <row r="81" spans="1:3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row>
    <row r="82" spans="1:3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row>
    <row r="83" spans="1:3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row>
    <row r="84" spans="1:3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row>
    <row r="85" spans="1:3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row>
    <row r="86" spans="1:3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row>
    <row r="87" spans="1:3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row>
    <row r="88" spans="1:3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row>
    <row r="89" spans="1:3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row>
    <row r="90" spans="1:3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row>
    <row r="201" spans="3:11" x14ac:dyDescent="0.25">
      <c r="C201" s="15" t="s">
        <v>458</v>
      </c>
      <c r="E201" s="15">
        <v>4.5</v>
      </c>
      <c r="G201" s="15">
        <v>718.5</v>
      </c>
      <c r="I201" s="15">
        <v>19.5</v>
      </c>
      <c r="K201" s="15">
        <v>23.25</v>
      </c>
    </row>
    <row r="202" spans="3:11" x14ac:dyDescent="0.25">
      <c r="C202" s="15" t="s">
        <v>402</v>
      </c>
      <c r="E202" s="15">
        <v>27</v>
      </c>
      <c r="G202" s="15">
        <v>704.25</v>
      </c>
      <c r="I202" s="15">
        <v>17.25</v>
      </c>
      <c r="K202" s="15">
        <v>24.75</v>
      </c>
    </row>
    <row r="203" spans="3:11" x14ac:dyDescent="0.25">
      <c r="C203" s="15" t="s">
        <v>403</v>
      </c>
      <c r="E203" s="15">
        <v>27</v>
      </c>
      <c r="G203" s="15">
        <v>730.5</v>
      </c>
      <c r="I203" s="15">
        <v>17.25</v>
      </c>
      <c r="K203" s="15">
        <v>24.75</v>
      </c>
    </row>
    <row r="204" spans="3:11" x14ac:dyDescent="0.25">
      <c r="C204" s="15" t="s">
        <v>518</v>
      </c>
      <c r="E204" s="15">
        <v>186</v>
      </c>
      <c r="G204" s="15">
        <v>1239.75</v>
      </c>
      <c r="I204" s="15">
        <v>16.5</v>
      </c>
      <c r="K204" s="15">
        <v>0</v>
      </c>
    </row>
    <row r="205" spans="3:11" x14ac:dyDescent="0.25">
      <c r="C205" s="15" t="s">
        <v>519</v>
      </c>
      <c r="E205" s="15">
        <v>319.5</v>
      </c>
      <c r="G205" s="15">
        <v>1239.75</v>
      </c>
      <c r="I205" s="15">
        <v>21</v>
      </c>
      <c r="K205" s="15">
        <v>0</v>
      </c>
    </row>
    <row r="206" spans="3:11" x14ac:dyDescent="0.25">
      <c r="C206" s="15" t="s">
        <v>520</v>
      </c>
      <c r="E206" s="15">
        <v>372.75</v>
      </c>
      <c r="G206" s="15">
        <v>1239.75</v>
      </c>
      <c r="I206" s="15">
        <v>13.5</v>
      </c>
      <c r="K206" s="15">
        <v>0</v>
      </c>
    </row>
    <row r="207" spans="3:11" x14ac:dyDescent="0.25">
      <c r="C207" s="15" t="s">
        <v>521</v>
      </c>
      <c r="E207" s="15">
        <v>402.75</v>
      </c>
      <c r="G207" s="15">
        <v>1239.75</v>
      </c>
      <c r="I207" s="15">
        <v>13.5</v>
      </c>
      <c r="K207" s="15">
        <v>0</v>
      </c>
    </row>
    <row r="208" spans="3:11" x14ac:dyDescent="0.25">
      <c r="C208" s="15" t="s">
        <v>522</v>
      </c>
      <c r="E208" s="15">
        <v>417</v>
      </c>
      <c r="G208" s="15">
        <v>1239.75</v>
      </c>
      <c r="I208" s="15">
        <v>13.5</v>
      </c>
      <c r="K208" s="15">
        <v>0</v>
      </c>
    </row>
    <row r="209" spans="3:11" x14ac:dyDescent="0.25">
      <c r="C209" s="15" t="s">
        <v>523</v>
      </c>
      <c r="E209" s="15">
        <v>432</v>
      </c>
      <c r="G209" s="15">
        <v>1239.75</v>
      </c>
      <c r="I209" s="15">
        <v>13.5</v>
      </c>
      <c r="K209" s="15">
        <v>0</v>
      </c>
    </row>
    <row r="210" spans="3:11" x14ac:dyDescent="0.25">
      <c r="C210" s="15" t="s">
        <v>524</v>
      </c>
      <c r="E210" s="15">
        <v>447</v>
      </c>
      <c r="G210" s="15">
        <v>1239.75</v>
      </c>
      <c r="I210" s="15">
        <v>13.5</v>
      </c>
      <c r="K210" s="15">
        <v>0</v>
      </c>
    </row>
    <row r="211" spans="3:11" x14ac:dyDescent="0.25">
      <c r="C211" s="15" t="s">
        <v>529</v>
      </c>
      <c r="E211" s="15">
        <v>186.75</v>
      </c>
      <c r="G211" s="15">
        <v>1239.75</v>
      </c>
      <c r="I211" s="15">
        <v>17.25</v>
      </c>
      <c r="K211" s="15">
        <v>0</v>
      </c>
    </row>
    <row r="212" spans="3:11" x14ac:dyDescent="0.25">
      <c r="C212" s="15" t="s">
        <v>530</v>
      </c>
      <c r="E212" s="15">
        <v>323.25</v>
      </c>
      <c r="G212" s="15">
        <v>1239.75</v>
      </c>
      <c r="I212" s="15">
        <v>11.25</v>
      </c>
      <c r="K212" s="15">
        <v>0</v>
      </c>
    </row>
    <row r="213" spans="3:11" x14ac:dyDescent="0.25">
      <c r="C213" s="15" t="s">
        <v>531</v>
      </c>
      <c r="E213" s="15">
        <v>188.25</v>
      </c>
      <c r="G213" s="15">
        <v>1239.75</v>
      </c>
      <c r="I213" s="15">
        <v>12</v>
      </c>
      <c r="K213" s="15">
        <v>0</v>
      </c>
    </row>
    <row r="214" spans="3:11" x14ac:dyDescent="0.25">
      <c r="C214" s="15" t="s">
        <v>532</v>
      </c>
      <c r="E214" s="15">
        <v>188.25</v>
      </c>
      <c r="G214" s="15">
        <v>1239.75</v>
      </c>
      <c r="I214" s="15">
        <v>12</v>
      </c>
      <c r="K214" s="15">
        <v>0</v>
      </c>
    </row>
    <row r="215" spans="3:11" x14ac:dyDescent="0.25">
      <c r="C215" s="15" t="s">
        <v>533</v>
      </c>
      <c r="E215" s="15">
        <v>372.75</v>
      </c>
      <c r="G215" s="15">
        <v>1239.75</v>
      </c>
      <c r="I215" s="15">
        <v>10.5</v>
      </c>
      <c r="K215" s="15">
        <v>0</v>
      </c>
    </row>
    <row r="216" spans="3:11" x14ac:dyDescent="0.25">
      <c r="C216" s="15" t="s">
        <v>534</v>
      </c>
      <c r="E216" s="15">
        <v>402.75</v>
      </c>
      <c r="G216" s="15">
        <v>1239.75</v>
      </c>
      <c r="I216" s="15">
        <v>10.5</v>
      </c>
      <c r="K216" s="15">
        <v>0</v>
      </c>
    </row>
    <row r="217" spans="3:11" x14ac:dyDescent="0.25">
      <c r="C217" s="15" t="s">
        <v>535</v>
      </c>
      <c r="E217" s="15">
        <v>417.75</v>
      </c>
      <c r="G217" s="15">
        <v>1239.75</v>
      </c>
      <c r="I217" s="15">
        <v>10.5</v>
      </c>
      <c r="K217" s="15">
        <v>0</v>
      </c>
    </row>
    <row r="218" spans="3:11" x14ac:dyDescent="0.25">
      <c r="C218" s="15" t="s">
        <v>536</v>
      </c>
      <c r="E218" s="15">
        <v>432.75</v>
      </c>
      <c r="G218" s="15">
        <v>1239.75</v>
      </c>
      <c r="I218" s="15">
        <v>10.5</v>
      </c>
      <c r="K218" s="15">
        <v>0</v>
      </c>
    </row>
    <row r="219" spans="3:11" x14ac:dyDescent="0.25">
      <c r="C219" s="15" t="s">
        <v>537</v>
      </c>
      <c r="E219" s="15">
        <v>447.75</v>
      </c>
      <c r="G219" s="15">
        <v>1239.75</v>
      </c>
      <c r="I219" s="15">
        <v>10.5</v>
      </c>
      <c r="K219" s="15">
        <v>0</v>
      </c>
    </row>
    <row r="220" spans="3:11" x14ac:dyDescent="0.25">
      <c r="C220" s="15" t="s">
        <v>538</v>
      </c>
      <c r="E220" s="15">
        <v>495.75</v>
      </c>
      <c r="G220" s="15">
        <v>1239.75</v>
      </c>
      <c r="I220" s="15">
        <v>0</v>
      </c>
      <c r="K220" s="15">
        <v>0</v>
      </c>
    </row>
    <row r="221" spans="3:11" x14ac:dyDescent="0.25">
      <c r="C221" s="15" t="s">
        <v>539</v>
      </c>
      <c r="E221" s="15">
        <v>495.75</v>
      </c>
      <c r="G221" s="15">
        <v>1239.75</v>
      </c>
      <c r="I221" s="15">
        <v>0</v>
      </c>
      <c r="K221" s="15">
        <v>0</v>
      </c>
    </row>
    <row r="222" spans="3:11" x14ac:dyDescent="0.25">
      <c r="C222" s="15" t="s">
        <v>540</v>
      </c>
      <c r="E222" s="15">
        <v>495.75</v>
      </c>
      <c r="G222" s="15">
        <v>1239.75</v>
      </c>
      <c r="I222" s="15">
        <v>0</v>
      </c>
      <c r="K222" s="15">
        <v>0</v>
      </c>
    </row>
    <row r="223" spans="3:11" x14ac:dyDescent="0.25">
      <c r="C223" s="15" t="s">
        <v>541</v>
      </c>
      <c r="E223" s="15">
        <v>495.75</v>
      </c>
      <c r="G223" s="15">
        <v>1239.75</v>
      </c>
      <c r="I223" s="15">
        <v>0</v>
      </c>
      <c r="K223" s="15">
        <v>0</v>
      </c>
    </row>
    <row r="224" spans="3:11" x14ac:dyDescent="0.25">
      <c r="C224" s="15" t="s">
        <v>542</v>
      </c>
      <c r="E224" s="15">
        <v>495.75</v>
      </c>
      <c r="G224" s="15">
        <v>1239.75</v>
      </c>
      <c r="I224" s="15">
        <v>0</v>
      </c>
      <c r="K224" s="15">
        <v>0</v>
      </c>
    </row>
    <row r="225" spans="3:11" x14ac:dyDescent="0.25">
      <c r="C225" s="15" t="s">
        <v>543</v>
      </c>
      <c r="E225" s="15">
        <v>495.75</v>
      </c>
      <c r="G225" s="15">
        <v>1239.75</v>
      </c>
      <c r="I225" s="15">
        <v>0</v>
      </c>
      <c r="K225" s="15">
        <v>0</v>
      </c>
    </row>
    <row r="226" spans="3:11" x14ac:dyDescent="0.25">
      <c r="C226" s="15" t="s">
        <v>544</v>
      </c>
      <c r="E226" s="15">
        <v>495.75</v>
      </c>
      <c r="G226" s="15">
        <v>1239.75</v>
      </c>
      <c r="I226" s="15">
        <v>0</v>
      </c>
      <c r="K226" s="15">
        <v>0</v>
      </c>
    </row>
    <row r="227" spans="3:11" x14ac:dyDescent="0.25">
      <c r="C227" s="15" t="s">
        <v>545</v>
      </c>
      <c r="E227" s="15">
        <v>495.75</v>
      </c>
      <c r="G227" s="15">
        <v>1239.75</v>
      </c>
      <c r="I227" s="15">
        <v>0</v>
      </c>
      <c r="K227" s="15">
        <v>0</v>
      </c>
    </row>
    <row r="228" spans="3:11" x14ac:dyDescent="0.25">
      <c r="C228" s="15" t="s">
        <v>546</v>
      </c>
      <c r="E228" s="15">
        <v>495.75</v>
      </c>
      <c r="G228" s="15">
        <v>1239.75</v>
      </c>
      <c r="I228" s="15">
        <v>0</v>
      </c>
      <c r="K228" s="15">
        <v>0</v>
      </c>
    </row>
    <row r="229" spans="3:11" x14ac:dyDescent="0.25">
      <c r="C229" s="15" t="s">
        <v>547</v>
      </c>
      <c r="E229" s="15">
        <v>495.75</v>
      </c>
      <c r="G229" s="15">
        <v>1239.75</v>
      </c>
      <c r="I229" s="15">
        <v>0</v>
      </c>
      <c r="K229" s="15">
        <v>0</v>
      </c>
    </row>
    <row r="230" spans="3:11" x14ac:dyDescent="0.25">
      <c r="C230" s="15" t="s">
        <v>548</v>
      </c>
      <c r="E230" s="15">
        <v>495.75</v>
      </c>
      <c r="G230" s="15">
        <v>1239.75</v>
      </c>
      <c r="I230" s="15">
        <v>0</v>
      </c>
      <c r="K230" s="15">
        <v>0</v>
      </c>
    </row>
    <row r="231" spans="3:11" x14ac:dyDescent="0.25">
      <c r="C231" s="15" t="s">
        <v>549</v>
      </c>
      <c r="E231" s="15">
        <v>387.75</v>
      </c>
      <c r="G231" s="15">
        <v>1239.75</v>
      </c>
      <c r="I231" s="15">
        <v>10.5</v>
      </c>
      <c r="K231" s="15">
        <v>0</v>
      </c>
    </row>
    <row r="232" spans="3:11" x14ac:dyDescent="0.25">
      <c r="C232" s="15" t="s">
        <v>550</v>
      </c>
      <c r="E232" s="15">
        <v>387.75</v>
      </c>
      <c r="G232" s="15">
        <v>1239.75</v>
      </c>
      <c r="I232" s="15">
        <v>13.5</v>
      </c>
      <c r="K232" s="15">
        <v>0</v>
      </c>
    </row>
    <row r="233" spans="3:11" x14ac:dyDescent="0.25">
      <c r="C233" s="15" t="s">
        <v>551</v>
      </c>
      <c r="E233" s="15">
        <v>495.75</v>
      </c>
      <c r="G233" s="15">
        <v>1239.75</v>
      </c>
      <c r="I233" s="15">
        <v>0</v>
      </c>
      <c r="K233" s="15">
        <v>0</v>
      </c>
    </row>
  </sheetData>
  <sheetProtection formatCells="0" formatColumns="0" formatRows="0"/>
  <mergeCells count="4">
    <mergeCell ref="C15:L15"/>
    <mergeCell ref="B45:L45"/>
    <mergeCell ref="B31:B33"/>
    <mergeCell ref="B34:B38"/>
  </mergeCells>
  <phoneticPr fontId="0" type="noConversion"/>
  <conditionalFormatting sqref="B6">
    <cfRule type="cellIs" dxfId="111" priority="1" stopIfTrue="1" operator="equal">
      <formula>0</formula>
    </cfRule>
  </conditionalFormatting>
  <dataValidations disablePrompts="1" count="2">
    <dataValidation type="decimal" allowBlank="1" showInputMessage="1" showErrorMessage="1" errorTitle="Zinssatz" error="Bitte geben Sie einen gültigen Zinssatz an!" sqref="G31:G33 L31:L33">
      <formula1>0</formula1>
      <formula2>100</formula2>
    </dataValidation>
    <dataValidation type="decimal" showInputMessage="1" showErrorMessage="1" errorTitle="Standard" error="Bitte geben Sie einen Zahlenwert zwischen 0  und kleiner als 100 Mrd ein!" sqref="G39 L36:L37 G36:G37 L39">
      <formula1>0</formula1>
      <formula2>100000000000</formula2>
    </dataValidation>
  </dataValidations>
  <printOptions headings="1"/>
  <pageMargins left="0.59055118110236227" right="0.59055118110236227" top="0.78740157480314965" bottom="0.78740157480314965" header="0.31496062992125984" footer="0.31496062992125984"/>
  <pageSetup paperSize="9" scale="56" orientation="landscape" r:id="rId1"/>
  <headerFooter scaleWithDoc="0">
    <oddHeader>&amp;C&amp;A; &amp;D&amp;R&amp;"Arial,Fett"&amp;12Formular 2.4</oddHeader>
    <oddFooter>&amp;LKostenrechnung&amp;RSeite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135" r:id="rId4" name="Button 1319">
              <controlPr defaultSize="0" autoFill="0" autoLine="0" autoPict="0" macro="[0]!info_msgbox_Anlagespiegel_historisch_Nennwerte">
                <anchor moveWithCells="1" sizeWithCells="1">
                  <from>
                    <xdr:col>13</xdr:col>
                    <xdr:colOff>180975</xdr:colOff>
                    <xdr:row>15</xdr:row>
                    <xdr:rowOff>257175</xdr:rowOff>
                  </from>
                  <to>
                    <xdr:col>13</xdr:col>
                    <xdr:colOff>180975</xdr:colOff>
                    <xdr:row>15</xdr:row>
                    <xdr:rowOff>257175</xdr:rowOff>
                  </to>
                </anchor>
              </controlPr>
            </control>
          </mc:Choice>
        </mc:AlternateContent>
        <mc:AlternateContent xmlns:mc="http://schemas.openxmlformats.org/markup-compatibility/2006">
          <mc:Choice Requires="x14">
            <control shapeId="36136" r:id="rId5" name="Button 1320">
              <controlPr defaultSize="0" autoFill="0" autoLine="0" autoPict="0" macro="[0]!info_msgbox_Anlagespiegel_historisch_Trasse_versus_Kabel">
                <anchor moveWithCells="1" sizeWithCells="1">
                  <from>
                    <xdr:col>13</xdr:col>
                    <xdr:colOff>180975</xdr:colOff>
                    <xdr:row>16</xdr:row>
                    <xdr:rowOff>0</xdr:rowOff>
                  </from>
                  <to>
                    <xdr:col>13</xdr:col>
                    <xdr:colOff>180975</xdr:colOff>
                    <xdr:row>16</xdr:row>
                    <xdr:rowOff>0</xdr:rowOff>
                  </to>
                </anchor>
              </controlPr>
            </control>
          </mc:Choice>
        </mc:AlternateContent>
        <mc:AlternateContent xmlns:mc="http://schemas.openxmlformats.org/markup-compatibility/2006">
          <mc:Choice Requires="x14">
            <control shapeId="36137" r:id="rId6" name="Button 1321">
              <controlPr defaultSize="0" autoFill="0" autoLine="0" autoPict="0" macro="[0]!info_msgbox_Anlagespiegel_historisch_UST">
                <anchor moveWithCells="1" sizeWithCells="1">
                  <from>
                    <xdr:col>13</xdr:col>
                    <xdr:colOff>180975</xdr:colOff>
                    <xdr:row>20</xdr:row>
                    <xdr:rowOff>0</xdr:rowOff>
                  </from>
                  <to>
                    <xdr:col>13</xdr:col>
                    <xdr:colOff>180975</xdr:colOff>
                    <xdr:row>20</xdr:row>
                    <xdr:rowOff>0</xdr:rowOff>
                  </to>
                </anchor>
              </controlPr>
            </control>
          </mc:Choice>
        </mc:AlternateContent>
        <mc:AlternateContent xmlns:mc="http://schemas.openxmlformats.org/markup-compatibility/2006">
          <mc:Choice Requires="x14">
            <control shapeId="36138" r:id="rId7" name="Button 1322">
              <controlPr defaultSize="0" autoFill="0" autoLine="0" autoPict="0" macro="[0]!info_msgbox_Anlagespiegel_historisch_Netzverstärkungen">
                <anchor moveWithCells="1" sizeWithCells="1">
                  <from>
                    <xdr:col>13</xdr:col>
                    <xdr:colOff>180975</xdr:colOff>
                    <xdr:row>23</xdr:row>
                    <xdr:rowOff>0</xdr:rowOff>
                  </from>
                  <to>
                    <xdr:col>13</xdr:col>
                    <xdr:colOff>180975</xdr:colOff>
                    <xdr:row>23</xdr:row>
                    <xdr:rowOff>0</xdr:rowOff>
                  </to>
                </anchor>
              </controlPr>
            </control>
          </mc:Choice>
        </mc:AlternateContent>
        <mc:AlternateContent xmlns:mc="http://schemas.openxmlformats.org/markup-compatibility/2006">
          <mc:Choice Requires="x14">
            <control shapeId="36139" r:id="rId8" name="Button 1323">
              <controlPr defaultSize="0" autoFill="0" autoLine="0" autoPict="0" macro="[0]!info_msgbox_Anlagespiegel_historisch_Anschlussbeitraege">
                <anchor moveWithCells="1" sizeWithCells="1">
                  <from>
                    <xdr:col>13</xdr:col>
                    <xdr:colOff>180975</xdr:colOff>
                    <xdr:row>24</xdr:row>
                    <xdr:rowOff>0</xdr:rowOff>
                  </from>
                  <to>
                    <xdr:col>13</xdr:col>
                    <xdr:colOff>180975</xdr:colOff>
                    <xdr:row>24</xdr:row>
                    <xdr:rowOff>0</xdr:rowOff>
                  </to>
                </anchor>
              </controlPr>
            </control>
          </mc:Choice>
        </mc:AlternateContent>
        <mc:AlternateContent xmlns:mc="http://schemas.openxmlformats.org/markup-compatibility/2006">
          <mc:Choice Requires="x14">
            <control shapeId="36140" r:id="rId9" name="Button 1324">
              <controlPr defaultSize="0" autoFill="0" autoLine="0" autoPict="0" macro="[0]!info_msgbox_Anlagespiegel_historisch_uebrige_Anlagen">
                <anchor moveWithCells="1" sizeWithCells="1">
                  <from>
                    <xdr:col>13</xdr:col>
                    <xdr:colOff>180975</xdr:colOff>
                    <xdr:row>25</xdr:row>
                    <xdr:rowOff>0</xdr:rowOff>
                  </from>
                  <to>
                    <xdr:col>13</xdr:col>
                    <xdr:colOff>180975</xdr:colOff>
                    <xdr:row>25</xdr:row>
                    <xdr:rowOff>0</xdr:rowOff>
                  </to>
                </anchor>
              </controlPr>
            </control>
          </mc:Choice>
        </mc:AlternateContent>
        <mc:AlternateContent xmlns:mc="http://schemas.openxmlformats.org/markup-compatibility/2006">
          <mc:Choice Requires="x14">
            <control shapeId="36141" r:id="rId10" name="Button 1325">
              <controlPr defaultSize="0" autoFill="0" autoLine="0" autoPict="0" macro="[0]!info_msgbox_Anlagespiegel_historisch_AiB_HKA">
                <anchor moveWithCells="1" sizeWithCells="1">
                  <from>
                    <xdr:col>13</xdr:col>
                    <xdr:colOff>180975</xdr:colOff>
                    <xdr:row>26</xdr:row>
                    <xdr:rowOff>0</xdr:rowOff>
                  </from>
                  <to>
                    <xdr:col>13</xdr:col>
                    <xdr:colOff>180975</xdr:colOff>
                    <xdr:row>26</xdr:row>
                    <xdr:rowOff>0</xdr:rowOff>
                  </to>
                </anchor>
              </controlPr>
            </control>
          </mc:Choice>
        </mc:AlternateContent>
        <mc:AlternateContent xmlns:mc="http://schemas.openxmlformats.org/markup-compatibility/2006">
          <mc:Choice Requires="x14">
            <control shapeId="36142" r:id="rId11" name="Button 1326">
              <controlPr defaultSize="0" autoFill="0" autoLine="0" autoPict="0" macro="[0]!info_msgbox_Anlagespiegel_synthetisch_Ergaenzung_Light">
                <anchor moveWithCells="1" sizeWithCells="1">
                  <from>
                    <xdr:col>15</xdr:col>
                    <xdr:colOff>180975</xdr:colOff>
                    <xdr:row>15</xdr:row>
                    <xdr:rowOff>257175</xdr:rowOff>
                  </from>
                  <to>
                    <xdr:col>15</xdr:col>
                    <xdr:colOff>180975</xdr:colOff>
                    <xdr:row>15</xdr:row>
                    <xdr:rowOff>257175</xdr:rowOff>
                  </to>
                </anchor>
              </controlPr>
            </control>
          </mc:Choice>
        </mc:AlternateContent>
        <mc:AlternateContent xmlns:mc="http://schemas.openxmlformats.org/markup-compatibility/2006">
          <mc:Choice Requires="x14">
            <control shapeId="36192" r:id="rId12" name="Button 1376">
              <controlPr defaultSize="0" autoFill="0" autoLine="0" autoPict="0" macro="[0]!info_msgbox_AAA_Nummerangabe">
                <anchor moveWithCells="1" sizeWithCells="1">
                  <from>
                    <xdr:col>12</xdr:col>
                    <xdr:colOff>0</xdr:colOff>
                    <xdr:row>16</xdr:row>
                    <xdr:rowOff>0</xdr:rowOff>
                  </from>
                  <to>
                    <xdr:col>12</xdr:col>
                    <xdr:colOff>0</xdr:colOff>
                    <xdr:row>16</xdr:row>
                    <xdr:rowOff>0</xdr:rowOff>
                  </to>
                </anchor>
              </controlPr>
            </control>
          </mc:Choice>
        </mc:AlternateContent>
        <mc:AlternateContent xmlns:mc="http://schemas.openxmlformats.org/markup-compatibility/2006">
          <mc:Choice Requires="x14">
            <control shapeId="36193" r:id="rId13" name="Button 1377">
              <controlPr defaultSize="0" autoFill="0" autoLine="0" autoPict="0" macro="[0]!info_msgbox_AAA_Nummerangabe">
                <anchor moveWithCells="1" sizeWithCells="1">
                  <from>
                    <xdr:col>12</xdr:col>
                    <xdr:colOff>0</xdr:colOff>
                    <xdr:row>15</xdr:row>
                    <xdr:rowOff>257175</xdr:rowOff>
                  </from>
                  <to>
                    <xdr:col>12</xdr:col>
                    <xdr:colOff>0</xdr:colOff>
                    <xdr:row>15</xdr:row>
                    <xdr:rowOff>257175</xdr:rowOff>
                  </to>
                </anchor>
              </controlPr>
            </control>
          </mc:Choice>
        </mc:AlternateContent>
        <mc:AlternateContent xmlns:mc="http://schemas.openxmlformats.org/markup-compatibility/2006">
          <mc:Choice Requires="x14">
            <control shapeId="36194" r:id="rId14" name="Button 1378">
              <controlPr defaultSize="0" autoFill="0" autoLine="0" autoPict="0" macro="[0]!info_msgbox_AAA_Nummerangabe">
                <anchor moveWithCells="1" sizeWithCells="1">
                  <from>
                    <xdr:col>14</xdr:col>
                    <xdr:colOff>762000</xdr:colOff>
                    <xdr:row>15</xdr:row>
                    <xdr:rowOff>257175</xdr:rowOff>
                  </from>
                  <to>
                    <xdr:col>14</xdr:col>
                    <xdr:colOff>762000</xdr:colOff>
                    <xdr:row>15</xdr:row>
                    <xdr:rowOff>257175</xdr:rowOff>
                  </to>
                </anchor>
              </controlPr>
            </control>
          </mc:Choice>
        </mc:AlternateContent>
        <mc:AlternateContent xmlns:mc="http://schemas.openxmlformats.org/markup-compatibility/2006">
          <mc:Choice Requires="x14">
            <control shapeId="36195" r:id="rId15" name="Button 1379">
              <controlPr defaultSize="0" autoFill="0" autoLine="0" autoPict="0" macro="[0]!info_msgbox_AAA_Nummerangabe">
                <anchor moveWithCells="1" sizeWithCells="1">
                  <from>
                    <xdr:col>12</xdr:col>
                    <xdr:colOff>0</xdr:colOff>
                    <xdr:row>20</xdr:row>
                    <xdr:rowOff>0</xdr:rowOff>
                  </from>
                  <to>
                    <xdr:col>12</xdr:col>
                    <xdr:colOff>0</xdr:colOff>
                    <xdr:row>20</xdr:row>
                    <xdr:rowOff>0</xdr:rowOff>
                  </to>
                </anchor>
              </controlPr>
            </control>
          </mc:Choice>
        </mc:AlternateContent>
        <mc:AlternateContent xmlns:mc="http://schemas.openxmlformats.org/markup-compatibility/2006">
          <mc:Choice Requires="x14">
            <control shapeId="36196" r:id="rId16" name="Button 1380">
              <controlPr defaultSize="0" autoFill="0" autoLine="0" autoPict="0" macro="[0]!info_msgbox_AAA_Nummerangabe">
                <anchor moveWithCells="1" sizeWithCells="1">
                  <from>
                    <xdr:col>12</xdr:col>
                    <xdr:colOff>0</xdr:colOff>
                    <xdr:row>23</xdr:row>
                    <xdr:rowOff>0</xdr:rowOff>
                  </from>
                  <to>
                    <xdr:col>12</xdr:col>
                    <xdr:colOff>0</xdr:colOff>
                    <xdr:row>23</xdr:row>
                    <xdr:rowOff>0</xdr:rowOff>
                  </to>
                </anchor>
              </controlPr>
            </control>
          </mc:Choice>
        </mc:AlternateContent>
        <mc:AlternateContent xmlns:mc="http://schemas.openxmlformats.org/markup-compatibility/2006">
          <mc:Choice Requires="x14">
            <control shapeId="36197" r:id="rId17" name="Button 1381">
              <controlPr defaultSize="0" autoFill="0" autoLine="0" autoPict="0" macro="[0]!info_msgbox_AAA_Nummerangabe">
                <anchor moveWithCells="1" sizeWithCells="1">
                  <from>
                    <xdr:col>12</xdr:col>
                    <xdr:colOff>0</xdr:colOff>
                    <xdr:row>24</xdr:row>
                    <xdr:rowOff>0</xdr:rowOff>
                  </from>
                  <to>
                    <xdr:col>12</xdr:col>
                    <xdr:colOff>0</xdr:colOff>
                    <xdr:row>24</xdr:row>
                    <xdr:rowOff>0</xdr:rowOff>
                  </to>
                </anchor>
              </controlPr>
            </control>
          </mc:Choice>
        </mc:AlternateContent>
        <mc:AlternateContent xmlns:mc="http://schemas.openxmlformats.org/markup-compatibility/2006">
          <mc:Choice Requires="x14">
            <control shapeId="36198" r:id="rId18" name="Button 1382">
              <controlPr defaultSize="0" autoFill="0" autoLine="0" autoPict="0" macro="[0]!info_msgbox_AAA_Nummerangabe">
                <anchor moveWithCells="1" sizeWithCells="1">
                  <from>
                    <xdr:col>12</xdr:col>
                    <xdr:colOff>0</xdr:colOff>
                    <xdr:row>25</xdr:row>
                    <xdr:rowOff>0</xdr:rowOff>
                  </from>
                  <to>
                    <xdr:col>12</xdr:col>
                    <xdr:colOff>0</xdr:colOff>
                    <xdr:row>25</xdr:row>
                    <xdr:rowOff>0</xdr:rowOff>
                  </to>
                </anchor>
              </controlPr>
            </control>
          </mc:Choice>
        </mc:AlternateContent>
        <mc:AlternateContent xmlns:mc="http://schemas.openxmlformats.org/markup-compatibility/2006">
          <mc:Choice Requires="x14">
            <control shapeId="36199" r:id="rId19" name="Button 1383">
              <controlPr defaultSize="0" autoFill="0" autoLine="0" autoPict="0" macro="[0]!info_msgbox_AAA_Nummerangabe">
                <anchor moveWithCells="1" sizeWithCells="1">
                  <from>
                    <xdr:col>12</xdr:col>
                    <xdr:colOff>0</xdr:colOff>
                    <xdr:row>26</xdr:row>
                    <xdr:rowOff>0</xdr:rowOff>
                  </from>
                  <to>
                    <xdr:col>12</xdr:col>
                    <xdr:colOff>0</xdr:colOff>
                    <xdr:row>26</xdr:row>
                    <xdr:rowOff>0</xdr:rowOff>
                  </to>
                </anchor>
              </controlPr>
            </control>
          </mc:Choice>
        </mc:AlternateContent>
        <mc:AlternateContent xmlns:mc="http://schemas.openxmlformats.org/markup-compatibility/2006">
          <mc:Choice Requires="x14">
            <control shapeId="36217" r:id="rId20" name="Button 1401">
              <controlPr defaultSize="0" autoFill="0" autoLine="0" autoPict="0" macro="[0]!info_msgbox_Anlagespiegel_historisch_Anlagen_2003_WACC_Minus_Prozent">
                <anchor moveWithCells="1" sizeWithCells="1">
                  <from>
                    <xdr:col>13</xdr:col>
                    <xdr:colOff>180975</xdr:colOff>
                    <xdr:row>29</xdr:row>
                    <xdr:rowOff>0</xdr:rowOff>
                  </from>
                  <to>
                    <xdr:col>13</xdr:col>
                    <xdr:colOff>180975</xdr:colOff>
                    <xdr:row>29</xdr:row>
                    <xdr:rowOff>0</xdr:rowOff>
                  </to>
                </anchor>
              </controlPr>
            </control>
          </mc:Choice>
        </mc:AlternateContent>
        <mc:AlternateContent xmlns:mc="http://schemas.openxmlformats.org/markup-compatibility/2006">
          <mc:Choice Requires="x14">
            <control shapeId="36218" r:id="rId21" name="Button 1402">
              <controlPr defaultSize="0" autoFill="0" autoLine="0" autoPict="0" macro="[0]!info_msgbox_Anlagespiegel_historisch_Anlagen_2003_WACC_ungekürzt_light">
                <anchor moveWithCells="1" sizeWithCells="1">
                  <from>
                    <xdr:col>13</xdr:col>
                    <xdr:colOff>180975</xdr:colOff>
                    <xdr:row>29</xdr:row>
                    <xdr:rowOff>0</xdr:rowOff>
                  </from>
                  <to>
                    <xdr:col>13</xdr:col>
                    <xdr:colOff>180975</xdr:colOff>
                    <xdr:row>29</xdr:row>
                    <xdr:rowOff>0</xdr:rowOff>
                  </to>
                </anchor>
              </controlPr>
            </control>
          </mc:Choice>
        </mc:AlternateContent>
        <mc:AlternateContent xmlns:mc="http://schemas.openxmlformats.org/markup-compatibility/2006">
          <mc:Choice Requires="x14">
            <control shapeId="36219" r:id="rId22" name="Button 1403">
              <controlPr defaultSize="0" autoFill="0" autoLine="0" autoPict="0" macro="[0]!info_msgbox_Anlagespiegel_historisch_Anlagen_ab2004">
                <anchor moveWithCells="1" sizeWithCells="1">
                  <from>
                    <xdr:col>13</xdr:col>
                    <xdr:colOff>180975</xdr:colOff>
                    <xdr:row>29</xdr:row>
                    <xdr:rowOff>0</xdr:rowOff>
                  </from>
                  <to>
                    <xdr:col>13</xdr:col>
                    <xdr:colOff>180975</xdr:colOff>
                    <xdr:row>29</xdr:row>
                    <xdr:rowOff>0</xdr:rowOff>
                  </to>
                </anchor>
              </controlPr>
            </control>
          </mc:Choice>
        </mc:AlternateContent>
        <mc:AlternateContent xmlns:mc="http://schemas.openxmlformats.org/markup-compatibility/2006">
          <mc:Choice Requires="x14">
            <control shapeId="36220" r:id="rId23" name="Button 1404">
              <controlPr defaultSize="0" autoFill="0" autoLine="0" autoPict="0" macro="[0]!info_msgbox_Ueberischt_Anlagen_Trasse">
                <anchor moveWithCells="1" sizeWithCells="1">
                  <from>
                    <xdr:col>12</xdr:col>
                    <xdr:colOff>0</xdr:colOff>
                    <xdr:row>29</xdr:row>
                    <xdr:rowOff>0</xdr:rowOff>
                  </from>
                  <to>
                    <xdr:col>12</xdr:col>
                    <xdr:colOff>0</xdr:colOff>
                    <xdr:row>29</xdr:row>
                    <xdr:rowOff>0</xdr:rowOff>
                  </to>
                </anchor>
              </controlPr>
            </control>
          </mc:Choice>
        </mc:AlternateContent>
        <mc:AlternateContent xmlns:mc="http://schemas.openxmlformats.org/markup-compatibility/2006">
          <mc:Choice Requires="x14">
            <control shapeId="36221" r:id="rId24" name="Button 1405">
              <controlPr defaultSize="0" autoFill="0" autoLine="0" autoPict="0" macro="[0]!info_msgbox_Ueberischt_Anlagen_Trasse">
                <anchor moveWithCells="1" sizeWithCells="1">
                  <from>
                    <xdr:col>12</xdr:col>
                    <xdr:colOff>0</xdr:colOff>
                    <xdr:row>29</xdr:row>
                    <xdr:rowOff>0</xdr:rowOff>
                  </from>
                  <to>
                    <xdr:col>12</xdr:col>
                    <xdr:colOff>0</xdr:colOff>
                    <xdr:row>29</xdr:row>
                    <xdr:rowOff>0</xdr:rowOff>
                  </to>
                </anchor>
              </controlPr>
            </control>
          </mc:Choice>
        </mc:AlternateContent>
        <mc:AlternateContent xmlns:mc="http://schemas.openxmlformats.org/markup-compatibility/2006">
          <mc:Choice Requires="x14">
            <control shapeId="36222" r:id="rId25" name="Button 1406">
              <controlPr defaultSize="0" autoFill="0" autoLine="0" autoPict="0" macro="[0]!info_msgbox_Ueberischt_Anlagen_Trasse">
                <anchor moveWithCells="1" sizeWithCells="1">
                  <from>
                    <xdr:col>12</xdr:col>
                    <xdr:colOff>0</xdr:colOff>
                    <xdr:row>29</xdr:row>
                    <xdr:rowOff>0</xdr:rowOff>
                  </from>
                  <to>
                    <xdr:col>12</xdr:col>
                    <xdr:colOff>0</xdr:colOff>
                    <xdr:row>29</xdr:row>
                    <xdr:rowOff>0</xdr:rowOff>
                  </to>
                </anchor>
              </controlPr>
            </control>
          </mc:Choice>
        </mc:AlternateContent>
        <mc:AlternateContent xmlns:mc="http://schemas.openxmlformats.org/markup-compatibility/2006">
          <mc:Choice Requires="x14">
            <control shapeId="36223" r:id="rId26" name="Button 1407">
              <controlPr defaultSize="0" autoFill="0" autoLine="0" autoPict="0" macro="[0]!info_msgbox_Ueberischt_Anlagen_Trasse">
                <anchor moveWithCells="1" sizeWithCells="1">
                  <from>
                    <xdr:col>12</xdr:col>
                    <xdr:colOff>0</xdr:colOff>
                    <xdr:row>29</xdr:row>
                    <xdr:rowOff>0</xdr:rowOff>
                  </from>
                  <to>
                    <xdr:col>12</xdr:col>
                    <xdr:colOff>0</xdr:colOff>
                    <xdr:row>29</xdr:row>
                    <xdr:rowOff>0</xdr:rowOff>
                  </to>
                </anchor>
              </controlPr>
            </control>
          </mc:Choice>
        </mc:AlternateContent>
        <mc:AlternateContent xmlns:mc="http://schemas.openxmlformats.org/markup-compatibility/2006">
          <mc:Choice Requires="x14">
            <control shapeId="36224" r:id="rId27" name="Button 1408">
              <controlPr defaultSize="0" autoFill="0" autoLine="0" autoPict="0" macro="[0]!info_msgbox_Ueberischt_Anlagen_Trasse">
                <anchor moveWithCells="1" sizeWithCells="1">
                  <from>
                    <xdr:col>12</xdr:col>
                    <xdr:colOff>0</xdr:colOff>
                    <xdr:row>29</xdr:row>
                    <xdr:rowOff>0</xdr:rowOff>
                  </from>
                  <to>
                    <xdr:col>12</xdr:col>
                    <xdr:colOff>0</xdr:colOff>
                    <xdr:row>29</xdr:row>
                    <xdr:rowOff>0</xdr:rowOff>
                  </to>
                </anchor>
              </controlPr>
            </control>
          </mc:Choice>
        </mc:AlternateContent>
        <mc:AlternateContent xmlns:mc="http://schemas.openxmlformats.org/markup-compatibility/2006">
          <mc:Choice Requires="x14">
            <control shapeId="36225" r:id="rId28" name="Button 1409">
              <controlPr defaultSize="0" autoFill="0" autoLine="0" autoPict="0" macro="[0]!info_msgbox_Ueberischt_Anlagen_Trasse">
                <anchor moveWithCells="1" sizeWithCells="1">
                  <from>
                    <xdr:col>12</xdr:col>
                    <xdr:colOff>0</xdr:colOff>
                    <xdr:row>29</xdr:row>
                    <xdr:rowOff>0</xdr:rowOff>
                  </from>
                  <to>
                    <xdr:col>12</xdr:col>
                    <xdr:colOff>0</xdr:colOff>
                    <xdr:row>29</xdr:row>
                    <xdr:rowOff>0</xdr:rowOff>
                  </to>
                </anchor>
              </controlPr>
            </control>
          </mc:Choice>
        </mc:AlternateContent>
        <mc:AlternateContent xmlns:mc="http://schemas.openxmlformats.org/markup-compatibility/2006">
          <mc:Choice Requires="x14">
            <control shapeId="36230" r:id="rId29" name="Button 1414">
              <controlPr defaultSize="0" autoFill="0" autoLine="0" autoPict="0" macro="[0]!info_msgbox_Anlagespiegel_synthetisch_Zinssatz_2003_WACC_Minus_Prozent">
                <anchor moveWithCells="1" sizeWithCells="1">
                  <from>
                    <xdr:col>13</xdr:col>
                    <xdr:colOff>180975</xdr:colOff>
                    <xdr:row>29</xdr:row>
                    <xdr:rowOff>0</xdr:rowOff>
                  </from>
                  <to>
                    <xdr:col>13</xdr:col>
                    <xdr:colOff>180975</xdr:colOff>
                    <xdr:row>29</xdr:row>
                    <xdr:rowOff>0</xdr:rowOff>
                  </to>
                </anchor>
              </controlPr>
            </control>
          </mc:Choice>
        </mc:AlternateContent>
        <mc:AlternateContent xmlns:mc="http://schemas.openxmlformats.org/markup-compatibility/2006">
          <mc:Choice Requires="x14">
            <control shapeId="36231" r:id="rId30" name="Button 1415">
              <controlPr defaultSize="0" autoFill="0" autoLine="0" autoPict="0" macro="[0]!info_msgbox_Anlagespiegel_historisch_Zinssatz_2003_WACC_ungekürzt">
                <anchor moveWithCells="1" sizeWithCells="1">
                  <from>
                    <xdr:col>13</xdr:col>
                    <xdr:colOff>180975</xdr:colOff>
                    <xdr:row>29</xdr:row>
                    <xdr:rowOff>0</xdr:rowOff>
                  </from>
                  <to>
                    <xdr:col>13</xdr:col>
                    <xdr:colOff>180975</xdr:colOff>
                    <xdr:row>29</xdr:row>
                    <xdr:rowOff>0</xdr:rowOff>
                  </to>
                </anchor>
              </controlPr>
            </control>
          </mc:Choice>
        </mc:AlternateContent>
        <mc:AlternateContent xmlns:mc="http://schemas.openxmlformats.org/markup-compatibility/2006">
          <mc:Choice Requires="x14">
            <control shapeId="36233" r:id="rId31" name="Button 1417">
              <controlPr defaultSize="0" autoFill="0" autoLine="0" autoPict="0" macro="[0]!info_msgbox_AAA_Nummerangabe">
                <anchor moveWithCells="1" sizeWithCells="1">
                  <from>
                    <xdr:col>12</xdr:col>
                    <xdr:colOff>0</xdr:colOff>
                    <xdr:row>21</xdr:row>
                    <xdr:rowOff>0</xdr:rowOff>
                  </from>
                  <to>
                    <xdr:col>12</xdr:col>
                    <xdr:colOff>0</xdr:colOff>
                    <xdr:row>21</xdr:row>
                    <xdr:rowOff>0</xdr:rowOff>
                  </to>
                </anchor>
              </controlPr>
            </control>
          </mc:Choice>
        </mc:AlternateContent>
        <mc:AlternateContent xmlns:mc="http://schemas.openxmlformats.org/markup-compatibility/2006">
          <mc:Choice Requires="x14">
            <control shapeId="36234" r:id="rId32" name="Button 1418">
              <controlPr defaultSize="0" autoFill="0" autoLine="0" autoPict="0" macro="[0]!info_msgbox_Anlagespiegel_historisch_Trafostationen">
                <anchor moveWithCells="1" sizeWithCells="1">
                  <from>
                    <xdr:col>13</xdr:col>
                    <xdr:colOff>180975</xdr:colOff>
                    <xdr:row>21</xdr:row>
                    <xdr:rowOff>0</xdr:rowOff>
                  </from>
                  <to>
                    <xdr:col>13</xdr:col>
                    <xdr:colOff>180975</xdr:colOff>
                    <xdr:row>21</xdr:row>
                    <xdr:rowOff>0</xdr:rowOff>
                  </to>
                </anchor>
              </controlPr>
            </control>
          </mc:Choice>
        </mc:AlternateContent>
        <mc:AlternateContent xmlns:mc="http://schemas.openxmlformats.org/markup-compatibility/2006">
          <mc:Choice Requires="x14">
            <control shapeId="36235" r:id="rId33" name="Button 1419">
              <controlPr defaultSize="0" autoFill="0" autoLine="0" autoPict="0" macro="[0]!info_msgbox_Anlagespiegel_synthetisch_Zinssatz_ab2004">
                <anchor moveWithCells="1" sizeWithCells="1">
                  <from>
                    <xdr:col>13</xdr:col>
                    <xdr:colOff>180975</xdr:colOff>
                    <xdr:row>29</xdr:row>
                    <xdr:rowOff>0</xdr:rowOff>
                  </from>
                  <to>
                    <xdr:col>13</xdr:col>
                    <xdr:colOff>180975</xdr:colOff>
                    <xdr:row>29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A1:V218"/>
  <sheetViews>
    <sheetView showGridLines="0" zoomScaleNormal="100" zoomScaleSheetLayoutView="75" workbookViewId="0">
      <pane ySplit="9" topLeftCell="A10" activePane="bottomLeft" state="frozen"/>
      <selection activeCell="C10" sqref="C10"/>
      <selection pane="bottomLeft" activeCell="I12" sqref="I12"/>
    </sheetView>
  </sheetViews>
  <sheetFormatPr baseColWidth="10" defaultColWidth="11.42578125" defaultRowHeight="15" x14ac:dyDescent="0.25"/>
  <cols>
    <col min="1" max="1" width="6" style="16" customWidth="1"/>
    <col min="2" max="2" width="27.5703125" style="16" customWidth="1"/>
    <col min="3" max="3" width="7" style="16" customWidth="1"/>
    <col min="4" max="5" width="11.5703125" style="16" customWidth="1"/>
    <col min="6" max="7" width="11.5703125" style="16" hidden="1" customWidth="1"/>
    <col min="8" max="8" width="17.5703125" style="19" customWidth="1"/>
    <col min="9" max="9" width="25" style="16" customWidth="1"/>
    <col min="10" max="11" width="11.42578125" style="16" customWidth="1"/>
    <col min="12" max="12" width="16.5703125" style="16" customWidth="1"/>
    <col min="13" max="16384" width="11.42578125" style="16"/>
  </cols>
  <sheetData>
    <row r="1" spans="1:22" ht="12.75" customHeight="1" x14ac:dyDescent="0.25">
      <c r="A1" s="1"/>
      <c r="B1" s="1"/>
      <c r="C1" s="1"/>
      <c r="D1" s="1"/>
      <c r="E1" s="1"/>
      <c r="F1" s="1"/>
      <c r="G1" s="1"/>
      <c r="H1" s="2"/>
      <c r="I1" s="1"/>
      <c r="J1" s="1"/>
      <c r="K1" s="1"/>
      <c r="L1" s="1"/>
      <c r="M1" s="1"/>
      <c r="N1" s="1"/>
      <c r="O1" s="1"/>
      <c r="P1" s="1"/>
      <c r="Q1" s="1"/>
      <c r="R1" s="1"/>
      <c r="S1" s="1"/>
      <c r="T1" s="1"/>
      <c r="U1" s="1"/>
      <c r="V1" s="1"/>
    </row>
    <row r="2" spans="1:22" ht="15.75" x14ac:dyDescent="0.25">
      <c r="A2" s="1"/>
      <c r="B2" s="23" t="str">
        <f>Kontaktdaten!B2</f>
        <v>Kostenrechnung für Tarife 2022</v>
      </c>
      <c r="C2" s="1"/>
      <c r="D2" s="1"/>
      <c r="E2" s="1"/>
      <c r="F2" s="1"/>
      <c r="G2" s="1"/>
      <c r="H2" s="2"/>
      <c r="I2" s="1"/>
      <c r="J2" s="1"/>
      <c r="K2" s="1"/>
      <c r="L2" s="1"/>
      <c r="M2" s="1"/>
      <c r="N2" s="1"/>
      <c r="O2" s="1"/>
      <c r="P2" s="1"/>
      <c r="Q2" s="1"/>
      <c r="R2" s="1"/>
      <c r="S2" s="1"/>
      <c r="T2" s="1"/>
      <c r="U2" s="1"/>
      <c r="V2" s="1"/>
    </row>
    <row r="3" spans="1:22" ht="4.5" customHeight="1" x14ac:dyDescent="0.25">
      <c r="A3" s="1"/>
      <c r="B3" s="1"/>
      <c r="C3" s="1"/>
      <c r="D3" s="1"/>
      <c r="E3" s="1"/>
      <c r="F3" s="1"/>
      <c r="G3" s="1"/>
      <c r="H3" s="2"/>
      <c r="I3" s="1"/>
      <c r="J3" s="1"/>
      <c r="K3" s="1"/>
      <c r="L3" s="1"/>
      <c r="M3" s="1"/>
      <c r="N3" s="1"/>
      <c r="O3" s="1"/>
      <c r="P3" s="1"/>
      <c r="Q3" s="1"/>
      <c r="R3" s="1"/>
      <c r="S3" s="1"/>
      <c r="T3" s="1"/>
      <c r="U3" s="1"/>
      <c r="V3" s="1"/>
    </row>
    <row r="4" spans="1:22" ht="20.25" x14ac:dyDescent="0.3">
      <c r="A4" s="1"/>
      <c r="B4" s="13" t="s">
        <v>393</v>
      </c>
      <c r="C4" s="1"/>
      <c r="D4" s="1"/>
      <c r="E4" s="1"/>
      <c r="F4" s="1"/>
      <c r="G4" s="1"/>
      <c r="H4" s="2"/>
      <c r="I4" s="1"/>
      <c r="J4" s="1"/>
      <c r="K4" s="1"/>
      <c r="L4" s="1"/>
      <c r="M4" s="1"/>
      <c r="N4" s="1"/>
      <c r="O4" s="1"/>
      <c r="P4" s="1"/>
      <c r="Q4" s="1"/>
      <c r="R4" s="1"/>
      <c r="S4" s="1"/>
      <c r="T4" s="1"/>
      <c r="U4" s="1"/>
      <c r="V4" s="1"/>
    </row>
    <row r="5" spans="1:22" ht="20.25" customHeight="1" x14ac:dyDescent="0.25">
      <c r="A5" s="1"/>
      <c r="B5" s="533" t="s">
        <v>216</v>
      </c>
      <c r="C5" s="1"/>
      <c r="D5" s="1"/>
      <c r="E5" s="1"/>
      <c r="F5" s="1"/>
      <c r="G5" s="1"/>
      <c r="H5" s="2"/>
      <c r="I5" s="1"/>
      <c r="J5" s="1"/>
      <c r="K5" s="1"/>
      <c r="L5" s="1"/>
      <c r="M5" s="1"/>
      <c r="N5" s="1"/>
      <c r="O5" s="1"/>
      <c r="P5" s="1"/>
      <c r="Q5" s="1"/>
      <c r="R5" s="1"/>
      <c r="S5" s="1"/>
      <c r="T5" s="1"/>
      <c r="U5" s="1"/>
      <c r="V5" s="1"/>
    </row>
    <row r="6" spans="1:22" ht="12.75" customHeight="1" x14ac:dyDescent="0.25">
      <c r="A6" s="1"/>
      <c r="B6" s="553">
        <f>Kontaktdaten!E12</f>
        <v>0</v>
      </c>
      <c r="C6" s="1"/>
      <c r="D6" s="1"/>
      <c r="E6" s="1"/>
      <c r="F6" s="1"/>
      <c r="G6" s="1"/>
      <c r="H6" s="2"/>
      <c r="I6" s="1"/>
      <c r="J6" s="1"/>
      <c r="K6" s="1"/>
      <c r="L6" s="1"/>
      <c r="M6" s="1"/>
      <c r="N6" s="1"/>
      <c r="O6" s="1"/>
      <c r="P6" s="1"/>
      <c r="Q6" s="1"/>
      <c r="R6" s="1"/>
      <c r="S6" s="1"/>
      <c r="T6" s="1"/>
      <c r="U6" s="1"/>
      <c r="V6" s="1"/>
    </row>
    <row r="7" spans="1:22" ht="16.5" hidden="1" customHeight="1" x14ac:dyDescent="0.3">
      <c r="A7" s="1"/>
      <c r="B7" s="13"/>
      <c r="C7" s="1"/>
      <c r="D7" s="1"/>
      <c r="E7" s="1"/>
      <c r="F7" s="1"/>
      <c r="G7" s="1"/>
      <c r="H7" s="2"/>
      <c r="I7" s="1"/>
      <c r="J7" s="1"/>
      <c r="K7" s="1"/>
      <c r="L7" s="1"/>
      <c r="M7" s="1"/>
      <c r="N7" s="1"/>
      <c r="O7" s="1"/>
      <c r="P7" s="1"/>
      <c r="Q7" s="1"/>
      <c r="R7" s="1"/>
      <c r="S7" s="1"/>
      <c r="T7" s="1"/>
      <c r="U7" s="1"/>
      <c r="V7" s="1"/>
    </row>
    <row r="8" spans="1:22" ht="16.5" hidden="1" customHeight="1" x14ac:dyDescent="0.3">
      <c r="A8" s="1"/>
      <c r="B8" s="13"/>
      <c r="C8" s="1"/>
      <c r="D8" s="1"/>
      <c r="E8" s="1"/>
      <c r="F8" s="1"/>
      <c r="G8" s="1"/>
      <c r="H8" s="2"/>
      <c r="I8" s="1"/>
      <c r="J8" s="1"/>
      <c r="K8" s="1"/>
      <c r="L8" s="1"/>
      <c r="M8" s="1"/>
      <c r="N8" s="1"/>
      <c r="O8" s="1"/>
      <c r="P8" s="1"/>
      <c r="Q8" s="1"/>
      <c r="R8" s="1"/>
      <c r="S8" s="1"/>
      <c r="T8" s="1"/>
      <c r="U8" s="1"/>
      <c r="V8" s="1"/>
    </row>
    <row r="9" spans="1:22" ht="16.5" hidden="1" customHeight="1" x14ac:dyDescent="0.3">
      <c r="A9" s="1"/>
      <c r="B9" s="13"/>
      <c r="C9" s="1"/>
      <c r="D9" s="1"/>
      <c r="E9" s="1"/>
      <c r="F9" s="1"/>
      <c r="G9" s="1"/>
      <c r="H9" s="2"/>
      <c r="I9" s="1"/>
      <c r="J9" s="1"/>
      <c r="K9" s="1"/>
      <c r="L9" s="1"/>
      <c r="M9" s="1"/>
      <c r="N9" s="1"/>
      <c r="O9" s="1"/>
      <c r="P9" s="1"/>
      <c r="Q9" s="1"/>
      <c r="R9" s="1"/>
      <c r="S9" s="1"/>
      <c r="T9" s="1"/>
      <c r="U9" s="1"/>
      <c r="V9" s="1"/>
    </row>
    <row r="10" spans="1:22" ht="6" customHeight="1" x14ac:dyDescent="0.3">
      <c r="A10" s="1"/>
      <c r="B10" s="13"/>
      <c r="C10" s="1"/>
      <c r="D10" s="1"/>
      <c r="E10" s="1"/>
      <c r="F10" s="1"/>
      <c r="G10" s="1"/>
      <c r="H10" s="2"/>
      <c r="I10" s="1"/>
      <c r="J10" s="1"/>
      <c r="K10" s="1"/>
      <c r="L10" s="1"/>
      <c r="M10" s="1"/>
      <c r="N10" s="1"/>
      <c r="O10" s="1"/>
      <c r="P10" s="1"/>
      <c r="Q10" s="1"/>
      <c r="R10" s="1"/>
      <c r="S10" s="1"/>
      <c r="T10" s="1"/>
      <c r="U10" s="1"/>
      <c r="V10" s="1"/>
    </row>
    <row r="11" spans="1:22" x14ac:dyDescent="0.25">
      <c r="A11" s="1"/>
      <c r="B11" s="1427" t="s">
        <v>1439</v>
      </c>
      <c r="C11" s="1"/>
      <c r="D11" s="1"/>
      <c r="E11" s="1"/>
      <c r="F11" s="1"/>
      <c r="G11" s="1"/>
      <c r="H11" s="2"/>
      <c r="I11" s="1524"/>
      <c r="J11" s="1034"/>
      <c r="K11" s="1"/>
      <c r="L11" s="1"/>
      <c r="M11" s="1"/>
      <c r="N11" s="1"/>
      <c r="O11" s="1"/>
      <c r="P11" s="1"/>
      <c r="Q11" s="1"/>
      <c r="R11" s="1"/>
      <c r="S11" s="1"/>
      <c r="T11" s="1"/>
      <c r="U11" s="1"/>
      <c r="V11" s="1"/>
    </row>
    <row r="12" spans="1:22" x14ac:dyDescent="0.25">
      <c r="A12" s="1"/>
      <c r="B12" s="3" t="s">
        <v>992</v>
      </c>
      <c r="C12" s="1"/>
      <c r="D12" s="1"/>
      <c r="E12" s="1"/>
      <c r="F12" s="1"/>
      <c r="G12" s="1"/>
      <c r="H12" s="2"/>
      <c r="I12" s="317"/>
      <c r="J12" s="1034"/>
      <c r="K12" s="1"/>
      <c r="L12" s="1"/>
      <c r="M12" s="1"/>
      <c r="N12" s="1"/>
      <c r="O12" s="1"/>
      <c r="P12" s="1"/>
      <c r="Q12" s="1"/>
      <c r="R12" s="1"/>
      <c r="S12" s="1"/>
      <c r="T12" s="1"/>
      <c r="U12" s="1"/>
      <c r="V12" s="1"/>
    </row>
    <row r="13" spans="1:22" x14ac:dyDescent="0.25">
      <c r="A13" s="1"/>
      <c r="B13" s="3" t="s">
        <v>993</v>
      </c>
      <c r="C13" s="1"/>
      <c r="D13" s="1"/>
      <c r="E13" s="1"/>
      <c r="F13" s="1"/>
      <c r="G13" s="1"/>
      <c r="H13" s="2"/>
      <c r="I13" s="317"/>
      <c r="J13" s="1"/>
      <c r="K13" s="1"/>
      <c r="L13" s="1"/>
      <c r="M13" s="1"/>
      <c r="N13" s="1"/>
      <c r="O13" s="1"/>
      <c r="P13" s="1"/>
      <c r="Q13" s="1"/>
      <c r="R13" s="1"/>
      <c r="S13" s="1"/>
      <c r="T13" s="1"/>
      <c r="U13" s="1"/>
      <c r="V13" s="1"/>
    </row>
    <row r="14" spans="1:22" x14ac:dyDescent="0.25">
      <c r="A14" s="1"/>
      <c r="B14" s="3" t="s">
        <v>994</v>
      </c>
      <c r="C14" s="1"/>
      <c r="D14" s="1"/>
      <c r="E14" s="1"/>
      <c r="F14" s="1"/>
      <c r="G14" s="1"/>
      <c r="H14" s="2"/>
      <c r="I14" s="317"/>
      <c r="J14" s="1"/>
      <c r="K14" s="1"/>
      <c r="L14" s="1"/>
      <c r="M14" s="1"/>
      <c r="N14" s="1"/>
      <c r="O14" s="1"/>
      <c r="P14" s="1"/>
      <c r="Q14" s="1"/>
      <c r="R14" s="1"/>
      <c r="S14" s="1"/>
      <c r="T14" s="1"/>
      <c r="U14" s="1"/>
      <c r="V14" s="1"/>
    </row>
    <row r="15" spans="1:22" ht="17.100000000000001" customHeight="1" x14ac:dyDescent="0.25">
      <c r="A15" s="1"/>
      <c r="B15" s="3" t="s">
        <v>293</v>
      </c>
      <c r="C15" s="1"/>
      <c r="D15" s="1"/>
      <c r="E15" s="1"/>
      <c r="F15" s="1"/>
      <c r="G15" s="1"/>
      <c r="H15" s="2"/>
      <c r="I15" s="445"/>
      <c r="J15" s="1"/>
      <c r="K15" s="1"/>
      <c r="L15" s="1"/>
      <c r="M15" s="1"/>
      <c r="N15" s="1"/>
      <c r="O15" s="1"/>
      <c r="P15" s="1"/>
      <c r="Q15" s="1"/>
      <c r="R15" s="1"/>
      <c r="S15" s="1"/>
      <c r="T15" s="1"/>
      <c r="U15" s="1"/>
      <c r="V15" s="1"/>
    </row>
    <row r="16" spans="1:22" x14ac:dyDescent="0.25">
      <c r="A16" s="1"/>
      <c r="B16" s="3" t="s">
        <v>862</v>
      </c>
      <c r="C16" s="1"/>
      <c r="D16" s="1"/>
      <c r="E16" s="1"/>
      <c r="F16" s="1"/>
      <c r="G16" s="1"/>
      <c r="H16" s="2"/>
      <c r="I16" s="317"/>
      <c r="J16" s="1"/>
      <c r="K16" s="1"/>
      <c r="L16" s="1"/>
      <c r="M16" s="1"/>
      <c r="N16" s="1"/>
      <c r="O16" s="1"/>
      <c r="P16" s="1"/>
      <c r="Q16" s="1"/>
      <c r="R16" s="1"/>
      <c r="S16" s="1"/>
      <c r="T16" s="1"/>
      <c r="U16" s="1"/>
      <c r="V16" s="1"/>
    </row>
    <row r="17" spans="1:22" hidden="1" x14ac:dyDescent="0.25">
      <c r="A17" s="1"/>
      <c r="B17" s="1"/>
      <c r="C17" s="1"/>
      <c r="D17" s="1"/>
      <c r="E17" s="1"/>
      <c r="F17" s="1"/>
      <c r="G17" s="1"/>
      <c r="H17" s="2"/>
      <c r="I17" s="1"/>
      <c r="J17" s="1"/>
      <c r="K17" s="1"/>
      <c r="L17" s="1"/>
      <c r="M17" s="1"/>
      <c r="N17" s="1"/>
      <c r="O17" s="1"/>
      <c r="P17" s="1"/>
      <c r="Q17" s="1"/>
      <c r="R17" s="1"/>
      <c r="S17" s="1"/>
      <c r="T17" s="1"/>
      <c r="U17" s="1"/>
      <c r="V17" s="1"/>
    </row>
    <row r="18" spans="1:22" hidden="1" x14ac:dyDescent="0.25">
      <c r="A18" s="1"/>
      <c r="B18" s="1"/>
      <c r="C18" s="1"/>
      <c r="D18" s="1"/>
      <c r="E18" s="1"/>
      <c r="F18" s="1"/>
      <c r="G18" s="1"/>
      <c r="H18" s="2"/>
      <c r="I18" s="1"/>
      <c r="J18" s="1"/>
      <c r="K18" s="1"/>
      <c r="L18" s="1"/>
      <c r="M18" s="1"/>
      <c r="N18" s="1"/>
      <c r="O18" s="1"/>
      <c r="P18" s="1"/>
      <c r="Q18" s="1"/>
      <c r="R18" s="1"/>
      <c r="S18" s="1"/>
      <c r="T18" s="1"/>
      <c r="U18" s="1"/>
      <c r="V18" s="1"/>
    </row>
    <row r="19" spans="1:22" ht="16.5" hidden="1" thickBot="1" x14ac:dyDescent="0.3">
      <c r="A19" s="1"/>
      <c r="B19" s="94" t="s">
        <v>995</v>
      </c>
      <c r="C19" s="95"/>
      <c r="D19" s="95"/>
      <c r="E19" s="95"/>
      <c r="F19" s="95"/>
      <c r="G19" s="95"/>
      <c r="H19" s="96"/>
      <c r="I19" s="95"/>
      <c r="J19" s="1"/>
      <c r="K19" s="1"/>
      <c r="L19" s="1"/>
      <c r="M19" s="1"/>
      <c r="N19" s="1"/>
      <c r="O19" s="1"/>
      <c r="P19" s="1"/>
      <c r="Q19" s="1"/>
      <c r="R19" s="1"/>
      <c r="S19" s="1"/>
      <c r="T19" s="1"/>
      <c r="U19" s="1"/>
      <c r="V19" s="1"/>
    </row>
    <row r="20" spans="1:22" hidden="1" x14ac:dyDescent="0.25">
      <c r="A20" s="1"/>
      <c r="B20" s="97" t="s">
        <v>996</v>
      </c>
      <c r="C20" s="98"/>
      <c r="D20" s="99">
        <v>2006</v>
      </c>
      <c r="E20" s="99">
        <v>2007</v>
      </c>
      <c r="F20" s="99">
        <v>2008</v>
      </c>
      <c r="G20" s="99"/>
      <c r="H20" s="100" t="s">
        <v>997</v>
      </c>
      <c r="I20" s="119" t="s">
        <v>882</v>
      </c>
      <c r="J20" s="1"/>
      <c r="K20" s="1"/>
      <c r="L20" s="1"/>
      <c r="M20" s="1"/>
      <c r="N20" s="1"/>
      <c r="O20" s="1"/>
      <c r="P20" s="1"/>
      <c r="Q20" s="1"/>
      <c r="R20" s="1"/>
      <c r="S20" s="1"/>
      <c r="T20" s="1"/>
      <c r="U20" s="1"/>
      <c r="V20" s="1"/>
    </row>
    <row r="21" spans="1:22" hidden="1" x14ac:dyDescent="0.25">
      <c r="A21" s="1"/>
      <c r="B21" s="101" t="s">
        <v>999</v>
      </c>
      <c r="C21" s="102" t="s">
        <v>1000</v>
      </c>
      <c r="D21" s="49">
        <v>0</v>
      </c>
      <c r="E21" s="49">
        <v>0</v>
      </c>
      <c r="F21" s="49">
        <v>0</v>
      </c>
      <c r="G21" s="191">
        <v>0</v>
      </c>
      <c r="H21" s="48">
        <f>SUM(D21:G21)</f>
        <v>0</v>
      </c>
      <c r="I21" s="103"/>
      <c r="J21" s="1"/>
      <c r="K21" s="1"/>
      <c r="L21" s="1"/>
      <c r="M21" s="1"/>
      <c r="N21" s="1"/>
      <c r="O21" s="1"/>
      <c r="P21" s="1"/>
      <c r="Q21" s="1"/>
      <c r="R21" s="1"/>
      <c r="S21" s="1"/>
      <c r="T21" s="1"/>
      <c r="U21" s="1"/>
      <c r="V21" s="1"/>
    </row>
    <row r="22" spans="1:22" hidden="1" x14ac:dyDescent="0.25">
      <c r="A22" s="1"/>
      <c r="B22" s="101" t="s">
        <v>1001</v>
      </c>
      <c r="C22" s="102"/>
      <c r="D22" s="49">
        <v>0</v>
      </c>
      <c r="E22" s="49">
        <v>0</v>
      </c>
      <c r="F22" s="49">
        <v>0</v>
      </c>
      <c r="G22" s="49">
        <v>0</v>
      </c>
      <c r="H22" s="48">
        <f>SUM(D22:G22)</f>
        <v>0</v>
      </c>
      <c r="I22" s="104"/>
      <c r="J22" s="1"/>
      <c r="K22" s="1"/>
      <c r="L22" s="1"/>
      <c r="M22" s="1"/>
      <c r="N22" s="1"/>
      <c r="O22" s="1"/>
      <c r="P22" s="1"/>
      <c r="Q22" s="1"/>
      <c r="R22" s="1"/>
      <c r="S22" s="1"/>
      <c r="T22" s="1"/>
      <c r="U22" s="1"/>
      <c r="V22" s="1"/>
    </row>
    <row r="23" spans="1:22" hidden="1" x14ac:dyDescent="0.25">
      <c r="A23" s="1"/>
      <c r="B23" s="101" t="s">
        <v>1002</v>
      </c>
      <c r="C23" s="102" t="s">
        <v>1000</v>
      </c>
      <c r="D23" s="49">
        <v>0</v>
      </c>
      <c r="E23" s="49">
        <v>0</v>
      </c>
      <c r="F23" s="49">
        <v>0</v>
      </c>
      <c r="G23" s="49">
        <v>0</v>
      </c>
      <c r="H23" s="48">
        <f>SUM(D23:G23)</f>
        <v>0</v>
      </c>
      <c r="I23" s="104"/>
      <c r="J23" s="1"/>
      <c r="K23" s="1"/>
      <c r="L23" s="1"/>
      <c r="M23" s="1"/>
      <c r="N23" s="1"/>
      <c r="O23" s="1"/>
      <c r="P23" s="1"/>
      <c r="Q23" s="1"/>
      <c r="R23" s="1"/>
      <c r="S23" s="1"/>
      <c r="T23" s="1"/>
      <c r="U23" s="1"/>
      <c r="V23" s="1"/>
    </row>
    <row r="24" spans="1:22" ht="15.75" hidden="1" thickBot="1" x14ac:dyDescent="0.3">
      <c r="A24" s="1"/>
      <c r="B24" s="105" t="s">
        <v>1001</v>
      </c>
      <c r="C24" s="106"/>
      <c r="D24" s="107">
        <v>0</v>
      </c>
      <c r="E24" s="107">
        <v>0</v>
      </c>
      <c r="F24" s="107">
        <v>0</v>
      </c>
      <c r="G24" s="107">
        <v>0</v>
      </c>
      <c r="H24" s="108">
        <f>SUM(D24:G24)</f>
        <v>0</v>
      </c>
      <c r="I24" s="109"/>
      <c r="J24" s="1"/>
      <c r="K24" s="1"/>
      <c r="L24" s="1"/>
      <c r="M24" s="1"/>
      <c r="N24" s="1"/>
      <c r="O24" s="1"/>
      <c r="P24" s="1"/>
      <c r="Q24" s="1"/>
      <c r="R24" s="1"/>
      <c r="S24" s="1"/>
      <c r="T24" s="1"/>
      <c r="U24" s="1"/>
      <c r="V24" s="1"/>
    </row>
    <row r="25" spans="1:22" hidden="1" x14ac:dyDescent="0.25">
      <c r="A25" s="1"/>
      <c r="B25" s="1"/>
      <c r="C25" s="1"/>
      <c r="D25" s="1"/>
      <c r="E25" s="1"/>
      <c r="F25" s="1"/>
      <c r="G25" s="1"/>
      <c r="H25" s="2"/>
      <c r="I25" s="1"/>
      <c r="J25" s="1"/>
      <c r="K25" s="1"/>
      <c r="L25" s="1"/>
      <c r="M25" s="1"/>
      <c r="N25" s="1"/>
      <c r="O25" s="1"/>
      <c r="P25" s="1"/>
      <c r="Q25" s="1"/>
      <c r="R25" s="1"/>
      <c r="S25" s="1"/>
      <c r="T25" s="1"/>
      <c r="U25" s="1"/>
      <c r="V25" s="1"/>
    </row>
    <row r="26" spans="1:22" ht="18" hidden="1" x14ac:dyDescent="0.25">
      <c r="A26" s="27"/>
      <c r="B26" s="110" t="s">
        <v>1003</v>
      </c>
      <c r="C26" s="1"/>
      <c r="D26" s="1"/>
      <c r="E26" s="1"/>
      <c r="F26" s="1"/>
      <c r="G26" s="1"/>
      <c r="H26" s="2"/>
      <c r="I26" s="1"/>
      <c r="J26" s="1"/>
      <c r="K26" s="1"/>
      <c r="L26" s="1"/>
      <c r="M26" s="1"/>
      <c r="N26" s="1"/>
      <c r="O26" s="1"/>
      <c r="P26" s="1"/>
      <c r="Q26" s="1"/>
      <c r="R26" s="1"/>
      <c r="S26" s="1"/>
      <c r="T26" s="1"/>
      <c r="U26" s="1"/>
      <c r="V26" s="1"/>
    </row>
    <row r="27" spans="1:22" ht="4.5" customHeight="1" x14ac:dyDescent="0.25">
      <c r="A27" s="1"/>
      <c r="B27" s="1"/>
      <c r="C27" s="1"/>
      <c r="D27" s="1"/>
      <c r="E27" s="1"/>
      <c r="F27" s="1"/>
      <c r="G27" s="1"/>
      <c r="H27" s="2"/>
      <c r="I27" s="1"/>
      <c r="J27" s="1"/>
      <c r="K27" s="1"/>
      <c r="L27" s="1"/>
      <c r="M27" s="1"/>
      <c r="N27" s="1"/>
      <c r="O27" s="1"/>
      <c r="P27" s="1"/>
      <c r="Q27" s="1"/>
      <c r="R27" s="1"/>
      <c r="S27" s="1"/>
      <c r="T27" s="1"/>
      <c r="U27" s="1"/>
      <c r="V27" s="1"/>
    </row>
    <row r="28" spans="1:22" ht="16.5" thickBot="1" x14ac:dyDescent="0.3">
      <c r="A28" s="1"/>
      <c r="B28" s="94" t="s">
        <v>1004</v>
      </c>
      <c r="C28" s="95"/>
      <c r="D28" s="95"/>
      <c r="E28" s="95"/>
      <c r="F28" s="95"/>
      <c r="G28" s="95"/>
      <c r="H28" s="96"/>
      <c r="I28" s="95"/>
      <c r="J28" s="1"/>
      <c r="K28" s="1"/>
      <c r="L28" s="1"/>
      <c r="M28" s="1"/>
      <c r="N28" s="1"/>
      <c r="O28" s="1"/>
      <c r="P28" s="1"/>
      <c r="Q28" s="1"/>
      <c r="R28" s="1"/>
      <c r="S28" s="1"/>
      <c r="T28" s="1"/>
      <c r="U28" s="1"/>
      <c r="V28" s="1"/>
    </row>
    <row r="29" spans="1:22" ht="29.25" customHeight="1" x14ac:dyDescent="0.25">
      <c r="A29" s="1"/>
      <c r="B29" s="111"/>
      <c r="C29" s="98"/>
      <c r="D29" s="112" t="str">
        <f>"bis "&amp;Kontaktdaten!D4-"3"</f>
        <v>bis 2019</v>
      </c>
      <c r="E29" s="112" t="str">
        <f>"  "&amp;Kontaktdaten!D4-"2"</f>
        <v xml:space="preserve">  2020</v>
      </c>
      <c r="F29" s="112" t="str">
        <f>"Plan "&amp;Kontaktdaten!D4-"1"</f>
        <v>Plan 2021</v>
      </c>
      <c r="G29" s="112" t="str">
        <f>"Plan "&amp;Kontaktdaten!D4-"0"</f>
        <v>Plan 2022</v>
      </c>
      <c r="H29" s="112" t="s">
        <v>997</v>
      </c>
      <c r="I29" s="113" t="s">
        <v>1005</v>
      </c>
      <c r="J29" s="1"/>
      <c r="K29" s="1"/>
      <c r="L29" s="1"/>
      <c r="M29" s="1"/>
      <c r="N29" s="1"/>
      <c r="O29" s="1"/>
      <c r="P29" s="1"/>
      <c r="Q29" s="1"/>
      <c r="R29" s="1"/>
      <c r="S29" s="1"/>
      <c r="T29" s="1"/>
      <c r="U29" s="1"/>
      <c r="V29" s="1"/>
    </row>
    <row r="30" spans="1:22" x14ac:dyDescent="0.25">
      <c r="A30" s="1"/>
      <c r="B30" s="101" t="s">
        <v>999</v>
      </c>
      <c r="C30" s="102" t="s">
        <v>1000</v>
      </c>
      <c r="D30" s="49"/>
      <c r="E30" s="49"/>
      <c r="F30" s="1408"/>
      <c r="G30" s="1408"/>
      <c r="H30" s="48">
        <f>SUM(D30:G30)</f>
        <v>0</v>
      </c>
      <c r="I30" s="114"/>
      <c r="J30" s="1"/>
      <c r="K30" s="1"/>
      <c r="L30" s="1"/>
      <c r="M30" s="1"/>
      <c r="N30" s="1"/>
      <c r="O30" s="1"/>
      <c r="P30" s="1"/>
      <c r="Q30" s="1"/>
      <c r="R30" s="1"/>
      <c r="S30" s="1"/>
      <c r="T30" s="1"/>
      <c r="U30" s="1"/>
      <c r="V30" s="1"/>
    </row>
    <row r="31" spans="1:22" ht="15.75" thickBot="1" x14ac:dyDescent="0.3">
      <c r="A31" s="1"/>
      <c r="B31" s="105" t="s">
        <v>1002</v>
      </c>
      <c r="C31" s="106" t="s">
        <v>1000</v>
      </c>
      <c r="D31" s="107"/>
      <c r="E31" s="107"/>
      <c r="F31" s="1409"/>
      <c r="G31" s="1409"/>
      <c r="H31" s="108">
        <f>SUM(D31:G31)</f>
        <v>0</v>
      </c>
      <c r="I31" s="115"/>
      <c r="J31" s="1"/>
      <c r="K31" s="1"/>
      <c r="L31" s="1"/>
      <c r="M31" s="1"/>
      <c r="N31" s="1"/>
      <c r="O31" s="1"/>
      <c r="P31" s="1"/>
      <c r="Q31" s="1"/>
      <c r="R31" s="1"/>
      <c r="S31" s="1"/>
      <c r="T31" s="1"/>
      <c r="U31" s="1"/>
      <c r="V31" s="1"/>
    </row>
    <row r="32" spans="1:22" x14ac:dyDescent="0.25">
      <c r="A32" s="1"/>
      <c r="B32" s="1"/>
      <c r="C32" s="1"/>
      <c r="D32" s="1"/>
      <c r="E32" s="1"/>
      <c r="F32" s="1"/>
      <c r="G32" s="1"/>
      <c r="H32" s="2"/>
      <c r="I32" s="1"/>
      <c r="J32" s="1"/>
      <c r="K32" s="1"/>
      <c r="L32" s="1"/>
      <c r="M32" s="1"/>
      <c r="N32" s="1"/>
      <c r="O32" s="1"/>
      <c r="P32" s="1"/>
      <c r="Q32" s="1"/>
      <c r="R32" s="1"/>
      <c r="S32" s="1"/>
      <c r="T32" s="1"/>
      <c r="U32" s="1"/>
      <c r="V32" s="1"/>
    </row>
    <row r="33" spans="1:22" x14ac:dyDescent="0.25">
      <c r="A33" s="1"/>
      <c r="B33" s="1"/>
      <c r="C33" s="1"/>
      <c r="D33" s="1"/>
      <c r="E33" s="1"/>
      <c r="F33" s="1"/>
      <c r="G33" s="1"/>
      <c r="H33" s="2"/>
      <c r="I33" s="1"/>
      <c r="J33" s="1"/>
      <c r="K33" s="1"/>
      <c r="L33" s="1"/>
      <c r="M33" s="1"/>
      <c r="N33" s="1"/>
      <c r="O33" s="1"/>
      <c r="P33" s="1"/>
      <c r="Q33" s="1"/>
      <c r="R33" s="1"/>
      <c r="S33" s="1"/>
      <c r="T33" s="1"/>
      <c r="U33" s="1"/>
      <c r="V33" s="1"/>
    </row>
    <row r="34" spans="1:22" ht="16.5" thickBot="1" x14ac:dyDescent="0.3">
      <c r="A34" s="1"/>
      <c r="B34" s="94" t="s">
        <v>1006</v>
      </c>
      <c r="C34" s="95"/>
      <c r="D34" s="95"/>
      <c r="E34" s="95"/>
      <c r="F34" s="95"/>
      <c r="G34" s="95"/>
      <c r="H34" s="96"/>
      <c r="I34" s="95"/>
      <c r="J34" s="1"/>
      <c r="K34" s="1"/>
      <c r="L34" s="1"/>
      <c r="M34" s="1"/>
      <c r="N34" s="1"/>
      <c r="O34" s="1"/>
      <c r="P34" s="1"/>
      <c r="Q34" s="1"/>
      <c r="R34" s="1"/>
      <c r="S34" s="1"/>
      <c r="T34" s="1"/>
      <c r="U34" s="1"/>
      <c r="V34" s="1"/>
    </row>
    <row r="35" spans="1:22" ht="30.75" customHeight="1" x14ac:dyDescent="0.25">
      <c r="A35" s="1"/>
      <c r="B35" s="111"/>
      <c r="C35" s="98"/>
      <c r="D35" s="112" t="str">
        <f>"bis "&amp;Kontaktdaten!D4-"3"</f>
        <v>bis 2019</v>
      </c>
      <c r="E35" s="112" t="str">
        <f>"  "&amp;Kontaktdaten!D4-"2"</f>
        <v xml:space="preserve">  2020</v>
      </c>
      <c r="F35" s="112" t="str">
        <f>"Plan "&amp;Kontaktdaten!D4-"1"</f>
        <v>Plan 2021</v>
      </c>
      <c r="G35" s="112" t="str">
        <f>"Plan "&amp;Kontaktdaten!D4-"0"</f>
        <v>Plan 2022</v>
      </c>
      <c r="H35" s="112" t="s">
        <v>997</v>
      </c>
      <c r="I35" s="113" t="s">
        <v>1007</v>
      </c>
      <c r="J35" s="1"/>
      <c r="K35" s="1"/>
      <c r="L35" s="1"/>
      <c r="M35" s="1"/>
      <c r="N35" s="1"/>
      <c r="O35" s="1"/>
      <c r="P35" s="1"/>
      <c r="Q35" s="1"/>
      <c r="R35" s="1"/>
      <c r="S35" s="1"/>
      <c r="T35" s="1"/>
      <c r="U35" s="1"/>
      <c r="V35" s="1"/>
    </row>
    <row r="36" spans="1:22" x14ac:dyDescent="0.25">
      <c r="A36" s="1"/>
      <c r="B36" s="101" t="s">
        <v>999</v>
      </c>
      <c r="C36" s="102" t="s">
        <v>1000</v>
      </c>
      <c r="D36" s="49"/>
      <c r="E36" s="49"/>
      <c r="F36" s="1408"/>
      <c r="G36" s="1408"/>
      <c r="H36" s="48">
        <f>SUM(D36:G36)</f>
        <v>0</v>
      </c>
      <c r="I36" s="114"/>
      <c r="J36" s="1"/>
      <c r="K36" s="1"/>
      <c r="L36" s="1"/>
      <c r="M36" s="1"/>
      <c r="N36" s="1"/>
      <c r="O36" s="1"/>
      <c r="P36" s="1"/>
      <c r="Q36" s="1"/>
      <c r="R36" s="1"/>
      <c r="S36" s="1"/>
      <c r="T36" s="1"/>
      <c r="U36" s="1"/>
      <c r="V36" s="1"/>
    </row>
    <row r="37" spans="1:22" ht="15.75" thickBot="1" x14ac:dyDescent="0.3">
      <c r="A37" s="1"/>
      <c r="B37" s="105" t="s">
        <v>1002</v>
      </c>
      <c r="C37" s="106" t="s">
        <v>1000</v>
      </c>
      <c r="D37" s="107"/>
      <c r="E37" s="107"/>
      <c r="F37" s="1409"/>
      <c r="G37" s="1409"/>
      <c r="H37" s="108">
        <f>SUM(D37:G37)</f>
        <v>0</v>
      </c>
      <c r="I37" s="115"/>
      <c r="J37" s="1"/>
      <c r="K37" s="1"/>
      <c r="L37" s="1"/>
      <c r="M37" s="1"/>
      <c r="N37" s="1"/>
      <c r="O37" s="1"/>
      <c r="P37" s="1"/>
      <c r="Q37" s="1"/>
      <c r="R37" s="1"/>
      <c r="S37" s="1"/>
      <c r="T37" s="1"/>
      <c r="U37" s="1"/>
      <c r="V37" s="1"/>
    </row>
    <row r="38" spans="1:22" x14ac:dyDescent="0.25">
      <c r="A38" s="1"/>
      <c r="B38" s="1"/>
      <c r="C38" s="1"/>
      <c r="D38" s="1"/>
      <c r="E38" s="1"/>
      <c r="F38" s="1"/>
      <c r="G38" s="1"/>
      <c r="H38" s="2"/>
      <c r="I38" s="1"/>
      <c r="J38" s="1"/>
      <c r="K38" s="1"/>
      <c r="L38" s="1"/>
      <c r="M38" s="1"/>
      <c r="N38" s="1"/>
      <c r="O38" s="1"/>
      <c r="P38" s="1"/>
      <c r="Q38" s="1"/>
      <c r="R38" s="1"/>
      <c r="S38" s="1"/>
      <c r="T38" s="1"/>
      <c r="U38" s="1"/>
      <c r="V38" s="1"/>
    </row>
    <row r="39" spans="1:22" x14ac:dyDescent="0.25">
      <c r="A39" s="1"/>
      <c r="B39" s="1"/>
      <c r="C39" s="1"/>
      <c r="D39" s="1"/>
      <c r="E39" s="116" t="s">
        <v>1008</v>
      </c>
      <c r="G39" s="116"/>
      <c r="H39" s="117">
        <f>IF(AND(Stammdaten!A156&lt;&gt;4,Stammdaten!A156&lt;&gt;3),'Anlagespiegel historisch'!L24+'Anlagespiegel synthetisch'!I35+(Anschlussbeiträge!H30+Anschlussbeiträge!H31+Anschlussbeiträge!H36+Anschlussbeiträge!H37),0)</f>
        <v>0</v>
      </c>
      <c r="I39" s="554"/>
      <c r="J39" s="1"/>
      <c r="K39" s="1"/>
      <c r="L39" s="1"/>
      <c r="M39" s="1"/>
      <c r="N39" s="1"/>
      <c r="O39" s="1"/>
      <c r="P39" s="1"/>
      <c r="Q39" s="1"/>
      <c r="R39" s="1"/>
      <c r="S39" s="1"/>
      <c r="T39" s="1"/>
      <c r="U39" s="1"/>
      <c r="V39" s="1"/>
    </row>
    <row r="40" spans="1:22" ht="28.35" customHeight="1" x14ac:dyDescent="0.25">
      <c r="A40" s="1"/>
      <c r="B40" s="3" t="s">
        <v>859</v>
      </c>
      <c r="C40" s="1"/>
      <c r="D40" s="118" t="str">
        <f>IF(AND(Stammdaten!A156&lt;&gt;4,Stammdaten!A156&lt;&gt;3),IF(OR(H39&lt;-1000,H39&gt;1000),"Beachten Sie: Die Angaben hier stimmen nicht mit den Angaben auf den Formularen 2.2 und 2.3 überein.",""),"")</f>
        <v/>
      </c>
      <c r="E40" s="1"/>
      <c r="F40" s="1382"/>
      <c r="G40" s="1382"/>
      <c r="H40" s="2"/>
      <c r="I40" s="1"/>
      <c r="J40" s="1"/>
      <c r="K40" s="1"/>
      <c r="L40" s="1"/>
      <c r="M40" s="1"/>
      <c r="N40" s="1"/>
      <c r="O40" s="1"/>
      <c r="P40" s="1"/>
      <c r="Q40" s="1"/>
      <c r="R40" s="1"/>
      <c r="S40" s="1"/>
      <c r="T40" s="1"/>
      <c r="U40" s="1"/>
      <c r="V40" s="1"/>
    </row>
    <row r="41" spans="1:22" x14ac:dyDescent="0.25">
      <c r="A41" s="1"/>
      <c r="B41" s="1796"/>
      <c r="C41" s="1797"/>
      <c r="D41" s="1797"/>
      <c r="E41" s="1797"/>
      <c r="F41" s="1797"/>
      <c r="G41" s="1797"/>
      <c r="H41" s="1797"/>
      <c r="I41" s="1798"/>
      <c r="J41" s="1"/>
      <c r="K41" s="1"/>
      <c r="L41" s="1"/>
      <c r="M41" s="1"/>
      <c r="N41" s="1"/>
      <c r="O41" s="1"/>
      <c r="P41" s="1"/>
      <c r="Q41" s="1"/>
      <c r="R41" s="1"/>
      <c r="S41" s="1"/>
      <c r="T41" s="1"/>
      <c r="U41" s="1"/>
      <c r="V41" s="1"/>
    </row>
    <row r="42" spans="1:22" ht="27.6" customHeight="1" x14ac:dyDescent="0.25">
      <c r="A42" s="1"/>
      <c r="B42" s="1799"/>
      <c r="C42" s="1800"/>
      <c r="D42" s="1800"/>
      <c r="E42" s="1800"/>
      <c r="F42" s="1800"/>
      <c r="G42" s="1800"/>
      <c r="H42" s="1800"/>
      <c r="I42" s="1801"/>
      <c r="J42" s="1"/>
      <c r="K42" s="1"/>
      <c r="L42" s="1"/>
      <c r="M42" s="1"/>
      <c r="N42" s="1"/>
      <c r="O42" s="1"/>
      <c r="P42" s="1"/>
      <c r="Q42" s="1"/>
      <c r="R42" s="1"/>
      <c r="S42" s="1"/>
      <c r="T42" s="1"/>
      <c r="U42" s="1"/>
      <c r="V42" s="1"/>
    </row>
    <row r="43" spans="1:22" x14ac:dyDescent="0.25">
      <c r="A43" s="1"/>
      <c r="B43" s="1" t="s">
        <v>396</v>
      </c>
      <c r="C43" s="1"/>
      <c r="D43" s="1"/>
      <c r="E43" s="1"/>
      <c r="F43" s="1"/>
      <c r="G43" s="1"/>
      <c r="H43" s="2"/>
      <c r="I43" s="1"/>
      <c r="J43" s="1"/>
      <c r="K43" s="1"/>
      <c r="L43" s="1"/>
      <c r="M43" s="1"/>
      <c r="N43" s="1"/>
      <c r="O43" s="1"/>
      <c r="P43" s="1"/>
      <c r="Q43" s="1"/>
      <c r="R43" s="1"/>
      <c r="S43" s="1"/>
      <c r="T43" s="1"/>
      <c r="U43" s="1"/>
      <c r="V43" s="1"/>
    </row>
    <row r="44" spans="1:22" x14ac:dyDescent="0.25">
      <c r="A44" s="1665" t="b">
        <v>0</v>
      </c>
      <c r="B44" s="1"/>
      <c r="C44" s="1"/>
      <c r="D44" s="1"/>
      <c r="E44" s="1"/>
      <c r="F44" s="1346"/>
      <c r="G44" s="1"/>
      <c r="H44" s="2"/>
      <c r="I44" s="1"/>
      <c r="J44" s="1"/>
      <c r="K44" s="1"/>
      <c r="L44" s="1"/>
      <c r="M44" s="1"/>
      <c r="N44" s="1"/>
      <c r="O44" s="1"/>
      <c r="P44" s="1"/>
      <c r="Q44" s="1"/>
      <c r="R44" s="1"/>
      <c r="S44" s="1"/>
      <c r="T44" s="1"/>
      <c r="U44" s="1"/>
      <c r="V44" s="1"/>
    </row>
    <row r="45" spans="1:22" x14ac:dyDescent="0.25">
      <c r="A45" s="1"/>
      <c r="B45" s="1"/>
      <c r="C45" s="1"/>
      <c r="D45" s="1"/>
      <c r="E45" s="1"/>
      <c r="F45" s="1"/>
      <c r="G45" s="1"/>
      <c r="H45" s="2"/>
      <c r="I45" s="1"/>
      <c r="J45" s="1"/>
      <c r="K45" s="1"/>
      <c r="L45" s="1"/>
      <c r="M45" s="1"/>
      <c r="N45" s="1"/>
      <c r="O45" s="1"/>
      <c r="P45" s="1"/>
      <c r="Q45" s="1"/>
      <c r="R45" s="1"/>
      <c r="S45" s="1"/>
      <c r="T45" s="1"/>
      <c r="U45" s="1"/>
      <c r="V45" s="1"/>
    </row>
    <row r="46" spans="1:22" x14ac:dyDescent="0.25">
      <c r="A46" s="1"/>
      <c r="B46" s="1"/>
      <c r="C46" s="1"/>
      <c r="D46" s="1"/>
      <c r="E46" s="1"/>
      <c r="F46" s="1"/>
      <c r="G46" s="1"/>
      <c r="H46" s="2"/>
      <c r="I46" s="1"/>
      <c r="J46" s="1"/>
      <c r="K46" s="1"/>
      <c r="L46" s="1"/>
      <c r="M46" s="1"/>
      <c r="N46" s="1"/>
      <c r="O46" s="1"/>
      <c r="P46" s="1"/>
      <c r="Q46" s="1"/>
      <c r="R46" s="1"/>
      <c r="S46" s="1"/>
      <c r="T46" s="1"/>
      <c r="U46" s="1"/>
      <c r="V46" s="1"/>
    </row>
    <row r="47" spans="1:22" x14ac:dyDescent="0.25">
      <c r="A47" s="1"/>
      <c r="B47" s="1"/>
      <c r="C47" s="1"/>
      <c r="D47" s="1"/>
      <c r="E47" s="1"/>
      <c r="F47" s="1"/>
      <c r="G47" s="1"/>
      <c r="H47" s="2"/>
      <c r="I47" s="1"/>
      <c r="J47" s="1"/>
      <c r="K47" s="1"/>
      <c r="L47" s="1"/>
      <c r="M47" s="1"/>
      <c r="N47" s="1"/>
      <c r="O47" s="1"/>
      <c r="P47" s="1"/>
      <c r="Q47" s="1"/>
      <c r="R47" s="1"/>
      <c r="S47" s="1"/>
      <c r="T47" s="1"/>
      <c r="U47" s="1"/>
      <c r="V47" s="1"/>
    </row>
    <row r="48" spans="1:22" x14ac:dyDescent="0.25">
      <c r="A48" s="1"/>
      <c r="B48" s="1"/>
      <c r="C48" s="1"/>
      <c r="D48" s="1"/>
      <c r="E48" s="1"/>
      <c r="F48" s="1"/>
      <c r="G48" s="1"/>
      <c r="H48" s="2"/>
      <c r="I48" s="1"/>
      <c r="J48" s="1"/>
      <c r="K48" s="1"/>
      <c r="L48" s="1"/>
      <c r="M48" s="1"/>
      <c r="N48" s="1"/>
      <c r="O48" s="1"/>
      <c r="P48" s="1"/>
      <c r="Q48" s="1"/>
      <c r="R48" s="1"/>
      <c r="S48" s="1"/>
      <c r="T48" s="1"/>
      <c r="U48" s="1"/>
      <c r="V48" s="1"/>
    </row>
    <row r="49" spans="1:22" x14ac:dyDescent="0.25">
      <c r="A49" s="1"/>
      <c r="B49" s="1"/>
      <c r="C49" s="1"/>
      <c r="D49" s="1"/>
      <c r="E49" s="1"/>
      <c r="F49" s="1"/>
      <c r="G49" s="1"/>
      <c r="H49" s="2"/>
      <c r="I49" s="1"/>
      <c r="J49" s="1"/>
      <c r="K49" s="1"/>
      <c r="L49" s="1"/>
      <c r="M49" s="1"/>
      <c r="N49" s="1"/>
      <c r="O49" s="1"/>
      <c r="P49" s="1"/>
      <c r="Q49" s="1"/>
      <c r="R49" s="1"/>
      <c r="S49" s="1"/>
      <c r="T49" s="1"/>
      <c r="U49" s="1"/>
      <c r="V49" s="1"/>
    </row>
    <row r="50" spans="1:22" x14ac:dyDescent="0.25">
      <c r="A50" s="1"/>
      <c r="B50" s="1"/>
      <c r="C50" s="1"/>
      <c r="D50" s="1"/>
      <c r="E50" s="1"/>
      <c r="F50" s="1"/>
      <c r="G50" s="1"/>
      <c r="H50" s="2"/>
      <c r="I50" s="1"/>
      <c r="J50" s="1"/>
      <c r="K50" s="1"/>
      <c r="L50" s="1"/>
      <c r="M50" s="1"/>
      <c r="N50" s="1"/>
      <c r="O50" s="1"/>
      <c r="P50" s="1"/>
      <c r="Q50" s="1"/>
      <c r="R50" s="1"/>
      <c r="S50" s="1"/>
      <c r="T50" s="1"/>
      <c r="U50" s="1"/>
      <c r="V50" s="1"/>
    </row>
    <row r="51" spans="1:22" x14ac:dyDescent="0.25">
      <c r="A51" s="1"/>
      <c r="B51" s="1"/>
      <c r="C51" s="1"/>
      <c r="D51" s="1"/>
      <c r="E51" s="1"/>
      <c r="F51" s="1"/>
      <c r="G51" s="1"/>
      <c r="H51" s="2"/>
      <c r="I51" s="1"/>
      <c r="J51" s="1"/>
      <c r="K51" s="1"/>
      <c r="L51" s="1"/>
      <c r="M51" s="1"/>
      <c r="N51" s="1"/>
      <c r="O51" s="1"/>
      <c r="P51" s="1"/>
      <c r="Q51" s="1"/>
      <c r="R51" s="1"/>
      <c r="S51" s="1"/>
      <c r="T51" s="1"/>
      <c r="U51" s="1"/>
      <c r="V51" s="1"/>
    </row>
    <row r="52" spans="1:22" x14ac:dyDescent="0.25">
      <c r="A52" s="1"/>
      <c r="B52" s="1"/>
      <c r="C52" s="1"/>
      <c r="D52" s="1"/>
      <c r="E52" s="1"/>
      <c r="F52" s="1"/>
      <c r="G52" s="1"/>
      <c r="H52" s="2"/>
      <c r="I52" s="1"/>
      <c r="J52" s="1"/>
      <c r="K52" s="1"/>
      <c r="L52" s="1"/>
      <c r="M52" s="1"/>
      <c r="N52" s="1"/>
      <c r="O52" s="1"/>
      <c r="P52" s="1"/>
      <c r="Q52" s="1"/>
      <c r="R52" s="1"/>
      <c r="S52" s="1"/>
      <c r="T52" s="1"/>
      <c r="U52" s="1"/>
      <c r="V52" s="1"/>
    </row>
    <row r="53" spans="1:22" x14ac:dyDescent="0.25">
      <c r="A53" s="1"/>
      <c r="B53" s="1"/>
      <c r="C53" s="1"/>
      <c r="D53" s="1"/>
      <c r="E53" s="1"/>
      <c r="F53" s="1"/>
      <c r="G53" s="1"/>
      <c r="H53" s="2"/>
      <c r="I53" s="1"/>
      <c r="J53" s="1"/>
      <c r="K53" s="1"/>
      <c r="L53" s="1"/>
      <c r="M53" s="1"/>
      <c r="N53" s="1"/>
      <c r="O53" s="1"/>
      <c r="P53" s="1"/>
      <c r="Q53" s="1"/>
      <c r="R53" s="1"/>
      <c r="S53" s="1"/>
      <c r="T53" s="1"/>
      <c r="U53" s="1"/>
      <c r="V53" s="1"/>
    </row>
    <row r="54" spans="1:22" x14ac:dyDescent="0.25">
      <c r="A54" s="1"/>
      <c r="B54" s="1"/>
      <c r="C54" s="1"/>
      <c r="D54" s="1"/>
      <c r="E54" s="1"/>
      <c r="F54" s="1"/>
      <c r="G54" s="1"/>
      <c r="H54" s="2"/>
      <c r="I54" s="1"/>
      <c r="J54" s="1"/>
      <c r="K54" s="1"/>
      <c r="L54" s="1"/>
      <c r="M54" s="1"/>
      <c r="N54" s="1"/>
      <c r="O54" s="1"/>
      <c r="P54" s="1"/>
      <c r="Q54" s="1"/>
      <c r="R54" s="1"/>
      <c r="S54" s="1"/>
      <c r="T54" s="1"/>
      <c r="U54" s="1"/>
      <c r="V54" s="1"/>
    </row>
    <row r="55" spans="1:22" x14ac:dyDescent="0.25">
      <c r="A55" s="1"/>
      <c r="B55" s="1"/>
      <c r="C55" s="1"/>
      <c r="D55" s="1"/>
      <c r="E55" s="1"/>
      <c r="F55" s="1"/>
      <c r="G55" s="1"/>
      <c r="H55" s="2"/>
      <c r="I55" s="1"/>
      <c r="J55" s="1"/>
      <c r="K55" s="1"/>
      <c r="L55" s="1"/>
      <c r="M55" s="1"/>
      <c r="N55" s="1"/>
      <c r="O55" s="1"/>
      <c r="P55" s="1"/>
      <c r="Q55" s="1"/>
      <c r="R55" s="1"/>
      <c r="S55" s="1"/>
      <c r="T55" s="1"/>
      <c r="U55" s="1"/>
      <c r="V55" s="1"/>
    </row>
    <row r="56" spans="1:22" x14ac:dyDescent="0.25">
      <c r="A56" s="1"/>
      <c r="B56" s="1"/>
      <c r="C56" s="1"/>
      <c r="D56" s="1"/>
      <c r="E56" s="1"/>
      <c r="F56" s="1"/>
      <c r="G56" s="1"/>
      <c r="H56" s="2"/>
      <c r="I56" s="1"/>
      <c r="J56" s="1"/>
      <c r="K56" s="1"/>
      <c r="L56" s="1"/>
      <c r="M56" s="1"/>
      <c r="N56" s="1"/>
      <c r="O56" s="1"/>
      <c r="P56" s="1"/>
      <c r="Q56" s="1"/>
      <c r="R56" s="1"/>
      <c r="S56" s="1"/>
      <c r="T56" s="1"/>
      <c r="U56" s="1"/>
      <c r="V56" s="1"/>
    </row>
    <row r="57" spans="1:22" x14ac:dyDescent="0.25">
      <c r="A57" s="1"/>
      <c r="B57" s="1"/>
      <c r="C57" s="1"/>
      <c r="D57" s="1"/>
      <c r="E57" s="1"/>
      <c r="F57" s="1"/>
      <c r="G57" s="1"/>
      <c r="H57" s="2"/>
      <c r="I57" s="1"/>
      <c r="J57" s="1"/>
      <c r="K57" s="1"/>
      <c r="L57" s="1"/>
      <c r="M57" s="1"/>
      <c r="N57" s="1"/>
      <c r="O57" s="1"/>
      <c r="P57" s="1"/>
      <c r="Q57" s="1"/>
      <c r="R57" s="1"/>
      <c r="S57" s="1"/>
      <c r="T57" s="1"/>
      <c r="U57" s="1"/>
      <c r="V57" s="1"/>
    </row>
    <row r="58" spans="1:22" x14ac:dyDescent="0.25">
      <c r="A58" s="1"/>
      <c r="B58" s="1"/>
      <c r="C58" s="1"/>
      <c r="D58" s="1"/>
      <c r="E58" s="1"/>
      <c r="F58" s="1"/>
      <c r="G58" s="1"/>
      <c r="H58" s="2"/>
      <c r="I58" s="1"/>
      <c r="J58" s="1"/>
      <c r="K58" s="1"/>
      <c r="L58" s="1"/>
      <c r="M58" s="1"/>
      <c r="N58" s="1"/>
      <c r="O58" s="1"/>
      <c r="P58" s="1"/>
      <c r="Q58" s="1"/>
      <c r="R58" s="1"/>
      <c r="S58" s="1"/>
      <c r="T58" s="1"/>
      <c r="U58" s="1"/>
      <c r="V58" s="1"/>
    </row>
    <row r="59" spans="1:22" x14ac:dyDescent="0.25">
      <c r="A59" s="1"/>
      <c r="B59" s="1"/>
      <c r="C59" s="1"/>
      <c r="D59" s="1"/>
      <c r="E59" s="1"/>
      <c r="F59" s="1"/>
      <c r="G59" s="1"/>
      <c r="H59" s="2"/>
      <c r="I59" s="1"/>
      <c r="J59" s="1"/>
      <c r="K59" s="1"/>
      <c r="L59" s="1"/>
      <c r="M59" s="1"/>
      <c r="N59" s="1"/>
      <c r="O59" s="1"/>
      <c r="P59" s="1"/>
      <c r="Q59" s="1"/>
      <c r="R59" s="1"/>
      <c r="S59" s="1"/>
      <c r="T59" s="1"/>
      <c r="U59" s="1"/>
      <c r="V59" s="1"/>
    </row>
    <row r="60" spans="1:22" x14ac:dyDescent="0.25">
      <c r="A60" s="1"/>
      <c r="B60" s="1"/>
      <c r="C60" s="1"/>
      <c r="D60" s="1"/>
      <c r="E60" s="1"/>
      <c r="F60" s="1"/>
      <c r="G60" s="1"/>
      <c r="H60" s="2"/>
      <c r="I60" s="1"/>
      <c r="J60" s="1"/>
      <c r="K60" s="1"/>
      <c r="L60" s="1"/>
      <c r="M60" s="1"/>
      <c r="N60" s="1"/>
      <c r="O60" s="1"/>
      <c r="P60" s="1"/>
      <c r="Q60" s="1"/>
      <c r="R60" s="1"/>
      <c r="S60" s="1"/>
      <c r="T60" s="1"/>
      <c r="U60" s="1"/>
      <c r="V60" s="1"/>
    </row>
    <row r="61" spans="1:22" x14ac:dyDescent="0.25">
      <c r="A61" s="1"/>
      <c r="B61" s="1"/>
      <c r="C61" s="1"/>
      <c r="D61" s="1"/>
      <c r="E61" s="1"/>
      <c r="F61" s="1"/>
      <c r="G61" s="1"/>
      <c r="H61" s="2"/>
      <c r="I61" s="1"/>
      <c r="J61" s="1"/>
      <c r="K61" s="1"/>
      <c r="L61" s="1"/>
      <c r="M61" s="1"/>
      <c r="N61" s="1"/>
      <c r="O61" s="1"/>
      <c r="P61" s="1"/>
      <c r="Q61" s="1"/>
      <c r="R61" s="1"/>
      <c r="S61" s="1"/>
      <c r="T61" s="1"/>
      <c r="U61" s="1"/>
      <c r="V61" s="1"/>
    </row>
    <row r="201" spans="3:11" x14ac:dyDescent="0.25">
      <c r="C201" s="16" t="s">
        <v>410</v>
      </c>
      <c r="E201" s="16">
        <v>154.5</v>
      </c>
      <c r="G201" s="16">
        <v>14.25</v>
      </c>
      <c r="I201" s="16">
        <v>14.25</v>
      </c>
      <c r="K201" s="16">
        <v>15.75</v>
      </c>
    </row>
    <row r="202" spans="3:11" x14ac:dyDescent="0.25">
      <c r="C202" s="16" t="s">
        <v>412</v>
      </c>
      <c r="E202" s="16">
        <v>189.75</v>
      </c>
      <c r="G202" s="16">
        <v>14.25</v>
      </c>
      <c r="I202" s="16">
        <v>13.5</v>
      </c>
      <c r="K202" s="16">
        <v>14.25</v>
      </c>
    </row>
    <row r="203" spans="3:11" x14ac:dyDescent="0.25">
      <c r="C203" s="16" t="s">
        <v>413</v>
      </c>
      <c r="E203" s="16">
        <v>210</v>
      </c>
      <c r="G203" s="16">
        <v>687.75</v>
      </c>
      <c r="I203" s="16">
        <v>13.5</v>
      </c>
      <c r="K203" s="16">
        <v>15</v>
      </c>
    </row>
    <row r="204" spans="3:11" x14ac:dyDescent="0.25">
      <c r="C204" s="16" t="s">
        <v>414</v>
      </c>
      <c r="E204" s="16">
        <v>34.5</v>
      </c>
      <c r="G204" s="16">
        <v>13.5</v>
      </c>
      <c r="I204" s="16">
        <v>18</v>
      </c>
      <c r="K204" s="16">
        <v>15.75</v>
      </c>
    </row>
    <row r="205" spans="3:11" x14ac:dyDescent="0.25">
      <c r="C205" s="16" t="s">
        <v>428</v>
      </c>
      <c r="E205" s="16">
        <v>4.5</v>
      </c>
      <c r="G205" s="16">
        <v>717</v>
      </c>
      <c r="I205" s="16">
        <v>19.5</v>
      </c>
      <c r="K205" s="16">
        <v>24</v>
      </c>
    </row>
    <row r="206" spans="3:11" x14ac:dyDescent="0.25">
      <c r="C206" s="16" t="s">
        <v>429</v>
      </c>
      <c r="E206" s="16">
        <v>27</v>
      </c>
      <c r="G206" s="16">
        <v>704.25</v>
      </c>
      <c r="I206" s="16">
        <v>17.25</v>
      </c>
      <c r="K206" s="16">
        <v>24</v>
      </c>
    </row>
    <row r="207" spans="3:11" x14ac:dyDescent="0.25">
      <c r="C207" s="16" t="s">
        <v>459</v>
      </c>
      <c r="E207" s="16">
        <v>27</v>
      </c>
      <c r="G207" s="16">
        <v>729.75</v>
      </c>
      <c r="I207" s="16">
        <v>17.25</v>
      </c>
      <c r="K207" s="16">
        <v>22.5</v>
      </c>
    </row>
    <row r="208" spans="3:11" x14ac:dyDescent="0.25">
      <c r="C208" s="16" t="s">
        <v>460</v>
      </c>
      <c r="E208" s="16">
        <v>296.25</v>
      </c>
      <c r="G208" s="16">
        <v>14.25</v>
      </c>
      <c r="I208" s="16">
        <v>15</v>
      </c>
      <c r="K208" s="16">
        <v>14.25</v>
      </c>
    </row>
    <row r="209" spans="3:11" x14ac:dyDescent="0.25">
      <c r="C209" s="16" t="s">
        <v>552</v>
      </c>
      <c r="E209" s="16">
        <v>152.25</v>
      </c>
      <c r="G209" s="16">
        <v>552.75</v>
      </c>
      <c r="I209" s="16">
        <v>16.5</v>
      </c>
      <c r="K209" s="16">
        <v>132.75</v>
      </c>
    </row>
    <row r="210" spans="3:11" x14ac:dyDescent="0.25">
      <c r="C210" s="16" t="s">
        <v>553</v>
      </c>
      <c r="E210" s="16">
        <v>37.5</v>
      </c>
      <c r="G210" s="16">
        <v>0</v>
      </c>
      <c r="I210" s="16">
        <v>14.25</v>
      </c>
      <c r="K210" s="16">
        <v>13.5</v>
      </c>
    </row>
    <row r="211" spans="3:11" x14ac:dyDescent="0.25">
      <c r="C211" s="16" t="s">
        <v>554</v>
      </c>
      <c r="E211" s="16">
        <v>155.25</v>
      </c>
      <c r="G211" s="16">
        <v>0</v>
      </c>
      <c r="I211" s="16">
        <v>13.5</v>
      </c>
      <c r="K211" s="16">
        <v>13.5</v>
      </c>
    </row>
    <row r="212" spans="3:11" x14ac:dyDescent="0.25">
      <c r="C212" s="16" t="s">
        <v>555</v>
      </c>
      <c r="E212" s="16">
        <v>191.25</v>
      </c>
      <c r="G212" s="16">
        <v>0</v>
      </c>
      <c r="I212" s="16">
        <v>13.5</v>
      </c>
      <c r="K212" s="16">
        <v>13.5</v>
      </c>
    </row>
    <row r="213" spans="3:11" x14ac:dyDescent="0.25">
      <c r="C213" s="16" t="s">
        <v>556</v>
      </c>
      <c r="E213" s="16">
        <v>209.25</v>
      </c>
      <c r="G213" s="16">
        <v>706.5</v>
      </c>
      <c r="I213" s="16">
        <v>13.5</v>
      </c>
      <c r="K213" s="16">
        <v>12</v>
      </c>
    </row>
    <row r="214" spans="3:11" x14ac:dyDescent="0.25">
      <c r="C214" s="16" t="s">
        <v>557</v>
      </c>
      <c r="E214" s="16">
        <v>296.25</v>
      </c>
      <c r="G214" s="16">
        <v>0</v>
      </c>
      <c r="I214" s="16">
        <v>13.5</v>
      </c>
      <c r="K214" s="16">
        <v>13.5</v>
      </c>
    </row>
    <row r="215" spans="3:11" x14ac:dyDescent="0.25">
      <c r="C215" s="16" t="s">
        <v>558</v>
      </c>
      <c r="E215" s="16">
        <v>207</v>
      </c>
      <c r="G215" s="16">
        <v>375</v>
      </c>
      <c r="I215" s="16">
        <v>14.25</v>
      </c>
      <c r="K215" s="16">
        <v>14.25</v>
      </c>
    </row>
    <row r="216" spans="3:11" x14ac:dyDescent="0.25">
      <c r="C216" s="16" t="s">
        <v>559</v>
      </c>
      <c r="E216" s="16">
        <v>207</v>
      </c>
      <c r="G216" s="16">
        <v>360</v>
      </c>
      <c r="I216" s="16">
        <v>14.25</v>
      </c>
      <c r="K216" s="16">
        <v>12.75</v>
      </c>
    </row>
    <row r="217" spans="3:11" x14ac:dyDescent="0.25">
      <c r="C217" s="16" t="s">
        <v>560</v>
      </c>
      <c r="E217" s="16">
        <v>206.25</v>
      </c>
      <c r="G217" s="16">
        <v>432</v>
      </c>
      <c r="I217" s="16">
        <v>14.25</v>
      </c>
      <c r="K217" s="16">
        <v>14.25</v>
      </c>
    </row>
    <row r="218" spans="3:11" x14ac:dyDescent="0.25">
      <c r="C218" s="16" t="s">
        <v>561</v>
      </c>
      <c r="E218" s="16">
        <v>206.25</v>
      </c>
      <c r="G218" s="16">
        <v>416.25</v>
      </c>
      <c r="I218" s="16">
        <v>14.25</v>
      </c>
      <c r="K218" s="16">
        <v>12.75</v>
      </c>
    </row>
  </sheetData>
  <sheetProtection formatCells="0" formatColumns="0" formatRows="0" selectLockedCells="1"/>
  <mergeCells count="1">
    <mergeCell ref="B41:I42"/>
  </mergeCells>
  <phoneticPr fontId="0" type="noConversion"/>
  <conditionalFormatting sqref="B6">
    <cfRule type="cellIs" dxfId="110" priority="3" stopIfTrue="1" operator="equal">
      <formula>0</formula>
    </cfRule>
  </conditionalFormatting>
  <conditionalFormatting sqref="H39">
    <cfRule type="cellIs" dxfId="109" priority="5" stopIfTrue="1" operator="greaterThan">
      <formula>1000</formula>
    </cfRule>
    <cfRule type="cellIs" dxfId="108" priority="6" stopIfTrue="1" operator="lessThan">
      <formula>-1000</formula>
    </cfRule>
  </conditionalFormatting>
  <dataValidations count="5">
    <dataValidation type="decimal" allowBlank="1" showInputMessage="1" showErrorMessage="1" errorTitle="Standard" error="Bitte geben Sie einen Zahlenwert &gt;0 ein!" sqref="D21:G24">
      <formula1>0</formula1>
      <formula2>1000000000000</formula2>
    </dataValidation>
    <dataValidation type="decimal" allowBlank="1" showInputMessage="1" showErrorMessage="1" errorTitle="Standard" error="Bitte geben Sie einen Zahlenwert &gt;=0 ein!" sqref="D30:G30 D36:G36">
      <formula1>0</formula1>
      <formula2>1000000000000</formula2>
    </dataValidation>
    <dataValidation type="decimal" allowBlank="1" showInputMessage="1" showErrorMessage="1" errorTitle="Standard" error="Bitte geben Sie einen Zahlenwert &gt;= 0 ein!" sqref="D37:G37 D31:G31">
      <formula1>0</formula1>
      <formula2>1000000000000</formula2>
    </dataValidation>
    <dataValidation type="decimal" allowBlank="1" showInputMessage="1" showErrorMessage="1" error="Bitte geben Sie einen Zahlenwert zwischen 0 und 55 ein!" sqref="I30:I31 I36:I37">
      <formula1>0</formula1>
      <formula2>55</formula2>
    </dataValidation>
    <dataValidation type="whole" allowBlank="1" showInputMessage="1" showErrorMessage="1" error="Bitte prüfen Sie Ihre Eingabe nochmals und geben sie eine gültige Jahrezahl ein (JJJJ)." sqref="I12:I14 I16">
      <formula1>1900</formula1>
      <formula2>2050</formula2>
    </dataValidation>
  </dataValidations>
  <printOptions headings="1"/>
  <pageMargins left="0.78740157480314965" right="0.78740157480314965" top="0.98425196850393704" bottom="0.59055118110236227" header="0.31496062992125984" footer="0.31496062992125984"/>
  <pageSetup paperSize="9" scale="74" orientation="landscape" r:id="rId1"/>
  <headerFooter scaleWithDoc="0">
    <oddHeader>&amp;C&amp;A; &amp;D&amp;R&amp;"Arial,Fett"&amp;12Formular 2.5</oddHeader>
    <oddFooter>&amp;LKostenrechnung&amp;RSeite &amp;P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199" r:id="rId4" name="Drop Down 1479">
              <controlPr locked="0" defaultSize="0" autoFill="0" autoLine="0" autoPict="0">
                <anchor moveWithCells="1">
                  <from>
                    <xdr:col>8</xdr:col>
                    <xdr:colOff>0</xdr:colOff>
                    <xdr:row>14</xdr:row>
                    <xdr:rowOff>0</xdr:rowOff>
                  </from>
                  <to>
                    <xdr:col>9</xdr:col>
                    <xdr:colOff>28575</xdr:colOff>
                    <xdr:row>15</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4CDB1DD4D7AD645A45B6DB681BD9D41" ma:contentTypeVersion="9" ma:contentTypeDescription="Ein neues Dokument erstellen." ma:contentTypeScope="" ma:versionID="cdf323a6793a9d28e6f4a2a9bddcba73">
  <xsd:schema xmlns:xsd="http://www.w3.org/2001/XMLSchema" xmlns:xs="http://www.w3.org/2001/XMLSchema" xmlns:p="http://schemas.microsoft.com/office/2006/metadata/properties" xmlns:ns2="http://schemas.microsoft.com/sharepoint/v4" xmlns:ns3="6f792216-bd4e-4bd4-ab46-d2ee8125fffc" targetNamespace="http://schemas.microsoft.com/office/2006/metadata/properties" ma:root="true" ma:fieldsID="407fe9414d5888bbfe6706c2da6b11ad" ns2:_="" ns3:_="">
    <xsd:import namespace="http://schemas.microsoft.com/sharepoint/v4"/>
    <xsd:import namespace="6f792216-bd4e-4bd4-ab46-d2ee8125fffc"/>
    <xsd:element name="properties">
      <xsd:complexType>
        <xsd:sequence>
          <xsd:element name="documentManagement">
            <xsd:complexType>
              <xsd:all>
                <xsd:element ref="ns2:IconOverlay" minOccurs="0"/>
                <xsd:element ref="ns3:_x0069_qw6" minOccurs="0"/>
                <xsd:element ref="ns3:v1c4" minOccurs="0"/>
                <xsd:element ref="ns3:Diskussion" minOccurs="0"/>
                <xsd:element ref="ns3:Entscheid" minOccurs="0"/>
                <xsd:element ref="ns3:Umsetzung" minOccurs="0"/>
                <xsd:element ref="ns3:Jira_x002d_Link" minOccurs="0"/>
                <xsd:element ref="ns3:e39t" minOccurs="0"/>
                <xsd:element ref="ns3:Formular_x002d_N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792216-bd4e-4bd4-ab46-d2ee8125fffc" elementFormDefault="qualified">
    <xsd:import namespace="http://schemas.microsoft.com/office/2006/documentManagement/types"/>
    <xsd:import namespace="http://schemas.microsoft.com/office/infopath/2007/PartnerControls"/>
    <xsd:element name="_x0069_qw6" ma:index="9" nillable="true" ma:displayName="Status" ma:internalName="_x0069_qw6">
      <xsd:simpleType>
        <xsd:restriction base="dms:Text"/>
      </xsd:simpleType>
    </xsd:element>
    <xsd:element name="v1c4" ma:index="10" nillable="true" ma:displayName="Nr." ma:internalName="v1c4">
      <xsd:simpleType>
        <xsd:restriction base="dms:Number"/>
      </xsd:simpleType>
    </xsd:element>
    <xsd:element name="Diskussion" ma:index="11" nillable="true" ma:displayName="Diskussion" ma:internalName="Diskussion">
      <xsd:simpleType>
        <xsd:restriction base="dms:Note">
          <xsd:maxLength value="255"/>
        </xsd:restriction>
      </xsd:simpleType>
    </xsd:element>
    <xsd:element name="Entscheid" ma:index="12" nillable="true" ma:displayName="Entscheid" ma:default="umsetzen" ma:format="Dropdown" ma:internalName="Entscheid">
      <xsd:simpleType>
        <xsd:restriction base="dms:Choice">
          <xsd:enumeration value="umsetzen"/>
          <xsd:enumeration value="später umsetzen (V2)"/>
          <xsd:enumeration value="nicht umsetzen"/>
        </xsd:restriction>
      </xsd:simpleType>
    </xsd:element>
    <xsd:element name="Umsetzung" ma:index="13" nillable="true" ma:displayName="Umsetzung" ma:default="bitte wählen" ma:format="Dropdown" ma:internalName="Umsetzung">
      <xsd:simpleType>
        <xsd:restriction base="dms:Choice">
          <xsd:enumeration value="bitte wählen"/>
          <xsd:enumeration value="Umsetzen"/>
          <xsd:enumeration value="später Umsetzen (V2)"/>
          <xsd:enumeration value="nicht umsetzen"/>
        </xsd:restriction>
      </xsd:simpleType>
    </xsd:element>
    <xsd:element name="Jira_x002d_Link" ma:index="14" nillable="true" ma:displayName="Jira-Link" ma:format="Hyperlink" ma:internalName="Jira_x002d_Link">
      <xsd:complexType>
        <xsd:complexContent>
          <xsd:extension base="dms:URL">
            <xsd:sequence>
              <xsd:element name="Url" type="dms:ValidUrl" minOccurs="0" nillable="true"/>
              <xsd:element name="Description" type="xsd:string" nillable="true"/>
            </xsd:sequence>
          </xsd:extension>
        </xsd:complexContent>
      </xsd:complexType>
    </xsd:element>
    <xsd:element name="e39t" ma:index="15" nillable="true" ma:displayName="Neue Attribute" ma:internalName="e39t">
      <xsd:simpleType>
        <xsd:restriction base="dms:Text"/>
      </xsd:simpleType>
    </xsd:element>
    <xsd:element name="Formular_x002d_Nr" ma:index="16" nillable="true" ma:displayName="Formular-Nr" ma:internalName="Formular_x002d_N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ular_x002d_Nr xmlns="6f792216-bd4e-4bd4-ab46-d2ee8125fffc" xsi:nil="true"/>
    <_x0069_qw6 xmlns="6f792216-bd4e-4bd4-ab46-d2ee8125fffc" xsi:nil="true"/>
    <Entscheid xmlns="6f792216-bd4e-4bd4-ab46-d2ee8125fffc">umsetzen</Entscheid>
    <Jira_x002d_Link xmlns="6f792216-bd4e-4bd4-ab46-d2ee8125fffc">
      <Url xsi:nil="true"/>
      <Description xsi:nil="true"/>
    </Jira_x002d_Link>
    <IconOverlay xmlns="http://schemas.microsoft.com/sharepoint/v4" xsi:nil="true"/>
    <Diskussion xmlns="6f792216-bd4e-4bd4-ab46-d2ee8125fffc" xsi:nil="true"/>
    <e39t xmlns="6f792216-bd4e-4bd4-ab46-d2ee8125fffc" xsi:nil="true"/>
    <v1c4 xmlns="6f792216-bd4e-4bd4-ab46-d2ee8125fffc" xsi:nil="true"/>
    <Umsetzung xmlns="6f792216-bd4e-4bd4-ab46-d2ee8125fffc">bitte wählen</Umsetzung>
  </documentManagement>
</p:properties>
</file>

<file path=customXml/itemProps1.xml><?xml version="1.0" encoding="utf-8"?>
<ds:datastoreItem xmlns:ds="http://schemas.openxmlformats.org/officeDocument/2006/customXml" ds:itemID="{EB4BDE3D-BB28-47FA-82CE-2939F91E5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4"/>
    <ds:schemaRef ds:uri="6f792216-bd4e-4bd4-ab46-d2ee8125ff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48B5B1-2785-4191-A16C-B82EC1295784}">
  <ds:schemaRefs>
    <ds:schemaRef ds:uri="http://schemas.microsoft.com/sharepoint/v3/contenttype/forms"/>
  </ds:schemaRefs>
</ds:datastoreItem>
</file>

<file path=customXml/itemProps3.xml><?xml version="1.0" encoding="utf-8"?>
<ds:datastoreItem xmlns:ds="http://schemas.openxmlformats.org/officeDocument/2006/customXml" ds:itemID="{E4FE4BF1-2F04-46D5-9E3A-299B27119734}">
  <ds:schemaRefs>
    <ds:schemaRef ds:uri="http://schemas.microsoft.com/sharepoint/v4"/>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f792216-bd4e-4bd4-ab46-d2ee8125fff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35</vt:i4>
      </vt:variant>
    </vt:vector>
  </HeadingPairs>
  <TitlesOfParts>
    <vt:vector size="65" baseType="lpstr">
      <vt:lpstr>Navigation</vt:lpstr>
      <vt:lpstr>Kontaktdaten</vt:lpstr>
      <vt:lpstr>Netzstruktur</vt:lpstr>
      <vt:lpstr>Sunshine-Regulierung</vt:lpstr>
      <vt:lpstr>Übersicht Anlagen</vt:lpstr>
      <vt:lpstr>Anlagespiegel historisch</vt:lpstr>
      <vt:lpstr>Anlagespiegel synthetisch</vt:lpstr>
      <vt:lpstr>Anlagenwerte</vt:lpstr>
      <vt:lpstr>Anschlussbeiträge</vt:lpstr>
      <vt:lpstr>Allgemeine Angaben</vt:lpstr>
      <vt:lpstr>Deckungsdifferenzen Netz</vt:lpstr>
      <vt:lpstr>Kostenrechnung</vt:lpstr>
      <vt:lpstr>Aufwandsübersicht</vt:lpstr>
      <vt:lpstr>Kommentare</vt:lpstr>
      <vt:lpstr>Kostenstellenrechnung</vt:lpstr>
      <vt:lpstr>Nettoumlaufvermögen</vt:lpstr>
      <vt:lpstr>Eingabe Tarifstruktur</vt:lpstr>
      <vt:lpstr>Erlöse Netznutzungsentgelte</vt:lpstr>
      <vt:lpstr>Eingabe IST-Tarifstruktur</vt:lpstr>
      <vt:lpstr>IST-Erlöse Netznutzungsentgelte</vt:lpstr>
      <vt:lpstr>Deckungsdifferenzen Energie</vt:lpstr>
      <vt:lpstr>IST-Erlöse Energie</vt:lpstr>
      <vt:lpstr>Gestehungskosten</vt:lpstr>
      <vt:lpstr>Erlöse Energie</vt:lpstr>
      <vt:lpstr>Grosswasserkraft</vt:lpstr>
      <vt:lpstr>Art. 6 Abs. 5bis StromVG</vt:lpstr>
      <vt:lpstr>Rückmeldungen</vt:lpstr>
      <vt:lpstr>Versand an ElCom</vt:lpstr>
      <vt:lpstr>Stammdaten</vt:lpstr>
      <vt:lpstr>Deckungsdifferenzen</vt:lpstr>
      <vt:lpstr>'Allgemeine Angaben'!Druckbereich</vt:lpstr>
      <vt:lpstr>Anlagenwerte!Druckbereich</vt:lpstr>
      <vt:lpstr>'Anlagespiegel historisch'!Druckbereich</vt:lpstr>
      <vt:lpstr>'Anlagespiegel synthetisch'!Druckbereich</vt:lpstr>
      <vt:lpstr>Anschlussbeiträge!Druckbereich</vt:lpstr>
      <vt:lpstr>'Art. 6 Abs. 5bis StromVG'!Druckbereich</vt:lpstr>
      <vt:lpstr>Aufwandsübersicht!Druckbereich</vt:lpstr>
      <vt:lpstr>'Deckungsdifferenzen Energie'!Druckbereich</vt:lpstr>
      <vt:lpstr>'Deckungsdifferenzen Netz'!Druckbereich</vt:lpstr>
      <vt:lpstr>'Eingabe IST-Tarifstruktur'!Druckbereich</vt:lpstr>
      <vt:lpstr>'Eingabe Tarifstruktur'!Druckbereich</vt:lpstr>
      <vt:lpstr>'Erlöse Energie'!Druckbereich</vt:lpstr>
      <vt:lpstr>'Erlöse Netznutzungsentgelte'!Druckbereich</vt:lpstr>
      <vt:lpstr>Gestehungskosten!Druckbereich</vt:lpstr>
      <vt:lpstr>Grosswasserkraft!Druckbereich</vt:lpstr>
      <vt:lpstr>'IST-Erlöse Energie'!Druckbereich</vt:lpstr>
      <vt:lpstr>'IST-Erlöse Netznutzungsentgelte'!Druckbereich</vt:lpstr>
      <vt:lpstr>Kommentare!Druckbereich</vt:lpstr>
      <vt:lpstr>Kontaktdaten!Druckbereich</vt:lpstr>
      <vt:lpstr>Kostenrechnung!Druckbereich</vt:lpstr>
      <vt:lpstr>Kostenstellenrechnung!Druckbereich</vt:lpstr>
      <vt:lpstr>Navigation!Druckbereich</vt:lpstr>
      <vt:lpstr>Nettoumlaufvermögen!Druckbereich</vt:lpstr>
      <vt:lpstr>Netzstruktur!Druckbereich</vt:lpstr>
      <vt:lpstr>Rückmeldungen!Druckbereich</vt:lpstr>
      <vt:lpstr>'Sunshine-Regulierung'!Druckbereich</vt:lpstr>
      <vt:lpstr>'Übersicht Anlagen'!Druckbereich</vt:lpstr>
      <vt:lpstr>'Versand an ElCom'!Druckbereich</vt:lpstr>
      <vt:lpstr>'Erlöse Energie'!Drucktitel</vt:lpstr>
      <vt:lpstr>'Erlöse Netznutzungsentgelte'!Drucktitel</vt:lpstr>
      <vt:lpstr>Grosswasserkraft!Drucktitel</vt:lpstr>
      <vt:lpstr>'IST-Erlöse Energie'!Drucktitel</vt:lpstr>
      <vt:lpstr>'IST-Erlöse Netznutzungsentgelte'!Drucktitel</vt:lpstr>
      <vt:lpstr>PLAN</vt:lpstr>
      <vt:lpstr>zurück_zu_den_Deckungsdifferenzen_Netz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Kostenrechnung 2010</dc:title>
  <dc:creator>ElCom, Effingerstrasse 39, 3003 Bern</dc:creator>
  <cp:lastModifiedBy>Jäger Gabriel ElCom</cp:lastModifiedBy>
  <cp:lastPrinted>2021-04-13T07:30:41Z</cp:lastPrinted>
  <dcterms:created xsi:type="dcterms:W3CDTF">2009-07-24T13:27:54Z</dcterms:created>
  <dcterms:modified xsi:type="dcterms:W3CDTF">2021-04-30T08:26:42Z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UVEKCFG@15.1700:Function">
    <vt:lpwstr/>
  </property>
  <property fmtid="{D5CDD505-2E9C-101B-9397-08002B2CF9AE}" pid="3" name="FSC#UVEKCFG@15.1700:FileRespOrg">
    <vt:lpwstr>Preise und Tarife</vt:lpwstr>
  </property>
  <property fmtid="{D5CDD505-2E9C-101B-9397-08002B2CF9AE}" pid="4" name="FSC#UVEKCFG@15.1700:FileRespFunction">
    <vt:lpwstr/>
  </property>
  <property fmtid="{D5CDD505-2E9C-101B-9397-08002B2CF9AE}" pid="5" name="FSC#UVEKCFG@15.1700:AssignedClassification">
    <vt:lpwstr/>
  </property>
  <property fmtid="{D5CDD505-2E9C-101B-9397-08002B2CF9AE}" pid="6" name="FSC#UVEKCFG@15.1700:AssignedClassificationCode">
    <vt:lpwstr/>
  </property>
  <property fmtid="{D5CDD505-2E9C-101B-9397-08002B2CF9AE}" pid="7" name="FSC#UVEKCFG@15.1700:FileResponsible">
    <vt:lpwstr/>
  </property>
  <property fmtid="{D5CDD505-2E9C-101B-9397-08002B2CF9AE}" pid="8" name="FSC#UVEKCFG@15.1700:FileResponsibleTel">
    <vt:lpwstr/>
  </property>
  <property fmtid="{D5CDD505-2E9C-101B-9397-08002B2CF9AE}" pid="9" name="FSC#UVEKCFG@15.1700:FileResponsibleEmail">
    <vt:lpwstr/>
  </property>
  <property fmtid="{D5CDD505-2E9C-101B-9397-08002B2CF9AE}" pid="10" name="FSC#UVEKCFG@15.1700:FileResponsibleFax">
    <vt:lpwstr/>
  </property>
  <property fmtid="{D5CDD505-2E9C-101B-9397-08002B2CF9AE}" pid="11" name="FSC#UVEKCFG@15.1700:FileResponsibleAddress">
    <vt:lpwstr/>
  </property>
  <property fmtid="{D5CDD505-2E9C-101B-9397-08002B2CF9AE}" pid="12" name="FSC#UVEKCFG@15.1700:FileResponsibleStreet">
    <vt:lpwstr/>
  </property>
  <property fmtid="{D5CDD505-2E9C-101B-9397-08002B2CF9AE}" pid="13" name="FSC#UVEKCFG@15.1700:FileResponsiblezipcode">
    <vt:lpwstr/>
  </property>
  <property fmtid="{D5CDD505-2E9C-101B-9397-08002B2CF9AE}" pid="14" name="FSC#UVEKCFG@15.1700:FileResponsiblecity">
    <vt:lpwstr/>
  </property>
  <property fmtid="{D5CDD505-2E9C-101B-9397-08002B2CF9AE}" pid="15" name="FSC#UVEKCFG@15.1700:FileResponsibleAbbreviation">
    <vt:lpwstr/>
  </property>
  <property fmtid="{D5CDD505-2E9C-101B-9397-08002B2CF9AE}" pid="16" name="FSC#UVEKCFG@15.1700:FileRespOrgHome">
    <vt:lpwstr>Christoffelgasse 5, 3003 Bern</vt:lpwstr>
  </property>
  <property fmtid="{D5CDD505-2E9C-101B-9397-08002B2CF9AE}" pid="17" name="FSC#UVEKCFG@15.1700:CurrUserAbbreviation">
    <vt:lpwstr>swm</vt:lpwstr>
  </property>
  <property fmtid="{D5CDD505-2E9C-101B-9397-08002B2CF9AE}" pid="18" name="FSC#UVEKCFG@15.1700:CategoryReference">
    <vt:lpwstr>104</vt:lpwstr>
  </property>
  <property fmtid="{D5CDD505-2E9C-101B-9397-08002B2CF9AE}" pid="19" name="FSC#UVEKCFG@15.1700:cooAddress">
    <vt:lpwstr>COO.2207.105.3.396250</vt:lpwstr>
  </property>
  <property fmtid="{D5CDD505-2E9C-101B-9397-08002B2CF9AE}" pid="20" name="FSC#UVEKCFG@15.1700:sleeveFileReference">
    <vt:lpwstr/>
  </property>
  <property fmtid="{D5CDD505-2E9C-101B-9397-08002B2CF9AE}" pid="21" name="FSC#UVEKCFG@15.1700:BureauName">
    <vt:lpwstr>Eidgenössische Elektrizitätskommission ElCom</vt:lpwstr>
  </property>
  <property fmtid="{D5CDD505-2E9C-101B-9397-08002B2CF9AE}" pid="22" name="FSC#UVEKCFG@15.1700:BureauShortName">
    <vt:lpwstr>ElCom</vt:lpwstr>
  </property>
  <property fmtid="{D5CDD505-2E9C-101B-9397-08002B2CF9AE}" pid="23" name="FSC#UVEKCFG@15.1700:BureauWebsite">
    <vt:lpwstr>www.elcom.admin.ch</vt:lpwstr>
  </property>
  <property fmtid="{D5CDD505-2E9C-101B-9397-08002B2CF9AE}" pid="24" name="FSC#UVEKCFG@15.1700:SubFileTitle">
    <vt:lpwstr>ElCom_Kostenrechnung_Tarife_2020_d_Demoversion</vt:lpwstr>
  </property>
  <property fmtid="{D5CDD505-2E9C-101B-9397-08002B2CF9AE}" pid="25" name="FSC#UVEKCFG@15.1700:ForeignNumber">
    <vt:lpwstr/>
  </property>
  <property fmtid="{D5CDD505-2E9C-101B-9397-08002B2CF9AE}" pid="26" name="FSC#UVEKCFG@15.1700:Amtstitel">
    <vt:lpwstr/>
  </property>
  <property fmtid="{D5CDD505-2E9C-101B-9397-08002B2CF9AE}" pid="27" name="FSC#UVEKCFG@15.1700:ZusendungAm">
    <vt:lpwstr/>
  </property>
  <property fmtid="{D5CDD505-2E9C-101B-9397-08002B2CF9AE}" pid="28" name="FSC#COOELAK@1.1001:Subject">
    <vt:lpwstr/>
  </property>
  <property fmtid="{D5CDD505-2E9C-101B-9397-08002B2CF9AE}" pid="29" name="FSC#COOELAK@1.1001:FileReference">
    <vt:lpwstr>104-00010</vt:lpwstr>
  </property>
  <property fmtid="{D5CDD505-2E9C-101B-9397-08002B2CF9AE}" pid="30" name="FSC#COOELAK@1.1001:FileRefYear">
    <vt:lpwstr>2013</vt:lpwstr>
  </property>
  <property fmtid="{D5CDD505-2E9C-101B-9397-08002B2CF9AE}" pid="31" name="FSC#COOELAK@1.1001:FileRefOrdinal">
    <vt:lpwstr>10</vt:lpwstr>
  </property>
  <property fmtid="{D5CDD505-2E9C-101B-9397-08002B2CF9AE}" pid="32" name="FSC#COOELAK@1.1001:FileRefOU">
    <vt:lpwstr>Migration</vt:lpwstr>
  </property>
  <property fmtid="{D5CDD505-2E9C-101B-9397-08002B2CF9AE}" pid="33" name="FSC#COOELAK@1.1001:Organization">
    <vt:lpwstr/>
  </property>
  <property fmtid="{D5CDD505-2E9C-101B-9397-08002B2CF9AE}" pid="34" name="FSC#COOELAK@1.1001:Owner">
    <vt:lpwstr>Schwarten Martin</vt:lpwstr>
  </property>
  <property fmtid="{D5CDD505-2E9C-101B-9397-08002B2CF9AE}" pid="35" name="FSC#COOELAK@1.1001:OwnerExtension">
    <vt:lpwstr>+41 58 465 54 51</vt:lpwstr>
  </property>
  <property fmtid="{D5CDD505-2E9C-101B-9397-08002B2CF9AE}" pid="36" name="FSC#COOELAK@1.1001:OwnerFaxExtension">
    <vt:lpwstr>+41 58 462 02 22</vt:lpwstr>
  </property>
  <property fmtid="{D5CDD505-2E9C-101B-9397-08002B2CF9AE}" pid="37" name="FSC#COOELAK@1.1001:DispatchedBy">
    <vt:lpwstr/>
  </property>
  <property fmtid="{D5CDD505-2E9C-101B-9397-08002B2CF9AE}" pid="38" name="FSC#COOELAK@1.1001:DispatchedAt">
    <vt:lpwstr/>
  </property>
  <property fmtid="{D5CDD505-2E9C-101B-9397-08002B2CF9AE}" pid="39" name="FSC#COOELAK@1.1001:ApprovedBy">
    <vt:lpwstr/>
  </property>
  <property fmtid="{D5CDD505-2E9C-101B-9397-08002B2CF9AE}" pid="40" name="FSC#COOELAK@1.1001:ApprovedAt">
    <vt:lpwstr/>
  </property>
  <property fmtid="{D5CDD505-2E9C-101B-9397-08002B2CF9AE}" pid="41" name="FSC#COOELAK@1.1001:Department">
    <vt:lpwstr>Preise und Tarife (ELCOM)</vt:lpwstr>
  </property>
  <property fmtid="{D5CDD505-2E9C-101B-9397-08002B2CF9AE}" pid="42" name="FSC#COOELAK@1.1001:CreatedAt">
    <vt:lpwstr>05.04.2018</vt:lpwstr>
  </property>
  <property fmtid="{D5CDD505-2E9C-101B-9397-08002B2CF9AE}" pid="43" name="FSC#COOELAK@1.1001:OU">
    <vt:lpwstr>Preise und Tarife (ELCOM)</vt:lpwstr>
  </property>
  <property fmtid="{D5CDD505-2E9C-101B-9397-08002B2CF9AE}" pid="44" name="FSC#COOELAK@1.1001:Priority">
    <vt:lpwstr> ()</vt:lpwstr>
  </property>
  <property fmtid="{D5CDD505-2E9C-101B-9397-08002B2CF9AE}" pid="45" name="FSC#COOELAK@1.1001:ObjBarCode">
    <vt:lpwstr>*COO.2207.105.3.396250*</vt:lpwstr>
  </property>
  <property fmtid="{D5CDD505-2E9C-101B-9397-08002B2CF9AE}" pid="46" name="FSC#COOELAK@1.1001:RefBarCode">
    <vt:lpwstr>*COO.2207.105.2.396251*</vt:lpwstr>
  </property>
  <property fmtid="{D5CDD505-2E9C-101B-9397-08002B2CF9AE}" pid="47" name="FSC#COOELAK@1.1001:FileRefBarCode">
    <vt:lpwstr>*104-00010*</vt:lpwstr>
  </property>
  <property fmtid="{D5CDD505-2E9C-101B-9397-08002B2CF9AE}" pid="48" name="FSC#COOELAK@1.1001:ExternalRef">
    <vt:lpwstr/>
  </property>
  <property fmtid="{D5CDD505-2E9C-101B-9397-08002B2CF9AE}" pid="49" name="FSC#COOELAK@1.1001:IncomingNumber">
    <vt:lpwstr/>
  </property>
  <property fmtid="{D5CDD505-2E9C-101B-9397-08002B2CF9AE}" pid="50" name="FSC#COOELAK@1.1001:IncomingSubject">
    <vt:lpwstr/>
  </property>
  <property fmtid="{D5CDD505-2E9C-101B-9397-08002B2CF9AE}" pid="51" name="FSC#COOELAK@1.1001:ProcessResponsible">
    <vt:lpwstr/>
  </property>
  <property fmtid="{D5CDD505-2E9C-101B-9397-08002B2CF9AE}" pid="52" name="FSC#COOELAK@1.1001:ProcessResponsiblePhone">
    <vt:lpwstr/>
  </property>
  <property fmtid="{D5CDD505-2E9C-101B-9397-08002B2CF9AE}" pid="53" name="FSC#COOELAK@1.1001:ProcessResponsibleMail">
    <vt:lpwstr/>
  </property>
  <property fmtid="{D5CDD505-2E9C-101B-9397-08002B2CF9AE}" pid="54" name="FSC#COOELAK@1.1001:ProcessResponsibleFax">
    <vt:lpwstr/>
  </property>
  <property fmtid="{D5CDD505-2E9C-101B-9397-08002B2CF9AE}" pid="55" name="FSC#COOELAK@1.1001:ApproverFirstName">
    <vt:lpwstr/>
  </property>
  <property fmtid="{D5CDD505-2E9C-101B-9397-08002B2CF9AE}" pid="56" name="FSC#COOELAK@1.1001:ApproverSurName">
    <vt:lpwstr/>
  </property>
  <property fmtid="{D5CDD505-2E9C-101B-9397-08002B2CF9AE}" pid="57" name="FSC#COOELAK@1.1001:ApproverTitle">
    <vt:lpwstr/>
  </property>
  <property fmtid="{D5CDD505-2E9C-101B-9397-08002B2CF9AE}" pid="58" name="FSC#COOELAK@1.1001:ExternalDate">
    <vt:lpwstr/>
  </property>
  <property fmtid="{D5CDD505-2E9C-101B-9397-08002B2CF9AE}" pid="59" name="FSC#COOELAK@1.1001:SettlementApprovedAt">
    <vt:lpwstr/>
  </property>
  <property fmtid="{D5CDD505-2E9C-101B-9397-08002B2CF9AE}" pid="60" name="FSC#COOELAK@1.1001:BaseNumber">
    <vt:lpwstr>104</vt:lpwstr>
  </property>
  <property fmtid="{D5CDD505-2E9C-101B-9397-08002B2CF9AE}" pid="61" name="FSC#COOELAK@1.1001:CurrentUserRolePos">
    <vt:lpwstr>Sachbearbeiter/in</vt:lpwstr>
  </property>
  <property fmtid="{D5CDD505-2E9C-101B-9397-08002B2CF9AE}" pid="62" name="FSC#COOELAK@1.1001:CurrentUserEmail">
    <vt:lpwstr>martin.schwarten@elcom.admin.ch</vt:lpwstr>
  </property>
  <property fmtid="{D5CDD505-2E9C-101B-9397-08002B2CF9AE}" pid="63" name="FSC#ELAKGOV@1.1001:PersonalSubjGender">
    <vt:lpwstr/>
  </property>
  <property fmtid="{D5CDD505-2E9C-101B-9397-08002B2CF9AE}" pid="64" name="FSC#ELAKGOV@1.1001:PersonalSubjFirstName">
    <vt:lpwstr/>
  </property>
  <property fmtid="{D5CDD505-2E9C-101B-9397-08002B2CF9AE}" pid="65" name="FSC#ELAKGOV@1.1001:PersonalSubjSurName">
    <vt:lpwstr/>
  </property>
  <property fmtid="{D5CDD505-2E9C-101B-9397-08002B2CF9AE}" pid="66" name="FSC#ELAKGOV@1.1001:PersonalSubjSalutation">
    <vt:lpwstr/>
  </property>
  <property fmtid="{D5CDD505-2E9C-101B-9397-08002B2CF9AE}" pid="67" name="FSC#ELAKGOV@1.1001:PersonalSubjAddress">
    <vt:lpwstr/>
  </property>
  <property fmtid="{D5CDD505-2E9C-101B-9397-08002B2CF9AE}" pid="68" name="FSC#ATSTATECFG@1.1001:Office">
    <vt:lpwstr/>
  </property>
  <property fmtid="{D5CDD505-2E9C-101B-9397-08002B2CF9AE}" pid="69" name="FSC#ATSTATECFG@1.1001:Agent">
    <vt:lpwstr/>
  </property>
  <property fmtid="{D5CDD505-2E9C-101B-9397-08002B2CF9AE}" pid="70" name="FSC#ATSTATECFG@1.1001:AgentPhone">
    <vt:lpwstr/>
  </property>
  <property fmtid="{D5CDD505-2E9C-101B-9397-08002B2CF9AE}" pid="71" name="FSC#ATSTATECFG@1.1001:DepartmentFax">
    <vt:lpwstr>+41 58 46 20222</vt:lpwstr>
  </property>
  <property fmtid="{D5CDD505-2E9C-101B-9397-08002B2CF9AE}" pid="72" name="FSC#ATSTATECFG@1.1001:DepartmentEmail">
    <vt:lpwstr/>
  </property>
  <property fmtid="{D5CDD505-2E9C-101B-9397-08002B2CF9AE}" pid="73" name="FSC#ATSTATECFG@1.1001:SubfileDate">
    <vt:lpwstr/>
  </property>
  <property fmtid="{D5CDD505-2E9C-101B-9397-08002B2CF9AE}" pid="74" name="FSC#ATSTATECFG@1.1001:SubfileSubject">
    <vt:lpwstr>ElCom_Kostenrechnung_Tarife_2020_d_Demoversion</vt:lpwstr>
  </property>
  <property fmtid="{D5CDD505-2E9C-101B-9397-08002B2CF9AE}" pid="75" name="FSC#ATSTATECFG@1.1001:DepartmentZipCode">
    <vt:lpwstr>3003</vt:lpwstr>
  </property>
  <property fmtid="{D5CDD505-2E9C-101B-9397-08002B2CF9AE}" pid="76" name="FSC#ATSTATECFG@1.1001:DepartmentCountry">
    <vt:lpwstr/>
  </property>
  <property fmtid="{D5CDD505-2E9C-101B-9397-08002B2CF9AE}" pid="77" name="FSC#ATSTATECFG@1.1001:DepartmentCity">
    <vt:lpwstr>Bern</vt:lpwstr>
  </property>
  <property fmtid="{D5CDD505-2E9C-101B-9397-08002B2CF9AE}" pid="78" name="FSC#ATSTATECFG@1.1001:DepartmentStreet">
    <vt:lpwstr>Christoffelgasse 5</vt:lpwstr>
  </property>
  <property fmtid="{D5CDD505-2E9C-101B-9397-08002B2CF9AE}" pid="79" name="FSC#ATSTATECFG@1.1001:DepartmentDVR">
    <vt:lpwstr/>
  </property>
  <property fmtid="{D5CDD505-2E9C-101B-9397-08002B2CF9AE}" pid="80" name="FSC#ATSTATECFG@1.1001:DepartmentUID">
    <vt:lpwstr/>
  </property>
  <property fmtid="{D5CDD505-2E9C-101B-9397-08002B2CF9AE}" pid="81" name="FSC#ATSTATECFG@1.1001:SubfileReference">
    <vt:lpwstr>104-00010/00010/00001/00017</vt:lpwstr>
  </property>
  <property fmtid="{D5CDD505-2E9C-101B-9397-08002B2CF9AE}" pid="82" name="FSC#ATSTATECFG@1.1001:Clause">
    <vt:lpwstr/>
  </property>
  <property fmtid="{D5CDD505-2E9C-101B-9397-08002B2CF9AE}" pid="83" name="FSC#ATSTATECFG@1.1001:ApprovedSignature">
    <vt:lpwstr/>
  </property>
  <property fmtid="{D5CDD505-2E9C-101B-9397-08002B2CF9AE}" pid="84" name="FSC#ATSTATECFG@1.1001:BankAccount">
    <vt:lpwstr/>
  </property>
  <property fmtid="{D5CDD505-2E9C-101B-9397-08002B2CF9AE}" pid="85" name="FSC#ATSTATECFG@1.1001:BankAccountOwner">
    <vt:lpwstr/>
  </property>
  <property fmtid="{D5CDD505-2E9C-101B-9397-08002B2CF9AE}" pid="86" name="FSC#ATSTATECFG@1.1001:BankInstitute">
    <vt:lpwstr/>
  </property>
  <property fmtid="{D5CDD505-2E9C-101B-9397-08002B2CF9AE}" pid="87" name="FSC#ATSTATECFG@1.1001:BankAccountID">
    <vt:lpwstr/>
  </property>
  <property fmtid="{D5CDD505-2E9C-101B-9397-08002B2CF9AE}" pid="88" name="FSC#ATSTATECFG@1.1001:BankAccountIBAN">
    <vt:lpwstr/>
  </property>
  <property fmtid="{D5CDD505-2E9C-101B-9397-08002B2CF9AE}" pid="89" name="FSC#ATSTATECFG@1.1001:BankAccountBIC">
    <vt:lpwstr/>
  </property>
  <property fmtid="{D5CDD505-2E9C-101B-9397-08002B2CF9AE}" pid="90" name="FSC#ATSTATECFG@1.1001:BankName">
    <vt:lpwstr/>
  </property>
  <property fmtid="{D5CDD505-2E9C-101B-9397-08002B2CF9AE}" pid="91" name="FSC#CCAPRECONFIG@15.1001:AddrAnrede">
    <vt:lpwstr/>
  </property>
  <property fmtid="{D5CDD505-2E9C-101B-9397-08002B2CF9AE}" pid="92" name="FSC#CCAPRECONFIG@15.1001:AddrTitel">
    <vt:lpwstr/>
  </property>
  <property fmtid="{D5CDD505-2E9C-101B-9397-08002B2CF9AE}" pid="93" name="FSC#CCAPRECONFIG@15.1001:AddrNachgestellter_Titel">
    <vt:lpwstr/>
  </property>
  <property fmtid="{D5CDD505-2E9C-101B-9397-08002B2CF9AE}" pid="94" name="FSC#CCAPRECONFIG@15.1001:AddrVorname">
    <vt:lpwstr/>
  </property>
  <property fmtid="{D5CDD505-2E9C-101B-9397-08002B2CF9AE}" pid="95" name="FSC#CCAPRECONFIG@15.1001:AddrNachname">
    <vt:lpwstr/>
  </property>
  <property fmtid="{D5CDD505-2E9C-101B-9397-08002B2CF9AE}" pid="96" name="FSC#CCAPRECONFIG@15.1001:AddrzH">
    <vt:lpwstr/>
  </property>
  <property fmtid="{D5CDD505-2E9C-101B-9397-08002B2CF9AE}" pid="97" name="FSC#CCAPRECONFIG@15.1001:AddrGeschlecht">
    <vt:lpwstr/>
  </property>
  <property fmtid="{D5CDD505-2E9C-101B-9397-08002B2CF9AE}" pid="98" name="FSC#CCAPRECONFIG@15.1001:AddrStrasse">
    <vt:lpwstr/>
  </property>
  <property fmtid="{D5CDD505-2E9C-101B-9397-08002B2CF9AE}" pid="99" name="FSC#CCAPRECONFIG@15.1001:AddrHausnummer">
    <vt:lpwstr/>
  </property>
  <property fmtid="{D5CDD505-2E9C-101B-9397-08002B2CF9AE}" pid="100" name="FSC#CCAPRECONFIG@15.1001:AddrStiege">
    <vt:lpwstr/>
  </property>
  <property fmtid="{D5CDD505-2E9C-101B-9397-08002B2CF9AE}" pid="101" name="FSC#CCAPRECONFIG@15.1001:AddrTuer">
    <vt:lpwstr/>
  </property>
  <property fmtid="{D5CDD505-2E9C-101B-9397-08002B2CF9AE}" pid="102" name="FSC#CCAPRECONFIG@15.1001:AddrPostfach">
    <vt:lpwstr/>
  </property>
  <property fmtid="{D5CDD505-2E9C-101B-9397-08002B2CF9AE}" pid="103" name="FSC#CCAPRECONFIG@15.1001:AddrPostleitzahl">
    <vt:lpwstr/>
  </property>
  <property fmtid="{D5CDD505-2E9C-101B-9397-08002B2CF9AE}" pid="104" name="FSC#CCAPRECONFIG@15.1001:AddrOrt">
    <vt:lpwstr/>
  </property>
  <property fmtid="{D5CDD505-2E9C-101B-9397-08002B2CF9AE}" pid="105" name="FSC#CCAPRECONFIG@15.1001:AddrLand">
    <vt:lpwstr/>
  </property>
  <property fmtid="{D5CDD505-2E9C-101B-9397-08002B2CF9AE}" pid="106" name="FSC#CCAPRECONFIG@15.1001:AddrEmail">
    <vt:lpwstr/>
  </property>
  <property fmtid="{D5CDD505-2E9C-101B-9397-08002B2CF9AE}" pid="107" name="FSC#CCAPRECONFIG@15.1001:AddrAdresse">
    <vt:lpwstr/>
  </property>
  <property fmtid="{D5CDD505-2E9C-101B-9397-08002B2CF9AE}" pid="108" name="FSC#CCAPRECONFIG@15.1001:AddrFax">
    <vt:lpwstr/>
  </property>
  <property fmtid="{D5CDD505-2E9C-101B-9397-08002B2CF9AE}" pid="109" name="FSC#CCAPRECONFIG@15.1001:AddrOrganisationsname">
    <vt:lpwstr/>
  </property>
  <property fmtid="{D5CDD505-2E9C-101B-9397-08002B2CF9AE}" pid="110" name="FSC#CCAPRECONFIG@15.1001:AddrOrganisationskurzname">
    <vt:lpwstr/>
  </property>
  <property fmtid="{D5CDD505-2E9C-101B-9397-08002B2CF9AE}" pid="111" name="FSC#CCAPRECONFIG@15.1001:AddrAbschriftsbemerkung">
    <vt:lpwstr/>
  </property>
  <property fmtid="{D5CDD505-2E9C-101B-9397-08002B2CF9AE}" pid="112" name="FSC#CCAPRECONFIG@15.1001:AddrName_Zeile_2">
    <vt:lpwstr/>
  </property>
  <property fmtid="{D5CDD505-2E9C-101B-9397-08002B2CF9AE}" pid="113" name="FSC#CCAPRECONFIG@15.1001:AddrName_Zeile_3">
    <vt:lpwstr/>
  </property>
  <property fmtid="{D5CDD505-2E9C-101B-9397-08002B2CF9AE}" pid="114" name="FSC#CCAPRECONFIG@15.1001:AddrPostalischeAdresse">
    <vt:lpwstr/>
  </property>
  <property fmtid="{D5CDD505-2E9C-101B-9397-08002B2CF9AE}" pid="115" name="FSC#COOSYSTEM@1.1:Container">
    <vt:lpwstr>COO.2207.105.3.396250</vt:lpwstr>
  </property>
  <property fmtid="{D5CDD505-2E9C-101B-9397-08002B2CF9AE}" pid="116" name="FSC#FSCFOLIO@1.1001:docpropproject">
    <vt:lpwstr/>
  </property>
  <property fmtid="{D5CDD505-2E9C-101B-9397-08002B2CF9AE}" pid="117" name="FSC#UVEKCFG@15.1700:DefaultGroupFileResponsible">
    <vt:lpwstr/>
  </property>
  <property fmtid="{D5CDD505-2E9C-101B-9397-08002B2CF9AE}" pid="118" name="FSC#UVEKCFG@15.1700:SignerLeft">
    <vt:lpwstr/>
  </property>
  <property fmtid="{D5CDD505-2E9C-101B-9397-08002B2CF9AE}" pid="119" name="FSC#UVEKCFG@15.1700:SignerRight">
    <vt:lpwstr/>
  </property>
  <property fmtid="{D5CDD505-2E9C-101B-9397-08002B2CF9AE}" pid="120" name="FSC#UVEKCFG@15.1700:SignerLeftJobTitle">
    <vt:lpwstr/>
  </property>
  <property fmtid="{D5CDD505-2E9C-101B-9397-08002B2CF9AE}" pid="121" name="FSC#UVEKCFG@15.1700:SignerRightJobTitle">
    <vt:lpwstr/>
  </property>
  <property fmtid="{D5CDD505-2E9C-101B-9397-08002B2CF9AE}" pid="122" name="FSC#UVEKCFG@15.1700:SignerLeftFunction">
    <vt:lpwstr/>
  </property>
  <property fmtid="{D5CDD505-2E9C-101B-9397-08002B2CF9AE}" pid="123" name="FSC#UVEKCFG@15.1700:SignerRightFunction">
    <vt:lpwstr/>
  </property>
  <property fmtid="{D5CDD505-2E9C-101B-9397-08002B2CF9AE}" pid="124" name="FSC#UVEKCFG@15.1700:SignerLeftUserRoleGroup">
    <vt:lpwstr/>
  </property>
  <property fmtid="{D5CDD505-2E9C-101B-9397-08002B2CF9AE}" pid="125" name="FSC#UVEKCFG@15.1700:SignerRightUserRoleGroup">
    <vt:lpwstr/>
  </property>
  <property fmtid="{D5CDD505-2E9C-101B-9397-08002B2CF9AE}" pid="126" name="FSC#UVEKCFG@15.1700:DocumentNumber">
    <vt:lpwstr>2018-04-05-0023</vt:lpwstr>
  </property>
  <property fmtid="{D5CDD505-2E9C-101B-9397-08002B2CF9AE}" pid="127" name="FSC#UVEKCFG@15.1700:AssignmentNumber">
    <vt:lpwstr/>
  </property>
  <property fmtid="{D5CDD505-2E9C-101B-9397-08002B2CF9AE}" pid="128" name="FSC#UVEKCFG@15.1700:EM_Personal">
    <vt:lpwstr/>
  </property>
  <property fmtid="{D5CDD505-2E9C-101B-9397-08002B2CF9AE}" pid="129" name="FSC#UVEKCFG@15.1700:EM_Geschlecht">
    <vt:lpwstr/>
  </property>
  <property fmtid="{D5CDD505-2E9C-101B-9397-08002B2CF9AE}" pid="130" name="FSC#UVEKCFG@15.1700:EM_GebDatum">
    <vt:lpwstr/>
  </property>
  <property fmtid="{D5CDD505-2E9C-101B-9397-08002B2CF9AE}" pid="131" name="FSC#UVEKCFG@15.1700:EM_Funktion">
    <vt:lpwstr/>
  </property>
  <property fmtid="{D5CDD505-2E9C-101B-9397-08002B2CF9AE}" pid="132" name="FSC#UVEKCFG@15.1700:EM_Beruf">
    <vt:lpwstr/>
  </property>
  <property fmtid="{D5CDD505-2E9C-101B-9397-08002B2CF9AE}" pid="133" name="FSC#UVEKCFG@15.1700:EM_SVNR">
    <vt:lpwstr/>
  </property>
  <property fmtid="{D5CDD505-2E9C-101B-9397-08002B2CF9AE}" pid="134" name="FSC#UVEKCFG@15.1700:EM_Familienstand">
    <vt:lpwstr/>
  </property>
  <property fmtid="{D5CDD505-2E9C-101B-9397-08002B2CF9AE}" pid="135" name="FSC#UVEKCFG@15.1700:EM_Muttersprache">
    <vt:lpwstr/>
  </property>
  <property fmtid="{D5CDD505-2E9C-101B-9397-08002B2CF9AE}" pid="136" name="FSC#UVEKCFG@15.1700:EM_Geboren_in">
    <vt:lpwstr/>
  </property>
  <property fmtid="{D5CDD505-2E9C-101B-9397-08002B2CF9AE}" pid="137" name="FSC#UVEKCFG@15.1700:EM_Briefanrede">
    <vt:lpwstr/>
  </property>
  <property fmtid="{D5CDD505-2E9C-101B-9397-08002B2CF9AE}" pid="138" name="FSC#UVEKCFG@15.1700:EM_Kommunikationssprache">
    <vt:lpwstr/>
  </property>
  <property fmtid="{D5CDD505-2E9C-101B-9397-08002B2CF9AE}" pid="139" name="FSC#UVEKCFG@15.1700:EM_Webseite">
    <vt:lpwstr/>
  </property>
  <property fmtid="{D5CDD505-2E9C-101B-9397-08002B2CF9AE}" pid="140" name="FSC#UVEKCFG@15.1700:EM_TelNr_Business">
    <vt:lpwstr/>
  </property>
  <property fmtid="{D5CDD505-2E9C-101B-9397-08002B2CF9AE}" pid="141" name="FSC#UVEKCFG@15.1700:EM_TelNr_Private">
    <vt:lpwstr/>
  </property>
  <property fmtid="{D5CDD505-2E9C-101B-9397-08002B2CF9AE}" pid="142" name="FSC#UVEKCFG@15.1700:EM_TelNr_Mobile">
    <vt:lpwstr/>
  </property>
  <property fmtid="{D5CDD505-2E9C-101B-9397-08002B2CF9AE}" pid="143" name="FSC#UVEKCFG@15.1700:EM_TelNr_Other">
    <vt:lpwstr/>
  </property>
  <property fmtid="{D5CDD505-2E9C-101B-9397-08002B2CF9AE}" pid="144" name="FSC#UVEKCFG@15.1700:EM_TelNr_Fax">
    <vt:lpwstr/>
  </property>
  <property fmtid="{D5CDD505-2E9C-101B-9397-08002B2CF9AE}" pid="145" name="FSC#UVEKCFG@15.1700:EM_EMail1">
    <vt:lpwstr/>
  </property>
  <property fmtid="{D5CDD505-2E9C-101B-9397-08002B2CF9AE}" pid="146" name="FSC#UVEKCFG@15.1700:EM_EMail2">
    <vt:lpwstr/>
  </property>
  <property fmtid="{D5CDD505-2E9C-101B-9397-08002B2CF9AE}" pid="147" name="FSC#UVEKCFG@15.1700:EM_EMail3">
    <vt:lpwstr/>
  </property>
  <property fmtid="{D5CDD505-2E9C-101B-9397-08002B2CF9AE}" pid="148" name="FSC#UVEKCFG@15.1700:EM_Name">
    <vt:lpwstr/>
  </property>
  <property fmtid="{D5CDD505-2E9C-101B-9397-08002B2CF9AE}" pid="149" name="FSC#UVEKCFG@15.1700:EM_UID">
    <vt:lpwstr/>
  </property>
  <property fmtid="{D5CDD505-2E9C-101B-9397-08002B2CF9AE}" pid="150" name="FSC#UVEKCFG@15.1700:EM_Rechtsform">
    <vt:lpwstr/>
  </property>
  <property fmtid="{D5CDD505-2E9C-101B-9397-08002B2CF9AE}" pid="151" name="FSC#UVEKCFG@15.1700:EM_Klassifizierung">
    <vt:lpwstr/>
  </property>
  <property fmtid="{D5CDD505-2E9C-101B-9397-08002B2CF9AE}" pid="152" name="FSC#UVEKCFG@15.1700:EM_Gruendungsjahr">
    <vt:lpwstr/>
  </property>
  <property fmtid="{D5CDD505-2E9C-101B-9397-08002B2CF9AE}" pid="153" name="FSC#UVEKCFG@15.1700:EM_Versandart">
    <vt:lpwstr>B-Post</vt:lpwstr>
  </property>
  <property fmtid="{D5CDD505-2E9C-101B-9397-08002B2CF9AE}" pid="154" name="FSC#UVEKCFG@15.1700:EM_Versandvermek">
    <vt:lpwstr/>
  </property>
  <property fmtid="{D5CDD505-2E9C-101B-9397-08002B2CF9AE}" pid="155" name="FSC#UVEKCFG@15.1700:EM_Anrede">
    <vt:lpwstr/>
  </property>
  <property fmtid="{D5CDD505-2E9C-101B-9397-08002B2CF9AE}" pid="156" name="FSC#UVEKCFG@15.1700:EM_Titel">
    <vt:lpwstr/>
  </property>
  <property fmtid="{D5CDD505-2E9C-101B-9397-08002B2CF9AE}" pid="157" name="FSC#UVEKCFG@15.1700:EM_Nachgestellter_Titel">
    <vt:lpwstr/>
  </property>
  <property fmtid="{D5CDD505-2E9C-101B-9397-08002B2CF9AE}" pid="158" name="FSC#UVEKCFG@15.1700:EM_Vorname">
    <vt:lpwstr/>
  </property>
  <property fmtid="{D5CDD505-2E9C-101B-9397-08002B2CF9AE}" pid="159" name="FSC#UVEKCFG@15.1700:EM_Nachname">
    <vt:lpwstr/>
  </property>
  <property fmtid="{D5CDD505-2E9C-101B-9397-08002B2CF9AE}" pid="160" name="FSC#UVEKCFG@15.1700:EM_Kurzbezeichnung">
    <vt:lpwstr/>
  </property>
  <property fmtid="{D5CDD505-2E9C-101B-9397-08002B2CF9AE}" pid="161" name="FSC#UVEKCFG@15.1700:EM_Organisations_Zeile_1">
    <vt:lpwstr/>
  </property>
  <property fmtid="{D5CDD505-2E9C-101B-9397-08002B2CF9AE}" pid="162" name="FSC#UVEKCFG@15.1700:EM_Organisations_Zeile_2">
    <vt:lpwstr/>
  </property>
  <property fmtid="{D5CDD505-2E9C-101B-9397-08002B2CF9AE}" pid="163" name="FSC#UVEKCFG@15.1700:EM_Organisations_Zeile_3">
    <vt:lpwstr/>
  </property>
  <property fmtid="{D5CDD505-2E9C-101B-9397-08002B2CF9AE}" pid="164" name="FSC#UVEKCFG@15.1700:EM_Strasse">
    <vt:lpwstr/>
  </property>
  <property fmtid="{D5CDD505-2E9C-101B-9397-08002B2CF9AE}" pid="165" name="FSC#UVEKCFG@15.1700:EM_Hausnummer">
    <vt:lpwstr/>
  </property>
  <property fmtid="{D5CDD505-2E9C-101B-9397-08002B2CF9AE}" pid="166" name="FSC#UVEKCFG@15.1700:EM_Strasse2">
    <vt:lpwstr/>
  </property>
  <property fmtid="{D5CDD505-2E9C-101B-9397-08002B2CF9AE}" pid="167" name="FSC#UVEKCFG@15.1700:EM_Hausnummer_Zusatz">
    <vt:lpwstr/>
  </property>
  <property fmtid="{D5CDD505-2E9C-101B-9397-08002B2CF9AE}" pid="168" name="FSC#UVEKCFG@15.1700:EM_Postfach">
    <vt:lpwstr/>
  </property>
  <property fmtid="{D5CDD505-2E9C-101B-9397-08002B2CF9AE}" pid="169" name="FSC#UVEKCFG@15.1700:EM_PLZ">
    <vt:lpwstr/>
  </property>
  <property fmtid="{D5CDD505-2E9C-101B-9397-08002B2CF9AE}" pid="170" name="FSC#UVEKCFG@15.1700:EM_Ort">
    <vt:lpwstr/>
  </property>
  <property fmtid="{D5CDD505-2E9C-101B-9397-08002B2CF9AE}" pid="171" name="FSC#UVEKCFG@15.1700:EM_Land">
    <vt:lpwstr/>
  </property>
  <property fmtid="{D5CDD505-2E9C-101B-9397-08002B2CF9AE}" pid="172" name="FSC#UVEKCFG@15.1700:EM_E_Mail_Adresse">
    <vt:lpwstr/>
  </property>
  <property fmtid="{D5CDD505-2E9C-101B-9397-08002B2CF9AE}" pid="173" name="FSC#UVEKCFG@15.1700:EM_Funktionsbezeichnung">
    <vt:lpwstr/>
  </property>
  <property fmtid="{D5CDD505-2E9C-101B-9397-08002B2CF9AE}" pid="174" name="FSC#UVEKCFG@15.1700:EM_Serienbrieffeld_1">
    <vt:lpwstr/>
  </property>
  <property fmtid="{D5CDD505-2E9C-101B-9397-08002B2CF9AE}" pid="175" name="FSC#UVEKCFG@15.1700:EM_Serienbrieffeld_2">
    <vt:lpwstr/>
  </property>
  <property fmtid="{D5CDD505-2E9C-101B-9397-08002B2CF9AE}" pid="176" name="FSC#UVEKCFG@15.1700:EM_Serienbrieffeld_3">
    <vt:lpwstr/>
  </property>
  <property fmtid="{D5CDD505-2E9C-101B-9397-08002B2CF9AE}" pid="177" name="FSC#UVEKCFG@15.1700:EM_Serienbrieffeld_4">
    <vt:lpwstr/>
  </property>
  <property fmtid="{D5CDD505-2E9C-101B-9397-08002B2CF9AE}" pid="178" name="FSC#UVEKCFG@15.1700:EM_Serienbrieffeld_5">
    <vt:lpwstr/>
  </property>
  <property fmtid="{D5CDD505-2E9C-101B-9397-08002B2CF9AE}" pid="179" name="FSC#UVEKCFG@15.1700:EM_Address">
    <vt:lpwstr/>
  </property>
  <property fmtid="{D5CDD505-2E9C-101B-9397-08002B2CF9AE}" pid="180" name="FSC#UVEKCFG@15.1700:Abs_Nachname">
    <vt:lpwstr/>
  </property>
  <property fmtid="{D5CDD505-2E9C-101B-9397-08002B2CF9AE}" pid="181" name="FSC#UVEKCFG@15.1700:Abs_Vorname">
    <vt:lpwstr/>
  </property>
  <property fmtid="{D5CDD505-2E9C-101B-9397-08002B2CF9AE}" pid="182" name="FSC#UVEKCFG@15.1700:Abs_Zeichen">
    <vt:lpwstr/>
  </property>
  <property fmtid="{D5CDD505-2E9C-101B-9397-08002B2CF9AE}" pid="183" name="FSC#UVEKCFG@15.1700:Anrede">
    <vt:lpwstr/>
  </property>
  <property fmtid="{D5CDD505-2E9C-101B-9397-08002B2CF9AE}" pid="184" name="FSC#UVEKCFG@15.1700:EM_Versandartspez">
    <vt:lpwstr/>
  </property>
  <property fmtid="{D5CDD505-2E9C-101B-9397-08002B2CF9AE}" pid="185" name="FSC#UVEKCFG@15.1700:Briefdatum">
    <vt:lpwstr>09.04.2019</vt:lpwstr>
  </property>
  <property fmtid="{D5CDD505-2E9C-101B-9397-08002B2CF9AE}" pid="186" name="FSC#UVEKCFG@15.1700:Empf_Zeichen">
    <vt:lpwstr/>
  </property>
  <property fmtid="{D5CDD505-2E9C-101B-9397-08002B2CF9AE}" pid="187" name="FSC#UVEKCFG@15.1700:FilialePLZ">
    <vt:lpwstr/>
  </property>
  <property fmtid="{D5CDD505-2E9C-101B-9397-08002B2CF9AE}" pid="188" name="FSC#UVEKCFG@15.1700:Gegenstand">
    <vt:lpwstr>ElCom_Kostenrechnung_Tarife_2020_d_Demoversion</vt:lpwstr>
  </property>
  <property fmtid="{D5CDD505-2E9C-101B-9397-08002B2CF9AE}" pid="189" name="FSC#UVEKCFG@15.1700:Nummer">
    <vt:lpwstr>2018-04-05-0023</vt:lpwstr>
  </property>
  <property fmtid="{D5CDD505-2E9C-101B-9397-08002B2CF9AE}" pid="190" name="FSC#UVEKCFG@15.1700:Unterschrift_Nachname">
    <vt:lpwstr/>
  </property>
  <property fmtid="{D5CDD505-2E9C-101B-9397-08002B2CF9AE}" pid="191" name="FSC#UVEKCFG@15.1700:Unterschrift_Vorname">
    <vt:lpwstr/>
  </property>
  <property fmtid="{D5CDD505-2E9C-101B-9397-08002B2CF9AE}" pid="192" name="FSC#UVEKCFG@15.1700:FileResponsibleStreetPostal">
    <vt:lpwstr/>
  </property>
  <property fmtid="{D5CDD505-2E9C-101B-9397-08002B2CF9AE}" pid="193" name="FSC#UVEKCFG@15.1700:FileResponsiblezipcodePostal">
    <vt:lpwstr/>
  </property>
  <property fmtid="{D5CDD505-2E9C-101B-9397-08002B2CF9AE}" pid="194" name="FSC#UVEKCFG@15.1700:FileResponsiblecityPostal">
    <vt:lpwstr/>
  </property>
  <property fmtid="{D5CDD505-2E9C-101B-9397-08002B2CF9AE}" pid="195" name="FSC#UVEKCFG@15.1700:FileResponsibleStreetInvoice">
    <vt:lpwstr/>
  </property>
  <property fmtid="{D5CDD505-2E9C-101B-9397-08002B2CF9AE}" pid="196" name="FSC#UVEKCFG@15.1700:FileResponsiblezipcodeInvoice">
    <vt:lpwstr/>
  </property>
  <property fmtid="{D5CDD505-2E9C-101B-9397-08002B2CF9AE}" pid="197" name="FSC#UVEKCFG@15.1700:FileResponsiblecityInvoice">
    <vt:lpwstr/>
  </property>
  <property fmtid="{D5CDD505-2E9C-101B-9397-08002B2CF9AE}" pid="198" name="FSC#UVEKCFG@15.1700:ResponsibleDefaultRoleOrg">
    <vt:lpwstr/>
  </property>
  <property fmtid="{D5CDD505-2E9C-101B-9397-08002B2CF9AE}" pid="199" name="FSC#UVEKCFG@15.1700:SL_HStufe1">
    <vt:lpwstr/>
  </property>
  <property fmtid="{D5CDD505-2E9C-101B-9397-08002B2CF9AE}" pid="200" name="FSC#UVEKCFG@15.1700:SL_FStufe1">
    <vt:lpwstr/>
  </property>
  <property fmtid="{D5CDD505-2E9C-101B-9397-08002B2CF9AE}" pid="201" name="FSC#UVEKCFG@15.1700:SL_HStufe2">
    <vt:lpwstr/>
  </property>
  <property fmtid="{D5CDD505-2E9C-101B-9397-08002B2CF9AE}" pid="202" name="FSC#UVEKCFG@15.1700:SL_FStufe2">
    <vt:lpwstr/>
  </property>
  <property fmtid="{D5CDD505-2E9C-101B-9397-08002B2CF9AE}" pid="203" name="FSC#UVEKCFG@15.1700:SL_HStufe3">
    <vt:lpwstr/>
  </property>
  <property fmtid="{D5CDD505-2E9C-101B-9397-08002B2CF9AE}" pid="204" name="FSC#UVEKCFG@15.1700:SL_FStufe3">
    <vt:lpwstr/>
  </property>
  <property fmtid="{D5CDD505-2E9C-101B-9397-08002B2CF9AE}" pid="205" name="FSC#UVEKCFG@15.1700:SL_HStufe4">
    <vt:lpwstr/>
  </property>
  <property fmtid="{D5CDD505-2E9C-101B-9397-08002B2CF9AE}" pid="206" name="FSC#UVEKCFG@15.1700:SL_FStufe4">
    <vt:lpwstr/>
  </property>
  <property fmtid="{D5CDD505-2E9C-101B-9397-08002B2CF9AE}" pid="207" name="FSC#UVEKCFG@15.1700:SR_HStufe1">
    <vt:lpwstr/>
  </property>
  <property fmtid="{D5CDD505-2E9C-101B-9397-08002B2CF9AE}" pid="208" name="FSC#UVEKCFG@15.1700:SR_FStufe1">
    <vt:lpwstr/>
  </property>
  <property fmtid="{D5CDD505-2E9C-101B-9397-08002B2CF9AE}" pid="209" name="FSC#UVEKCFG@15.1700:SR_HStufe2">
    <vt:lpwstr/>
  </property>
  <property fmtid="{D5CDD505-2E9C-101B-9397-08002B2CF9AE}" pid="210" name="FSC#UVEKCFG@15.1700:SR_FStufe2">
    <vt:lpwstr/>
  </property>
  <property fmtid="{D5CDD505-2E9C-101B-9397-08002B2CF9AE}" pid="211" name="FSC#UVEKCFG@15.1700:SR_HStufe3">
    <vt:lpwstr/>
  </property>
  <property fmtid="{D5CDD505-2E9C-101B-9397-08002B2CF9AE}" pid="212" name="FSC#UVEKCFG@15.1700:SR_FStufe3">
    <vt:lpwstr/>
  </property>
  <property fmtid="{D5CDD505-2E9C-101B-9397-08002B2CF9AE}" pid="213" name="FSC#UVEKCFG@15.1700:SR_HStufe4">
    <vt:lpwstr/>
  </property>
  <property fmtid="{D5CDD505-2E9C-101B-9397-08002B2CF9AE}" pid="214" name="FSC#UVEKCFG@15.1700:SR_FStufe4">
    <vt:lpwstr/>
  </property>
  <property fmtid="{D5CDD505-2E9C-101B-9397-08002B2CF9AE}" pid="215" name="FSC#UVEKCFG@15.1700:FileResp_HStufe1">
    <vt:lpwstr/>
  </property>
  <property fmtid="{D5CDD505-2E9C-101B-9397-08002B2CF9AE}" pid="216" name="FSC#UVEKCFG@15.1700:FileResp_FStufe1">
    <vt:lpwstr/>
  </property>
  <property fmtid="{D5CDD505-2E9C-101B-9397-08002B2CF9AE}" pid="217" name="FSC#UVEKCFG@15.1700:FileResp_HStufe2">
    <vt:lpwstr/>
  </property>
  <property fmtid="{D5CDD505-2E9C-101B-9397-08002B2CF9AE}" pid="218" name="FSC#UVEKCFG@15.1700:FileResp_FStufe2">
    <vt:lpwstr/>
  </property>
  <property fmtid="{D5CDD505-2E9C-101B-9397-08002B2CF9AE}" pid="219" name="FSC#UVEKCFG@15.1700:FileResp_HStufe3">
    <vt:lpwstr/>
  </property>
  <property fmtid="{D5CDD505-2E9C-101B-9397-08002B2CF9AE}" pid="220" name="FSC#UVEKCFG@15.1700:FileResp_FStufe3">
    <vt:lpwstr/>
  </property>
  <property fmtid="{D5CDD505-2E9C-101B-9397-08002B2CF9AE}" pid="221" name="FSC#UVEKCFG@15.1700:FileResp_HStufe4">
    <vt:lpwstr/>
  </property>
  <property fmtid="{D5CDD505-2E9C-101B-9397-08002B2CF9AE}" pid="222" name="FSC#UVEKCFG@15.1700:FileResp_FStufe4">
    <vt:lpwstr/>
  </property>
  <property fmtid="{D5CDD505-2E9C-101B-9397-08002B2CF9AE}" pid="223" name="ContentTypeId">
    <vt:lpwstr>0x010100D4CDB1DD4D7AD645A45B6DB681BD9D41</vt:lpwstr>
  </property>
</Properties>
</file>